
<file path=[Content_Types].xml><?xml version="1.0" encoding="utf-8"?>
<Types xmlns="http://schemas.openxmlformats.org/package/2006/content-types">
  <Override PartName="/xl/worksheets/sheet12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omments2.xml" ContentType="application/vnd.openxmlformats-officedocument.spreadsheetml.comments+xml"/>
  <Override PartName="/xl/worksheets/sheet14.xml" ContentType="application/vnd.openxmlformats-officedocument.spreadsheetml.worksheet+xml"/>
  <Override PartName="/docProps/app.xml" ContentType="application/vnd.openxmlformats-officedocument.extended-properties+xml"/>
  <Override PartName="/xl/worksheets/sheet7.xml" ContentType="application/vnd.openxmlformats-officedocument.spreadsheetml.worksheet+xml"/>
  <Override PartName="/xl/worksheets/sheet22.xml" ContentType="application/vnd.openxmlformats-officedocument.spreadsheetml.worksheet+xml"/>
  <Override PartName="/xl/worksheets/sheet9.xml" ContentType="application/vnd.openxmlformats-officedocument.spreadsheetml.worksheet+xml"/>
  <Override PartName="/xl/worksheets/sheet15.xml" ContentType="application/vnd.openxmlformats-officedocument.spreadsheetml.worksheet+xml"/>
  <Override PartName="/xl/worksheets/sheet13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worksheets/sheet16.xml" ContentType="application/vnd.openxmlformats-officedocument.spreadsheetml.worksheet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Default Extension="xml" ContentType="application/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worksheets/sheet4.xml" ContentType="application/vnd.openxmlformats-officedocument.spreadsheetml.worksheet+xml"/>
  <Override PartName="/xl/worksheets/sheet8.xml" ContentType="application/vnd.openxmlformats-officedocument.spreadsheetml.worksheet+xml"/>
  <Override PartName="/xl/sharedStrings.xml" ContentType="application/vnd.openxmlformats-officedocument.spreadsheetml.sharedStrings+xml"/>
  <Default Extension="rels" ContentType="application/vnd.openxmlformats-package.relationships+xml"/>
  <Override PartName="/xl/worksheets/sheet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1.xml" ContentType="application/vnd.openxmlformats-officedocument.spreadsheetml.worksheet+xml"/>
  <Override PartName="/xl/comments1.xml" ContentType="application/vnd.openxmlformats-officedocument.spreadsheetml.comments+xml"/>
  <Override PartName="/xl/worksheets/sheet11.xml" ContentType="application/vnd.openxmlformats-officedocument.spreadsheetml.worksheet+xml"/>
  <Override PartName="/xl/styles.xml" ContentType="application/vnd.openxmlformats-officedocument.spreadsheetml.styles+xml"/>
  <Override PartName="/xl/worksheets/sheet1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autoCompressPictures="0"/>
  <bookViews>
    <workbookView xWindow="0" yWindow="0" windowWidth="37840" windowHeight="27780" tabRatio="911"/>
  </bookViews>
  <sheets>
    <sheet name="CCSM CMIP5 experiment summary" sheetId="2" r:id="rId1"/>
    <sheet name="Experiment list - Runs" sheetId="3" r:id="rId2"/>
    <sheet name="CCSM4 PEhrs-yr" sheetId="4" r:id="rId3"/>
    <sheet name="CCSM4 yrs-day" sheetId="28" r:id="rId4"/>
    <sheet name="Compute costs - PEhrs_wallclock" sheetId="6" r:id="rId5"/>
    <sheet name="Fields information - All fields" sheetId="9" r:id="rId6"/>
    <sheet name="CFMIP - CFMIP experiment period" sheetId="10" r:id="rId7"/>
    <sheet name="Data volumes - CMIP5" sheetId="11" r:id="rId8"/>
    <sheet name="Data volumes - History files" sheetId="12" r:id="rId9"/>
    <sheet name="CMIP5 AL dimres" sheetId="13" r:id="rId10"/>
    <sheet name="CMIP5 AL fields" sheetId="14" r:id="rId11"/>
    <sheet name="CMIP OI dimres" sheetId="15" r:id="rId12"/>
    <sheet name="CMIP5 OI fields" sheetId="16" r:id="rId13"/>
    <sheet name="hist AL dimres" sheetId="17" r:id="rId14"/>
    <sheet name="hist OI dimres" sheetId="18" r:id="rId15"/>
    <sheet name="hist AL fields" sheetId="19" r:id="rId16"/>
    <sheet name="hist OI fields" sheetId="20" r:id="rId17"/>
    <sheet name="Summaries II - By CCSM availabi" sheetId="22" r:id="rId18"/>
    <sheet name="Summaries II - Table_#dims_reso" sheetId="24" r:id="rId19"/>
    <sheet name="Summaries II - original data" sheetId="25" r:id="rId20"/>
    <sheet name="Summaries II - Original data vo" sheetId="26" r:id="rId21"/>
    <sheet name="Site totals" sheetId="27" r:id="rId22"/>
  </sheets>
  <definedNames>
    <definedName name="_xlnm.Print_Titles" localSheetId="7">'Data volumes - CMIP5'!$C:$E,'Data volumes - CMIP5'!$1:$1</definedName>
  </definedNames>
  <calcPr calcId="130407" concurrentCalc="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J4" i="2"/>
  <c r="J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93"/>
  <c r="J9"/>
  <c r="J10"/>
  <c r="J11"/>
  <c r="J12"/>
  <c r="J13"/>
  <c r="J14"/>
  <c r="J15"/>
  <c r="J16"/>
  <c r="J17"/>
  <c r="J18"/>
  <c r="J19"/>
  <c r="J52"/>
  <c r="J53"/>
  <c r="J54"/>
  <c r="J55"/>
  <c r="J56"/>
  <c r="J57"/>
  <c r="J58"/>
  <c r="J59"/>
  <c r="J60"/>
  <c r="J61"/>
  <c r="J62"/>
  <c r="J63"/>
  <c r="J64"/>
  <c r="J65"/>
  <c r="J94"/>
  <c r="J69"/>
  <c r="J70"/>
  <c r="J71"/>
  <c r="J72"/>
  <c r="J73"/>
  <c r="J74"/>
  <c r="J75"/>
  <c r="J76"/>
  <c r="J77"/>
  <c r="J78"/>
  <c r="J95"/>
  <c r="J96"/>
  <c r="J120"/>
  <c r="V119"/>
  <c r="U119"/>
  <c r="T119"/>
  <c r="S119"/>
  <c r="R119"/>
  <c r="Q119"/>
  <c r="P119"/>
  <c r="O119"/>
  <c r="N119"/>
  <c r="M119"/>
  <c r="K119"/>
  <c r="J119"/>
  <c r="V118"/>
  <c r="U118"/>
  <c r="T118"/>
  <c r="S118"/>
  <c r="R118"/>
  <c r="Q118"/>
  <c r="P118"/>
  <c r="O118"/>
  <c r="N118"/>
  <c r="M118"/>
  <c r="K118"/>
  <c r="J118"/>
  <c r="J116"/>
  <c r="V115"/>
  <c r="U115"/>
  <c r="T115"/>
  <c r="S115"/>
  <c r="R115"/>
  <c r="Q115"/>
  <c r="P115"/>
  <c r="O115"/>
  <c r="N115"/>
  <c r="M115"/>
  <c r="K115"/>
  <c r="J115"/>
  <c r="J121"/>
  <c r="J117"/>
  <c r="V112"/>
  <c r="U112"/>
  <c r="T112"/>
  <c r="S112"/>
  <c r="R112"/>
  <c r="Q112"/>
  <c r="P112"/>
  <c r="O112"/>
  <c r="N112"/>
  <c r="M112"/>
  <c r="K112"/>
  <c r="J112"/>
  <c r="V111"/>
  <c r="U111"/>
  <c r="T111"/>
  <c r="S111"/>
  <c r="R111"/>
  <c r="Q111"/>
  <c r="P111"/>
  <c r="O111"/>
  <c r="N111"/>
  <c r="M111"/>
  <c r="K111"/>
  <c r="J111"/>
  <c r="V110"/>
  <c r="U110"/>
  <c r="T110"/>
  <c r="S110"/>
  <c r="R110"/>
  <c r="Q110"/>
  <c r="P110"/>
  <c r="O110"/>
  <c r="N110"/>
  <c r="M110"/>
  <c r="K110"/>
  <c r="J110"/>
  <c r="J108"/>
  <c r="J107"/>
  <c r="V113"/>
  <c r="U113"/>
  <c r="T113"/>
  <c r="S113"/>
  <c r="R113"/>
  <c r="Q113"/>
  <c r="P113"/>
  <c r="O113"/>
  <c r="K113"/>
  <c r="J113"/>
  <c r="J109"/>
  <c r="J104"/>
  <c r="J103"/>
  <c r="J102"/>
  <c r="J100"/>
  <c r="V99"/>
  <c r="U99"/>
  <c r="T99"/>
  <c r="S99"/>
  <c r="R99"/>
  <c r="Q99"/>
  <c r="P99"/>
  <c r="O99"/>
  <c r="N99"/>
  <c r="M99"/>
  <c r="K99"/>
  <c r="J99"/>
  <c r="J105"/>
  <c r="J101"/>
  <c r="J86"/>
  <c r="J87"/>
  <c r="J88"/>
  <c r="J89"/>
  <c r="J79"/>
  <c r="J66"/>
  <c r="J49"/>
  <c r="J83"/>
  <c r="J84"/>
  <c r="J85"/>
  <c r="J20"/>
  <c r="J6"/>
  <c r="J80"/>
  <c r="J21"/>
  <c r="M113"/>
  <c r="N113"/>
  <c r="K45"/>
  <c r="I45"/>
  <c r="K4"/>
  <c r="K5"/>
  <c r="K9"/>
  <c r="K10"/>
  <c r="K11"/>
  <c r="K12"/>
  <c r="K13"/>
  <c r="K14"/>
  <c r="K15"/>
  <c r="K16"/>
  <c r="K17"/>
  <c r="K18"/>
  <c r="K19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6"/>
  <c r="K47"/>
  <c r="K48"/>
  <c r="K52"/>
  <c r="K53"/>
  <c r="K54"/>
  <c r="K55"/>
  <c r="K56"/>
  <c r="K57"/>
  <c r="K58"/>
  <c r="K59"/>
  <c r="K60"/>
  <c r="K61"/>
  <c r="K62"/>
  <c r="K63"/>
  <c r="K64"/>
  <c r="K65"/>
  <c r="K69"/>
  <c r="K70"/>
  <c r="K71"/>
  <c r="K72"/>
  <c r="K73"/>
  <c r="K74"/>
  <c r="K75"/>
  <c r="K76"/>
  <c r="K77"/>
  <c r="K78"/>
  <c r="K96"/>
  <c r="K6"/>
  <c r="K20"/>
  <c r="K21"/>
  <c r="I19"/>
  <c r="K83"/>
  <c r="K84"/>
  <c r="K85"/>
  <c r="K107"/>
  <c r="K108"/>
  <c r="K109"/>
  <c r="K94"/>
  <c r="I4"/>
  <c r="K49"/>
  <c r="K66"/>
  <c r="K79"/>
  <c r="K80"/>
  <c r="I31"/>
  <c r="I34"/>
  <c r="I29"/>
  <c r="I39"/>
  <c r="I36"/>
  <c r="I37"/>
  <c r="I28"/>
  <c r="I40"/>
  <c r="I27"/>
  <c r="I26"/>
  <c r="I41"/>
  <c r="I43"/>
  <c r="I32"/>
  <c r="I46"/>
  <c r="I47"/>
  <c r="I48"/>
  <c r="I55"/>
  <c r="I57"/>
  <c r="I58"/>
  <c r="I59"/>
  <c r="I60"/>
  <c r="I61"/>
  <c r="I62"/>
  <c r="I63"/>
  <c r="I64"/>
  <c r="I65"/>
  <c r="I71"/>
  <c r="I72"/>
  <c r="I73"/>
  <c r="I74"/>
  <c r="I75"/>
  <c r="I76"/>
  <c r="I77"/>
  <c r="I78"/>
  <c r="I52"/>
  <c r="I53"/>
  <c r="I33"/>
  <c r="I69"/>
  <c r="I56"/>
  <c r="I38"/>
  <c r="I30"/>
  <c r="I35"/>
  <c r="I70"/>
  <c r="I54"/>
  <c r="I42"/>
  <c r="I44"/>
  <c r="I16"/>
  <c r="I17"/>
  <c r="I18"/>
  <c r="I5"/>
  <c r="I9"/>
  <c r="I10"/>
  <c r="I11"/>
  <c r="I12"/>
  <c r="I13"/>
  <c r="I14"/>
  <c r="I15"/>
  <c r="K86"/>
  <c r="K87"/>
  <c r="K88"/>
  <c r="K89"/>
  <c r="K102"/>
  <c r="K103"/>
  <c r="K104"/>
  <c r="K105"/>
  <c r="K116"/>
  <c r="K117"/>
  <c r="K120"/>
  <c r="K121"/>
  <c r="K93"/>
  <c r="K95"/>
  <c r="K100"/>
  <c r="K101"/>
  <c r="N45"/>
  <c r="M45"/>
  <c r="R45"/>
  <c r="S45"/>
  <c r="Q45"/>
  <c r="U45"/>
  <c r="T45"/>
  <c r="O45"/>
  <c r="P45"/>
  <c r="V45"/>
  <c r="R10"/>
  <c r="S10"/>
  <c r="Q10"/>
  <c r="U10"/>
  <c r="R11"/>
  <c r="S11"/>
  <c r="Q11"/>
  <c r="U11"/>
  <c r="R12"/>
  <c r="S12"/>
  <c r="Q12"/>
  <c r="U12"/>
  <c r="R14"/>
  <c r="S14"/>
  <c r="Q14"/>
  <c r="U14"/>
  <c r="R15"/>
  <c r="S15"/>
  <c r="Q15"/>
  <c r="U15"/>
  <c r="R16"/>
  <c r="S16"/>
  <c r="Q16"/>
  <c r="U16"/>
  <c r="R17"/>
  <c r="S17"/>
  <c r="Q17"/>
  <c r="U17"/>
  <c r="R18"/>
  <c r="S18"/>
  <c r="Q18"/>
  <c r="U18"/>
  <c r="T10"/>
  <c r="T11"/>
  <c r="T12"/>
  <c r="T14"/>
  <c r="T15"/>
  <c r="T16"/>
  <c r="T17"/>
  <c r="T18"/>
  <c r="Q9"/>
  <c r="Q108"/>
  <c r="R9"/>
  <c r="R108"/>
  <c r="S9"/>
  <c r="S108"/>
  <c r="T9"/>
  <c r="T108"/>
  <c r="U9"/>
  <c r="U108"/>
  <c r="R27"/>
  <c r="S27"/>
  <c r="Q27"/>
  <c r="U27"/>
  <c r="R28"/>
  <c r="S28"/>
  <c r="Q28"/>
  <c r="U28"/>
  <c r="R29"/>
  <c r="S29"/>
  <c r="Q29"/>
  <c r="U29"/>
  <c r="R30"/>
  <c r="S30"/>
  <c r="Q30"/>
  <c r="U30"/>
  <c r="R31"/>
  <c r="S31"/>
  <c r="Q31"/>
  <c r="U31"/>
  <c r="R32"/>
  <c r="S32"/>
  <c r="Q32"/>
  <c r="U32"/>
  <c r="R33"/>
  <c r="S33"/>
  <c r="Q33"/>
  <c r="U33"/>
  <c r="R34"/>
  <c r="S34"/>
  <c r="Q34"/>
  <c r="U34"/>
  <c r="R35"/>
  <c r="S35"/>
  <c r="Q35"/>
  <c r="U35"/>
  <c r="R36"/>
  <c r="S36"/>
  <c r="Q36"/>
  <c r="U36"/>
  <c r="R37"/>
  <c r="S37"/>
  <c r="Q37"/>
  <c r="U37"/>
  <c r="R38"/>
  <c r="S38"/>
  <c r="Q38"/>
  <c r="U38"/>
  <c r="R39"/>
  <c r="S39"/>
  <c r="Q39"/>
  <c r="U39"/>
  <c r="R40"/>
  <c r="S40"/>
  <c r="Q40"/>
  <c r="U40"/>
  <c r="R41"/>
  <c r="S41"/>
  <c r="Q41"/>
  <c r="U41"/>
  <c r="S42"/>
  <c r="S43"/>
  <c r="S44"/>
  <c r="S46"/>
  <c r="S47"/>
  <c r="S48"/>
  <c r="S53"/>
  <c r="S54"/>
  <c r="S55"/>
  <c r="S56"/>
  <c r="S57"/>
  <c r="S58"/>
  <c r="S59"/>
  <c r="S60"/>
  <c r="S61"/>
  <c r="S62"/>
  <c r="S63"/>
  <c r="S64"/>
  <c r="S65"/>
  <c r="S52"/>
  <c r="S66"/>
  <c r="S70"/>
  <c r="S71"/>
  <c r="S72"/>
  <c r="S73"/>
  <c r="S74"/>
  <c r="S76"/>
  <c r="S77"/>
  <c r="S78"/>
  <c r="S69"/>
  <c r="S75"/>
  <c r="S79"/>
  <c r="S26"/>
  <c r="S49"/>
  <c r="S80"/>
  <c r="T27"/>
  <c r="T28"/>
  <c r="T29"/>
  <c r="T30"/>
  <c r="T31"/>
  <c r="T32"/>
  <c r="T33"/>
  <c r="T34"/>
  <c r="T35"/>
  <c r="T36"/>
  <c r="T37"/>
  <c r="T38"/>
  <c r="T39"/>
  <c r="T40"/>
  <c r="T41"/>
  <c r="S87"/>
  <c r="S88"/>
  <c r="S86"/>
  <c r="S89"/>
  <c r="S103"/>
  <c r="S104"/>
  <c r="S102"/>
  <c r="S105"/>
  <c r="Q13"/>
  <c r="Q116"/>
  <c r="Q117"/>
  <c r="R13"/>
  <c r="R116"/>
  <c r="R117"/>
  <c r="S13"/>
  <c r="S116"/>
  <c r="S117"/>
  <c r="T13"/>
  <c r="T116"/>
  <c r="T117"/>
  <c r="U13"/>
  <c r="U116"/>
  <c r="U117"/>
  <c r="S120"/>
  <c r="S121"/>
  <c r="R5"/>
  <c r="Q5"/>
  <c r="T5"/>
  <c r="S5"/>
  <c r="U5"/>
  <c r="S95"/>
  <c r="R42"/>
  <c r="Q42"/>
  <c r="U42"/>
  <c r="R43"/>
  <c r="Q43"/>
  <c r="U43"/>
  <c r="R44"/>
  <c r="Q44"/>
  <c r="U44"/>
  <c r="R46"/>
  <c r="Q46"/>
  <c r="U46"/>
  <c r="R47"/>
  <c r="Q47"/>
  <c r="U47"/>
  <c r="R48"/>
  <c r="Q48"/>
  <c r="U48"/>
  <c r="R53"/>
  <c r="Q53"/>
  <c r="U53"/>
  <c r="R54"/>
  <c r="Q54"/>
  <c r="U54"/>
  <c r="R55"/>
  <c r="Q55"/>
  <c r="U55"/>
  <c r="R56"/>
  <c r="Q56"/>
  <c r="U56"/>
  <c r="R57"/>
  <c r="Q57"/>
  <c r="U57"/>
  <c r="R58"/>
  <c r="Q58"/>
  <c r="U58"/>
  <c r="R59"/>
  <c r="Q59"/>
  <c r="U59"/>
  <c r="R60"/>
  <c r="Q60"/>
  <c r="U60"/>
  <c r="R61"/>
  <c r="Q61"/>
  <c r="U61"/>
  <c r="R62"/>
  <c r="Q62"/>
  <c r="U62"/>
  <c r="R63"/>
  <c r="Q63"/>
  <c r="U63"/>
  <c r="R64"/>
  <c r="Q64"/>
  <c r="U64"/>
  <c r="R65"/>
  <c r="Q65"/>
  <c r="U65"/>
  <c r="R70"/>
  <c r="Q70"/>
  <c r="U70"/>
  <c r="R71"/>
  <c r="Q71"/>
  <c r="U71"/>
  <c r="R72"/>
  <c r="Q72"/>
  <c r="U72"/>
  <c r="R73"/>
  <c r="Q73"/>
  <c r="U73"/>
  <c r="R74"/>
  <c r="Q74"/>
  <c r="U74"/>
  <c r="R76"/>
  <c r="Q76"/>
  <c r="U76"/>
  <c r="R77"/>
  <c r="Q77"/>
  <c r="U77"/>
  <c r="R78"/>
  <c r="Q78"/>
  <c r="U78"/>
  <c r="Q19"/>
  <c r="R19"/>
  <c r="S19"/>
  <c r="U19"/>
  <c r="U84"/>
  <c r="U20"/>
  <c r="Q52"/>
  <c r="R52"/>
  <c r="U52"/>
  <c r="U66"/>
  <c r="Q69"/>
  <c r="R69"/>
  <c r="U69"/>
  <c r="Q75"/>
  <c r="R75"/>
  <c r="U75"/>
  <c r="U79"/>
  <c r="Q26"/>
  <c r="R26"/>
  <c r="U26"/>
  <c r="U49"/>
  <c r="U80"/>
  <c r="Q4"/>
  <c r="Q6"/>
  <c r="R4"/>
  <c r="R6"/>
  <c r="S4"/>
  <c r="S6"/>
  <c r="U6"/>
  <c r="U21"/>
  <c r="U96"/>
  <c r="S20"/>
  <c r="S21"/>
  <c r="S96"/>
  <c r="R20"/>
  <c r="R66"/>
  <c r="R79"/>
  <c r="R49"/>
  <c r="R80"/>
  <c r="R21"/>
  <c r="R96"/>
  <c r="T19"/>
  <c r="T20"/>
  <c r="T42"/>
  <c r="T43"/>
  <c r="T44"/>
  <c r="T46"/>
  <c r="T47"/>
  <c r="T48"/>
  <c r="T53"/>
  <c r="T54"/>
  <c r="T55"/>
  <c r="T56"/>
  <c r="T57"/>
  <c r="T58"/>
  <c r="T59"/>
  <c r="T60"/>
  <c r="T61"/>
  <c r="T62"/>
  <c r="T63"/>
  <c r="T64"/>
  <c r="T65"/>
  <c r="T52"/>
  <c r="T66"/>
  <c r="T70"/>
  <c r="T71"/>
  <c r="T72"/>
  <c r="T73"/>
  <c r="T74"/>
  <c r="T76"/>
  <c r="T77"/>
  <c r="T78"/>
  <c r="T69"/>
  <c r="T75"/>
  <c r="T79"/>
  <c r="T26"/>
  <c r="T49"/>
  <c r="T80"/>
  <c r="T4"/>
  <c r="T6"/>
  <c r="T21"/>
  <c r="T96"/>
  <c r="Q20"/>
  <c r="Q66"/>
  <c r="Q79"/>
  <c r="Q49"/>
  <c r="Q80"/>
  <c r="Q21"/>
  <c r="Q96"/>
  <c r="Q84"/>
  <c r="Q83"/>
  <c r="Q85"/>
  <c r="R84"/>
  <c r="R83"/>
  <c r="R85"/>
  <c r="S84"/>
  <c r="S83"/>
  <c r="S85"/>
  <c r="T84"/>
  <c r="T83"/>
  <c r="T85"/>
  <c r="U83"/>
  <c r="U85"/>
  <c r="Q107"/>
  <c r="Q109"/>
  <c r="R107"/>
  <c r="R109"/>
  <c r="S107"/>
  <c r="S109"/>
  <c r="T107"/>
  <c r="T109"/>
  <c r="U4"/>
  <c r="U107"/>
  <c r="U109"/>
  <c r="Q94"/>
  <c r="R94"/>
  <c r="S94"/>
  <c r="T94"/>
  <c r="U94"/>
  <c r="Q87"/>
  <c r="Q88"/>
  <c r="Q86"/>
  <c r="Q89"/>
  <c r="R87"/>
  <c r="R88"/>
  <c r="R86"/>
  <c r="R89"/>
  <c r="T87"/>
  <c r="T88"/>
  <c r="T86"/>
  <c r="T89"/>
  <c r="U87"/>
  <c r="U88"/>
  <c r="U86"/>
  <c r="U89"/>
  <c r="Q103"/>
  <c r="Q104"/>
  <c r="Q102"/>
  <c r="Q105"/>
  <c r="R103"/>
  <c r="R104"/>
  <c r="R102"/>
  <c r="R105"/>
  <c r="T103"/>
  <c r="T104"/>
  <c r="T102"/>
  <c r="T105"/>
  <c r="U103"/>
  <c r="U104"/>
  <c r="U102"/>
  <c r="U105"/>
  <c r="Q120"/>
  <c r="Q121"/>
  <c r="R120"/>
  <c r="R121"/>
  <c r="T120"/>
  <c r="T121"/>
  <c r="U120"/>
  <c r="U121"/>
  <c r="Q93"/>
  <c r="R93"/>
  <c r="S93"/>
  <c r="T93"/>
  <c r="U93"/>
  <c r="Q95"/>
  <c r="R95"/>
  <c r="T95"/>
  <c r="U95"/>
  <c r="Q100"/>
  <c r="Q101"/>
  <c r="R100"/>
  <c r="R101"/>
  <c r="S100"/>
  <c r="S101"/>
  <c r="T100"/>
  <c r="T101"/>
  <c r="U100"/>
  <c r="U101"/>
  <c r="O5"/>
  <c r="P5"/>
  <c r="O10"/>
  <c r="P10"/>
  <c r="V10"/>
  <c r="O11"/>
  <c r="P11"/>
  <c r="V11"/>
  <c r="O12"/>
  <c r="P12"/>
  <c r="V12"/>
  <c r="O14"/>
  <c r="P14"/>
  <c r="V14"/>
  <c r="O15"/>
  <c r="P15"/>
  <c r="V15"/>
  <c r="O16"/>
  <c r="P16"/>
  <c r="V16"/>
  <c r="O17"/>
  <c r="P17"/>
  <c r="V17"/>
  <c r="O18"/>
  <c r="P18"/>
  <c r="V18"/>
  <c r="O9"/>
  <c r="P9"/>
  <c r="V9"/>
  <c r="O13"/>
  <c r="P13"/>
  <c r="V13"/>
  <c r="O19"/>
  <c r="P19"/>
  <c r="V19"/>
  <c r="V20"/>
  <c r="O27"/>
  <c r="P27"/>
  <c r="V27"/>
  <c r="O28"/>
  <c r="P28"/>
  <c r="V28"/>
  <c r="O29"/>
  <c r="P29"/>
  <c r="V29"/>
  <c r="O30"/>
  <c r="P30"/>
  <c r="V30"/>
  <c r="O31"/>
  <c r="P31"/>
  <c r="V31"/>
  <c r="O32"/>
  <c r="P32"/>
  <c r="V32"/>
  <c r="O33"/>
  <c r="P33"/>
  <c r="V33"/>
  <c r="O34"/>
  <c r="P34"/>
  <c r="V34"/>
  <c r="O35"/>
  <c r="P35"/>
  <c r="V35"/>
  <c r="O36"/>
  <c r="P36"/>
  <c r="V36"/>
  <c r="O37"/>
  <c r="P37"/>
  <c r="V37"/>
  <c r="O38"/>
  <c r="P38"/>
  <c r="V38"/>
  <c r="O39"/>
  <c r="P39"/>
  <c r="V39"/>
  <c r="O40"/>
  <c r="P40"/>
  <c r="V40"/>
  <c r="O41"/>
  <c r="P41"/>
  <c r="V41"/>
  <c r="O42"/>
  <c r="P42"/>
  <c r="V42"/>
  <c r="O43"/>
  <c r="P43"/>
  <c r="V43"/>
  <c r="O44"/>
  <c r="P44"/>
  <c r="V44"/>
  <c r="O46"/>
  <c r="P46"/>
  <c r="V46"/>
  <c r="O47"/>
  <c r="P47"/>
  <c r="V47"/>
  <c r="O48"/>
  <c r="P48"/>
  <c r="V48"/>
  <c r="O53"/>
  <c r="P53"/>
  <c r="V53"/>
  <c r="O54"/>
  <c r="P54"/>
  <c r="V54"/>
  <c r="O55"/>
  <c r="P55"/>
  <c r="V55"/>
  <c r="O56"/>
  <c r="P56"/>
  <c r="V56"/>
  <c r="O57"/>
  <c r="P57"/>
  <c r="V57"/>
  <c r="O58"/>
  <c r="P58"/>
  <c r="V58"/>
  <c r="O59"/>
  <c r="P59"/>
  <c r="V59"/>
  <c r="O60"/>
  <c r="P60"/>
  <c r="V60"/>
  <c r="O61"/>
  <c r="P61"/>
  <c r="V61"/>
  <c r="O62"/>
  <c r="P62"/>
  <c r="V62"/>
  <c r="O63"/>
  <c r="P63"/>
  <c r="V63"/>
  <c r="O64"/>
  <c r="P64"/>
  <c r="V64"/>
  <c r="O65"/>
  <c r="P65"/>
  <c r="V65"/>
  <c r="O52"/>
  <c r="P52"/>
  <c r="V52"/>
  <c r="V66"/>
  <c r="O70"/>
  <c r="P70"/>
  <c r="V70"/>
  <c r="O71"/>
  <c r="P71"/>
  <c r="V71"/>
  <c r="O72"/>
  <c r="P72"/>
  <c r="V72"/>
  <c r="O73"/>
  <c r="P73"/>
  <c r="V73"/>
  <c r="O74"/>
  <c r="P74"/>
  <c r="V74"/>
  <c r="O76"/>
  <c r="P76"/>
  <c r="V76"/>
  <c r="O77"/>
  <c r="P77"/>
  <c r="V77"/>
  <c r="O78"/>
  <c r="P78"/>
  <c r="V78"/>
  <c r="O69"/>
  <c r="P69"/>
  <c r="V69"/>
  <c r="O75"/>
  <c r="P75"/>
  <c r="V75"/>
  <c r="V79"/>
  <c r="O26"/>
  <c r="P26"/>
  <c r="V26"/>
  <c r="V49"/>
  <c r="V80"/>
  <c r="O4"/>
  <c r="O6"/>
  <c r="P4"/>
  <c r="P6"/>
  <c r="V6"/>
  <c r="V21"/>
  <c r="V96"/>
  <c r="O20"/>
  <c r="O66"/>
  <c r="O79"/>
  <c r="O49"/>
  <c r="O80"/>
  <c r="O21"/>
  <c r="O96"/>
  <c r="P20"/>
  <c r="P66"/>
  <c r="P79"/>
  <c r="P49"/>
  <c r="P80"/>
  <c r="P21"/>
  <c r="P96"/>
  <c r="O83"/>
  <c r="O84"/>
  <c r="O85"/>
  <c r="P84"/>
  <c r="P83"/>
  <c r="P85"/>
  <c r="V84"/>
  <c r="V83"/>
  <c r="V85"/>
  <c r="O108"/>
  <c r="O107"/>
  <c r="O109"/>
  <c r="P108"/>
  <c r="P107"/>
  <c r="P109"/>
  <c r="V5"/>
  <c r="V108"/>
  <c r="V4"/>
  <c r="V107"/>
  <c r="V109"/>
  <c r="O94"/>
  <c r="P94"/>
  <c r="V94"/>
  <c r="O87"/>
  <c r="O88"/>
  <c r="O86"/>
  <c r="O89"/>
  <c r="P87"/>
  <c r="P88"/>
  <c r="P86"/>
  <c r="P89"/>
  <c r="V87"/>
  <c r="V88"/>
  <c r="V86"/>
  <c r="V89"/>
  <c r="O103"/>
  <c r="O104"/>
  <c r="O102"/>
  <c r="O105"/>
  <c r="P103"/>
  <c r="P104"/>
  <c r="P102"/>
  <c r="P105"/>
  <c r="V103"/>
  <c r="V104"/>
  <c r="V102"/>
  <c r="V105"/>
  <c r="O116"/>
  <c r="O117"/>
  <c r="P116"/>
  <c r="P117"/>
  <c r="V116"/>
  <c r="V117"/>
  <c r="O120"/>
  <c r="O121"/>
  <c r="P120"/>
  <c r="P121"/>
  <c r="V120"/>
  <c r="V121"/>
  <c r="O93"/>
  <c r="P93"/>
  <c r="V93"/>
  <c r="O95"/>
  <c r="P95"/>
  <c r="V95"/>
  <c r="O100"/>
  <c r="O101"/>
  <c r="P100"/>
  <c r="P101"/>
  <c r="V100"/>
  <c r="V101"/>
  <c r="M19"/>
  <c r="M100"/>
  <c r="M101"/>
  <c r="M70"/>
  <c r="M71"/>
  <c r="M72"/>
  <c r="M73"/>
  <c r="M74"/>
  <c r="M76"/>
  <c r="M77"/>
  <c r="M78"/>
  <c r="M69"/>
  <c r="M75"/>
  <c r="M95"/>
  <c r="M5"/>
  <c r="M10"/>
  <c r="M11"/>
  <c r="M12"/>
  <c r="M14"/>
  <c r="M15"/>
  <c r="M16"/>
  <c r="M17"/>
  <c r="M18"/>
  <c r="M9"/>
  <c r="M108"/>
  <c r="M4"/>
  <c r="M107"/>
  <c r="M109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6"/>
  <c r="M47"/>
  <c r="M48"/>
  <c r="M53"/>
  <c r="M54"/>
  <c r="M55"/>
  <c r="M56"/>
  <c r="M57"/>
  <c r="M58"/>
  <c r="M59"/>
  <c r="M60"/>
  <c r="M61"/>
  <c r="M62"/>
  <c r="M63"/>
  <c r="M64"/>
  <c r="M65"/>
  <c r="M52"/>
  <c r="M103"/>
  <c r="M104"/>
  <c r="M26"/>
  <c r="M102"/>
  <c r="M105"/>
  <c r="M87"/>
  <c r="M88"/>
  <c r="M86"/>
  <c r="M89"/>
  <c r="M13"/>
  <c r="M84"/>
  <c r="M83"/>
  <c r="M85"/>
  <c r="M20"/>
  <c r="M66"/>
  <c r="M79"/>
  <c r="M49"/>
  <c r="M80"/>
  <c r="M6"/>
  <c r="M21"/>
  <c r="M96"/>
  <c r="M116"/>
  <c r="M117"/>
  <c r="M120"/>
  <c r="M121"/>
  <c r="M93"/>
  <c r="M94"/>
  <c r="N19"/>
  <c r="N100"/>
  <c r="N101"/>
  <c r="N70"/>
  <c r="N71"/>
  <c r="N72"/>
  <c r="N73"/>
  <c r="N74"/>
  <c r="N76"/>
  <c r="N77"/>
  <c r="N78"/>
  <c r="N69"/>
  <c r="N75"/>
  <c r="N95"/>
  <c r="N5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6"/>
  <c r="N47"/>
  <c r="N48"/>
  <c r="N4"/>
  <c r="N93"/>
  <c r="N10"/>
  <c r="N11"/>
  <c r="N12"/>
  <c r="N14"/>
  <c r="N15"/>
  <c r="N16"/>
  <c r="N17"/>
  <c r="N18"/>
  <c r="N9"/>
  <c r="N108"/>
  <c r="N107"/>
  <c r="N109"/>
  <c r="N53"/>
  <c r="N54"/>
  <c r="N55"/>
  <c r="N56"/>
  <c r="N57"/>
  <c r="N58"/>
  <c r="N59"/>
  <c r="N60"/>
  <c r="N61"/>
  <c r="N62"/>
  <c r="N63"/>
  <c r="N64"/>
  <c r="N65"/>
  <c r="N52"/>
  <c r="N103"/>
  <c r="N104"/>
  <c r="N26"/>
  <c r="N102"/>
  <c r="N105"/>
  <c r="N87"/>
  <c r="N88"/>
  <c r="N86"/>
  <c r="N89"/>
  <c r="N84"/>
  <c r="N83"/>
  <c r="N85"/>
  <c r="N20"/>
  <c r="N66"/>
  <c r="N79"/>
  <c r="N49"/>
  <c r="N80"/>
  <c r="N6"/>
  <c r="N21"/>
  <c r="N96"/>
  <c r="N13"/>
  <c r="N116"/>
  <c r="N117"/>
  <c r="N120"/>
  <c r="N121"/>
  <c r="N94"/>
  <c r="B10" i="4"/>
  <c r="B9"/>
  <c r="B4"/>
  <c r="B2"/>
  <c r="B2" i="28"/>
  <c r="B4"/>
  <c r="F3" i="14"/>
  <c r="M3"/>
  <c r="N3"/>
  <c r="O3"/>
  <c r="P3"/>
  <c r="F4"/>
  <c r="M4"/>
  <c r="N4"/>
  <c r="O4"/>
  <c r="P4"/>
  <c r="F5"/>
  <c r="M5"/>
  <c r="N5"/>
  <c r="O5"/>
  <c r="P5"/>
  <c r="F6"/>
  <c r="M6"/>
  <c r="N6"/>
  <c r="O6"/>
  <c r="P6"/>
  <c r="F7"/>
  <c r="M7"/>
  <c r="N7"/>
  <c r="O7"/>
  <c r="P7"/>
  <c r="F8"/>
  <c r="M8"/>
  <c r="N8"/>
  <c r="O8"/>
  <c r="P8"/>
  <c r="F9"/>
  <c r="M9"/>
  <c r="N9"/>
  <c r="O9"/>
  <c r="P9"/>
  <c r="F10"/>
  <c r="M10"/>
  <c r="N10"/>
  <c r="O10"/>
  <c r="P10"/>
  <c r="F11"/>
  <c r="M11"/>
  <c r="N11"/>
  <c r="O11"/>
  <c r="P11"/>
  <c r="F12"/>
  <c r="M12"/>
  <c r="N12"/>
  <c r="O12"/>
  <c r="P12"/>
  <c r="F13"/>
  <c r="M13"/>
  <c r="N13"/>
  <c r="O13"/>
  <c r="P13"/>
  <c r="F14"/>
  <c r="M14"/>
  <c r="N14"/>
  <c r="O14"/>
  <c r="P14"/>
  <c r="F15"/>
  <c r="M15"/>
  <c r="N15"/>
  <c r="O15"/>
  <c r="P15"/>
  <c r="F16"/>
  <c r="M16"/>
  <c r="N16"/>
  <c r="O16"/>
  <c r="P16"/>
  <c r="F17"/>
  <c r="M17"/>
  <c r="N17"/>
  <c r="O17"/>
  <c r="P17"/>
  <c r="F18"/>
  <c r="M18"/>
  <c r="N18"/>
  <c r="O18"/>
  <c r="P18"/>
  <c r="F19"/>
  <c r="M19"/>
  <c r="N19"/>
  <c r="O19"/>
  <c r="P19"/>
  <c r="F20"/>
  <c r="M20"/>
  <c r="N20"/>
  <c r="O20"/>
  <c r="P20"/>
  <c r="F21"/>
  <c r="M21"/>
  <c r="N21"/>
  <c r="O21"/>
  <c r="P21"/>
  <c r="F22"/>
  <c r="M22"/>
  <c r="N22"/>
  <c r="O22"/>
  <c r="P22"/>
  <c r="F23"/>
  <c r="M23"/>
  <c r="N23"/>
  <c r="O23"/>
  <c r="P23"/>
  <c r="F24"/>
  <c r="M24"/>
  <c r="N24"/>
  <c r="O24"/>
  <c r="P24"/>
  <c r="F25"/>
  <c r="M25"/>
  <c r="N25"/>
  <c r="O25"/>
  <c r="P25"/>
  <c r="F26"/>
  <c r="M26"/>
  <c r="N26"/>
  <c r="O26"/>
  <c r="P26"/>
  <c r="F27"/>
  <c r="M27"/>
  <c r="N27"/>
  <c r="O27"/>
  <c r="P27"/>
  <c r="F28"/>
  <c r="M28"/>
  <c r="N28"/>
  <c r="O28"/>
  <c r="P28"/>
  <c r="F29"/>
  <c r="M29"/>
  <c r="N29"/>
  <c r="O29"/>
  <c r="P29"/>
  <c r="F30"/>
  <c r="M30"/>
  <c r="N30"/>
  <c r="O30"/>
  <c r="P30"/>
  <c r="F31"/>
  <c r="M31"/>
  <c r="N31"/>
  <c r="O31"/>
  <c r="P31"/>
  <c r="F32"/>
  <c r="M32"/>
  <c r="N32"/>
  <c r="O32"/>
  <c r="P32"/>
  <c r="F33"/>
  <c r="M33"/>
  <c r="N33"/>
  <c r="O33"/>
  <c r="P33"/>
  <c r="M34"/>
  <c r="N34"/>
  <c r="O34"/>
  <c r="P34"/>
  <c r="M35"/>
  <c r="N35"/>
  <c r="O35"/>
  <c r="P35"/>
  <c r="M36"/>
  <c r="N36"/>
  <c r="O36"/>
  <c r="P36"/>
  <c r="M37"/>
  <c r="N37"/>
  <c r="O37"/>
  <c r="P37"/>
  <c r="M38"/>
  <c r="N38"/>
  <c r="O38"/>
  <c r="P38"/>
  <c r="M39"/>
  <c r="N39"/>
  <c r="O39"/>
  <c r="P39"/>
  <c r="M40"/>
  <c r="N40"/>
  <c r="O40"/>
  <c r="P40"/>
  <c r="M41"/>
  <c r="N41"/>
  <c r="O41"/>
  <c r="P41"/>
  <c r="M42"/>
  <c r="N42"/>
  <c r="O42"/>
  <c r="P42"/>
  <c r="M43"/>
  <c r="N43"/>
  <c r="O43"/>
  <c r="P43"/>
  <c r="M44"/>
  <c r="N44"/>
  <c r="O44"/>
  <c r="P44"/>
  <c r="M45"/>
  <c r="N45"/>
  <c r="O45"/>
  <c r="P45"/>
  <c r="M46"/>
  <c r="N46"/>
  <c r="O46"/>
  <c r="P46"/>
  <c r="M47"/>
  <c r="N47"/>
  <c r="O47"/>
  <c r="P47"/>
  <c r="M48"/>
  <c r="N48"/>
  <c r="O48"/>
  <c r="P48"/>
  <c r="M49"/>
  <c r="N49"/>
  <c r="O49"/>
  <c r="P49"/>
  <c r="M50"/>
  <c r="N50"/>
  <c r="O50"/>
  <c r="P50"/>
  <c r="M51"/>
  <c r="N51"/>
  <c r="O51"/>
  <c r="P51"/>
  <c r="M52"/>
  <c r="N52"/>
  <c r="O52"/>
  <c r="P52"/>
  <c r="M53"/>
  <c r="N53"/>
  <c r="O53"/>
  <c r="P53"/>
  <c r="M54"/>
  <c r="N54"/>
  <c r="O54"/>
  <c r="P54"/>
  <c r="M55"/>
  <c r="N55"/>
  <c r="O55"/>
  <c r="P55"/>
  <c r="M56"/>
  <c r="N56"/>
  <c r="O56"/>
  <c r="P56"/>
  <c r="M57"/>
  <c r="N57"/>
  <c r="O57"/>
  <c r="P57"/>
  <c r="M58"/>
  <c r="N58"/>
  <c r="O58"/>
  <c r="P58"/>
  <c r="M59"/>
  <c r="N59"/>
  <c r="O59"/>
  <c r="P59"/>
  <c r="M60"/>
  <c r="N60"/>
  <c r="O60"/>
  <c r="P60"/>
  <c r="M61"/>
  <c r="N61"/>
  <c r="O61"/>
  <c r="P61"/>
  <c r="M62"/>
  <c r="N62"/>
  <c r="O62"/>
  <c r="P62"/>
  <c r="M63"/>
  <c r="N63"/>
  <c r="O63"/>
  <c r="P63"/>
  <c r="M64"/>
  <c r="N64"/>
  <c r="O64"/>
  <c r="P64"/>
  <c r="M65"/>
  <c r="N65"/>
  <c r="O65"/>
  <c r="P65"/>
  <c r="M66"/>
  <c r="N66"/>
  <c r="O66"/>
  <c r="P66"/>
  <c r="M67"/>
  <c r="N67"/>
  <c r="O67"/>
  <c r="P67"/>
  <c r="M68"/>
  <c r="N68"/>
  <c r="O68"/>
  <c r="P68"/>
  <c r="M69"/>
  <c r="N69"/>
  <c r="O69"/>
  <c r="P69"/>
  <c r="M70"/>
  <c r="N70"/>
  <c r="O70"/>
  <c r="P70"/>
  <c r="M71"/>
  <c r="N71"/>
  <c r="O71"/>
  <c r="P71"/>
  <c r="M72"/>
  <c r="N72"/>
  <c r="O72"/>
  <c r="P72"/>
  <c r="M73"/>
  <c r="N73"/>
  <c r="O73"/>
  <c r="P73"/>
  <c r="M74"/>
  <c r="N74"/>
  <c r="O74"/>
  <c r="P74"/>
  <c r="M75"/>
  <c r="N75"/>
  <c r="O75"/>
  <c r="P75"/>
  <c r="M76"/>
  <c r="N76"/>
  <c r="O76"/>
  <c r="P76"/>
  <c r="M77"/>
  <c r="N77"/>
  <c r="O77"/>
  <c r="P77"/>
  <c r="M78"/>
  <c r="N78"/>
  <c r="O78"/>
  <c r="P78"/>
  <c r="M79"/>
  <c r="N79"/>
  <c r="O79"/>
  <c r="P79"/>
  <c r="M80"/>
  <c r="N80"/>
  <c r="O80"/>
  <c r="P80"/>
  <c r="M81"/>
  <c r="N81"/>
  <c r="O81"/>
  <c r="P81"/>
  <c r="M82"/>
  <c r="N82"/>
  <c r="O82"/>
  <c r="P82"/>
  <c r="M83"/>
  <c r="N83"/>
  <c r="O83"/>
  <c r="P83"/>
  <c r="M84"/>
  <c r="N84"/>
  <c r="O84"/>
  <c r="P84"/>
  <c r="M85"/>
  <c r="N85"/>
  <c r="O85"/>
  <c r="P85"/>
  <c r="M86"/>
  <c r="N86"/>
  <c r="O86"/>
  <c r="P86"/>
  <c r="M87"/>
  <c r="N87"/>
  <c r="O87"/>
  <c r="P87"/>
  <c r="M88"/>
  <c r="N88"/>
  <c r="O88"/>
  <c r="P88"/>
  <c r="M89"/>
  <c r="N89"/>
  <c r="O89"/>
  <c r="P89"/>
  <c r="M90"/>
  <c r="N90"/>
  <c r="O90"/>
  <c r="P90"/>
  <c r="M91"/>
  <c r="N91"/>
  <c r="O91"/>
  <c r="P91"/>
  <c r="M92"/>
  <c r="N92"/>
  <c r="O92"/>
  <c r="P92"/>
  <c r="M93"/>
  <c r="N93"/>
  <c r="O93"/>
  <c r="P93"/>
  <c r="M94"/>
  <c r="N94"/>
  <c r="O94"/>
  <c r="P94"/>
  <c r="M95"/>
  <c r="N95"/>
  <c r="O95"/>
  <c r="P95"/>
  <c r="M96"/>
  <c r="N96"/>
  <c r="O96"/>
  <c r="P96"/>
  <c r="M97"/>
  <c r="N97"/>
  <c r="O97"/>
  <c r="P97"/>
  <c r="M98"/>
  <c r="N98"/>
  <c r="O98"/>
  <c r="P98"/>
  <c r="M99"/>
  <c r="N99"/>
  <c r="O99"/>
  <c r="P99"/>
  <c r="M100"/>
  <c r="N100"/>
  <c r="O100"/>
  <c r="P100"/>
  <c r="M101"/>
  <c r="N101"/>
  <c r="O101"/>
  <c r="P101"/>
  <c r="M102"/>
  <c r="N102"/>
  <c r="O102"/>
  <c r="P102"/>
  <c r="M103"/>
  <c r="N103"/>
  <c r="O103"/>
  <c r="P103"/>
  <c r="M104"/>
  <c r="N104"/>
  <c r="O104"/>
  <c r="P104"/>
  <c r="M105"/>
  <c r="N105"/>
  <c r="O105"/>
  <c r="P105"/>
  <c r="M106"/>
  <c r="N106"/>
  <c r="O106"/>
  <c r="P106"/>
  <c r="M107"/>
  <c r="N107"/>
  <c r="O107"/>
  <c r="P107"/>
  <c r="M108"/>
  <c r="N108"/>
  <c r="O108"/>
  <c r="P108"/>
  <c r="M109"/>
  <c r="N109"/>
  <c r="O109"/>
  <c r="P109"/>
  <c r="M110"/>
  <c r="N110"/>
  <c r="O110"/>
  <c r="P110"/>
  <c r="M111"/>
  <c r="N111"/>
  <c r="O111"/>
  <c r="P111"/>
  <c r="M112"/>
  <c r="N112"/>
  <c r="O112"/>
  <c r="P112"/>
  <c r="M113"/>
  <c r="N113"/>
  <c r="O113"/>
  <c r="P113"/>
  <c r="M114"/>
  <c r="N114"/>
  <c r="O114"/>
  <c r="P114"/>
  <c r="M115"/>
  <c r="N115"/>
  <c r="O115"/>
  <c r="P115"/>
  <c r="M116"/>
  <c r="N116"/>
  <c r="O116"/>
  <c r="P116"/>
  <c r="M117"/>
  <c r="N117"/>
  <c r="O117"/>
  <c r="P117"/>
  <c r="M118"/>
  <c r="N118"/>
  <c r="O118"/>
  <c r="P118"/>
  <c r="M119"/>
  <c r="N119"/>
  <c r="O119"/>
  <c r="P119"/>
  <c r="M120"/>
  <c r="N120"/>
  <c r="O120"/>
  <c r="P120"/>
  <c r="M121"/>
  <c r="N121"/>
  <c r="O121"/>
  <c r="P121"/>
  <c r="M122"/>
  <c r="N122"/>
  <c r="O122"/>
  <c r="P122"/>
  <c r="M123"/>
  <c r="N123"/>
  <c r="O123"/>
  <c r="P123"/>
  <c r="M124"/>
  <c r="N124"/>
  <c r="O124"/>
  <c r="P124"/>
  <c r="M125"/>
  <c r="N125"/>
  <c r="O125"/>
  <c r="P125"/>
  <c r="M126"/>
  <c r="N126"/>
  <c r="O126"/>
  <c r="P126"/>
  <c r="M127"/>
  <c r="N127"/>
  <c r="O127"/>
  <c r="P127"/>
  <c r="M128"/>
  <c r="N128"/>
  <c r="O128"/>
  <c r="P128"/>
  <c r="M129"/>
  <c r="N129"/>
  <c r="O129"/>
  <c r="P129"/>
  <c r="M130"/>
  <c r="N130"/>
  <c r="O130"/>
  <c r="P130"/>
  <c r="M131"/>
  <c r="N131"/>
  <c r="O131"/>
  <c r="P131"/>
  <c r="M132"/>
  <c r="N132"/>
  <c r="O132"/>
  <c r="P132"/>
  <c r="M133"/>
  <c r="N133"/>
  <c r="O133"/>
  <c r="P133"/>
  <c r="M134"/>
  <c r="N134"/>
  <c r="O134"/>
  <c r="P134"/>
  <c r="M135"/>
  <c r="N135"/>
  <c r="O135"/>
  <c r="P135"/>
  <c r="M136"/>
  <c r="N136"/>
  <c r="O136"/>
  <c r="P136"/>
  <c r="M137"/>
  <c r="N137"/>
  <c r="O137"/>
  <c r="P137"/>
  <c r="M138"/>
  <c r="N138"/>
  <c r="O138"/>
  <c r="P138"/>
  <c r="M139"/>
  <c r="N139"/>
  <c r="O139"/>
  <c r="P139"/>
  <c r="M140"/>
  <c r="N140"/>
  <c r="O140"/>
  <c r="P140"/>
  <c r="M141"/>
  <c r="N141"/>
  <c r="O141"/>
  <c r="P141"/>
  <c r="M142"/>
  <c r="N142"/>
  <c r="O142"/>
  <c r="P142"/>
  <c r="M143"/>
  <c r="N143"/>
  <c r="O143"/>
  <c r="P143"/>
  <c r="M144"/>
  <c r="N144"/>
  <c r="O144"/>
  <c r="P144"/>
  <c r="M145"/>
  <c r="N145"/>
  <c r="O145"/>
  <c r="P145"/>
  <c r="M146"/>
  <c r="N146"/>
  <c r="O146"/>
  <c r="P146"/>
  <c r="M147"/>
  <c r="N147"/>
  <c r="O147"/>
  <c r="P147"/>
  <c r="M148"/>
  <c r="N148"/>
  <c r="O148"/>
  <c r="P148"/>
  <c r="M149"/>
  <c r="N149"/>
  <c r="O149"/>
  <c r="P149"/>
  <c r="M150"/>
  <c r="N150"/>
  <c r="O150"/>
  <c r="P150"/>
  <c r="M151"/>
  <c r="N151"/>
  <c r="O151"/>
  <c r="P151"/>
  <c r="M152"/>
  <c r="N152"/>
  <c r="O152"/>
  <c r="P152"/>
  <c r="M153"/>
  <c r="N153"/>
  <c r="O153"/>
  <c r="P153"/>
  <c r="M154"/>
  <c r="N154"/>
  <c r="O154"/>
  <c r="P154"/>
  <c r="M155"/>
  <c r="N155"/>
  <c r="O155"/>
  <c r="P155"/>
  <c r="M156"/>
  <c r="N156"/>
  <c r="O156"/>
  <c r="P156"/>
  <c r="M157"/>
  <c r="N157"/>
  <c r="O157"/>
  <c r="P157"/>
  <c r="M158"/>
  <c r="N158"/>
  <c r="O158"/>
  <c r="P158"/>
  <c r="M159"/>
  <c r="N159"/>
  <c r="O159"/>
  <c r="P159"/>
  <c r="M160"/>
  <c r="N160"/>
  <c r="O160"/>
  <c r="P160"/>
  <c r="M161"/>
  <c r="N161"/>
  <c r="O161"/>
  <c r="P161"/>
  <c r="M162"/>
  <c r="N162"/>
  <c r="O162"/>
  <c r="P162"/>
  <c r="M163"/>
  <c r="N163"/>
  <c r="O163"/>
  <c r="P163"/>
  <c r="M164"/>
  <c r="N164"/>
  <c r="O164"/>
  <c r="P164"/>
  <c r="M165"/>
  <c r="N165"/>
  <c r="O165"/>
  <c r="P165"/>
  <c r="M166"/>
  <c r="N166"/>
  <c r="O166"/>
  <c r="P166"/>
  <c r="M167"/>
  <c r="N167"/>
  <c r="O167"/>
  <c r="P167"/>
  <c r="M168"/>
  <c r="N168"/>
  <c r="O168"/>
  <c r="P168"/>
  <c r="M169"/>
  <c r="N169"/>
  <c r="O169"/>
  <c r="P169"/>
  <c r="M170"/>
  <c r="N170"/>
  <c r="O170"/>
  <c r="P170"/>
  <c r="M171"/>
  <c r="N171"/>
  <c r="O171"/>
  <c r="P171"/>
  <c r="M172"/>
  <c r="N172"/>
  <c r="O172"/>
  <c r="P172"/>
  <c r="M173"/>
  <c r="N173"/>
  <c r="O173"/>
  <c r="P173"/>
  <c r="M174"/>
  <c r="N174"/>
  <c r="O174"/>
  <c r="P174"/>
  <c r="F175"/>
  <c r="M175"/>
  <c r="N175"/>
  <c r="O175"/>
  <c r="P175"/>
  <c r="F176"/>
  <c r="M176"/>
  <c r="N176"/>
  <c r="O176"/>
  <c r="P176"/>
  <c r="F177"/>
  <c r="M177"/>
  <c r="N177"/>
  <c r="O177"/>
  <c r="P177"/>
  <c r="F178"/>
  <c r="M178"/>
  <c r="N178"/>
  <c r="O178"/>
  <c r="P178"/>
  <c r="F179"/>
  <c r="M179"/>
  <c r="N179"/>
  <c r="O179"/>
  <c r="P179"/>
  <c r="F180"/>
  <c r="M180"/>
  <c r="N180"/>
  <c r="O180"/>
  <c r="P180"/>
  <c r="F181"/>
  <c r="M181"/>
  <c r="N181"/>
  <c r="O181"/>
  <c r="P181"/>
  <c r="F182"/>
  <c r="M182"/>
  <c r="N182"/>
  <c r="O182"/>
  <c r="P182"/>
  <c r="F183"/>
  <c r="M183"/>
  <c r="N183"/>
  <c r="O183"/>
  <c r="P183"/>
  <c r="F184"/>
  <c r="M184"/>
  <c r="N184"/>
  <c r="O184"/>
  <c r="P184"/>
  <c r="F185"/>
  <c r="M185"/>
  <c r="N185"/>
  <c r="O185"/>
  <c r="P185"/>
  <c r="F186"/>
  <c r="M186"/>
  <c r="N186"/>
  <c r="O186"/>
  <c r="P186"/>
  <c r="F187"/>
  <c r="M187"/>
  <c r="N187"/>
  <c r="O187"/>
  <c r="P187"/>
  <c r="F188"/>
  <c r="M188"/>
  <c r="N188"/>
  <c r="O188"/>
  <c r="P188"/>
  <c r="F189"/>
  <c r="M189"/>
  <c r="N189"/>
  <c r="O189"/>
  <c r="P189"/>
  <c r="F190"/>
  <c r="M190"/>
  <c r="N190"/>
  <c r="O190"/>
  <c r="P190"/>
  <c r="F191"/>
  <c r="M191"/>
  <c r="N191"/>
  <c r="O191"/>
  <c r="P191"/>
  <c r="F192"/>
  <c r="M192"/>
  <c r="N192"/>
  <c r="O192"/>
  <c r="P192"/>
  <c r="F193"/>
  <c r="M193"/>
  <c r="N193"/>
  <c r="O193"/>
  <c r="P193"/>
  <c r="F194"/>
  <c r="M194"/>
  <c r="N194"/>
  <c r="O194"/>
  <c r="P194"/>
  <c r="F195"/>
  <c r="M195"/>
  <c r="N195"/>
  <c r="O195"/>
  <c r="P195"/>
  <c r="F196"/>
  <c r="M196"/>
  <c r="N196"/>
  <c r="O196"/>
  <c r="P196"/>
  <c r="F197"/>
  <c r="M197"/>
  <c r="N197"/>
  <c r="O197"/>
  <c r="P197"/>
  <c r="F198"/>
  <c r="M198"/>
  <c r="N198"/>
  <c r="O198"/>
  <c r="P198"/>
  <c r="F199"/>
  <c r="M199"/>
  <c r="N199"/>
  <c r="O199"/>
  <c r="P199"/>
  <c r="F200"/>
  <c r="M200"/>
  <c r="N200"/>
  <c r="O200"/>
  <c r="P200"/>
  <c r="F201"/>
  <c r="M201"/>
  <c r="N201"/>
  <c r="O201"/>
  <c r="P201"/>
  <c r="F202"/>
  <c r="M202"/>
  <c r="N202"/>
  <c r="O202"/>
  <c r="P202"/>
  <c r="F203"/>
  <c r="M203"/>
  <c r="N203"/>
  <c r="O203"/>
  <c r="P203"/>
  <c r="F204"/>
  <c r="M204"/>
  <c r="N204"/>
  <c r="O204"/>
  <c r="P204"/>
  <c r="F205"/>
  <c r="M205"/>
  <c r="N205"/>
  <c r="O205"/>
  <c r="P205"/>
  <c r="F206"/>
  <c r="M206"/>
  <c r="N206"/>
  <c r="O206"/>
  <c r="P206"/>
  <c r="F207"/>
  <c r="M207"/>
  <c r="N207"/>
  <c r="O207"/>
  <c r="P207"/>
  <c r="F208"/>
  <c r="M208"/>
  <c r="N208"/>
  <c r="O208"/>
  <c r="P208"/>
  <c r="F209"/>
  <c r="M209"/>
  <c r="N209"/>
  <c r="O209"/>
  <c r="P209"/>
  <c r="F210"/>
  <c r="M210"/>
  <c r="N210"/>
  <c r="O210"/>
  <c r="P210"/>
  <c r="F211"/>
  <c r="M211"/>
  <c r="N211"/>
  <c r="O211"/>
  <c r="P211"/>
  <c r="F212"/>
  <c r="M212"/>
  <c r="N212"/>
  <c r="O212"/>
  <c r="P212"/>
  <c r="F213"/>
  <c r="M213"/>
  <c r="N213"/>
  <c r="O213"/>
  <c r="P213"/>
  <c r="F214"/>
  <c r="M214"/>
  <c r="N214"/>
  <c r="O214"/>
  <c r="P214"/>
  <c r="F215"/>
  <c r="M215"/>
  <c r="N215"/>
  <c r="O215"/>
  <c r="P215"/>
  <c r="F216"/>
  <c r="M216"/>
  <c r="N216"/>
  <c r="O216"/>
  <c r="P216"/>
  <c r="F217"/>
  <c r="M217"/>
  <c r="N217"/>
  <c r="O217"/>
  <c r="P217"/>
  <c r="F218"/>
  <c r="M218"/>
  <c r="N218"/>
  <c r="O218"/>
  <c r="P218"/>
  <c r="F219"/>
  <c r="M219"/>
  <c r="N219"/>
  <c r="O219"/>
  <c r="P219"/>
  <c r="F220"/>
  <c r="M220"/>
  <c r="N220"/>
  <c r="O220"/>
  <c r="P220"/>
  <c r="F221"/>
  <c r="M221"/>
  <c r="N221"/>
  <c r="O221"/>
  <c r="P221"/>
  <c r="F222"/>
  <c r="M222"/>
  <c r="N222"/>
  <c r="O222"/>
  <c r="P222"/>
  <c r="F223"/>
  <c r="M223"/>
  <c r="N223"/>
  <c r="O223"/>
  <c r="P223"/>
  <c r="F224"/>
  <c r="M224"/>
  <c r="N224"/>
  <c r="O224"/>
  <c r="P224"/>
  <c r="F225"/>
  <c r="M225"/>
  <c r="N225"/>
  <c r="O225"/>
  <c r="P225"/>
  <c r="F226"/>
  <c r="M226"/>
  <c r="N226"/>
  <c r="O226"/>
  <c r="P226"/>
  <c r="F227"/>
  <c r="M227"/>
  <c r="N227"/>
  <c r="O227"/>
  <c r="P227"/>
  <c r="F228"/>
  <c r="M228"/>
  <c r="N228"/>
  <c r="O228"/>
  <c r="P228"/>
  <c r="F229"/>
  <c r="M229"/>
  <c r="N229"/>
  <c r="O229"/>
  <c r="P229"/>
  <c r="F230"/>
  <c r="M230"/>
  <c r="N230"/>
  <c r="O230"/>
  <c r="P230"/>
  <c r="F231"/>
  <c r="M231"/>
  <c r="N231"/>
  <c r="O231"/>
  <c r="P231"/>
  <c r="F232"/>
  <c r="M232"/>
  <c r="N232"/>
  <c r="O232"/>
  <c r="P232"/>
  <c r="F233"/>
  <c r="M233"/>
  <c r="N233"/>
  <c r="O233"/>
  <c r="P233"/>
  <c r="F234"/>
  <c r="M234"/>
  <c r="N234"/>
  <c r="O234"/>
  <c r="P234"/>
  <c r="F235"/>
  <c r="M235"/>
  <c r="N235"/>
  <c r="O235"/>
  <c r="P235"/>
  <c r="F236"/>
  <c r="M236"/>
  <c r="N236"/>
  <c r="O236"/>
  <c r="P236"/>
  <c r="F237"/>
  <c r="M237"/>
  <c r="N237"/>
  <c r="O237"/>
  <c r="P237"/>
  <c r="F238"/>
  <c r="M238"/>
  <c r="N238"/>
  <c r="O238"/>
  <c r="P238"/>
  <c r="F239"/>
  <c r="M239"/>
  <c r="N239"/>
  <c r="O239"/>
  <c r="P239"/>
  <c r="F240"/>
  <c r="M240"/>
  <c r="N240"/>
  <c r="O240"/>
  <c r="P240"/>
  <c r="F241"/>
  <c r="M241"/>
  <c r="N241"/>
  <c r="O241"/>
  <c r="P241"/>
  <c r="F242"/>
  <c r="M242"/>
  <c r="N242"/>
  <c r="O242"/>
  <c r="P242"/>
  <c r="F243"/>
  <c r="M243"/>
  <c r="N243"/>
  <c r="O243"/>
  <c r="P243"/>
  <c r="F244"/>
  <c r="M244"/>
  <c r="N244"/>
  <c r="O244"/>
  <c r="P244"/>
  <c r="F245"/>
  <c r="M245"/>
  <c r="N245"/>
  <c r="O245"/>
  <c r="P245"/>
  <c r="F246"/>
  <c r="M246"/>
  <c r="N246"/>
  <c r="O246"/>
  <c r="P246"/>
  <c r="F247"/>
  <c r="M247"/>
  <c r="N247"/>
  <c r="O247"/>
  <c r="P247"/>
  <c r="F248"/>
  <c r="M248"/>
  <c r="N248"/>
  <c r="O248"/>
  <c r="P248"/>
  <c r="F249"/>
  <c r="M249"/>
  <c r="N249"/>
  <c r="O249"/>
  <c r="P249"/>
  <c r="F250"/>
  <c r="M250"/>
  <c r="N250"/>
  <c r="O250"/>
  <c r="P250"/>
  <c r="M251"/>
  <c r="N251"/>
  <c r="O251"/>
  <c r="P251"/>
  <c r="M252"/>
  <c r="N252"/>
  <c r="O252"/>
  <c r="P252"/>
  <c r="M253"/>
  <c r="N253"/>
  <c r="O253"/>
  <c r="P253"/>
  <c r="M254"/>
  <c r="N254"/>
  <c r="O254"/>
  <c r="P254"/>
  <c r="M255"/>
  <c r="N255"/>
  <c r="O255"/>
  <c r="P255"/>
  <c r="M256"/>
  <c r="N256"/>
  <c r="O256"/>
  <c r="P256"/>
  <c r="M257"/>
  <c r="N257"/>
  <c r="O257"/>
  <c r="P257"/>
  <c r="M258"/>
  <c r="N258"/>
  <c r="O258"/>
  <c r="P258"/>
  <c r="M259"/>
  <c r="N259"/>
  <c r="O259"/>
  <c r="P259"/>
  <c r="M260"/>
  <c r="N260"/>
  <c r="O260"/>
  <c r="P260"/>
  <c r="M261"/>
  <c r="N261"/>
  <c r="O261"/>
  <c r="P261"/>
  <c r="M262"/>
  <c r="N262"/>
  <c r="O262"/>
  <c r="P262"/>
  <c r="M263"/>
  <c r="N263"/>
  <c r="O263"/>
  <c r="P263"/>
  <c r="M264"/>
  <c r="N264"/>
  <c r="O264"/>
  <c r="P264"/>
  <c r="M265"/>
  <c r="N265"/>
  <c r="O265"/>
  <c r="P265"/>
  <c r="M266"/>
  <c r="N266"/>
  <c r="O266"/>
  <c r="P266"/>
  <c r="M267"/>
  <c r="N267"/>
  <c r="O267"/>
  <c r="P267"/>
  <c r="M268"/>
  <c r="N268"/>
  <c r="O268"/>
  <c r="P268"/>
  <c r="M269"/>
  <c r="N269"/>
  <c r="O269"/>
  <c r="P269"/>
  <c r="M270"/>
  <c r="N270"/>
  <c r="O270"/>
  <c r="P270"/>
  <c r="M271"/>
  <c r="N271"/>
  <c r="O271"/>
  <c r="P271"/>
  <c r="M272"/>
  <c r="N272"/>
  <c r="O272"/>
  <c r="P272"/>
  <c r="M273"/>
  <c r="N273"/>
  <c r="O273"/>
  <c r="P273"/>
  <c r="M274"/>
  <c r="N274"/>
  <c r="O274"/>
  <c r="P274"/>
  <c r="M275"/>
  <c r="N275"/>
  <c r="O275"/>
  <c r="P275"/>
  <c r="M276"/>
  <c r="N276"/>
  <c r="O276"/>
  <c r="P276"/>
  <c r="M277"/>
  <c r="N277"/>
  <c r="O277"/>
  <c r="P277"/>
  <c r="M278"/>
  <c r="N278"/>
  <c r="O278"/>
  <c r="P278"/>
  <c r="M279"/>
  <c r="N279"/>
  <c r="O279"/>
  <c r="P279"/>
  <c r="M280"/>
  <c r="N280"/>
  <c r="O280"/>
  <c r="P280"/>
  <c r="M281"/>
  <c r="N281"/>
  <c r="O281"/>
  <c r="P281"/>
  <c r="M282"/>
  <c r="N282"/>
  <c r="O282"/>
  <c r="P282"/>
  <c r="M283"/>
  <c r="N283"/>
  <c r="O283"/>
  <c r="P283"/>
  <c r="M284"/>
  <c r="N284"/>
  <c r="O284"/>
  <c r="P284"/>
  <c r="M285"/>
  <c r="N285"/>
  <c r="O285"/>
  <c r="P285"/>
  <c r="M286"/>
  <c r="N286"/>
  <c r="O286"/>
  <c r="P286"/>
  <c r="M287"/>
  <c r="N287"/>
  <c r="O287"/>
  <c r="P287"/>
  <c r="M288"/>
  <c r="N288"/>
  <c r="O288"/>
  <c r="P288"/>
  <c r="M289"/>
  <c r="N289"/>
  <c r="O289"/>
  <c r="P289"/>
  <c r="M290"/>
  <c r="N290"/>
  <c r="O290"/>
  <c r="P290"/>
  <c r="M291"/>
  <c r="N291"/>
  <c r="O291"/>
  <c r="P291"/>
  <c r="M292"/>
  <c r="N292"/>
  <c r="O292"/>
  <c r="P292"/>
  <c r="M293"/>
  <c r="N293"/>
  <c r="O293"/>
  <c r="P293"/>
  <c r="M294"/>
  <c r="N294"/>
  <c r="O294"/>
  <c r="P294"/>
  <c r="M295"/>
  <c r="N295"/>
  <c r="O295"/>
  <c r="P295"/>
  <c r="M296"/>
  <c r="N296"/>
  <c r="O296"/>
  <c r="P296"/>
  <c r="M297"/>
  <c r="N297"/>
  <c r="O297"/>
  <c r="P297"/>
  <c r="M298"/>
  <c r="N298"/>
  <c r="O298"/>
  <c r="P298"/>
  <c r="M299"/>
  <c r="N299"/>
  <c r="O299"/>
  <c r="P299"/>
  <c r="M300"/>
  <c r="N300"/>
  <c r="O300"/>
  <c r="P300"/>
  <c r="M301"/>
  <c r="N301"/>
  <c r="O301"/>
  <c r="P301"/>
  <c r="M302"/>
  <c r="N302"/>
  <c r="O302"/>
  <c r="P302"/>
  <c r="M303"/>
  <c r="N303"/>
  <c r="O303"/>
  <c r="P303"/>
  <c r="M304"/>
  <c r="N304"/>
  <c r="O304"/>
  <c r="P304"/>
  <c r="M305"/>
  <c r="N305"/>
  <c r="O305"/>
  <c r="P305"/>
  <c r="M306"/>
  <c r="N306"/>
  <c r="O306"/>
  <c r="P306"/>
  <c r="M307"/>
  <c r="N307"/>
  <c r="O307"/>
  <c r="P307"/>
  <c r="M308"/>
  <c r="N308"/>
  <c r="O308"/>
  <c r="P308"/>
  <c r="M309"/>
  <c r="N309"/>
  <c r="O309"/>
  <c r="P309"/>
  <c r="M310"/>
  <c r="N310"/>
  <c r="O310"/>
  <c r="P310"/>
  <c r="M311"/>
  <c r="N311"/>
  <c r="O311"/>
  <c r="P311"/>
  <c r="M312"/>
  <c r="N312"/>
  <c r="O312"/>
  <c r="P312"/>
  <c r="M313"/>
  <c r="N313"/>
  <c r="O313"/>
  <c r="P313"/>
  <c r="M314"/>
  <c r="N314"/>
  <c r="O314"/>
  <c r="P314"/>
  <c r="M315"/>
  <c r="N315"/>
  <c r="O315"/>
  <c r="P315"/>
  <c r="M316"/>
  <c r="N316"/>
  <c r="O316"/>
  <c r="P316"/>
  <c r="M317"/>
  <c r="N317"/>
  <c r="O317"/>
  <c r="P317"/>
  <c r="M318"/>
  <c r="N318"/>
  <c r="O318"/>
  <c r="P318"/>
  <c r="M319"/>
  <c r="N319"/>
  <c r="O319"/>
  <c r="P319"/>
  <c r="M320"/>
  <c r="N320"/>
  <c r="O320"/>
  <c r="P320"/>
  <c r="M321"/>
  <c r="N321"/>
  <c r="O321"/>
  <c r="P321"/>
  <c r="M322"/>
  <c r="N322"/>
  <c r="O322"/>
  <c r="P322"/>
  <c r="M323"/>
  <c r="N323"/>
  <c r="O323"/>
  <c r="P323"/>
  <c r="M324"/>
  <c r="N324"/>
  <c r="O324"/>
  <c r="P324"/>
  <c r="M325"/>
  <c r="N325"/>
  <c r="O325"/>
  <c r="P325"/>
  <c r="M326"/>
  <c r="N326"/>
  <c r="O326"/>
  <c r="P326"/>
  <c r="M327"/>
  <c r="N327"/>
  <c r="O327"/>
  <c r="P327"/>
  <c r="M328"/>
  <c r="N328"/>
  <c r="O328"/>
  <c r="P328"/>
  <c r="M329"/>
  <c r="N329"/>
  <c r="O329"/>
  <c r="P329"/>
  <c r="M330"/>
  <c r="N330"/>
  <c r="O330"/>
  <c r="P330"/>
  <c r="M331"/>
  <c r="N331"/>
  <c r="O331"/>
  <c r="P331"/>
  <c r="M332"/>
  <c r="N332"/>
  <c r="O332"/>
  <c r="P332"/>
  <c r="M333"/>
  <c r="N333"/>
  <c r="O333"/>
  <c r="P333"/>
  <c r="M334"/>
  <c r="N334"/>
  <c r="O334"/>
  <c r="P334"/>
  <c r="M335"/>
  <c r="N335"/>
  <c r="O335"/>
  <c r="P335"/>
  <c r="M336"/>
  <c r="N336"/>
  <c r="O336"/>
  <c r="P336"/>
  <c r="M337"/>
  <c r="N337"/>
  <c r="O337"/>
  <c r="P337"/>
  <c r="M338"/>
  <c r="N338"/>
  <c r="O338"/>
  <c r="P338"/>
  <c r="M339"/>
  <c r="N339"/>
  <c r="O339"/>
  <c r="P339"/>
  <c r="M340"/>
  <c r="N340"/>
  <c r="O340"/>
  <c r="P340"/>
  <c r="M341"/>
  <c r="N341"/>
  <c r="O341"/>
  <c r="P341"/>
  <c r="M342"/>
  <c r="N342"/>
  <c r="O342"/>
  <c r="P342"/>
  <c r="M343"/>
  <c r="N343"/>
  <c r="O343"/>
  <c r="P343"/>
  <c r="M344"/>
  <c r="N344"/>
  <c r="O344"/>
  <c r="P344"/>
  <c r="M345"/>
  <c r="N345"/>
  <c r="O345"/>
  <c r="P345"/>
  <c r="M346"/>
  <c r="N346"/>
  <c r="O346"/>
  <c r="P346"/>
  <c r="M347"/>
  <c r="N347"/>
  <c r="O347"/>
  <c r="P347"/>
  <c r="M348"/>
  <c r="N348"/>
  <c r="O348"/>
  <c r="P348"/>
  <c r="M349"/>
  <c r="N349"/>
  <c r="O349"/>
  <c r="P349"/>
  <c r="M350"/>
  <c r="N350"/>
  <c r="O350"/>
  <c r="P350"/>
  <c r="M351"/>
  <c r="N351"/>
  <c r="O351"/>
  <c r="P351"/>
  <c r="M352"/>
  <c r="N352"/>
  <c r="O352"/>
  <c r="P352"/>
  <c r="M353"/>
  <c r="N353"/>
  <c r="O353"/>
  <c r="P353"/>
  <c r="M354"/>
  <c r="N354"/>
  <c r="O354"/>
  <c r="P354"/>
  <c r="M355"/>
  <c r="N355"/>
  <c r="O355"/>
  <c r="P355"/>
  <c r="M356"/>
  <c r="N356"/>
  <c r="O356"/>
  <c r="P356"/>
  <c r="M357"/>
  <c r="N357"/>
  <c r="O357"/>
  <c r="P357"/>
  <c r="M358"/>
  <c r="N358"/>
  <c r="O358"/>
  <c r="P358"/>
  <c r="M359"/>
  <c r="N359"/>
  <c r="O359"/>
  <c r="P359"/>
  <c r="M360"/>
  <c r="N360"/>
  <c r="O360"/>
  <c r="P360"/>
  <c r="M361"/>
  <c r="N361"/>
  <c r="O361"/>
  <c r="P361"/>
  <c r="M362"/>
  <c r="N362"/>
  <c r="O362"/>
  <c r="P362"/>
  <c r="M363"/>
  <c r="N363"/>
  <c r="O363"/>
  <c r="P363"/>
  <c r="M364"/>
  <c r="N364"/>
  <c r="O364"/>
  <c r="P364"/>
  <c r="M365"/>
  <c r="N365"/>
  <c r="O365"/>
  <c r="P365"/>
  <c r="M366"/>
  <c r="N366"/>
  <c r="O366"/>
  <c r="P366"/>
  <c r="M367"/>
  <c r="N367"/>
  <c r="O367"/>
  <c r="P367"/>
  <c r="M368"/>
  <c r="N368"/>
  <c r="O368"/>
  <c r="P368"/>
  <c r="M369"/>
  <c r="N369"/>
  <c r="O369"/>
  <c r="P369"/>
  <c r="M370"/>
  <c r="N370"/>
  <c r="O370"/>
  <c r="P370"/>
  <c r="M371"/>
  <c r="N371"/>
  <c r="O371"/>
  <c r="P371"/>
  <c r="M372"/>
  <c r="N372"/>
  <c r="O372"/>
  <c r="P372"/>
  <c r="M373"/>
  <c r="N373"/>
  <c r="O373"/>
  <c r="P373"/>
  <c r="M374"/>
  <c r="N374"/>
  <c r="O374"/>
  <c r="P374"/>
  <c r="M375"/>
  <c r="N375"/>
  <c r="O375"/>
  <c r="P375"/>
  <c r="M376"/>
  <c r="N376"/>
  <c r="O376"/>
  <c r="P376"/>
  <c r="M377"/>
  <c r="N377"/>
  <c r="O377"/>
  <c r="P377"/>
  <c r="M378"/>
  <c r="N378"/>
  <c r="O378"/>
  <c r="P378"/>
  <c r="M379"/>
  <c r="N379"/>
  <c r="O379"/>
  <c r="P379"/>
  <c r="M380"/>
  <c r="N380"/>
  <c r="O380"/>
  <c r="P380"/>
  <c r="M381"/>
  <c r="N381"/>
  <c r="O381"/>
  <c r="P381"/>
  <c r="M382"/>
  <c r="N382"/>
  <c r="O382"/>
  <c r="P382"/>
  <c r="M383"/>
  <c r="N383"/>
  <c r="O383"/>
  <c r="P383"/>
  <c r="M384"/>
  <c r="N384"/>
  <c r="O384"/>
  <c r="P384"/>
  <c r="M385"/>
  <c r="N385"/>
  <c r="O385"/>
  <c r="P385"/>
  <c r="M386"/>
  <c r="N386"/>
  <c r="O386"/>
  <c r="P386"/>
  <c r="M387"/>
  <c r="N387"/>
  <c r="O387"/>
  <c r="P387"/>
  <c r="M388"/>
  <c r="N388"/>
  <c r="O388"/>
  <c r="P388"/>
  <c r="M389"/>
  <c r="N389"/>
  <c r="O389"/>
  <c r="P389"/>
  <c r="M390"/>
  <c r="N390"/>
  <c r="O390"/>
  <c r="P390"/>
  <c r="M391"/>
  <c r="N391"/>
  <c r="O391"/>
  <c r="P391"/>
  <c r="M392"/>
  <c r="N392"/>
  <c r="O392"/>
  <c r="P392"/>
  <c r="M393"/>
  <c r="N393"/>
  <c r="O393"/>
  <c r="P393"/>
  <c r="M394"/>
  <c r="N394"/>
  <c r="O394"/>
  <c r="P394"/>
  <c r="M395"/>
  <c r="N395"/>
  <c r="O395"/>
  <c r="P395"/>
  <c r="M396"/>
  <c r="N396"/>
  <c r="O396"/>
  <c r="P396"/>
  <c r="M397"/>
  <c r="N397"/>
  <c r="O397"/>
  <c r="P397"/>
  <c r="M398"/>
  <c r="N398"/>
  <c r="O398"/>
  <c r="P398"/>
  <c r="M399"/>
  <c r="N399"/>
  <c r="O399"/>
  <c r="P399"/>
  <c r="M400"/>
  <c r="N400"/>
  <c r="O400"/>
  <c r="P400"/>
  <c r="M401"/>
  <c r="N401"/>
  <c r="O401"/>
  <c r="P401"/>
  <c r="M402"/>
  <c r="N402"/>
  <c r="O402"/>
  <c r="P402"/>
  <c r="M403"/>
  <c r="N403"/>
  <c r="O403"/>
  <c r="P403"/>
  <c r="M404"/>
  <c r="N404"/>
  <c r="O404"/>
  <c r="P404"/>
  <c r="M405"/>
  <c r="N405"/>
  <c r="O405"/>
  <c r="P405"/>
  <c r="M406"/>
  <c r="N406"/>
  <c r="O406"/>
  <c r="P406"/>
  <c r="M407"/>
  <c r="N407"/>
  <c r="O407"/>
  <c r="P407"/>
  <c r="M408"/>
  <c r="N408"/>
  <c r="O408"/>
  <c r="P408"/>
  <c r="M409"/>
  <c r="N409"/>
  <c r="O409"/>
  <c r="P409"/>
  <c r="M410"/>
  <c r="N410"/>
  <c r="O410"/>
  <c r="P410"/>
  <c r="M411"/>
  <c r="N411"/>
  <c r="O411"/>
  <c r="P411"/>
  <c r="M412"/>
  <c r="N412"/>
  <c r="O412"/>
  <c r="P412"/>
  <c r="M413"/>
  <c r="N413"/>
  <c r="O413"/>
  <c r="P413"/>
  <c r="M414"/>
  <c r="N414"/>
  <c r="O414"/>
  <c r="P414"/>
  <c r="M415"/>
  <c r="N415"/>
  <c r="O415"/>
  <c r="P415"/>
  <c r="M416"/>
  <c r="N416"/>
  <c r="O416"/>
  <c r="P416"/>
  <c r="M417"/>
  <c r="N417"/>
  <c r="O417"/>
  <c r="P417"/>
  <c r="M418"/>
  <c r="N418"/>
  <c r="O418"/>
  <c r="P418"/>
  <c r="M419"/>
  <c r="N419"/>
  <c r="O419"/>
  <c r="P419"/>
  <c r="M420"/>
  <c r="N420"/>
  <c r="O420"/>
  <c r="P420"/>
  <c r="M421"/>
  <c r="N421"/>
  <c r="O421"/>
  <c r="P421"/>
  <c r="M422"/>
  <c r="N422"/>
  <c r="O422"/>
  <c r="P422"/>
  <c r="M423"/>
  <c r="N423"/>
  <c r="O423"/>
  <c r="P423"/>
  <c r="M424"/>
  <c r="N424"/>
  <c r="O424"/>
  <c r="P424"/>
  <c r="M425"/>
  <c r="N425"/>
  <c r="O425"/>
  <c r="P425"/>
  <c r="M426"/>
  <c r="N426"/>
  <c r="O426"/>
  <c r="P426"/>
  <c r="M427"/>
  <c r="N427"/>
  <c r="O427"/>
  <c r="P427"/>
  <c r="M428"/>
  <c r="N428"/>
  <c r="O428"/>
  <c r="P428"/>
  <c r="M429"/>
  <c r="N429"/>
  <c r="O429"/>
  <c r="P429"/>
  <c r="M430"/>
  <c r="N430"/>
  <c r="O430"/>
  <c r="P430"/>
  <c r="M431"/>
  <c r="N431"/>
  <c r="O431"/>
  <c r="P431"/>
  <c r="M432"/>
  <c r="N432"/>
  <c r="O432"/>
  <c r="P432"/>
  <c r="M433"/>
  <c r="N433"/>
  <c r="O433"/>
  <c r="P433"/>
  <c r="M434"/>
  <c r="N434"/>
  <c r="O434"/>
  <c r="P434"/>
  <c r="M435"/>
  <c r="N435"/>
  <c r="O435"/>
  <c r="P435"/>
  <c r="M436"/>
  <c r="N436"/>
  <c r="O436"/>
  <c r="P436"/>
  <c r="M437"/>
  <c r="N437"/>
  <c r="O437"/>
  <c r="P437"/>
  <c r="M438"/>
  <c r="N438"/>
  <c r="O438"/>
  <c r="P438"/>
  <c r="M439"/>
  <c r="N439"/>
  <c r="O439"/>
  <c r="P439"/>
  <c r="M440"/>
  <c r="N440"/>
  <c r="O440"/>
  <c r="P440"/>
  <c r="M441"/>
  <c r="N441"/>
  <c r="O441"/>
  <c r="P441"/>
  <c r="M442"/>
  <c r="N442"/>
  <c r="O442"/>
  <c r="P442"/>
  <c r="M443"/>
  <c r="N443"/>
  <c r="O443"/>
  <c r="P443"/>
  <c r="M444"/>
  <c r="N444"/>
  <c r="O444"/>
  <c r="P444"/>
  <c r="M445"/>
  <c r="N445"/>
  <c r="O445"/>
  <c r="P445"/>
  <c r="M446"/>
  <c r="N446"/>
  <c r="O446"/>
  <c r="P446"/>
  <c r="M447"/>
  <c r="N447"/>
  <c r="O447"/>
  <c r="P447"/>
  <c r="M448"/>
  <c r="N448"/>
  <c r="O448"/>
  <c r="P448"/>
  <c r="M449"/>
  <c r="N449"/>
  <c r="O449"/>
  <c r="P449"/>
  <c r="M450"/>
  <c r="N450"/>
  <c r="O450"/>
  <c r="P450"/>
  <c r="M451"/>
  <c r="N451"/>
  <c r="O451"/>
  <c r="P451"/>
  <c r="M452"/>
  <c r="N452"/>
  <c r="O452"/>
  <c r="P452"/>
  <c r="M453"/>
  <c r="N453"/>
  <c r="O453"/>
  <c r="P453"/>
  <c r="M454"/>
  <c r="N454"/>
  <c r="O454"/>
  <c r="P454"/>
  <c r="M455"/>
  <c r="N455"/>
  <c r="O455"/>
  <c r="P455"/>
  <c r="M456"/>
  <c r="N456"/>
  <c r="O456"/>
  <c r="P456"/>
  <c r="M457"/>
  <c r="N457"/>
  <c r="O457"/>
  <c r="P457"/>
  <c r="M458"/>
  <c r="N458"/>
  <c r="O458"/>
  <c r="P458"/>
  <c r="M459"/>
  <c r="N459"/>
  <c r="O459"/>
  <c r="P459"/>
  <c r="M460"/>
  <c r="N460"/>
  <c r="O460"/>
  <c r="P460"/>
  <c r="M461"/>
  <c r="N461"/>
  <c r="O461"/>
  <c r="P461"/>
  <c r="M462"/>
  <c r="N462"/>
  <c r="O462"/>
  <c r="P462"/>
  <c r="M463"/>
  <c r="N463"/>
  <c r="O463"/>
  <c r="P463"/>
  <c r="M464"/>
  <c r="N464"/>
  <c r="O464"/>
  <c r="P464"/>
  <c r="M465"/>
  <c r="N465"/>
  <c r="O465"/>
  <c r="P465"/>
  <c r="M466"/>
  <c r="N466"/>
  <c r="O466"/>
  <c r="P466"/>
  <c r="M467"/>
  <c r="N467"/>
  <c r="O467"/>
  <c r="P467"/>
  <c r="M468"/>
  <c r="N468"/>
  <c r="O468"/>
  <c r="P468"/>
  <c r="M469"/>
  <c r="N469"/>
  <c r="O469"/>
  <c r="P469"/>
  <c r="M470"/>
  <c r="N470"/>
  <c r="O470"/>
  <c r="P470"/>
  <c r="M471"/>
  <c r="N471"/>
  <c r="O471"/>
  <c r="P471"/>
  <c r="M472"/>
  <c r="N472"/>
  <c r="O472"/>
  <c r="P472"/>
  <c r="M473"/>
  <c r="N473"/>
  <c r="O473"/>
  <c r="P473"/>
  <c r="M474"/>
  <c r="N474"/>
  <c r="O474"/>
  <c r="P474"/>
  <c r="M475"/>
  <c r="N475"/>
  <c r="O475"/>
  <c r="P475"/>
  <c r="M476"/>
  <c r="N476"/>
  <c r="O476"/>
  <c r="P476"/>
  <c r="M477"/>
  <c r="N477"/>
  <c r="O477"/>
  <c r="P477"/>
  <c r="M478"/>
  <c r="N478"/>
  <c r="O478"/>
  <c r="P478"/>
  <c r="M479"/>
  <c r="N479"/>
  <c r="O479"/>
  <c r="P479"/>
  <c r="M480"/>
  <c r="N480"/>
  <c r="O480"/>
  <c r="P480"/>
  <c r="M481"/>
  <c r="N481"/>
  <c r="O481"/>
  <c r="P481"/>
  <c r="M482"/>
  <c r="N482"/>
  <c r="O482"/>
  <c r="P482"/>
  <c r="M483"/>
  <c r="N483"/>
  <c r="O483"/>
  <c r="P483"/>
  <c r="M484"/>
  <c r="N484"/>
  <c r="O484"/>
  <c r="P484"/>
  <c r="M485"/>
  <c r="N485"/>
  <c r="O485"/>
  <c r="P485"/>
  <c r="M486"/>
  <c r="N486"/>
  <c r="O486"/>
  <c r="P486"/>
  <c r="M487"/>
  <c r="N487"/>
  <c r="O487"/>
  <c r="P487"/>
  <c r="M488"/>
  <c r="N488"/>
  <c r="O488"/>
  <c r="P488"/>
  <c r="M489"/>
  <c r="N489"/>
  <c r="O489"/>
  <c r="P489"/>
  <c r="M490"/>
  <c r="N490"/>
  <c r="O490"/>
  <c r="P490"/>
  <c r="M491"/>
  <c r="N491"/>
  <c r="O491"/>
  <c r="P491"/>
  <c r="M492"/>
  <c r="N492"/>
  <c r="O492"/>
  <c r="P492"/>
  <c r="M493"/>
  <c r="N493"/>
  <c r="O493"/>
  <c r="P493"/>
  <c r="M494"/>
  <c r="N494"/>
  <c r="O494"/>
  <c r="P494"/>
  <c r="M495"/>
  <c r="N495"/>
  <c r="O495"/>
  <c r="P495"/>
  <c r="M496"/>
  <c r="N496"/>
  <c r="O496"/>
  <c r="P496"/>
  <c r="M497"/>
  <c r="N497"/>
  <c r="O497"/>
  <c r="P497"/>
  <c r="M498"/>
  <c r="N498"/>
  <c r="O498"/>
  <c r="P498"/>
  <c r="M499"/>
  <c r="N499"/>
  <c r="O499"/>
  <c r="P499"/>
  <c r="M500"/>
  <c r="N500"/>
  <c r="O500"/>
  <c r="P500"/>
  <c r="M501"/>
  <c r="N501"/>
  <c r="O501"/>
  <c r="P501"/>
  <c r="M502"/>
  <c r="N502"/>
  <c r="O502"/>
  <c r="P502"/>
  <c r="M503"/>
  <c r="N503"/>
  <c r="O503"/>
  <c r="P503"/>
  <c r="M504"/>
  <c r="N504"/>
  <c r="O504"/>
  <c r="P504"/>
  <c r="M505"/>
  <c r="N505"/>
  <c r="O505"/>
  <c r="P505"/>
  <c r="M506"/>
  <c r="N506"/>
  <c r="O506"/>
  <c r="P506"/>
  <c r="M507"/>
  <c r="N507"/>
  <c r="O507"/>
  <c r="P507"/>
  <c r="F4" i="16"/>
  <c r="L4"/>
  <c r="M4"/>
  <c r="L5"/>
  <c r="M5"/>
  <c r="L6"/>
  <c r="M6"/>
  <c r="L7"/>
  <c r="M7"/>
  <c r="L8"/>
  <c r="M8"/>
  <c r="L9"/>
  <c r="M9"/>
  <c r="L10"/>
  <c r="M10"/>
  <c r="L11"/>
  <c r="M11"/>
  <c r="L12"/>
  <c r="M12"/>
  <c r="L13"/>
  <c r="M13"/>
  <c r="L14"/>
  <c r="M14"/>
  <c r="L15"/>
  <c r="M15"/>
  <c r="L16"/>
  <c r="M16"/>
  <c r="L17"/>
  <c r="M17"/>
  <c r="L18"/>
  <c r="M18"/>
  <c r="L19"/>
  <c r="M19"/>
  <c r="L20"/>
  <c r="M20"/>
  <c r="L21"/>
  <c r="M21"/>
  <c r="L22"/>
  <c r="M22"/>
  <c r="L23"/>
  <c r="M23"/>
  <c r="L24"/>
  <c r="M24"/>
  <c r="L25"/>
  <c r="M25"/>
  <c r="L26"/>
  <c r="M26"/>
  <c r="L27"/>
  <c r="M27"/>
  <c r="L28"/>
  <c r="M28"/>
  <c r="L29"/>
  <c r="M29"/>
  <c r="L30"/>
  <c r="M30"/>
  <c r="L31"/>
  <c r="M31"/>
  <c r="L32"/>
  <c r="M32"/>
  <c r="L33"/>
  <c r="M33"/>
  <c r="L34"/>
  <c r="M34"/>
  <c r="L35"/>
  <c r="M35"/>
  <c r="L36"/>
  <c r="M36"/>
  <c r="L37"/>
  <c r="M37"/>
  <c r="L38"/>
  <c r="M38"/>
  <c r="L39"/>
  <c r="M39"/>
  <c r="L40"/>
  <c r="M40"/>
  <c r="L41"/>
  <c r="M41"/>
  <c r="L42"/>
  <c r="M42"/>
  <c r="L43"/>
  <c r="M43"/>
  <c r="L44"/>
  <c r="M44"/>
  <c r="L45"/>
  <c r="M45"/>
  <c r="L46"/>
  <c r="M46"/>
  <c r="L47"/>
  <c r="M47"/>
  <c r="L48"/>
  <c r="M48"/>
  <c r="L49"/>
  <c r="M49"/>
  <c r="L50"/>
  <c r="M50"/>
  <c r="L51"/>
  <c r="M51"/>
  <c r="L52"/>
  <c r="M52"/>
  <c r="L53"/>
  <c r="M53"/>
  <c r="L54"/>
  <c r="M54"/>
  <c r="L55"/>
  <c r="M55"/>
  <c r="L56"/>
  <c r="M56"/>
  <c r="L57"/>
  <c r="M57"/>
  <c r="L58"/>
  <c r="M58"/>
  <c r="L59"/>
  <c r="M59"/>
  <c r="L60"/>
  <c r="M60"/>
  <c r="L61"/>
  <c r="M61"/>
  <c r="L62"/>
  <c r="M62"/>
  <c r="L63"/>
  <c r="M63"/>
  <c r="L64"/>
  <c r="M64"/>
  <c r="L65"/>
  <c r="M65"/>
  <c r="L66"/>
  <c r="M66"/>
  <c r="L67"/>
  <c r="M67"/>
  <c r="L68"/>
  <c r="M68"/>
  <c r="L69"/>
  <c r="M69"/>
  <c r="L70"/>
  <c r="M70"/>
  <c r="L71"/>
  <c r="M71"/>
  <c r="L72"/>
  <c r="M72"/>
  <c r="L73"/>
  <c r="M73"/>
  <c r="L74"/>
  <c r="M74"/>
  <c r="L75"/>
  <c r="M75"/>
  <c r="L76"/>
  <c r="M76"/>
  <c r="L77"/>
  <c r="M77"/>
  <c r="L78"/>
  <c r="M78"/>
  <c r="L79"/>
  <c r="M79"/>
  <c r="L80"/>
  <c r="M80"/>
  <c r="L81"/>
  <c r="M81"/>
  <c r="L82"/>
  <c r="M82"/>
  <c r="L83"/>
  <c r="M83"/>
  <c r="L84"/>
  <c r="M84"/>
  <c r="L85"/>
  <c r="M85"/>
  <c r="L86"/>
  <c r="M86"/>
  <c r="L87"/>
  <c r="M87"/>
  <c r="L88"/>
  <c r="M88"/>
  <c r="L89"/>
  <c r="M89"/>
  <c r="L90"/>
  <c r="M90"/>
  <c r="L91"/>
  <c r="M91"/>
  <c r="L92"/>
  <c r="M92"/>
  <c r="L93"/>
  <c r="M93"/>
  <c r="L94"/>
  <c r="M94"/>
  <c r="L95"/>
  <c r="M95"/>
  <c r="L96"/>
  <c r="M96"/>
  <c r="L97"/>
  <c r="M97"/>
  <c r="L98"/>
  <c r="M98"/>
  <c r="L99"/>
  <c r="M99"/>
  <c r="L100"/>
  <c r="M100"/>
  <c r="L101"/>
  <c r="M101"/>
  <c r="L102"/>
  <c r="M102"/>
  <c r="L103"/>
  <c r="M103"/>
  <c r="L104"/>
  <c r="M104"/>
  <c r="L105"/>
  <c r="M105"/>
  <c r="L106"/>
  <c r="M106"/>
  <c r="L107"/>
  <c r="M107"/>
  <c r="L108"/>
  <c r="M108"/>
  <c r="L109"/>
  <c r="M109"/>
  <c r="L110"/>
  <c r="M110"/>
  <c r="L111"/>
  <c r="M111"/>
  <c r="L112"/>
  <c r="M112"/>
  <c r="L113"/>
  <c r="M113"/>
  <c r="L114"/>
  <c r="M114"/>
  <c r="L115"/>
  <c r="M115"/>
  <c r="L116"/>
  <c r="M116"/>
  <c r="L117"/>
  <c r="M117"/>
  <c r="L118"/>
  <c r="M118"/>
  <c r="L119"/>
  <c r="M119"/>
  <c r="L120"/>
  <c r="M120"/>
  <c r="L121"/>
  <c r="M121"/>
  <c r="L122"/>
  <c r="M122"/>
  <c r="L123"/>
  <c r="M123"/>
  <c r="L124"/>
  <c r="M124"/>
  <c r="L125"/>
  <c r="M125"/>
  <c r="L126"/>
  <c r="M126"/>
  <c r="L127"/>
  <c r="M127"/>
  <c r="L128"/>
  <c r="M128"/>
  <c r="L129"/>
  <c r="M129"/>
  <c r="L130"/>
  <c r="M130"/>
  <c r="L131"/>
  <c r="M131"/>
  <c r="L132"/>
  <c r="M132"/>
  <c r="L133"/>
  <c r="M133"/>
  <c r="L134"/>
  <c r="M134"/>
  <c r="L135"/>
  <c r="M135"/>
  <c r="L136"/>
  <c r="M136"/>
  <c r="L137"/>
  <c r="M137"/>
  <c r="L138"/>
  <c r="M138"/>
  <c r="L139"/>
  <c r="M139"/>
  <c r="L140"/>
  <c r="M140"/>
  <c r="L141"/>
  <c r="M141"/>
  <c r="L142"/>
  <c r="M142"/>
  <c r="L143"/>
  <c r="M143"/>
  <c r="L144"/>
  <c r="M144"/>
  <c r="L145"/>
  <c r="M145"/>
  <c r="L146"/>
  <c r="M146"/>
  <c r="L147"/>
  <c r="M147"/>
  <c r="L148"/>
  <c r="M148"/>
  <c r="L149"/>
  <c r="M149"/>
  <c r="L150"/>
  <c r="M150"/>
  <c r="L151"/>
  <c r="M151"/>
  <c r="L152"/>
  <c r="M152"/>
  <c r="L153"/>
  <c r="M153"/>
  <c r="L154"/>
  <c r="M154"/>
  <c r="L155"/>
  <c r="M155"/>
  <c r="L156"/>
  <c r="M156"/>
  <c r="L157"/>
  <c r="M157"/>
  <c r="L158"/>
  <c r="M158"/>
  <c r="L159"/>
  <c r="M159"/>
  <c r="L160"/>
  <c r="M160"/>
  <c r="L161"/>
  <c r="M161"/>
  <c r="L162"/>
  <c r="M162"/>
  <c r="L163"/>
  <c r="M163"/>
  <c r="L164"/>
  <c r="M164"/>
  <c r="L165"/>
  <c r="M165"/>
  <c r="L166"/>
  <c r="M166"/>
  <c r="L167"/>
  <c r="M167"/>
  <c r="L168"/>
  <c r="M168"/>
  <c r="L169"/>
  <c r="M169"/>
  <c r="L170"/>
  <c r="M170"/>
  <c r="L171"/>
  <c r="M171"/>
  <c r="L172"/>
  <c r="M172"/>
  <c r="L173"/>
  <c r="M173"/>
  <c r="L174"/>
  <c r="M174"/>
  <c r="L175"/>
  <c r="M175"/>
  <c r="L176"/>
  <c r="M176"/>
  <c r="L177"/>
  <c r="M177"/>
  <c r="L178"/>
  <c r="M178"/>
  <c r="L179"/>
  <c r="M179"/>
  <c r="L180"/>
  <c r="M180"/>
  <c r="L181"/>
  <c r="M181"/>
  <c r="L182"/>
  <c r="M182"/>
  <c r="L183"/>
  <c r="M183"/>
  <c r="L184"/>
  <c r="M184"/>
  <c r="L185"/>
  <c r="M185"/>
  <c r="L186"/>
  <c r="M186"/>
  <c r="L187"/>
  <c r="M187"/>
  <c r="L188"/>
  <c r="M188"/>
  <c r="L189"/>
  <c r="M189"/>
  <c r="L190"/>
  <c r="M190"/>
  <c r="L191"/>
  <c r="M191"/>
  <c r="L192"/>
  <c r="M192"/>
  <c r="L193"/>
  <c r="M193"/>
  <c r="L194"/>
  <c r="M194"/>
  <c r="L195"/>
  <c r="M195"/>
  <c r="L196"/>
  <c r="M196"/>
  <c r="L197"/>
  <c r="M197"/>
  <c r="L198"/>
  <c r="M198"/>
  <c r="L199"/>
  <c r="M199"/>
  <c r="L200"/>
  <c r="M200"/>
  <c r="L201"/>
  <c r="M201"/>
  <c r="L202"/>
  <c r="M202"/>
  <c r="L203"/>
  <c r="M203"/>
  <c r="L204"/>
  <c r="M204"/>
  <c r="L205"/>
  <c r="M205"/>
  <c r="L206"/>
  <c r="M206"/>
  <c r="L207"/>
  <c r="M207"/>
  <c r="L208"/>
  <c r="M208"/>
  <c r="L209"/>
  <c r="M209"/>
  <c r="L210"/>
  <c r="M210"/>
  <c r="L211"/>
  <c r="M211"/>
  <c r="L212"/>
  <c r="M212"/>
  <c r="L213"/>
  <c r="M213"/>
  <c r="L214"/>
  <c r="M214"/>
  <c r="L215"/>
  <c r="M215"/>
  <c r="L216"/>
  <c r="M216"/>
  <c r="L217"/>
  <c r="M217"/>
  <c r="L218"/>
  <c r="M218"/>
  <c r="L219"/>
  <c r="M219"/>
  <c r="L220"/>
  <c r="M220"/>
  <c r="L221"/>
  <c r="M221"/>
  <c r="L222"/>
  <c r="M222"/>
  <c r="L223"/>
  <c r="M223"/>
  <c r="L224"/>
  <c r="M224"/>
  <c r="L225"/>
  <c r="M225"/>
  <c r="L226"/>
  <c r="M226"/>
  <c r="L227"/>
  <c r="M227"/>
  <c r="L228"/>
  <c r="M228"/>
  <c r="L229"/>
  <c r="M229"/>
  <c r="L230"/>
  <c r="M230"/>
  <c r="L231"/>
  <c r="M231"/>
  <c r="L232"/>
  <c r="M232"/>
  <c r="L233"/>
  <c r="M233"/>
  <c r="L234"/>
  <c r="M234"/>
  <c r="L235"/>
  <c r="M235"/>
  <c r="L236"/>
  <c r="M236"/>
  <c r="L237"/>
  <c r="M237"/>
  <c r="L238"/>
  <c r="M238"/>
  <c r="L239"/>
  <c r="M239"/>
  <c r="L240"/>
  <c r="M240"/>
  <c r="L241"/>
  <c r="M241"/>
  <c r="L242"/>
  <c r="M242"/>
  <c r="L243"/>
  <c r="M243"/>
  <c r="L244"/>
  <c r="M244"/>
  <c r="L245"/>
  <c r="M245"/>
  <c r="L246"/>
  <c r="M246"/>
  <c r="L247"/>
  <c r="M247"/>
  <c r="L248"/>
  <c r="M248"/>
  <c r="L249"/>
  <c r="M249"/>
  <c r="L250"/>
  <c r="M250"/>
  <c r="L251"/>
  <c r="M251"/>
  <c r="L252"/>
  <c r="M252"/>
  <c r="L253"/>
  <c r="M253"/>
  <c r="L254"/>
  <c r="M254"/>
  <c r="L255"/>
  <c r="M255"/>
  <c r="L256"/>
  <c r="M256"/>
  <c r="L257"/>
  <c r="M257"/>
  <c r="L258"/>
  <c r="M258"/>
  <c r="L259"/>
  <c r="M259"/>
  <c r="L260"/>
  <c r="M260"/>
  <c r="L261"/>
  <c r="M261"/>
  <c r="L262"/>
  <c r="M262"/>
  <c r="L263"/>
  <c r="M263"/>
  <c r="L260" i="6"/>
  <c r="K260"/>
  <c r="J260"/>
  <c r="I260"/>
  <c r="H260"/>
  <c r="C260"/>
  <c r="B260"/>
  <c r="A260"/>
  <c r="L259"/>
  <c r="K259"/>
  <c r="J259"/>
  <c r="I259"/>
  <c r="H259"/>
  <c r="C259"/>
  <c r="B259"/>
  <c r="A259"/>
  <c r="L258"/>
  <c r="K258"/>
  <c r="J258"/>
  <c r="I258"/>
  <c r="H258"/>
  <c r="C258"/>
  <c r="B258"/>
  <c r="A258"/>
  <c r="L257"/>
  <c r="K257"/>
  <c r="J257"/>
  <c r="I257"/>
  <c r="H257"/>
  <c r="C257"/>
  <c r="B257"/>
  <c r="A257"/>
  <c r="L256"/>
  <c r="K256"/>
  <c r="J256"/>
  <c r="I256"/>
  <c r="H256"/>
  <c r="D256"/>
  <c r="C256"/>
  <c r="B256"/>
  <c r="A256"/>
  <c r="L255"/>
  <c r="K255"/>
  <c r="J255"/>
  <c r="I255"/>
  <c r="H255"/>
  <c r="C255"/>
  <c r="B255"/>
  <c r="A255"/>
  <c r="L254"/>
  <c r="K254"/>
  <c r="J254"/>
  <c r="I254"/>
  <c r="H254"/>
  <c r="C254"/>
  <c r="B254"/>
  <c r="A254"/>
  <c r="L253"/>
  <c r="K253"/>
  <c r="J253"/>
  <c r="I253"/>
  <c r="H253"/>
  <c r="C253"/>
  <c r="B253"/>
  <c r="A253"/>
  <c r="L252"/>
  <c r="K252"/>
  <c r="J252"/>
  <c r="I252"/>
  <c r="H252"/>
  <c r="C252"/>
  <c r="B252"/>
  <c r="A252"/>
  <c r="L251"/>
  <c r="K251"/>
  <c r="J251"/>
  <c r="I251"/>
  <c r="H251"/>
  <c r="D251"/>
  <c r="C251"/>
  <c r="B251"/>
  <c r="A251"/>
  <c r="L250"/>
  <c r="K250"/>
  <c r="J250"/>
  <c r="I250"/>
  <c r="H250"/>
  <c r="C250"/>
  <c r="B250"/>
  <c r="A250"/>
  <c r="L249"/>
  <c r="K249"/>
  <c r="J249"/>
  <c r="I249"/>
  <c r="H249"/>
  <c r="C249"/>
  <c r="B249"/>
  <c r="A249"/>
  <c r="L248"/>
  <c r="K248"/>
  <c r="J248"/>
  <c r="I248"/>
  <c r="H248"/>
  <c r="C248"/>
  <c r="B248"/>
  <c r="A248"/>
  <c r="L247"/>
  <c r="K247"/>
  <c r="J247"/>
  <c r="I247"/>
  <c r="H247"/>
  <c r="C247"/>
  <c r="B247"/>
  <c r="A247"/>
  <c r="L246"/>
  <c r="K246"/>
  <c r="J246"/>
  <c r="I246"/>
  <c r="H246"/>
  <c r="C246"/>
  <c r="B246"/>
  <c r="A246"/>
  <c r="L245"/>
  <c r="K245"/>
  <c r="J245"/>
  <c r="I245"/>
  <c r="H245"/>
  <c r="D245"/>
  <c r="C245"/>
  <c r="B245"/>
  <c r="A245"/>
  <c r="L244"/>
  <c r="K244"/>
  <c r="J244"/>
  <c r="I244"/>
  <c r="H244"/>
  <c r="D244"/>
  <c r="C244"/>
  <c r="B244"/>
  <c r="A244"/>
  <c r="L243"/>
  <c r="K243"/>
  <c r="J243"/>
  <c r="I243"/>
  <c r="H243"/>
  <c r="C243"/>
  <c r="B243"/>
  <c r="A243"/>
  <c r="L242"/>
  <c r="K242"/>
  <c r="J242"/>
  <c r="I242"/>
  <c r="H242"/>
  <c r="C242"/>
  <c r="B242"/>
  <c r="A242"/>
  <c r="L241"/>
  <c r="K241"/>
  <c r="J241"/>
  <c r="I241"/>
  <c r="H241"/>
  <c r="C241"/>
  <c r="B241"/>
  <c r="A241"/>
  <c r="L240"/>
  <c r="K240"/>
  <c r="J240"/>
  <c r="I240"/>
  <c r="H240"/>
  <c r="C240"/>
  <c r="B240"/>
  <c r="A240"/>
  <c r="L239"/>
  <c r="K239"/>
  <c r="J239"/>
  <c r="I239"/>
  <c r="H239"/>
  <c r="D239"/>
  <c r="C239"/>
  <c r="B239"/>
  <c r="A239"/>
  <c r="L238"/>
  <c r="K238"/>
  <c r="J238"/>
  <c r="I238"/>
  <c r="H238"/>
  <c r="D238"/>
  <c r="C238"/>
  <c r="B238"/>
  <c r="A238"/>
  <c r="L237"/>
  <c r="K237"/>
  <c r="J237"/>
  <c r="I237"/>
  <c r="H237"/>
  <c r="D237"/>
  <c r="C237"/>
  <c r="B237"/>
  <c r="A237"/>
  <c r="L236"/>
  <c r="K236"/>
  <c r="J236"/>
  <c r="I236"/>
  <c r="H236"/>
  <c r="C236"/>
  <c r="B236"/>
  <c r="A236"/>
  <c r="L235"/>
  <c r="K235"/>
  <c r="J235"/>
  <c r="I235"/>
  <c r="H235"/>
  <c r="C235"/>
  <c r="B235"/>
  <c r="A235"/>
  <c r="L234"/>
  <c r="K234"/>
  <c r="J234"/>
  <c r="I234"/>
  <c r="H234"/>
  <c r="C234"/>
  <c r="B234"/>
  <c r="A234"/>
  <c r="L233"/>
  <c r="K233"/>
  <c r="J233"/>
  <c r="I233"/>
  <c r="H233"/>
  <c r="C233"/>
  <c r="B233"/>
  <c r="A233"/>
  <c r="L232"/>
  <c r="K232"/>
  <c r="J232"/>
  <c r="I232"/>
  <c r="H232"/>
  <c r="D232"/>
  <c r="C232"/>
  <c r="B232"/>
  <c r="A232"/>
  <c r="L231"/>
  <c r="K231"/>
  <c r="J231"/>
  <c r="I231"/>
  <c r="H231"/>
  <c r="D231"/>
  <c r="C231"/>
  <c r="B231"/>
  <c r="A231"/>
  <c r="L230"/>
  <c r="K230"/>
  <c r="J230"/>
  <c r="I230"/>
  <c r="H230"/>
  <c r="D230"/>
  <c r="C230"/>
  <c r="B230"/>
  <c r="A230"/>
  <c r="L229"/>
  <c r="K229"/>
  <c r="J229"/>
  <c r="I229"/>
  <c r="H229"/>
  <c r="D229"/>
  <c r="C229"/>
  <c r="B229"/>
  <c r="A229"/>
  <c r="L228"/>
  <c r="K228"/>
  <c r="J228"/>
  <c r="I228"/>
  <c r="H228"/>
  <c r="C228"/>
  <c r="B228"/>
  <c r="A228"/>
  <c r="L227"/>
  <c r="K227"/>
  <c r="J227"/>
  <c r="I227"/>
  <c r="H227"/>
  <c r="C227"/>
  <c r="B227"/>
  <c r="A227"/>
  <c r="L226"/>
  <c r="K226"/>
  <c r="J226"/>
  <c r="I226"/>
  <c r="H226"/>
  <c r="C226"/>
  <c r="B226"/>
  <c r="A226"/>
  <c r="L225"/>
  <c r="K225"/>
  <c r="J225"/>
  <c r="I225"/>
  <c r="H225"/>
  <c r="C225"/>
  <c r="B225"/>
  <c r="A225"/>
  <c r="L224"/>
  <c r="K224"/>
  <c r="J224"/>
  <c r="I224"/>
  <c r="H224"/>
  <c r="C224"/>
  <c r="B224"/>
  <c r="A224"/>
  <c r="L223"/>
  <c r="K223"/>
  <c r="J223"/>
  <c r="I223"/>
  <c r="H223"/>
  <c r="D223"/>
  <c r="C223"/>
  <c r="B223"/>
  <c r="A223"/>
  <c r="L222"/>
  <c r="K222"/>
  <c r="J222"/>
  <c r="I222"/>
  <c r="H222"/>
  <c r="C222"/>
  <c r="B222"/>
  <c r="A222"/>
  <c r="L221"/>
  <c r="K221"/>
  <c r="J221"/>
  <c r="I221"/>
  <c r="H221"/>
  <c r="C221"/>
  <c r="B221"/>
  <c r="A221"/>
  <c r="L220"/>
  <c r="K220"/>
  <c r="J220"/>
  <c r="I220"/>
  <c r="H220"/>
  <c r="C220"/>
  <c r="B220"/>
  <c r="A220"/>
  <c r="L219"/>
  <c r="K219"/>
  <c r="J219"/>
  <c r="I219"/>
  <c r="H219"/>
  <c r="C219"/>
  <c r="B219"/>
  <c r="A219"/>
  <c r="L218"/>
  <c r="K218"/>
  <c r="J218"/>
  <c r="I218"/>
  <c r="H218"/>
  <c r="D218"/>
  <c r="C218"/>
  <c r="B218"/>
  <c r="A218"/>
  <c r="L217"/>
  <c r="K217"/>
  <c r="J217"/>
  <c r="I217"/>
  <c r="H217"/>
  <c r="C217"/>
  <c r="B217"/>
  <c r="A217"/>
  <c r="L216"/>
  <c r="K216"/>
  <c r="J216"/>
  <c r="I216"/>
  <c r="H216"/>
  <c r="C216"/>
  <c r="B216"/>
  <c r="A216"/>
  <c r="L215"/>
  <c r="K215"/>
  <c r="J215"/>
  <c r="I215"/>
  <c r="H215"/>
  <c r="C215"/>
  <c r="B215"/>
  <c r="A215"/>
  <c r="L214"/>
  <c r="K214"/>
  <c r="J214"/>
  <c r="I214"/>
  <c r="H214"/>
  <c r="C214"/>
  <c r="B214"/>
  <c r="A214"/>
  <c r="L213"/>
  <c r="K213"/>
  <c r="J213"/>
  <c r="I213"/>
  <c r="H213"/>
  <c r="C213"/>
  <c r="B213"/>
  <c r="A213"/>
  <c r="L212"/>
  <c r="K212"/>
  <c r="J212"/>
  <c r="I212"/>
  <c r="H212"/>
  <c r="D212"/>
  <c r="C212"/>
  <c r="B212"/>
  <c r="A212"/>
  <c r="L211"/>
  <c r="K211"/>
  <c r="J211"/>
  <c r="I211"/>
  <c r="H211"/>
  <c r="C211"/>
  <c r="A211"/>
  <c r="L210"/>
  <c r="K210"/>
  <c r="J210"/>
  <c r="I210"/>
  <c r="H210"/>
  <c r="C210"/>
  <c r="A210"/>
  <c r="L209"/>
  <c r="K209"/>
  <c r="J209"/>
  <c r="I209"/>
  <c r="H209"/>
  <c r="C209"/>
  <c r="A209"/>
  <c r="L208"/>
  <c r="K208"/>
  <c r="J208"/>
  <c r="I208"/>
  <c r="H208"/>
  <c r="C208"/>
  <c r="A208"/>
  <c r="L207"/>
  <c r="K207"/>
  <c r="J207"/>
  <c r="I207"/>
  <c r="H207"/>
  <c r="C207"/>
  <c r="A207"/>
  <c r="L206"/>
  <c r="K206"/>
  <c r="J206"/>
  <c r="I206"/>
  <c r="H206"/>
  <c r="C206"/>
  <c r="B206"/>
  <c r="A206"/>
  <c r="L205"/>
  <c r="K205"/>
  <c r="J205"/>
  <c r="I205"/>
  <c r="H205"/>
  <c r="C205"/>
  <c r="B205"/>
  <c r="A205"/>
  <c r="L204"/>
  <c r="K204"/>
  <c r="J204"/>
  <c r="I204"/>
  <c r="H204"/>
  <c r="C204"/>
  <c r="B204"/>
  <c r="A204"/>
  <c r="L203"/>
  <c r="K203"/>
  <c r="J203"/>
  <c r="I203"/>
  <c r="H203"/>
  <c r="C203"/>
  <c r="B203"/>
  <c r="A203"/>
  <c r="L202"/>
  <c r="K202"/>
  <c r="J202"/>
  <c r="I202"/>
  <c r="H202"/>
  <c r="C202"/>
  <c r="B202"/>
  <c r="A202"/>
  <c r="L201"/>
  <c r="K201"/>
  <c r="J201"/>
  <c r="I201"/>
  <c r="H201"/>
  <c r="C201"/>
  <c r="B201"/>
  <c r="A201"/>
  <c r="L200"/>
  <c r="K200"/>
  <c r="J200"/>
  <c r="I200"/>
  <c r="H200"/>
  <c r="C200"/>
  <c r="B200"/>
  <c r="A200"/>
  <c r="L199"/>
  <c r="K199"/>
  <c r="J199"/>
  <c r="I199"/>
  <c r="H199"/>
  <c r="C199"/>
  <c r="B199"/>
  <c r="A199"/>
  <c r="L198"/>
  <c r="K198"/>
  <c r="J198"/>
  <c r="I198"/>
  <c r="H198"/>
  <c r="C198"/>
  <c r="B198"/>
  <c r="A198"/>
  <c r="L197"/>
  <c r="K197"/>
  <c r="J197"/>
  <c r="I197"/>
  <c r="H197"/>
  <c r="C197"/>
  <c r="B197"/>
  <c r="A197"/>
  <c r="L196"/>
  <c r="K196"/>
  <c r="J196"/>
  <c r="I196"/>
  <c r="H196"/>
  <c r="C196"/>
  <c r="B196"/>
  <c r="A196"/>
  <c r="L195"/>
  <c r="K195"/>
  <c r="J195"/>
  <c r="I195"/>
  <c r="H195"/>
  <c r="C195"/>
  <c r="B195"/>
  <c r="A195"/>
  <c r="L194"/>
  <c r="K194"/>
  <c r="J194"/>
  <c r="I194"/>
  <c r="H194"/>
  <c r="C194"/>
  <c r="B194"/>
  <c r="A194"/>
  <c r="L193"/>
  <c r="K193"/>
  <c r="J193"/>
  <c r="I193"/>
  <c r="H193"/>
  <c r="C193"/>
  <c r="B193"/>
  <c r="A193"/>
  <c r="L192"/>
  <c r="K192"/>
  <c r="J192"/>
  <c r="I192"/>
  <c r="H192"/>
  <c r="C192"/>
  <c r="B192"/>
  <c r="A192"/>
  <c r="L191"/>
  <c r="K191"/>
  <c r="J191"/>
  <c r="I191"/>
  <c r="H191"/>
  <c r="C191"/>
  <c r="B191"/>
  <c r="A191"/>
  <c r="L190"/>
  <c r="K190"/>
  <c r="J190"/>
  <c r="I190"/>
  <c r="H190"/>
  <c r="C190"/>
  <c r="B190"/>
  <c r="A190"/>
  <c r="L189"/>
  <c r="K189"/>
  <c r="J189"/>
  <c r="I189"/>
  <c r="H189"/>
  <c r="C189"/>
  <c r="B189"/>
  <c r="A189"/>
  <c r="L188"/>
  <c r="K188"/>
  <c r="J188"/>
  <c r="I188"/>
  <c r="H188"/>
  <c r="C188"/>
  <c r="B188"/>
  <c r="A188"/>
  <c r="L187"/>
  <c r="K187"/>
  <c r="J187"/>
  <c r="I187"/>
  <c r="H187"/>
  <c r="C187"/>
  <c r="B187"/>
  <c r="A187"/>
  <c r="L186"/>
  <c r="K186"/>
  <c r="J186"/>
  <c r="I186"/>
  <c r="H186"/>
  <c r="C186"/>
  <c r="B186"/>
  <c r="A186"/>
  <c r="L185"/>
  <c r="K185"/>
  <c r="J185"/>
  <c r="I185"/>
  <c r="H185"/>
  <c r="C185"/>
  <c r="B185"/>
  <c r="A185"/>
  <c r="L184"/>
  <c r="K184"/>
  <c r="J184"/>
  <c r="I184"/>
  <c r="H184"/>
  <c r="C184"/>
  <c r="B184"/>
  <c r="A184"/>
  <c r="L183"/>
  <c r="K183"/>
  <c r="J183"/>
  <c r="I183"/>
  <c r="H183"/>
  <c r="C183"/>
  <c r="B183"/>
  <c r="A183"/>
  <c r="L182"/>
  <c r="K182"/>
  <c r="J182"/>
  <c r="I182"/>
  <c r="H182"/>
  <c r="C182"/>
  <c r="B182"/>
  <c r="A182"/>
  <c r="L181"/>
  <c r="K181"/>
  <c r="J181"/>
  <c r="I181"/>
  <c r="H181"/>
  <c r="C181"/>
  <c r="B181"/>
  <c r="A181"/>
  <c r="L180"/>
  <c r="K180"/>
  <c r="J180"/>
  <c r="I180"/>
  <c r="H180"/>
  <c r="C180"/>
  <c r="B180"/>
  <c r="A180"/>
  <c r="L179"/>
  <c r="K179"/>
  <c r="J179"/>
  <c r="I179"/>
  <c r="H179"/>
  <c r="D179"/>
  <c r="C179"/>
  <c r="B179"/>
  <c r="A179"/>
  <c r="L178"/>
  <c r="K178"/>
  <c r="J178"/>
  <c r="I178"/>
  <c r="H178"/>
  <c r="D178"/>
  <c r="C178"/>
  <c r="B178"/>
  <c r="A178"/>
  <c r="L177"/>
  <c r="K177"/>
  <c r="J177"/>
  <c r="I177"/>
  <c r="H177"/>
  <c r="D177"/>
  <c r="C177"/>
  <c r="B177"/>
  <c r="A177"/>
  <c r="L176"/>
  <c r="K176"/>
  <c r="J176"/>
  <c r="I176"/>
  <c r="H176"/>
  <c r="C176"/>
  <c r="B176"/>
  <c r="A176"/>
  <c r="L175"/>
  <c r="K175"/>
  <c r="J175"/>
  <c r="I175"/>
  <c r="H175"/>
  <c r="C175"/>
  <c r="B175"/>
  <c r="A175"/>
  <c r="L174"/>
  <c r="K174"/>
  <c r="J174"/>
  <c r="I174"/>
  <c r="H174"/>
  <c r="C174"/>
  <c r="B174"/>
  <c r="A174"/>
  <c r="L173"/>
  <c r="K173"/>
  <c r="J173"/>
  <c r="I173"/>
  <c r="H173"/>
  <c r="C173"/>
  <c r="B173"/>
  <c r="A173"/>
  <c r="L172"/>
  <c r="K172"/>
  <c r="J172"/>
  <c r="I172"/>
  <c r="H172"/>
  <c r="D172"/>
  <c r="C172"/>
  <c r="B172"/>
  <c r="A172"/>
  <c r="L171"/>
  <c r="K171"/>
  <c r="J171"/>
  <c r="I171"/>
  <c r="H171"/>
  <c r="C171"/>
  <c r="B171"/>
  <c r="A171"/>
  <c r="L170"/>
  <c r="K170"/>
  <c r="J170"/>
  <c r="I170"/>
  <c r="H170"/>
  <c r="C170"/>
  <c r="B170"/>
  <c r="A170"/>
  <c r="L169"/>
  <c r="K169"/>
  <c r="J169"/>
  <c r="I169"/>
  <c r="H169"/>
  <c r="C169"/>
  <c r="B169"/>
  <c r="A169"/>
  <c r="L168"/>
  <c r="K168"/>
  <c r="J168"/>
  <c r="I168"/>
  <c r="H168"/>
  <c r="C168"/>
  <c r="B168"/>
  <c r="A168"/>
  <c r="L167"/>
  <c r="K167"/>
  <c r="J167"/>
  <c r="I167"/>
  <c r="H167"/>
  <c r="D167"/>
  <c r="C167"/>
  <c r="B167"/>
  <c r="A167"/>
  <c r="L166"/>
  <c r="K166"/>
  <c r="J166"/>
  <c r="I166"/>
  <c r="H166"/>
  <c r="D166"/>
  <c r="C166"/>
  <c r="B166"/>
  <c r="A166"/>
  <c r="L165"/>
  <c r="K165"/>
  <c r="J165"/>
  <c r="I165"/>
  <c r="H165"/>
  <c r="C165"/>
  <c r="B165"/>
  <c r="A165"/>
  <c r="L164"/>
  <c r="K164"/>
  <c r="J164"/>
  <c r="I164"/>
  <c r="H164"/>
  <c r="C164"/>
  <c r="B164"/>
  <c r="A164"/>
  <c r="L163"/>
  <c r="K163"/>
  <c r="J163"/>
  <c r="I163"/>
  <c r="H163"/>
  <c r="C163"/>
  <c r="B163"/>
  <c r="A163"/>
  <c r="L162"/>
  <c r="K162"/>
  <c r="J162"/>
  <c r="I162"/>
  <c r="H162"/>
  <c r="C162"/>
  <c r="B162"/>
  <c r="A162"/>
  <c r="L161"/>
  <c r="K161"/>
  <c r="J161"/>
  <c r="I161"/>
  <c r="H161"/>
  <c r="C161"/>
  <c r="B161"/>
  <c r="A161"/>
  <c r="L160"/>
  <c r="K160"/>
  <c r="J160"/>
  <c r="I160"/>
  <c r="H160"/>
  <c r="D160"/>
  <c r="C160"/>
  <c r="B160"/>
  <c r="A160"/>
  <c r="L159"/>
  <c r="K159"/>
  <c r="J159"/>
  <c r="I159"/>
  <c r="H159"/>
  <c r="D159"/>
  <c r="C159"/>
  <c r="B159"/>
  <c r="A159"/>
  <c r="L158"/>
  <c r="K158"/>
  <c r="J158"/>
  <c r="I158"/>
  <c r="H158"/>
  <c r="D158"/>
  <c r="C158"/>
  <c r="B158"/>
  <c r="A158"/>
  <c r="N2"/>
  <c r="N1"/>
  <c r="A1"/>
  <c r="B1"/>
  <c r="C1"/>
  <c r="D1"/>
  <c r="E1"/>
  <c r="F1"/>
  <c r="G1"/>
  <c r="H1"/>
  <c r="I1"/>
  <c r="J1"/>
  <c r="K1"/>
  <c r="L1"/>
  <c r="M1"/>
  <c r="A2"/>
  <c r="B2"/>
  <c r="C2"/>
  <c r="D2"/>
  <c r="H2"/>
  <c r="I2"/>
  <c r="J2"/>
  <c r="K2"/>
  <c r="L2"/>
  <c r="A3"/>
  <c r="B3"/>
  <c r="C3"/>
  <c r="H3"/>
  <c r="I3"/>
  <c r="J3"/>
  <c r="K3"/>
  <c r="L3"/>
  <c r="A4"/>
  <c r="B4"/>
  <c r="C4"/>
  <c r="H4"/>
  <c r="I4"/>
  <c r="J4"/>
  <c r="K4"/>
  <c r="L4"/>
  <c r="A5"/>
  <c r="B5"/>
  <c r="C5"/>
  <c r="H5"/>
  <c r="I5"/>
  <c r="J5"/>
  <c r="K5"/>
  <c r="L5"/>
  <c r="A6"/>
  <c r="B6"/>
  <c r="C6"/>
  <c r="H6"/>
  <c r="I6"/>
  <c r="J6"/>
  <c r="K6"/>
  <c r="L6"/>
  <c r="A7"/>
  <c r="B7"/>
  <c r="C7"/>
  <c r="H7"/>
  <c r="I7"/>
  <c r="J7"/>
  <c r="K7"/>
  <c r="L7"/>
  <c r="A8"/>
  <c r="B8"/>
  <c r="C8"/>
  <c r="H8"/>
  <c r="I8"/>
  <c r="J8"/>
  <c r="K8"/>
  <c r="L8"/>
  <c r="A9"/>
  <c r="B9"/>
  <c r="C9"/>
  <c r="H9"/>
  <c r="I9"/>
  <c r="J9"/>
  <c r="K9"/>
  <c r="L9"/>
  <c r="A10"/>
  <c r="B10"/>
  <c r="C10"/>
  <c r="H10"/>
  <c r="I10"/>
  <c r="J10"/>
  <c r="K10"/>
  <c r="L10"/>
  <c r="A11"/>
  <c r="B11"/>
  <c r="C11"/>
  <c r="H11"/>
  <c r="I11"/>
  <c r="J11"/>
  <c r="K11"/>
  <c r="L11"/>
  <c r="A12"/>
  <c r="B12"/>
  <c r="C12"/>
  <c r="H12"/>
  <c r="I12"/>
  <c r="J12"/>
  <c r="K12"/>
  <c r="L12"/>
  <c r="A13"/>
  <c r="B13"/>
  <c r="C13"/>
  <c r="H13"/>
  <c r="I13"/>
  <c r="J13"/>
  <c r="K13"/>
  <c r="L13"/>
  <c r="A14"/>
  <c r="B14"/>
  <c r="C14"/>
  <c r="H14"/>
  <c r="I14"/>
  <c r="J14"/>
  <c r="K14"/>
  <c r="L14"/>
  <c r="A15"/>
  <c r="B15"/>
  <c r="C15"/>
  <c r="H15"/>
  <c r="I15"/>
  <c r="J15"/>
  <c r="K15"/>
  <c r="L15"/>
  <c r="A16"/>
  <c r="B16"/>
  <c r="C16"/>
  <c r="H16"/>
  <c r="I16"/>
  <c r="J16"/>
  <c r="K16"/>
  <c r="L16"/>
  <c r="A17"/>
  <c r="B17"/>
  <c r="C17"/>
  <c r="H17"/>
  <c r="I17"/>
  <c r="J17"/>
  <c r="K17"/>
  <c r="L17"/>
  <c r="A18"/>
  <c r="B18"/>
  <c r="C18"/>
  <c r="H18"/>
  <c r="I18"/>
  <c r="J18"/>
  <c r="K18"/>
  <c r="L18"/>
  <c r="A19"/>
  <c r="B19"/>
  <c r="C19"/>
  <c r="H19"/>
  <c r="I19"/>
  <c r="J19"/>
  <c r="K19"/>
  <c r="L19"/>
  <c r="A20"/>
  <c r="B20"/>
  <c r="C20"/>
  <c r="H20"/>
  <c r="I20"/>
  <c r="J20"/>
  <c r="K20"/>
  <c r="L20"/>
  <c r="A21"/>
  <c r="B21"/>
  <c r="C21"/>
  <c r="H21"/>
  <c r="I21"/>
  <c r="J21"/>
  <c r="K21"/>
  <c r="L21"/>
  <c r="A22"/>
  <c r="B22"/>
  <c r="C22"/>
  <c r="H22"/>
  <c r="I22"/>
  <c r="J22"/>
  <c r="K22"/>
  <c r="L22"/>
  <c r="A23"/>
  <c r="B23"/>
  <c r="C23"/>
  <c r="H23"/>
  <c r="I23"/>
  <c r="J23"/>
  <c r="K23"/>
  <c r="L23"/>
  <c r="A24"/>
  <c r="B24"/>
  <c r="C24"/>
  <c r="H24"/>
  <c r="I24"/>
  <c r="J24"/>
  <c r="K24"/>
  <c r="L24"/>
  <c r="A25"/>
  <c r="B25"/>
  <c r="C25"/>
  <c r="H25"/>
  <c r="I25"/>
  <c r="J25"/>
  <c r="K25"/>
  <c r="L25"/>
  <c r="A26"/>
  <c r="B26"/>
  <c r="C26"/>
  <c r="H26"/>
  <c r="I26"/>
  <c r="J26"/>
  <c r="K26"/>
  <c r="L26"/>
  <c r="A27"/>
  <c r="B27"/>
  <c r="C27"/>
  <c r="H27"/>
  <c r="I27"/>
  <c r="J27"/>
  <c r="K27"/>
  <c r="L27"/>
  <c r="A28"/>
  <c r="B28"/>
  <c r="C28"/>
  <c r="H28"/>
  <c r="I28"/>
  <c r="J28"/>
  <c r="K28"/>
  <c r="L28"/>
  <c r="A29"/>
  <c r="B29"/>
  <c r="C29"/>
  <c r="H29"/>
  <c r="I29"/>
  <c r="J29"/>
  <c r="K29"/>
  <c r="L29"/>
  <c r="A30"/>
  <c r="B30"/>
  <c r="C30"/>
  <c r="H30"/>
  <c r="I30"/>
  <c r="J30"/>
  <c r="K30"/>
  <c r="L30"/>
  <c r="A31"/>
  <c r="B31"/>
  <c r="C31"/>
  <c r="H31"/>
  <c r="I31"/>
  <c r="J31"/>
  <c r="K31"/>
  <c r="L31"/>
  <c r="A32"/>
  <c r="B32"/>
  <c r="C32"/>
  <c r="D32"/>
  <c r="H32"/>
  <c r="I32"/>
  <c r="J32"/>
  <c r="K32"/>
  <c r="L32"/>
  <c r="A33"/>
  <c r="B33"/>
  <c r="C33"/>
  <c r="H33"/>
  <c r="I33"/>
  <c r="J33"/>
  <c r="K33"/>
  <c r="L33"/>
  <c r="A34"/>
  <c r="B34"/>
  <c r="C34"/>
  <c r="H34"/>
  <c r="I34"/>
  <c r="J34"/>
  <c r="K34"/>
  <c r="L34"/>
  <c r="A35"/>
  <c r="B35"/>
  <c r="C35"/>
  <c r="H35"/>
  <c r="I35"/>
  <c r="J35"/>
  <c r="K35"/>
  <c r="L35"/>
  <c r="A36"/>
  <c r="B36"/>
  <c r="C36"/>
  <c r="H36"/>
  <c r="I36"/>
  <c r="J36"/>
  <c r="K36"/>
  <c r="L36"/>
  <c r="A37"/>
  <c r="B37"/>
  <c r="C37"/>
  <c r="H37"/>
  <c r="I37"/>
  <c r="J37"/>
  <c r="K37"/>
  <c r="L37"/>
  <c r="A38"/>
  <c r="B38"/>
  <c r="C38"/>
  <c r="H38"/>
  <c r="I38"/>
  <c r="J38"/>
  <c r="K38"/>
  <c r="L38"/>
  <c r="A39"/>
  <c r="B39"/>
  <c r="C39"/>
  <c r="H39"/>
  <c r="I39"/>
  <c r="J39"/>
  <c r="K39"/>
  <c r="L39"/>
  <c r="A40"/>
  <c r="B40"/>
  <c r="C40"/>
  <c r="H40"/>
  <c r="I40"/>
  <c r="J40"/>
  <c r="K40"/>
  <c r="L40"/>
  <c r="A41"/>
  <c r="B41"/>
  <c r="C41"/>
  <c r="H41"/>
  <c r="I41"/>
  <c r="J41"/>
  <c r="K41"/>
  <c r="L41"/>
  <c r="A42"/>
  <c r="B42"/>
  <c r="C42"/>
  <c r="H42"/>
  <c r="I42"/>
  <c r="J42"/>
  <c r="K42"/>
  <c r="L42"/>
  <c r="A43"/>
  <c r="B43"/>
  <c r="C43"/>
  <c r="H43"/>
  <c r="I43"/>
  <c r="J43"/>
  <c r="K43"/>
  <c r="L43"/>
  <c r="A44"/>
  <c r="B44"/>
  <c r="C44"/>
  <c r="H44"/>
  <c r="I44"/>
  <c r="J44"/>
  <c r="K44"/>
  <c r="L44"/>
  <c r="A45"/>
  <c r="B45"/>
  <c r="C45"/>
  <c r="H45"/>
  <c r="I45"/>
  <c r="J45"/>
  <c r="K45"/>
  <c r="L45"/>
  <c r="A46"/>
  <c r="B46"/>
  <c r="C46"/>
  <c r="H46"/>
  <c r="I46"/>
  <c r="J46"/>
  <c r="K46"/>
  <c r="L46"/>
  <c r="A47"/>
  <c r="B47"/>
  <c r="C47"/>
  <c r="H47"/>
  <c r="I47"/>
  <c r="J47"/>
  <c r="K47"/>
  <c r="L47"/>
  <c r="A48"/>
  <c r="B48"/>
  <c r="C48"/>
  <c r="H48"/>
  <c r="I48"/>
  <c r="J48"/>
  <c r="K48"/>
  <c r="L48"/>
  <c r="A49"/>
  <c r="B49"/>
  <c r="C49"/>
  <c r="H49"/>
  <c r="I49"/>
  <c r="J49"/>
  <c r="K49"/>
  <c r="L49"/>
  <c r="A50"/>
  <c r="B50"/>
  <c r="C50"/>
  <c r="H50"/>
  <c r="I50"/>
  <c r="J50"/>
  <c r="K50"/>
  <c r="L50"/>
  <c r="A51"/>
  <c r="B51"/>
  <c r="C51"/>
  <c r="H51"/>
  <c r="I51"/>
  <c r="J51"/>
  <c r="K51"/>
  <c r="L51"/>
  <c r="A52"/>
  <c r="B52"/>
  <c r="C52"/>
  <c r="H52"/>
  <c r="I52"/>
  <c r="J52"/>
  <c r="K52"/>
  <c r="L52"/>
  <c r="A53"/>
  <c r="B53"/>
  <c r="C53"/>
  <c r="H53"/>
  <c r="I53"/>
  <c r="J53"/>
  <c r="K53"/>
  <c r="L53"/>
  <c r="A54"/>
  <c r="B54"/>
  <c r="C54"/>
  <c r="H54"/>
  <c r="I54"/>
  <c r="J54"/>
  <c r="K54"/>
  <c r="L54"/>
  <c r="A55"/>
  <c r="B55"/>
  <c r="C55"/>
  <c r="H55"/>
  <c r="I55"/>
  <c r="J55"/>
  <c r="K55"/>
  <c r="L55"/>
  <c r="A56"/>
  <c r="B56"/>
  <c r="C56"/>
  <c r="H56"/>
  <c r="I56"/>
  <c r="J56"/>
  <c r="K56"/>
  <c r="L56"/>
  <c r="A57"/>
  <c r="B57"/>
  <c r="C57"/>
  <c r="H57"/>
  <c r="I57"/>
  <c r="J57"/>
  <c r="K57"/>
  <c r="L57"/>
  <c r="A58"/>
  <c r="B58"/>
  <c r="C58"/>
  <c r="H58"/>
  <c r="I58"/>
  <c r="J58"/>
  <c r="K58"/>
  <c r="L58"/>
  <c r="A59"/>
  <c r="B59"/>
  <c r="C59"/>
  <c r="H59"/>
  <c r="I59"/>
  <c r="J59"/>
  <c r="K59"/>
  <c r="L59"/>
  <c r="A60"/>
  <c r="B60"/>
  <c r="C60"/>
  <c r="H60"/>
  <c r="I60"/>
  <c r="J60"/>
  <c r="K60"/>
  <c r="L60"/>
  <c r="A61"/>
  <c r="B61"/>
  <c r="C61"/>
  <c r="H61"/>
  <c r="I61"/>
  <c r="J61"/>
  <c r="K61"/>
  <c r="L61"/>
  <c r="A62"/>
  <c r="B62"/>
  <c r="C62"/>
  <c r="H62"/>
  <c r="I62"/>
  <c r="J62"/>
  <c r="K62"/>
  <c r="L62"/>
  <c r="A63"/>
  <c r="B63"/>
  <c r="C63"/>
  <c r="H63"/>
  <c r="I63"/>
  <c r="J63"/>
  <c r="K63"/>
  <c r="L63"/>
  <c r="A64"/>
  <c r="B64"/>
  <c r="C64"/>
  <c r="H64"/>
  <c r="I64"/>
  <c r="J64"/>
  <c r="K64"/>
  <c r="L64"/>
  <c r="A65"/>
  <c r="B65"/>
  <c r="C65"/>
  <c r="H65"/>
  <c r="I65"/>
  <c r="J65"/>
  <c r="K65"/>
  <c r="L65"/>
  <c r="A66"/>
  <c r="B66"/>
  <c r="C66"/>
  <c r="H66"/>
  <c r="I66"/>
  <c r="J66"/>
  <c r="K66"/>
  <c r="L66"/>
  <c r="A67"/>
  <c r="B67"/>
  <c r="C67"/>
  <c r="H67"/>
  <c r="I67"/>
  <c r="J67"/>
  <c r="K67"/>
  <c r="L67"/>
  <c r="A68"/>
  <c r="B68"/>
  <c r="C68"/>
  <c r="H68"/>
  <c r="I68"/>
  <c r="J68"/>
  <c r="K68"/>
  <c r="L68"/>
  <c r="A69"/>
  <c r="B69"/>
  <c r="C69"/>
  <c r="H69"/>
  <c r="I69"/>
  <c r="J69"/>
  <c r="K69"/>
  <c r="L69"/>
  <c r="A70"/>
  <c r="B70"/>
  <c r="C70"/>
  <c r="H70"/>
  <c r="I70"/>
  <c r="J70"/>
  <c r="K70"/>
  <c r="L70"/>
  <c r="A71"/>
  <c r="B71"/>
  <c r="C71"/>
  <c r="H71"/>
  <c r="I71"/>
  <c r="J71"/>
  <c r="K71"/>
  <c r="L71"/>
  <c r="A72"/>
  <c r="B72"/>
  <c r="C72"/>
  <c r="H72"/>
  <c r="I72"/>
  <c r="J72"/>
  <c r="K72"/>
  <c r="L72"/>
  <c r="A73"/>
  <c r="B73"/>
  <c r="C73"/>
  <c r="H73"/>
  <c r="I73"/>
  <c r="J73"/>
  <c r="K73"/>
  <c r="L73"/>
  <c r="A74"/>
  <c r="B74"/>
  <c r="C74"/>
  <c r="H74"/>
  <c r="I74"/>
  <c r="J74"/>
  <c r="K74"/>
  <c r="L74"/>
  <c r="A75"/>
  <c r="B75"/>
  <c r="C75"/>
  <c r="H75"/>
  <c r="I75"/>
  <c r="J75"/>
  <c r="K75"/>
  <c r="L75"/>
  <c r="A76"/>
  <c r="B76"/>
  <c r="C76"/>
  <c r="H76"/>
  <c r="I76"/>
  <c r="J76"/>
  <c r="K76"/>
  <c r="L76"/>
  <c r="A77"/>
  <c r="B77"/>
  <c r="C77"/>
  <c r="H77"/>
  <c r="I77"/>
  <c r="J77"/>
  <c r="K77"/>
  <c r="L77"/>
  <c r="A78"/>
  <c r="B78"/>
  <c r="C78"/>
  <c r="H78"/>
  <c r="I78"/>
  <c r="J78"/>
  <c r="K78"/>
  <c r="L78"/>
  <c r="A79"/>
  <c r="B79"/>
  <c r="C79"/>
  <c r="H79"/>
  <c r="I79"/>
  <c r="J79"/>
  <c r="K79"/>
  <c r="L79"/>
  <c r="A80"/>
  <c r="B80"/>
  <c r="C80"/>
  <c r="H80"/>
  <c r="I80"/>
  <c r="J80"/>
  <c r="K80"/>
  <c r="L80"/>
  <c r="A81"/>
  <c r="B81"/>
  <c r="C81"/>
  <c r="H81"/>
  <c r="I81"/>
  <c r="J81"/>
  <c r="K81"/>
  <c r="L81"/>
  <c r="A82"/>
  <c r="B82"/>
  <c r="C82"/>
  <c r="H82"/>
  <c r="I82"/>
  <c r="J82"/>
  <c r="K82"/>
  <c r="L82"/>
  <c r="A83"/>
  <c r="B83"/>
  <c r="C83"/>
  <c r="H83"/>
  <c r="I83"/>
  <c r="J83"/>
  <c r="K83"/>
  <c r="L83"/>
  <c r="A84"/>
  <c r="B84"/>
  <c r="C84"/>
  <c r="H84"/>
  <c r="I84"/>
  <c r="J84"/>
  <c r="K84"/>
  <c r="L84"/>
  <c r="A85"/>
  <c r="B85"/>
  <c r="C85"/>
  <c r="H85"/>
  <c r="I85"/>
  <c r="J85"/>
  <c r="K85"/>
  <c r="L85"/>
  <c r="A86"/>
  <c r="B86"/>
  <c r="C86"/>
  <c r="H86"/>
  <c r="I86"/>
  <c r="J86"/>
  <c r="K86"/>
  <c r="L86"/>
  <c r="A87"/>
  <c r="B87"/>
  <c r="C87"/>
  <c r="H87"/>
  <c r="I87"/>
  <c r="J87"/>
  <c r="K87"/>
  <c r="L87"/>
  <c r="A88"/>
  <c r="B88"/>
  <c r="C88"/>
  <c r="H88"/>
  <c r="I88"/>
  <c r="J88"/>
  <c r="K88"/>
  <c r="L88"/>
  <c r="A89"/>
  <c r="B89"/>
  <c r="C89"/>
  <c r="H89"/>
  <c r="I89"/>
  <c r="J89"/>
  <c r="K89"/>
  <c r="L89"/>
  <c r="A90"/>
  <c r="B90"/>
  <c r="C90"/>
  <c r="H90"/>
  <c r="I90"/>
  <c r="J90"/>
  <c r="K90"/>
  <c r="L90"/>
  <c r="A91"/>
  <c r="B91"/>
  <c r="C91"/>
  <c r="H91"/>
  <c r="I91"/>
  <c r="J91"/>
  <c r="K91"/>
  <c r="L91"/>
  <c r="A92"/>
  <c r="B92"/>
  <c r="C92"/>
  <c r="H92"/>
  <c r="I92"/>
  <c r="J92"/>
  <c r="K92"/>
  <c r="L92"/>
  <c r="A93"/>
  <c r="B93"/>
  <c r="C93"/>
  <c r="H93"/>
  <c r="I93"/>
  <c r="J93"/>
  <c r="K93"/>
  <c r="L93"/>
  <c r="A94"/>
  <c r="B94"/>
  <c r="C94"/>
  <c r="H94"/>
  <c r="I94"/>
  <c r="J94"/>
  <c r="K94"/>
  <c r="L94"/>
  <c r="A95"/>
  <c r="B95"/>
  <c r="C95"/>
  <c r="H95"/>
  <c r="I95"/>
  <c r="J95"/>
  <c r="K95"/>
  <c r="L95"/>
  <c r="A96"/>
  <c r="B96"/>
  <c r="C96"/>
  <c r="H96"/>
  <c r="I96"/>
  <c r="J96"/>
  <c r="K96"/>
  <c r="L96"/>
  <c r="A97"/>
  <c r="B97"/>
  <c r="C97"/>
  <c r="H97"/>
  <c r="I97"/>
  <c r="J97"/>
  <c r="K97"/>
  <c r="L97"/>
  <c r="A98"/>
  <c r="B98"/>
  <c r="C98"/>
  <c r="H98"/>
  <c r="I98"/>
  <c r="J98"/>
  <c r="K98"/>
  <c r="L98"/>
  <c r="A99"/>
  <c r="B99"/>
  <c r="C99"/>
  <c r="H99"/>
  <c r="I99"/>
  <c r="J99"/>
  <c r="K99"/>
  <c r="L99"/>
  <c r="A100"/>
  <c r="B100"/>
  <c r="C100"/>
  <c r="H100"/>
  <c r="I100"/>
  <c r="J100"/>
  <c r="K100"/>
  <c r="L100"/>
  <c r="A101"/>
  <c r="B101"/>
  <c r="C101"/>
  <c r="H101"/>
  <c r="I101"/>
  <c r="J101"/>
  <c r="K101"/>
  <c r="L101"/>
  <c r="A102"/>
  <c r="B102"/>
  <c r="C102"/>
  <c r="H102"/>
  <c r="I102"/>
  <c r="J102"/>
  <c r="K102"/>
  <c r="L102"/>
  <c r="A103"/>
  <c r="B103"/>
  <c r="C103"/>
  <c r="H103"/>
  <c r="I103"/>
  <c r="J103"/>
  <c r="K103"/>
  <c r="L103"/>
  <c r="A104"/>
  <c r="B104"/>
  <c r="C104"/>
  <c r="H104"/>
  <c r="I104"/>
  <c r="J104"/>
  <c r="K104"/>
  <c r="L104"/>
  <c r="A105"/>
  <c r="B105"/>
  <c r="C105"/>
  <c r="H105"/>
  <c r="I105"/>
  <c r="J105"/>
  <c r="K105"/>
  <c r="L105"/>
  <c r="A106"/>
  <c r="B106"/>
  <c r="C106"/>
  <c r="H106"/>
  <c r="I106"/>
  <c r="J106"/>
  <c r="K106"/>
  <c r="L106"/>
  <c r="A107"/>
  <c r="B107"/>
  <c r="C107"/>
  <c r="H107"/>
  <c r="I107"/>
  <c r="J107"/>
  <c r="K107"/>
  <c r="L107"/>
  <c r="A108"/>
  <c r="B108"/>
  <c r="C108"/>
  <c r="H108"/>
  <c r="I108"/>
  <c r="J108"/>
  <c r="K108"/>
  <c r="L108"/>
  <c r="A109"/>
  <c r="B109"/>
  <c r="C109"/>
  <c r="H109"/>
  <c r="I109"/>
  <c r="J109"/>
  <c r="K109"/>
  <c r="L109"/>
  <c r="A110"/>
  <c r="B110"/>
  <c r="C110"/>
  <c r="H110"/>
  <c r="I110"/>
  <c r="J110"/>
  <c r="K110"/>
  <c r="L110"/>
  <c r="A111"/>
  <c r="B111"/>
  <c r="C111"/>
  <c r="D111"/>
  <c r="H111"/>
  <c r="I111"/>
  <c r="J111"/>
  <c r="K111"/>
  <c r="L111"/>
  <c r="A112"/>
  <c r="B112"/>
  <c r="C112"/>
  <c r="H112"/>
  <c r="I112"/>
  <c r="J112"/>
  <c r="K112"/>
  <c r="L112"/>
  <c r="A113"/>
  <c r="B113"/>
  <c r="C113"/>
  <c r="H113"/>
  <c r="I113"/>
  <c r="J113"/>
  <c r="K113"/>
  <c r="L113"/>
  <c r="A114"/>
  <c r="B114"/>
  <c r="C114"/>
  <c r="H114"/>
  <c r="I114"/>
  <c r="J114"/>
  <c r="K114"/>
  <c r="L114"/>
  <c r="A115"/>
  <c r="B115"/>
  <c r="C115"/>
  <c r="H115"/>
  <c r="I115"/>
  <c r="J115"/>
  <c r="K115"/>
  <c r="L115"/>
  <c r="A116"/>
  <c r="B116"/>
  <c r="C116"/>
  <c r="H116"/>
  <c r="I116"/>
  <c r="J116"/>
  <c r="K116"/>
  <c r="L116"/>
  <c r="A117"/>
  <c r="B117"/>
  <c r="C117"/>
  <c r="H117"/>
  <c r="I117"/>
  <c r="J117"/>
  <c r="K117"/>
  <c r="L117"/>
  <c r="A118"/>
  <c r="B118"/>
  <c r="C118"/>
  <c r="H118"/>
  <c r="I118"/>
  <c r="J118"/>
  <c r="K118"/>
  <c r="L118"/>
  <c r="A119"/>
  <c r="B119"/>
  <c r="C119"/>
  <c r="H119"/>
  <c r="I119"/>
  <c r="J119"/>
  <c r="K119"/>
  <c r="L119"/>
  <c r="A120"/>
  <c r="B120"/>
  <c r="C120"/>
  <c r="H120"/>
  <c r="I120"/>
  <c r="J120"/>
  <c r="K120"/>
  <c r="L120"/>
  <c r="A121"/>
  <c r="B121"/>
  <c r="C121"/>
  <c r="H121"/>
  <c r="I121"/>
  <c r="J121"/>
  <c r="K121"/>
  <c r="L121"/>
  <c r="A122"/>
  <c r="B122"/>
  <c r="C122"/>
  <c r="H122"/>
  <c r="I122"/>
  <c r="J122"/>
  <c r="K122"/>
  <c r="L122"/>
  <c r="A123"/>
  <c r="B123"/>
  <c r="C123"/>
  <c r="H123"/>
  <c r="I123"/>
  <c r="J123"/>
  <c r="K123"/>
  <c r="L123"/>
  <c r="A124"/>
  <c r="B124"/>
  <c r="C124"/>
  <c r="H124"/>
  <c r="I124"/>
  <c r="J124"/>
  <c r="K124"/>
  <c r="L124"/>
  <c r="A125"/>
  <c r="B125"/>
  <c r="C125"/>
  <c r="H125"/>
  <c r="I125"/>
  <c r="J125"/>
  <c r="K125"/>
  <c r="L125"/>
  <c r="A126"/>
  <c r="B126"/>
  <c r="C126"/>
  <c r="H126"/>
  <c r="I126"/>
  <c r="J126"/>
  <c r="K126"/>
  <c r="L126"/>
  <c r="A127"/>
  <c r="B127"/>
  <c r="C127"/>
  <c r="H127"/>
  <c r="I127"/>
  <c r="J127"/>
  <c r="K127"/>
  <c r="L127"/>
  <c r="A128"/>
  <c r="B128"/>
  <c r="C128"/>
  <c r="H128"/>
  <c r="I128"/>
  <c r="J128"/>
  <c r="K128"/>
  <c r="L128"/>
  <c r="A129"/>
  <c r="B129"/>
  <c r="C129"/>
  <c r="H129"/>
  <c r="I129"/>
  <c r="J129"/>
  <c r="K129"/>
  <c r="L129"/>
  <c r="A130"/>
  <c r="B130"/>
  <c r="C130"/>
  <c r="H130"/>
  <c r="I130"/>
  <c r="J130"/>
  <c r="K130"/>
  <c r="L130"/>
  <c r="A131"/>
  <c r="B131"/>
  <c r="C131"/>
  <c r="H131"/>
  <c r="I131"/>
  <c r="J131"/>
  <c r="K131"/>
  <c r="L131"/>
  <c r="A132"/>
  <c r="B132"/>
  <c r="C132"/>
  <c r="H132"/>
  <c r="I132"/>
  <c r="J132"/>
  <c r="K132"/>
  <c r="L132"/>
  <c r="A133"/>
  <c r="B133"/>
  <c r="C133"/>
  <c r="H133"/>
  <c r="I133"/>
  <c r="J133"/>
  <c r="K133"/>
  <c r="L133"/>
  <c r="A134"/>
  <c r="B134"/>
  <c r="C134"/>
  <c r="H134"/>
  <c r="I134"/>
  <c r="J134"/>
  <c r="K134"/>
  <c r="L134"/>
  <c r="A135"/>
  <c r="B135"/>
  <c r="C135"/>
  <c r="H135"/>
  <c r="I135"/>
  <c r="J135"/>
  <c r="K135"/>
  <c r="L135"/>
  <c r="A136"/>
  <c r="B136"/>
  <c r="C136"/>
  <c r="H136"/>
  <c r="I136"/>
  <c r="J136"/>
  <c r="K136"/>
  <c r="L136"/>
  <c r="A137"/>
  <c r="B137"/>
  <c r="C137"/>
  <c r="H137"/>
  <c r="I137"/>
  <c r="J137"/>
  <c r="K137"/>
  <c r="L137"/>
  <c r="A138"/>
  <c r="B138"/>
  <c r="C138"/>
  <c r="H138"/>
  <c r="I138"/>
  <c r="J138"/>
  <c r="K138"/>
  <c r="L138"/>
  <c r="A139"/>
  <c r="B139"/>
  <c r="C139"/>
  <c r="H139"/>
  <c r="I139"/>
  <c r="J139"/>
  <c r="K139"/>
  <c r="L139"/>
  <c r="A140"/>
  <c r="B140"/>
  <c r="C140"/>
  <c r="H140"/>
  <c r="I140"/>
  <c r="J140"/>
  <c r="K140"/>
  <c r="L140"/>
  <c r="A141"/>
  <c r="B141"/>
  <c r="C141"/>
  <c r="H141"/>
  <c r="I141"/>
  <c r="J141"/>
  <c r="K141"/>
  <c r="L141"/>
  <c r="A142"/>
  <c r="B142"/>
  <c r="C142"/>
  <c r="D142"/>
  <c r="H142"/>
  <c r="I142"/>
  <c r="J142"/>
  <c r="K142"/>
  <c r="L142"/>
  <c r="A143"/>
  <c r="B143"/>
  <c r="C143"/>
  <c r="D143"/>
  <c r="H143"/>
  <c r="I143"/>
  <c r="J143"/>
  <c r="K143"/>
  <c r="L143"/>
  <c r="A144"/>
  <c r="B144"/>
  <c r="C144"/>
  <c r="H144"/>
  <c r="I144"/>
  <c r="J144"/>
  <c r="K144"/>
  <c r="L144"/>
  <c r="A145"/>
  <c r="B145"/>
  <c r="C145"/>
  <c r="H145"/>
  <c r="I145"/>
  <c r="J145"/>
  <c r="K145"/>
  <c r="L145"/>
  <c r="A146"/>
  <c r="B146"/>
  <c r="C146"/>
  <c r="H146"/>
  <c r="I146"/>
  <c r="J146"/>
  <c r="K146"/>
  <c r="L146"/>
  <c r="A147"/>
  <c r="B147"/>
  <c r="C147"/>
  <c r="H147"/>
  <c r="I147"/>
  <c r="J147"/>
  <c r="K147"/>
  <c r="L147"/>
  <c r="A148"/>
  <c r="B148"/>
  <c r="C148"/>
  <c r="D148"/>
  <c r="H148"/>
  <c r="I148"/>
  <c r="J148"/>
  <c r="K148"/>
  <c r="L148"/>
  <c r="A149"/>
  <c r="B149"/>
  <c r="C149"/>
  <c r="H149"/>
  <c r="I149"/>
  <c r="J149"/>
  <c r="K149"/>
  <c r="L149"/>
  <c r="A150"/>
  <c r="B150"/>
  <c r="C150"/>
  <c r="H150"/>
  <c r="I150"/>
  <c r="J150"/>
  <c r="K150"/>
  <c r="L150"/>
  <c r="A151"/>
  <c r="B151"/>
  <c r="C151"/>
  <c r="D151"/>
  <c r="H151"/>
  <c r="I151"/>
  <c r="J151"/>
  <c r="K151"/>
  <c r="L151"/>
  <c r="A152"/>
  <c r="B152"/>
  <c r="C152"/>
  <c r="D152"/>
  <c r="H152"/>
  <c r="I152"/>
  <c r="J152"/>
  <c r="K152"/>
  <c r="L152"/>
  <c r="A153"/>
  <c r="B153"/>
  <c r="C153"/>
  <c r="H153"/>
  <c r="I153"/>
  <c r="J153"/>
  <c r="K153"/>
  <c r="L153"/>
  <c r="A154"/>
  <c r="B154"/>
  <c r="C154"/>
  <c r="H154"/>
  <c r="I154"/>
  <c r="J154"/>
  <c r="K154"/>
  <c r="L154"/>
  <c r="A155"/>
  <c r="B155"/>
  <c r="C155"/>
  <c r="D155"/>
  <c r="H155"/>
  <c r="I155"/>
  <c r="J155"/>
  <c r="K155"/>
  <c r="L155"/>
  <c r="A156"/>
  <c r="B156"/>
  <c r="C156"/>
  <c r="D156"/>
  <c r="H156"/>
  <c r="I156"/>
  <c r="J156"/>
  <c r="K156"/>
  <c r="L156"/>
  <c r="A157"/>
  <c r="B157"/>
  <c r="C157"/>
  <c r="D157"/>
  <c r="H157"/>
  <c r="I157"/>
  <c r="J157"/>
  <c r="K157"/>
  <c r="L157"/>
  <c r="D246"/>
  <c r="D236"/>
  <c r="D235"/>
  <c r="D234"/>
  <c r="D233"/>
  <c r="D224"/>
  <c r="D213"/>
  <c r="D207"/>
  <c r="D206"/>
  <c r="D186"/>
  <c r="D185"/>
  <c r="D184"/>
  <c r="D211"/>
  <c r="D210"/>
  <c r="D209"/>
  <c r="D208"/>
  <c r="D200"/>
  <c r="D199"/>
  <c r="D193"/>
  <c r="D192"/>
  <c r="D191"/>
  <c r="B211"/>
  <c r="B210"/>
  <c r="B209"/>
  <c r="B208"/>
  <c r="B207"/>
  <c r="G156"/>
  <c r="M207"/>
  <c r="M208"/>
  <c r="M209"/>
  <c r="M210"/>
  <c r="M211"/>
  <c r="M212"/>
  <c r="M213"/>
  <c r="M214"/>
  <c r="M215"/>
  <c r="M216"/>
  <c r="M217"/>
  <c r="M218"/>
  <c r="M219"/>
  <c r="M220"/>
  <c r="M221"/>
  <c r="M222"/>
  <c r="M223"/>
  <c r="M224"/>
  <c r="M225"/>
  <c r="M226"/>
  <c r="M227"/>
  <c r="M228"/>
  <c r="M229"/>
  <c r="M230"/>
  <c r="M231"/>
  <c r="M232"/>
  <c r="M233"/>
  <c r="M234"/>
  <c r="M235"/>
  <c r="M236"/>
  <c r="M237"/>
  <c r="M238"/>
  <c r="M239"/>
  <c r="M240"/>
  <c r="M241"/>
  <c r="M242"/>
  <c r="M243"/>
  <c r="M244"/>
  <c r="M245"/>
  <c r="M246"/>
  <c r="M247"/>
  <c r="M248"/>
  <c r="M249"/>
  <c r="M250"/>
  <c r="M251"/>
  <c r="M252"/>
  <c r="M253"/>
  <c r="M254"/>
  <c r="M255"/>
  <c r="M256"/>
  <c r="M257"/>
  <c r="M258"/>
  <c r="M259"/>
  <c r="M260"/>
  <c r="M2"/>
  <c r="M3"/>
  <c r="M4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7"/>
  <c r="M128"/>
  <c r="M129"/>
  <c r="M130"/>
  <c r="M131"/>
  <c r="M132"/>
  <c r="M133"/>
  <c r="M134"/>
  <c r="M135"/>
  <c r="M136"/>
  <c r="M137"/>
  <c r="M138"/>
  <c r="M139"/>
  <c r="M140"/>
  <c r="M141"/>
  <c r="M142"/>
  <c r="M143"/>
  <c r="M144"/>
  <c r="M145"/>
  <c r="M146"/>
  <c r="M147"/>
  <c r="M148"/>
  <c r="M149"/>
  <c r="M150"/>
  <c r="M151"/>
  <c r="M152"/>
  <c r="M153"/>
  <c r="M154"/>
  <c r="M155"/>
  <c r="M156"/>
  <c r="O156"/>
  <c r="M157"/>
  <c r="M158"/>
  <c r="M159"/>
  <c r="M160"/>
  <c r="M161"/>
  <c r="M162"/>
  <c r="M163"/>
  <c r="M164"/>
  <c r="M165"/>
  <c r="M166"/>
  <c r="M167"/>
  <c r="M168"/>
  <c r="M169"/>
  <c r="M170"/>
  <c r="M171"/>
  <c r="M172"/>
  <c r="M173"/>
  <c r="M174"/>
  <c r="M175"/>
  <c r="M176"/>
  <c r="M177"/>
  <c r="M178"/>
  <c r="M179"/>
  <c r="M180"/>
  <c r="M181"/>
  <c r="M182"/>
  <c r="M183"/>
  <c r="M184"/>
  <c r="M185"/>
  <c r="M186"/>
  <c r="M187"/>
  <c r="M188"/>
  <c r="M189"/>
  <c r="M190"/>
  <c r="M191"/>
  <c r="M192"/>
  <c r="M193"/>
  <c r="M194"/>
  <c r="M195"/>
  <c r="M196"/>
  <c r="M197"/>
  <c r="M198"/>
  <c r="M199"/>
  <c r="M200"/>
  <c r="M201"/>
  <c r="M202"/>
  <c r="M203"/>
  <c r="M204"/>
  <c r="M205"/>
  <c r="M206"/>
  <c r="P156"/>
  <c r="M261"/>
  <c r="D205"/>
  <c r="D204"/>
  <c r="D203"/>
  <c r="D195"/>
  <c r="D188"/>
  <c r="D187"/>
  <c r="D202"/>
  <c r="D201"/>
  <c r="D194"/>
  <c r="D33"/>
  <c r="D34"/>
  <c r="D35"/>
  <c r="D36"/>
  <c r="D37"/>
  <c r="D38"/>
  <c r="D39"/>
  <c r="D40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4"/>
  <c r="D145"/>
  <c r="D146"/>
  <c r="D147"/>
  <c r="D149"/>
  <c r="D150"/>
  <c r="D153"/>
  <c r="D154"/>
  <c r="D250"/>
  <c r="D243"/>
  <c r="D242"/>
  <c r="D241"/>
  <c r="D240"/>
  <c r="D228"/>
  <c r="D198"/>
  <c r="D197"/>
  <c r="D196"/>
  <c r="D190"/>
  <c r="D189"/>
  <c r="D182"/>
  <c r="D181"/>
  <c r="D180"/>
  <c r="D260"/>
  <c r="D259"/>
  <c r="D258"/>
  <c r="D257"/>
  <c r="D255"/>
  <c r="D254"/>
  <c r="D253"/>
  <c r="D252"/>
  <c r="D249"/>
  <c r="D248"/>
  <c r="D247"/>
  <c r="D227"/>
  <c r="D226"/>
  <c r="D225"/>
  <c r="D222"/>
  <c r="D221"/>
  <c r="D220"/>
  <c r="D219"/>
  <c r="D217"/>
  <c r="D216"/>
  <c r="D215"/>
  <c r="D214"/>
  <c r="D183"/>
  <c r="D176"/>
  <c r="D175"/>
  <c r="D174"/>
  <c r="D173"/>
  <c r="D171"/>
  <c r="D170"/>
  <c r="D169"/>
  <c r="D168"/>
  <c r="D165"/>
  <c r="D164"/>
  <c r="D163"/>
  <c r="D162"/>
  <c r="D161"/>
  <c r="N131"/>
  <c r="N130"/>
  <c r="N129"/>
  <c r="N128"/>
  <c r="N127"/>
  <c r="N126"/>
  <c r="N125"/>
  <c r="N124"/>
  <c r="N123"/>
  <c r="N122"/>
  <c r="N121"/>
  <c r="N120"/>
  <c r="N119"/>
  <c r="N118"/>
  <c r="N117"/>
  <c r="N116"/>
  <c r="N115"/>
  <c r="N114"/>
  <c r="N113"/>
  <c r="N112"/>
  <c r="N111"/>
  <c r="N110"/>
  <c r="N109"/>
  <c r="N108"/>
  <c r="N107"/>
  <c r="N106"/>
  <c r="N105"/>
  <c r="N104"/>
  <c r="N103"/>
  <c r="N102"/>
  <c r="N101"/>
  <c r="N100"/>
  <c r="N99"/>
  <c r="N98"/>
  <c r="N97"/>
  <c r="N96"/>
  <c r="N95"/>
  <c r="N94"/>
  <c r="N93"/>
  <c r="N92"/>
  <c r="N91"/>
  <c r="N90"/>
  <c r="N89"/>
  <c r="N88"/>
  <c r="N87"/>
  <c r="N86"/>
  <c r="N85"/>
  <c r="N84"/>
  <c r="N83"/>
  <c r="N82"/>
  <c r="N81"/>
  <c r="N80"/>
  <c r="N79"/>
  <c r="N78"/>
  <c r="N77"/>
  <c r="N76"/>
  <c r="N75"/>
  <c r="N74"/>
  <c r="N73"/>
  <c r="N72"/>
  <c r="N71"/>
  <c r="N70"/>
  <c r="N69"/>
  <c r="N68"/>
  <c r="N67"/>
  <c r="N66"/>
  <c r="N65"/>
  <c r="N64"/>
  <c r="N63"/>
  <c r="N62"/>
  <c r="N61"/>
  <c r="N60"/>
  <c r="N59"/>
  <c r="N58"/>
  <c r="N57"/>
  <c r="N56"/>
  <c r="N55"/>
  <c r="N54"/>
  <c r="N53"/>
  <c r="N52"/>
  <c r="N51"/>
  <c r="N50"/>
  <c r="N49"/>
  <c r="N48"/>
  <c r="N47"/>
  <c r="N46"/>
  <c r="N45"/>
  <c r="N44"/>
  <c r="N43"/>
  <c r="N42"/>
  <c r="N41"/>
  <c r="N40"/>
  <c r="N39"/>
  <c r="N38"/>
  <c r="N37"/>
  <c r="N36"/>
  <c r="N35"/>
  <c r="N34"/>
  <c r="N33"/>
  <c r="N32"/>
  <c r="N31"/>
  <c r="N30"/>
  <c r="N29"/>
  <c r="N28"/>
  <c r="N27"/>
  <c r="N26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N7"/>
  <c r="N6"/>
  <c r="N5"/>
  <c r="N4"/>
  <c r="N3"/>
  <c r="D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N156"/>
  <c r="N155"/>
  <c r="N154"/>
  <c r="N153"/>
  <c r="N152"/>
  <c r="N151"/>
  <c r="N150"/>
  <c r="N149"/>
  <c r="N148"/>
  <c r="N147"/>
  <c r="N146"/>
  <c r="N145"/>
  <c r="N144"/>
  <c r="N143"/>
  <c r="N142"/>
  <c r="N141"/>
  <c r="N140"/>
  <c r="N139"/>
  <c r="N138"/>
  <c r="N137"/>
  <c r="N136"/>
  <c r="N135"/>
  <c r="N134"/>
  <c r="N133"/>
  <c r="N132"/>
  <c r="N260"/>
  <c r="N259"/>
  <c r="N258"/>
  <c r="N257"/>
  <c r="N256"/>
  <c r="N255"/>
  <c r="N254"/>
  <c r="N253"/>
  <c r="N252"/>
  <c r="N251"/>
  <c r="N250"/>
  <c r="N249"/>
  <c r="N248"/>
  <c r="N247"/>
  <c r="N246"/>
  <c r="N245"/>
  <c r="N244"/>
  <c r="N243"/>
  <c r="N242"/>
  <c r="N241"/>
  <c r="N240"/>
  <c r="N239"/>
  <c r="N238"/>
  <c r="N237"/>
  <c r="N236"/>
  <c r="N235"/>
  <c r="N234"/>
  <c r="N233"/>
  <c r="N232"/>
  <c r="N231"/>
  <c r="N230"/>
  <c r="N229"/>
  <c r="N228"/>
  <c r="N227"/>
  <c r="N226"/>
  <c r="N225"/>
  <c r="N224"/>
  <c r="N223"/>
  <c r="N222"/>
  <c r="N221"/>
  <c r="N220"/>
  <c r="N219"/>
  <c r="N218"/>
  <c r="N217"/>
  <c r="N216"/>
  <c r="N215"/>
  <c r="N214"/>
  <c r="N213"/>
  <c r="N212"/>
  <c r="N211"/>
  <c r="N210"/>
  <c r="N209"/>
  <c r="N208"/>
  <c r="N207"/>
  <c r="N206"/>
  <c r="N205"/>
  <c r="N204"/>
  <c r="N203"/>
  <c r="N202"/>
  <c r="N201"/>
  <c r="N200"/>
  <c r="N199"/>
  <c r="N198"/>
  <c r="N197"/>
  <c r="N196"/>
  <c r="N195"/>
  <c r="N194"/>
  <c r="N193"/>
  <c r="N192"/>
  <c r="N191"/>
  <c r="N190"/>
  <c r="N189"/>
  <c r="N188"/>
  <c r="N187"/>
  <c r="N186"/>
  <c r="N185"/>
  <c r="N184"/>
  <c r="N183"/>
  <c r="N182"/>
  <c r="N181"/>
  <c r="N180"/>
  <c r="N179"/>
  <c r="N178"/>
  <c r="N177"/>
  <c r="N176"/>
  <c r="N175"/>
  <c r="N174"/>
  <c r="N173"/>
  <c r="N172"/>
  <c r="N171"/>
  <c r="N170"/>
  <c r="N169"/>
  <c r="N168"/>
  <c r="N167"/>
  <c r="N166"/>
  <c r="N165"/>
  <c r="N164"/>
  <c r="N163"/>
  <c r="N162"/>
  <c r="N161"/>
  <c r="N160"/>
  <c r="N159"/>
  <c r="N158"/>
  <c r="N157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23"/>
  <c r="F224"/>
  <c r="F225"/>
  <c r="F226"/>
  <c r="F227"/>
  <c r="F228"/>
  <c r="F229"/>
  <c r="F230"/>
  <c r="F231"/>
  <c r="F232"/>
  <c r="F233"/>
  <c r="F234"/>
  <c r="F235"/>
  <c r="F236"/>
  <c r="F237"/>
  <c r="F238"/>
  <c r="F244"/>
  <c r="F245"/>
  <c r="F246"/>
  <c r="F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2"/>
  <c r="F218"/>
  <c r="F219"/>
  <c r="F220"/>
  <c r="F221"/>
  <c r="F222"/>
  <c r="F239"/>
  <c r="F240"/>
  <c r="F241"/>
  <c r="F242"/>
  <c r="F243"/>
  <c r="F247"/>
  <c r="F248"/>
  <c r="F249"/>
  <c r="F250"/>
  <c r="F251"/>
  <c r="F252"/>
  <c r="F253"/>
  <c r="F254"/>
  <c r="F255"/>
  <c r="F256"/>
  <c r="F257"/>
  <c r="F258"/>
  <c r="F259"/>
  <c r="F260"/>
  <c r="E243"/>
  <c r="E242"/>
  <c r="E241"/>
  <c r="E240"/>
  <c r="E239"/>
  <c r="E222"/>
  <c r="E221"/>
  <c r="E220"/>
  <c r="E219"/>
  <c r="E218"/>
  <c r="E155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6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  <c r="E260"/>
  <c r="E259"/>
  <c r="E258"/>
  <c r="E257"/>
  <c r="E256"/>
  <c r="E255"/>
  <c r="E254"/>
  <c r="E253"/>
  <c r="E252"/>
  <c r="E251"/>
  <c r="E250"/>
  <c r="E249"/>
  <c r="E248"/>
  <c r="E247"/>
  <c r="E246"/>
  <c r="E245"/>
  <c r="E244"/>
  <c r="E238"/>
  <c r="E237"/>
  <c r="E236"/>
  <c r="E235"/>
  <c r="E234"/>
  <c r="E233"/>
  <c r="E232"/>
  <c r="E231"/>
  <c r="E230"/>
  <c r="E229"/>
  <c r="E228"/>
  <c r="E227"/>
  <c r="E226"/>
  <c r="E225"/>
  <c r="E224"/>
  <c r="E223"/>
  <c r="E217"/>
  <c r="E216"/>
  <c r="E215"/>
  <c r="E214"/>
  <c r="E213"/>
  <c r="E212"/>
  <c r="E211"/>
  <c r="E210"/>
  <c r="E209"/>
  <c r="E208"/>
  <c r="E207"/>
  <c r="E206"/>
  <c r="E205"/>
  <c r="E204"/>
  <c r="E203"/>
  <c r="E202"/>
  <c r="E201"/>
  <c r="E200"/>
  <c r="E199"/>
  <c r="E198"/>
  <c r="E197"/>
  <c r="E196"/>
  <c r="E195"/>
  <c r="E194"/>
  <c r="E193"/>
  <c r="E192"/>
  <c r="E191"/>
  <c r="E190"/>
  <c r="E189"/>
  <c r="E188"/>
  <c r="E187"/>
  <c r="E186"/>
  <c r="E185"/>
  <c r="E184"/>
  <c r="E183"/>
  <c r="E182"/>
  <c r="E181"/>
  <c r="E180"/>
  <c r="E179"/>
  <c r="E178"/>
  <c r="E177"/>
  <c r="E176"/>
  <c r="E175"/>
  <c r="E174"/>
  <c r="E173"/>
  <c r="E172"/>
  <c r="E171"/>
  <c r="E170"/>
  <c r="E169"/>
  <c r="E168"/>
  <c r="E167"/>
  <c r="E166"/>
  <c r="E165"/>
  <c r="E164"/>
  <c r="E163"/>
  <c r="E162"/>
  <c r="E161"/>
  <c r="E160"/>
  <c r="E159"/>
  <c r="E158"/>
  <c r="E157"/>
  <c r="E2"/>
  <c r="G207"/>
  <c r="O207"/>
  <c r="G208"/>
  <c r="O208"/>
  <c r="G209"/>
  <c r="O209"/>
  <c r="G210"/>
  <c r="O210"/>
  <c r="G211"/>
  <c r="O211"/>
  <c r="G212"/>
  <c r="O212"/>
  <c r="G213"/>
  <c r="O213"/>
  <c r="G214"/>
  <c r="O214"/>
  <c r="G215"/>
  <c r="O215"/>
  <c r="G216"/>
  <c r="O216"/>
  <c r="G217"/>
  <c r="O217"/>
  <c r="G218"/>
  <c r="O218"/>
  <c r="G219"/>
  <c r="O219"/>
  <c r="G220"/>
  <c r="O220"/>
  <c r="G221"/>
  <c r="O221"/>
  <c r="G222"/>
  <c r="O222"/>
  <c r="G223"/>
  <c r="O223"/>
  <c r="G224"/>
  <c r="O224"/>
  <c r="G225"/>
  <c r="O225"/>
  <c r="G226"/>
  <c r="O226"/>
  <c r="G227"/>
  <c r="O227"/>
  <c r="G228"/>
  <c r="O228"/>
  <c r="G229"/>
  <c r="O229"/>
  <c r="G230"/>
  <c r="O230"/>
  <c r="G231"/>
  <c r="O231"/>
  <c r="G232"/>
  <c r="O232"/>
  <c r="G233"/>
  <c r="O233"/>
  <c r="G234"/>
  <c r="O234"/>
  <c r="G235"/>
  <c r="O235"/>
  <c r="G236"/>
  <c r="O236"/>
  <c r="G237"/>
  <c r="O237"/>
  <c r="G238"/>
  <c r="O238"/>
  <c r="G239"/>
  <c r="O239"/>
  <c r="G240"/>
  <c r="O240"/>
  <c r="G241"/>
  <c r="O241"/>
  <c r="G242"/>
  <c r="O242"/>
  <c r="G243"/>
  <c r="O243"/>
  <c r="G244"/>
  <c r="O244"/>
  <c r="G245"/>
  <c r="O245"/>
  <c r="G246"/>
  <c r="O246"/>
  <c r="G247"/>
  <c r="O247"/>
  <c r="G248"/>
  <c r="O248"/>
  <c r="G249"/>
  <c r="O249"/>
  <c r="G250"/>
  <c r="O250"/>
  <c r="G251"/>
  <c r="O251"/>
  <c r="G252"/>
  <c r="O252"/>
  <c r="G253"/>
  <c r="O253"/>
  <c r="G254"/>
  <c r="O254"/>
  <c r="G255"/>
  <c r="O255"/>
  <c r="G256"/>
  <c r="O256"/>
  <c r="G257"/>
  <c r="O257"/>
  <c r="G258"/>
  <c r="O258"/>
  <c r="G259"/>
  <c r="O259"/>
  <c r="G260"/>
  <c r="O260"/>
  <c r="G3"/>
  <c r="O3"/>
  <c r="G4"/>
  <c r="O4"/>
  <c r="G5"/>
  <c r="O5"/>
  <c r="G6"/>
  <c r="O6"/>
  <c r="G7"/>
  <c r="O7"/>
  <c r="G8"/>
  <c r="O8"/>
  <c r="G9"/>
  <c r="O9"/>
  <c r="G10"/>
  <c r="O10"/>
  <c r="G11"/>
  <c r="O11"/>
  <c r="G12"/>
  <c r="O12"/>
  <c r="G13"/>
  <c r="O13"/>
  <c r="G14"/>
  <c r="O14"/>
  <c r="G15"/>
  <c r="O15"/>
  <c r="G16"/>
  <c r="O16"/>
  <c r="G17"/>
  <c r="O17"/>
  <c r="G18"/>
  <c r="O18"/>
  <c r="G19"/>
  <c r="O19"/>
  <c r="G20"/>
  <c r="O20"/>
  <c r="G21"/>
  <c r="O21"/>
  <c r="G22"/>
  <c r="O22"/>
  <c r="G23"/>
  <c r="O23"/>
  <c r="G24"/>
  <c r="O24"/>
  <c r="G25"/>
  <c r="O25"/>
  <c r="G26"/>
  <c r="O26"/>
  <c r="G27"/>
  <c r="O27"/>
  <c r="G28"/>
  <c r="O28"/>
  <c r="G29"/>
  <c r="O29"/>
  <c r="G30"/>
  <c r="O30"/>
  <c r="G31"/>
  <c r="O31"/>
  <c r="G32"/>
  <c r="O32"/>
  <c r="G33"/>
  <c r="O33"/>
  <c r="G34"/>
  <c r="O34"/>
  <c r="G35"/>
  <c r="O35"/>
  <c r="G36"/>
  <c r="O36"/>
  <c r="G37"/>
  <c r="O37"/>
  <c r="G38"/>
  <c r="O38"/>
  <c r="G39"/>
  <c r="O39"/>
  <c r="G40"/>
  <c r="O40"/>
  <c r="G41"/>
  <c r="O41"/>
  <c r="G42"/>
  <c r="O42"/>
  <c r="G43"/>
  <c r="O43"/>
  <c r="G44"/>
  <c r="O44"/>
  <c r="G45"/>
  <c r="O45"/>
  <c r="G46"/>
  <c r="O46"/>
  <c r="G47"/>
  <c r="O47"/>
  <c r="G48"/>
  <c r="O48"/>
  <c r="G49"/>
  <c r="O49"/>
  <c r="G50"/>
  <c r="O50"/>
  <c r="G51"/>
  <c r="O51"/>
  <c r="G52"/>
  <c r="O52"/>
  <c r="G53"/>
  <c r="O53"/>
  <c r="G54"/>
  <c r="O54"/>
  <c r="G55"/>
  <c r="O55"/>
  <c r="G56"/>
  <c r="O56"/>
  <c r="G57"/>
  <c r="O57"/>
  <c r="G58"/>
  <c r="O58"/>
  <c r="G59"/>
  <c r="O59"/>
  <c r="G60"/>
  <c r="O60"/>
  <c r="G61"/>
  <c r="O61"/>
  <c r="G62"/>
  <c r="O62"/>
  <c r="G63"/>
  <c r="O63"/>
  <c r="G64"/>
  <c r="O64"/>
  <c r="G65"/>
  <c r="O65"/>
  <c r="G66"/>
  <c r="O66"/>
  <c r="G67"/>
  <c r="O67"/>
  <c r="G68"/>
  <c r="O68"/>
  <c r="G69"/>
  <c r="O69"/>
  <c r="G70"/>
  <c r="O70"/>
  <c r="G71"/>
  <c r="O71"/>
  <c r="G72"/>
  <c r="O72"/>
  <c r="G73"/>
  <c r="O73"/>
  <c r="G74"/>
  <c r="O74"/>
  <c r="G75"/>
  <c r="O75"/>
  <c r="G76"/>
  <c r="O76"/>
  <c r="G77"/>
  <c r="O77"/>
  <c r="G78"/>
  <c r="O78"/>
  <c r="G79"/>
  <c r="O79"/>
  <c r="G80"/>
  <c r="O80"/>
  <c r="G81"/>
  <c r="O81"/>
  <c r="G82"/>
  <c r="O82"/>
  <c r="G83"/>
  <c r="O83"/>
  <c r="G84"/>
  <c r="O84"/>
  <c r="G85"/>
  <c r="O85"/>
  <c r="G86"/>
  <c r="O86"/>
  <c r="G87"/>
  <c r="O87"/>
  <c r="G88"/>
  <c r="O88"/>
  <c r="G89"/>
  <c r="O89"/>
  <c r="G90"/>
  <c r="O90"/>
  <c r="G91"/>
  <c r="O91"/>
  <c r="G92"/>
  <c r="O92"/>
  <c r="G93"/>
  <c r="O93"/>
  <c r="G94"/>
  <c r="O94"/>
  <c r="G95"/>
  <c r="O95"/>
  <c r="G96"/>
  <c r="O96"/>
  <c r="G97"/>
  <c r="O97"/>
  <c r="G98"/>
  <c r="O98"/>
  <c r="G99"/>
  <c r="O99"/>
  <c r="G100"/>
  <c r="O100"/>
  <c r="G101"/>
  <c r="O101"/>
  <c r="G102"/>
  <c r="O102"/>
  <c r="G103"/>
  <c r="O103"/>
  <c r="G104"/>
  <c r="O104"/>
  <c r="G105"/>
  <c r="O105"/>
  <c r="G106"/>
  <c r="O106"/>
  <c r="G107"/>
  <c r="O107"/>
  <c r="G108"/>
  <c r="O108"/>
  <c r="G109"/>
  <c r="O109"/>
  <c r="G110"/>
  <c r="O110"/>
  <c r="G111"/>
  <c r="O111"/>
  <c r="G112"/>
  <c r="O112"/>
  <c r="G113"/>
  <c r="O113"/>
  <c r="G114"/>
  <c r="O114"/>
  <c r="G115"/>
  <c r="O115"/>
  <c r="G116"/>
  <c r="O116"/>
  <c r="G117"/>
  <c r="O117"/>
  <c r="G118"/>
  <c r="O118"/>
  <c r="G119"/>
  <c r="O119"/>
  <c r="G120"/>
  <c r="O120"/>
  <c r="G121"/>
  <c r="O121"/>
  <c r="G122"/>
  <c r="O122"/>
  <c r="G123"/>
  <c r="O123"/>
  <c r="G124"/>
  <c r="O124"/>
  <c r="G125"/>
  <c r="O125"/>
  <c r="G126"/>
  <c r="O126"/>
  <c r="G127"/>
  <c r="O127"/>
  <c r="G128"/>
  <c r="O128"/>
  <c r="G129"/>
  <c r="O129"/>
  <c r="G130"/>
  <c r="O130"/>
  <c r="G131"/>
  <c r="O131"/>
  <c r="G132"/>
  <c r="O132"/>
  <c r="G133"/>
  <c r="O133"/>
  <c r="G134"/>
  <c r="O134"/>
  <c r="G135"/>
  <c r="O135"/>
  <c r="G136"/>
  <c r="O136"/>
  <c r="G137"/>
  <c r="O137"/>
  <c r="G138"/>
  <c r="O138"/>
  <c r="G139"/>
  <c r="O139"/>
  <c r="G140"/>
  <c r="O140"/>
  <c r="G141"/>
  <c r="O141"/>
  <c r="G142"/>
  <c r="O142"/>
  <c r="G143"/>
  <c r="O143"/>
  <c r="G144"/>
  <c r="O144"/>
  <c r="G145"/>
  <c r="O145"/>
  <c r="G146"/>
  <c r="O146"/>
  <c r="G147"/>
  <c r="O147"/>
  <c r="G148"/>
  <c r="O148"/>
  <c r="G149"/>
  <c r="O149"/>
  <c r="G150"/>
  <c r="O150"/>
  <c r="G151"/>
  <c r="O151"/>
  <c r="G152"/>
  <c r="O152"/>
  <c r="G153"/>
  <c r="O153"/>
  <c r="G154"/>
  <c r="O154"/>
  <c r="G155"/>
  <c r="O155"/>
  <c r="G157"/>
  <c r="O157"/>
  <c r="G158"/>
  <c r="O158"/>
  <c r="G159"/>
  <c r="O159"/>
  <c r="G160"/>
  <c r="O160"/>
  <c r="G161"/>
  <c r="O161"/>
  <c r="G162"/>
  <c r="O162"/>
  <c r="G163"/>
  <c r="O163"/>
  <c r="G164"/>
  <c r="O164"/>
  <c r="G165"/>
  <c r="O165"/>
  <c r="G166"/>
  <c r="O166"/>
  <c r="G167"/>
  <c r="O167"/>
  <c r="G168"/>
  <c r="O168"/>
  <c r="G169"/>
  <c r="O169"/>
  <c r="G170"/>
  <c r="O170"/>
  <c r="G171"/>
  <c r="O171"/>
  <c r="G172"/>
  <c r="O172"/>
  <c r="G173"/>
  <c r="O173"/>
  <c r="G174"/>
  <c r="O174"/>
  <c r="G175"/>
  <c r="O175"/>
  <c r="G176"/>
  <c r="O176"/>
  <c r="G177"/>
  <c r="O177"/>
  <c r="G178"/>
  <c r="O178"/>
  <c r="G179"/>
  <c r="O179"/>
  <c r="G180"/>
  <c r="O180"/>
  <c r="G181"/>
  <c r="O181"/>
  <c r="G182"/>
  <c r="O182"/>
  <c r="G183"/>
  <c r="O183"/>
  <c r="G184"/>
  <c r="O184"/>
  <c r="G185"/>
  <c r="O185"/>
  <c r="G186"/>
  <c r="O186"/>
  <c r="G187"/>
  <c r="O187"/>
  <c r="G188"/>
  <c r="O188"/>
  <c r="G189"/>
  <c r="O189"/>
  <c r="G190"/>
  <c r="O190"/>
  <c r="G191"/>
  <c r="O191"/>
  <c r="G192"/>
  <c r="O192"/>
  <c r="G193"/>
  <c r="O193"/>
  <c r="G194"/>
  <c r="O194"/>
  <c r="G195"/>
  <c r="O195"/>
  <c r="G196"/>
  <c r="O196"/>
  <c r="G197"/>
  <c r="O197"/>
  <c r="G198"/>
  <c r="O198"/>
  <c r="G199"/>
  <c r="O199"/>
  <c r="G200"/>
  <c r="O200"/>
  <c r="G201"/>
  <c r="O201"/>
  <c r="G202"/>
  <c r="O202"/>
  <c r="G203"/>
  <c r="O203"/>
  <c r="G204"/>
  <c r="O204"/>
  <c r="G205"/>
  <c r="O205"/>
  <c r="G206"/>
  <c r="O206"/>
  <c r="G2"/>
  <c r="O2"/>
  <c r="O261"/>
  <c r="P207"/>
  <c r="P208"/>
  <c r="P209"/>
  <c r="P210"/>
  <c r="P211"/>
  <c r="P212"/>
  <c r="P213"/>
  <c r="P214"/>
  <c r="P215"/>
  <c r="P216"/>
  <c r="P217"/>
  <c r="P218"/>
  <c r="P219"/>
  <c r="P220"/>
  <c r="P221"/>
  <c r="P222"/>
  <c r="P223"/>
  <c r="P224"/>
  <c r="P225"/>
  <c r="P226"/>
  <c r="P227"/>
  <c r="P228"/>
  <c r="P229"/>
  <c r="P230"/>
  <c r="P231"/>
  <c r="P232"/>
  <c r="P233"/>
  <c r="P234"/>
  <c r="P235"/>
  <c r="P236"/>
  <c r="P237"/>
  <c r="P238"/>
  <c r="P239"/>
  <c r="P240"/>
  <c r="P241"/>
  <c r="P242"/>
  <c r="P243"/>
  <c r="P244"/>
  <c r="P245"/>
  <c r="P246"/>
  <c r="P247"/>
  <c r="P248"/>
  <c r="P249"/>
  <c r="P250"/>
  <c r="P251"/>
  <c r="P252"/>
  <c r="P253"/>
  <c r="P254"/>
  <c r="P255"/>
  <c r="P256"/>
  <c r="P257"/>
  <c r="P258"/>
  <c r="P259"/>
  <c r="P260"/>
  <c r="P3"/>
  <c r="P4"/>
  <c r="P5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"/>
  <c r="P261"/>
  <c r="BI261" i="11"/>
  <c r="BI260"/>
  <c r="BI259"/>
  <c r="BI258"/>
  <c r="BI257"/>
  <c r="BI256"/>
  <c r="BI255"/>
  <c r="BI254"/>
  <c r="BI253"/>
  <c r="BI252"/>
  <c r="BI251"/>
  <c r="BI250"/>
  <c r="BI249"/>
  <c r="BI248"/>
  <c r="BI247"/>
  <c r="BI246"/>
  <c r="BI245"/>
  <c r="BI244"/>
  <c r="BI243"/>
  <c r="BI242"/>
  <c r="BI241"/>
  <c r="BI240"/>
  <c r="BI239"/>
  <c r="BI238"/>
  <c r="BI237"/>
  <c r="BI236"/>
  <c r="BI235"/>
  <c r="BI234"/>
  <c r="BI233"/>
  <c r="BI232"/>
  <c r="BI231"/>
  <c r="BI230"/>
  <c r="BI229"/>
  <c r="BI228"/>
  <c r="BI227"/>
  <c r="BI226"/>
  <c r="BI225"/>
  <c r="BI224"/>
  <c r="BI223"/>
  <c r="BI222"/>
  <c r="BI221"/>
  <c r="BI220"/>
  <c r="BI219"/>
  <c r="BI218"/>
  <c r="BI217"/>
  <c r="BI216"/>
  <c r="BI215"/>
  <c r="BI214"/>
  <c r="BI213"/>
  <c r="BI212"/>
  <c r="BI211"/>
  <c r="BI210"/>
  <c r="BI209"/>
  <c r="BI208"/>
  <c r="BI207"/>
  <c r="BI206"/>
  <c r="BI205"/>
  <c r="BI204"/>
  <c r="BI203"/>
  <c r="BI202"/>
  <c r="BI201"/>
  <c r="BI200"/>
  <c r="BI199"/>
  <c r="BI198"/>
  <c r="BI197"/>
  <c r="BI196"/>
  <c r="BI195"/>
  <c r="BI194"/>
  <c r="BI193"/>
  <c r="BI192"/>
  <c r="BI191"/>
  <c r="BI190"/>
  <c r="BI189"/>
  <c r="BI188"/>
  <c r="BI187"/>
  <c r="BI186"/>
  <c r="BI185"/>
  <c r="BI184"/>
  <c r="BI183"/>
  <c r="BI182"/>
  <c r="BI181"/>
  <c r="BI180"/>
  <c r="BI179"/>
  <c r="BI178"/>
  <c r="BI177"/>
  <c r="BI176"/>
  <c r="BI175"/>
  <c r="BI174"/>
  <c r="BI173"/>
  <c r="BI172"/>
  <c r="BI171"/>
  <c r="BI170"/>
  <c r="BI169"/>
  <c r="BI168"/>
  <c r="BI167"/>
  <c r="BI166"/>
  <c r="BI165"/>
  <c r="BI164"/>
  <c r="BI163"/>
  <c r="BI162"/>
  <c r="BI161"/>
  <c r="BI160"/>
  <c r="BI159"/>
  <c r="BI158"/>
  <c r="BI157"/>
  <c r="BI156"/>
  <c r="BI155"/>
  <c r="BI154"/>
  <c r="BI153"/>
  <c r="BI152"/>
  <c r="BI151"/>
  <c r="BI150"/>
  <c r="BI149"/>
  <c r="BI148"/>
  <c r="BI147"/>
  <c r="BI146"/>
  <c r="BI145"/>
  <c r="BI144"/>
  <c r="BI143"/>
  <c r="BI142"/>
  <c r="BI141"/>
  <c r="BI140"/>
  <c r="BI139"/>
  <c r="BI138"/>
  <c r="BI137"/>
  <c r="BI136"/>
  <c r="BI135"/>
  <c r="BI134"/>
  <c r="BI133"/>
  <c r="BI132"/>
  <c r="BI131"/>
  <c r="BI130"/>
  <c r="BI129"/>
  <c r="BI128"/>
  <c r="BI127"/>
  <c r="BI126"/>
  <c r="BI125"/>
  <c r="BI124"/>
  <c r="BI123"/>
  <c r="BI122"/>
  <c r="BI121"/>
  <c r="BI120"/>
  <c r="BI119"/>
  <c r="BI118"/>
  <c r="BI117"/>
  <c r="BI116"/>
  <c r="BI115"/>
  <c r="BI114"/>
  <c r="BI113"/>
  <c r="BI112"/>
  <c r="BI111"/>
  <c r="BI110"/>
  <c r="BI109"/>
  <c r="BI108"/>
  <c r="BI107"/>
  <c r="BI106"/>
  <c r="BI105"/>
  <c r="BI104"/>
  <c r="BI103"/>
  <c r="BI102"/>
  <c r="BI101"/>
  <c r="BI100"/>
  <c r="BI99"/>
  <c r="BI98"/>
  <c r="BI97"/>
  <c r="BI96"/>
  <c r="BI95"/>
  <c r="BI94"/>
  <c r="BI93"/>
  <c r="BI92"/>
  <c r="BI91"/>
  <c r="BI90"/>
  <c r="BI89"/>
  <c r="BI88"/>
  <c r="BI87"/>
  <c r="BI86"/>
  <c r="BI85"/>
  <c r="BI84"/>
  <c r="BI83"/>
  <c r="BI82"/>
  <c r="BI81"/>
  <c r="BI80"/>
  <c r="BI79"/>
  <c r="BI78"/>
  <c r="BI77"/>
  <c r="BI76"/>
  <c r="BI75"/>
  <c r="BI74"/>
  <c r="BI73"/>
  <c r="BI72"/>
  <c r="BI71"/>
  <c r="BI70"/>
  <c r="BI69"/>
  <c r="BI68"/>
  <c r="BI67"/>
  <c r="BI66"/>
  <c r="BI65"/>
  <c r="BI64"/>
  <c r="BI63"/>
  <c r="BI62"/>
  <c r="BI61"/>
  <c r="BI60"/>
  <c r="BI59"/>
  <c r="BI58"/>
  <c r="BI57"/>
  <c r="BI56"/>
  <c r="BI55"/>
  <c r="BI54"/>
  <c r="BI53"/>
  <c r="BI52"/>
  <c r="BI51"/>
  <c r="BI50"/>
  <c r="BI49"/>
  <c r="BI48"/>
  <c r="BI47"/>
  <c r="BI46"/>
  <c r="BI45"/>
  <c r="BI44"/>
  <c r="BI43"/>
  <c r="BI42"/>
  <c r="BI41"/>
  <c r="BI40"/>
  <c r="BI39"/>
  <c r="BI38"/>
  <c r="BI37"/>
  <c r="BI36"/>
  <c r="BI35"/>
  <c r="BI34"/>
  <c r="BI33"/>
  <c r="BI32"/>
  <c r="BI31"/>
  <c r="BI30"/>
  <c r="BI29"/>
  <c r="BI28"/>
  <c r="BI27"/>
  <c r="BI26"/>
  <c r="BI25"/>
  <c r="BI24"/>
  <c r="BI23"/>
  <c r="BI22"/>
  <c r="BI21"/>
  <c r="BI20"/>
  <c r="BI19"/>
  <c r="BI18"/>
  <c r="BI17"/>
  <c r="BI16"/>
  <c r="BI15"/>
  <c r="BI14"/>
  <c r="BI13"/>
  <c r="BI12"/>
  <c r="BI11"/>
  <c r="BI10"/>
  <c r="BI9"/>
  <c r="BI8"/>
  <c r="BI7"/>
  <c r="BI6"/>
  <c r="BI5"/>
  <c r="BI4"/>
  <c r="BI3"/>
  <c r="AX261"/>
  <c r="AX260"/>
  <c r="AX259"/>
  <c r="AX258"/>
  <c r="AX257"/>
  <c r="AX256"/>
  <c r="AX255"/>
  <c r="AX254"/>
  <c r="AX253"/>
  <c r="AX252"/>
  <c r="AX251"/>
  <c r="AX250"/>
  <c r="AX249"/>
  <c r="AX248"/>
  <c r="AX247"/>
  <c r="AD246"/>
  <c r="AX246"/>
  <c r="AD245"/>
  <c r="AX245"/>
  <c r="AX244"/>
  <c r="AX243"/>
  <c r="AX242"/>
  <c r="AX241"/>
  <c r="AX240"/>
  <c r="AX239"/>
  <c r="AX238"/>
  <c r="AX237"/>
  <c r="AX236"/>
  <c r="AX235"/>
  <c r="AX234"/>
  <c r="AX233"/>
  <c r="AX232"/>
  <c r="AX231"/>
  <c r="AX230"/>
  <c r="AX229"/>
  <c r="AX228"/>
  <c r="AX227"/>
  <c r="AX226"/>
  <c r="AX225"/>
  <c r="AX224"/>
  <c r="AX223"/>
  <c r="AX222"/>
  <c r="AX221"/>
  <c r="AX220"/>
  <c r="AX219"/>
  <c r="AX218"/>
  <c r="AX217"/>
  <c r="AX216"/>
  <c r="AX215"/>
  <c r="AX214"/>
  <c r="AX213"/>
  <c r="AX212"/>
  <c r="AX211"/>
  <c r="AX210"/>
  <c r="AX209"/>
  <c r="AX208"/>
  <c r="AX207"/>
  <c r="AX206"/>
  <c r="AX205"/>
  <c r="AX204"/>
  <c r="AX203"/>
  <c r="AX202"/>
  <c r="AX201"/>
  <c r="AX200"/>
  <c r="AX199"/>
  <c r="AX198"/>
  <c r="AX197"/>
  <c r="AX196"/>
  <c r="AX195"/>
  <c r="AX194"/>
  <c r="AX193"/>
  <c r="AX192"/>
  <c r="AX191"/>
  <c r="AX190"/>
  <c r="AX189"/>
  <c r="AX188"/>
  <c r="AX187"/>
  <c r="AX186"/>
  <c r="AX185"/>
  <c r="AX184"/>
  <c r="AX183"/>
  <c r="AX182"/>
  <c r="AX181"/>
  <c r="AX180"/>
  <c r="AX179"/>
  <c r="AX178"/>
  <c r="AX177"/>
  <c r="AX176"/>
  <c r="AX175"/>
  <c r="AX174"/>
  <c r="AX173"/>
  <c r="AX172"/>
  <c r="AX171"/>
  <c r="AX170"/>
  <c r="AX169"/>
  <c r="AX168"/>
  <c r="AX167"/>
  <c r="AX166"/>
  <c r="AX165"/>
  <c r="AX164"/>
  <c r="AX163"/>
  <c r="AX162"/>
  <c r="AX161"/>
  <c r="AX160"/>
  <c r="AX159"/>
  <c r="AX158"/>
  <c r="AX157"/>
  <c r="AX156"/>
  <c r="AX155"/>
  <c r="AX154"/>
  <c r="AX153"/>
  <c r="AX152"/>
  <c r="AX151"/>
  <c r="AX150"/>
  <c r="AX149"/>
  <c r="AX148"/>
  <c r="AX147"/>
  <c r="AX146"/>
  <c r="AX145"/>
  <c r="AX144"/>
  <c r="AX143"/>
  <c r="AX142"/>
  <c r="AX141"/>
  <c r="AX140"/>
  <c r="AX139"/>
  <c r="AX138"/>
  <c r="AX137"/>
  <c r="AX136"/>
  <c r="AX135"/>
  <c r="AX134"/>
  <c r="AX133"/>
  <c r="AX132"/>
  <c r="AX131"/>
  <c r="AX130"/>
  <c r="AX129"/>
  <c r="AX128"/>
  <c r="AX127"/>
  <c r="AX126"/>
  <c r="AX125"/>
  <c r="AX124"/>
  <c r="AX123"/>
  <c r="AX122"/>
  <c r="AX121"/>
  <c r="AX120"/>
  <c r="AX119"/>
  <c r="AX118"/>
  <c r="AX117"/>
  <c r="AX116"/>
  <c r="AX115"/>
  <c r="AX114"/>
  <c r="AX113"/>
  <c r="AX112"/>
  <c r="AX111"/>
  <c r="AX110"/>
  <c r="AX109"/>
  <c r="AX108"/>
  <c r="AX107"/>
  <c r="AX106"/>
  <c r="AX105"/>
  <c r="AX104"/>
  <c r="AX103"/>
  <c r="AX102"/>
  <c r="AX101"/>
  <c r="AX100"/>
  <c r="AX99"/>
  <c r="AX98"/>
  <c r="AX97"/>
  <c r="AX96"/>
  <c r="AX95"/>
  <c r="AX94"/>
  <c r="AX93"/>
  <c r="AX92"/>
  <c r="AX91"/>
  <c r="AX90"/>
  <c r="AX89"/>
  <c r="AX88"/>
  <c r="AX87"/>
  <c r="AX86"/>
  <c r="AX85"/>
  <c r="AX84"/>
  <c r="AX83"/>
  <c r="AX82"/>
  <c r="AX81"/>
  <c r="AX80"/>
  <c r="AX79"/>
  <c r="AX78"/>
  <c r="AX77"/>
  <c r="AX76"/>
  <c r="AX75"/>
  <c r="AX74"/>
  <c r="AX73"/>
  <c r="AX72"/>
  <c r="AX71"/>
  <c r="AX70"/>
  <c r="AX69"/>
  <c r="AX68"/>
  <c r="AX67"/>
  <c r="AX66"/>
  <c r="AX65"/>
  <c r="AX64"/>
  <c r="AX63"/>
  <c r="AX62"/>
  <c r="AX61"/>
  <c r="AX60"/>
  <c r="AX59"/>
  <c r="AX58"/>
  <c r="AX57"/>
  <c r="AX56"/>
  <c r="AX55"/>
  <c r="AX54"/>
  <c r="AX53"/>
  <c r="AX52"/>
  <c r="AX51"/>
  <c r="AX50"/>
  <c r="AX49"/>
  <c r="AX48"/>
  <c r="AX47"/>
  <c r="AX46"/>
  <c r="AX45"/>
  <c r="AX44"/>
  <c r="AX43"/>
  <c r="AX42"/>
  <c r="AX41"/>
  <c r="AX40"/>
  <c r="AX39"/>
  <c r="AX38"/>
  <c r="AX37"/>
  <c r="AX36"/>
  <c r="AX35"/>
  <c r="AX34"/>
  <c r="AX33"/>
  <c r="AX32"/>
  <c r="AX31"/>
  <c r="AX30"/>
  <c r="AX29"/>
  <c r="AX28"/>
  <c r="AX27"/>
  <c r="AX26"/>
  <c r="AX25"/>
  <c r="AX24"/>
  <c r="AX23"/>
  <c r="AX22"/>
  <c r="AX21"/>
  <c r="AX20"/>
  <c r="AX19"/>
  <c r="AX18"/>
  <c r="AX17"/>
  <c r="AX16"/>
  <c r="AX15"/>
  <c r="AX14"/>
  <c r="AX13"/>
  <c r="AX12"/>
  <c r="AX11"/>
  <c r="AX10"/>
  <c r="AX9"/>
  <c r="AX8"/>
  <c r="AX7"/>
  <c r="AX6"/>
  <c r="AX5"/>
  <c r="AX4"/>
  <c r="AX3"/>
  <c r="AW261"/>
  <c r="AW260"/>
  <c r="AW259"/>
  <c r="AW258"/>
  <c r="AW257"/>
  <c r="AW256"/>
  <c r="AW255"/>
  <c r="AW254"/>
  <c r="AW253"/>
  <c r="AW252"/>
  <c r="AW251"/>
  <c r="AW250"/>
  <c r="AW249"/>
  <c r="AW248"/>
  <c r="AW247"/>
  <c r="AW246"/>
  <c r="AW245"/>
  <c r="AW244"/>
  <c r="AW243"/>
  <c r="AW242"/>
  <c r="AW241"/>
  <c r="AW240"/>
  <c r="AW239"/>
  <c r="AW238"/>
  <c r="AW237"/>
  <c r="AW236"/>
  <c r="AW235"/>
  <c r="AW234"/>
  <c r="AW233"/>
  <c r="AW232"/>
  <c r="AW231"/>
  <c r="AW230"/>
  <c r="AW229"/>
  <c r="AW228"/>
  <c r="AW227"/>
  <c r="AW226"/>
  <c r="AW225"/>
  <c r="AW224"/>
  <c r="AW223"/>
  <c r="AW222"/>
  <c r="AW221"/>
  <c r="AW220"/>
  <c r="AW219"/>
  <c r="AW218"/>
  <c r="AW217"/>
  <c r="AW216"/>
  <c r="AW215"/>
  <c r="AW214"/>
  <c r="AW213"/>
  <c r="AW212"/>
  <c r="AW211"/>
  <c r="AW210"/>
  <c r="AW209"/>
  <c r="AW208"/>
  <c r="AW207"/>
  <c r="AW206"/>
  <c r="AW205"/>
  <c r="AW204"/>
  <c r="AW203"/>
  <c r="AW202"/>
  <c r="AW201"/>
  <c r="AW200"/>
  <c r="AW199"/>
  <c r="AW198"/>
  <c r="AW197"/>
  <c r="AW196"/>
  <c r="AW195"/>
  <c r="AW194"/>
  <c r="AW193"/>
  <c r="AW192"/>
  <c r="AW191"/>
  <c r="AW190"/>
  <c r="AW189"/>
  <c r="AW188"/>
  <c r="AW187"/>
  <c r="AW186"/>
  <c r="AW185"/>
  <c r="AW184"/>
  <c r="AW183"/>
  <c r="AW182"/>
  <c r="AW181"/>
  <c r="AW180"/>
  <c r="AW179"/>
  <c r="AW178"/>
  <c r="AW177"/>
  <c r="AW176"/>
  <c r="AW175"/>
  <c r="AW174"/>
  <c r="AW173"/>
  <c r="AW172"/>
  <c r="AW171"/>
  <c r="AW170"/>
  <c r="AW169"/>
  <c r="AW168"/>
  <c r="AW167"/>
  <c r="AW166"/>
  <c r="AW165"/>
  <c r="AW164"/>
  <c r="AW163"/>
  <c r="AW162"/>
  <c r="AW161"/>
  <c r="AW160"/>
  <c r="AW159"/>
  <c r="AW158"/>
  <c r="AW157"/>
  <c r="AW156"/>
  <c r="AW155"/>
  <c r="AW154"/>
  <c r="AW153"/>
  <c r="AW152"/>
  <c r="AW151"/>
  <c r="AW150"/>
  <c r="AW149"/>
  <c r="AW148"/>
  <c r="AW147"/>
  <c r="AW146"/>
  <c r="AW145"/>
  <c r="AW144"/>
  <c r="AW143"/>
  <c r="AW142"/>
  <c r="AW141"/>
  <c r="AW140"/>
  <c r="AW139"/>
  <c r="AW138"/>
  <c r="AW137"/>
  <c r="AW136"/>
  <c r="AW135"/>
  <c r="AW134"/>
  <c r="AW133"/>
  <c r="AW132"/>
  <c r="AW131"/>
  <c r="AW130"/>
  <c r="AW129"/>
  <c r="AW128"/>
  <c r="AW127"/>
  <c r="AW126"/>
  <c r="AW125"/>
  <c r="AW124"/>
  <c r="AW123"/>
  <c r="AW122"/>
  <c r="AW121"/>
  <c r="AW120"/>
  <c r="AW119"/>
  <c r="AW118"/>
  <c r="AW117"/>
  <c r="AW116"/>
  <c r="AW115"/>
  <c r="AW114"/>
  <c r="AW113"/>
  <c r="AW112"/>
  <c r="AW111"/>
  <c r="AW110"/>
  <c r="AW109"/>
  <c r="AW108"/>
  <c r="AW107"/>
  <c r="AW106"/>
  <c r="AW105"/>
  <c r="AW104"/>
  <c r="AW103"/>
  <c r="AW102"/>
  <c r="AW101"/>
  <c r="AW100"/>
  <c r="AW99"/>
  <c r="AW98"/>
  <c r="AW97"/>
  <c r="AW96"/>
  <c r="AW95"/>
  <c r="AW94"/>
  <c r="AW93"/>
  <c r="AW92"/>
  <c r="AW91"/>
  <c r="AW90"/>
  <c r="AW89"/>
  <c r="AW88"/>
  <c r="AW87"/>
  <c r="AW86"/>
  <c r="AW85"/>
  <c r="AW84"/>
  <c r="AW83"/>
  <c r="AW82"/>
  <c r="AW81"/>
  <c r="AW80"/>
  <c r="AW79"/>
  <c r="AW78"/>
  <c r="AW77"/>
  <c r="AW76"/>
  <c r="AW75"/>
  <c r="AW74"/>
  <c r="AW73"/>
  <c r="AW72"/>
  <c r="AW71"/>
  <c r="AW70"/>
  <c r="AW69"/>
  <c r="AW68"/>
  <c r="AW67"/>
  <c r="AW66"/>
  <c r="AW65"/>
  <c r="AW64"/>
  <c r="AW63"/>
  <c r="AW62"/>
  <c r="AW61"/>
  <c r="AW60"/>
  <c r="AW59"/>
  <c r="AW58"/>
  <c r="AW57"/>
  <c r="AW56"/>
  <c r="AW55"/>
  <c r="AW54"/>
  <c r="AW53"/>
  <c r="AW52"/>
  <c r="AW51"/>
  <c r="AW50"/>
  <c r="AW49"/>
  <c r="AW48"/>
  <c r="AW47"/>
  <c r="AW46"/>
  <c r="AW45"/>
  <c r="AW44"/>
  <c r="AW43"/>
  <c r="AW42"/>
  <c r="AW41"/>
  <c r="AW40"/>
  <c r="AW39"/>
  <c r="AW38"/>
  <c r="AW37"/>
  <c r="AW36"/>
  <c r="AW35"/>
  <c r="AW34"/>
  <c r="AW33"/>
  <c r="AW32"/>
  <c r="AW31"/>
  <c r="AW30"/>
  <c r="AW29"/>
  <c r="AW28"/>
  <c r="AW27"/>
  <c r="AW26"/>
  <c r="AW25"/>
  <c r="AW24"/>
  <c r="AW23"/>
  <c r="AW22"/>
  <c r="AW21"/>
  <c r="AW20"/>
  <c r="AW19"/>
  <c r="AW18"/>
  <c r="AW17"/>
  <c r="AW16"/>
  <c r="AW15"/>
  <c r="AW14"/>
  <c r="AW13"/>
  <c r="AW12"/>
  <c r="AW11"/>
  <c r="AW10"/>
  <c r="AW9"/>
  <c r="AW8"/>
  <c r="AW7"/>
  <c r="AW6"/>
  <c r="AW5"/>
  <c r="AW4"/>
  <c r="AW3"/>
  <c r="AV261"/>
  <c r="AV260"/>
  <c r="AV259"/>
  <c r="AV258"/>
  <c r="AV257"/>
  <c r="AV256"/>
  <c r="AV255"/>
  <c r="AV254"/>
  <c r="AV253"/>
  <c r="AV252"/>
  <c r="AV251"/>
  <c r="AV250"/>
  <c r="AV249"/>
  <c r="AV248"/>
  <c r="AV247"/>
  <c r="AV246"/>
  <c r="AC245"/>
  <c r="AV245"/>
  <c r="AV244"/>
  <c r="AV243"/>
  <c r="AV242"/>
  <c r="AV241"/>
  <c r="AV240"/>
  <c r="AV239"/>
  <c r="AV238"/>
  <c r="AV237"/>
  <c r="AV236"/>
  <c r="AV235"/>
  <c r="AV234"/>
  <c r="AV233"/>
  <c r="AV232"/>
  <c r="AV231"/>
  <c r="AV230"/>
  <c r="AV229"/>
  <c r="AV228"/>
  <c r="AV227"/>
  <c r="AV226"/>
  <c r="AV225"/>
  <c r="AV224"/>
  <c r="AV223"/>
  <c r="AV222"/>
  <c r="AV221"/>
  <c r="AV220"/>
  <c r="AV219"/>
  <c r="AV218"/>
  <c r="AV217"/>
  <c r="AV216"/>
  <c r="AV215"/>
  <c r="AV214"/>
  <c r="AV213"/>
  <c r="AV212"/>
  <c r="AV211"/>
  <c r="AV210"/>
  <c r="AV209"/>
  <c r="AV208"/>
  <c r="AV207"/>
  <c r="AV206"/>
  <c r="AV205"/>
  <c r="AV204"/>
  <c r="AV203"/>
  <c r="AV202"/>
  <c r="AV201"/>
  <c r="AV200"/>
  <c r="AV199"/>
  <c r="AV198"/>
  <c r="AV197"/>
  <c r="AV196"/>
  <c r="AV195"/>
  <c r="AV194"/>
  <c r="AV193"/>
  <c r="AV192"/>
  <c r="AV191"/>
  <c r="AV190"/>
  <c r="AV189"/>
  <c r="AV188"/>
  <c r="AV187"/>
  <c r="AV186"/>
  <c r="AV185"/>
  <c r="AV184"/>
  <c r="AV183"/>
  <c r="AV182"/>
  <c r="AV181"/>
  <c r="AV180"/>
  <c r="AV179"/>
  <c r="AV178"/>
  <c r="AV177"/>
  <c r="AV176"/>
  <c r="AV175"/>
  <c r="AV174"/>
  <c r="AV173"/>
  <c r="AV172"/>
  <c r="AV171"/>
  <c r="AV170"/>
  <c r="AV169"/>
  <c r="AV168"/>
  <c r="AV167"/>
  <c r="AV166"/>
  <c r="AV165"/>
  <c r="AV164"/>
  <c r="AV163"/>
  <c r="AV162"/>
  <c r="AV161"/>
  <c r="AV160"/>
  <c r="AV159"/>
  <c r="AV158"/>
  <c r="AV157"/>
  <c r="AV156"/>
  <c r="AV155"/>
  <c r="AV154"/>
  <c r="AV153"/>
  <c r="AV152"/>
  <c r="AV151"/>
  <c r="AV150"/>
  <c r="AV149"/>
  <c r="AV148"/>
  <c r="AV147"/>
  <c r="AV146"/>
  <c r="AV145"/>
  <c r="AV144"/>
  <c r="AV143"/>
  <c r="AV142"/>
  <c r="AV141"/>
  <c r="AV140"/>
  <c r="AV139"/>
  <c r="AV138"/>
  <c r="AV137"/>
  <c r="AV136"/>
  <c r="AV135"/>
  <c r="AV134"/>
  <c r="AV133"/>
  <c r="AV132"/>
  <c r="AV131"/>
  <c r="AV130"/>
  <c r="AV129"/>
  <c r="AV128"/>
  <c r="AV127"/>
  <c r="AV126"/>
  <c r="AV125"/>
  <c r="AV124"/>
  <c r="AV123"/>
  <c r="AV122"/>
  <c r="AV121"/>
  <c r="AV120"/>
  <c r="AV119"/>
  <c r="AV118"/>
  <c r="AV117"/>
  <c r="AV116"/>
  <c r="AV115"/>
  <c r="AV114"/>
  <c r="AV113"/>
  <c r="AV112"/>
  <c r="AV111"/>
  <c r="AV110"/>
  <c r="AV109"/>
  <c r="AV108"/>
  <c r="AV107"/>
  <c r="AV106"/>
  <c r="AV105"/>
  <c r="AV104"/>
  <c r="AV103"/>
  <c r="AV102"/>
  <c r="AV101"/>
  <c r="AV100"/>
  <c r="AV99"/>
  <c r="AV98"/>
  <c r="AV97"/>
  <c r="AV96"/>
  <c r="AV95"/>
  <c r="AV94"/>
  <c r="AV93"/>
  <c r="AV92"/>
  <c r="AV91"/>
  <c r="AV90"/>
  <c r="AV89"/>
  <c r="AV88"/>
  <c r="AV87"/>
  <c r="AV86"/>
  <c r="AV85"/>
  <c r="AV84"/>
  <c r="AV83"/>
  <c r="AV82"/>
  <c r="AV81"/>
  <c r="AV80"/>
  <c r="AV79"/>
  <c r="AV78"/>
  <c r="AV77"/>
  <c r="AV76"/>
  <c r="AV75"/>
  <c r="AV74"/>
  <c r="AV73"/>
  <c r="AV72"/>
  <c r="AV71"/>
  <c r="AV70"/>
  <c r="AV69"/>
  <c r="AV68"/>
  <c r="AV67"/>
  <c r="AV66"/>
  <c r="AV65"/>
  <c r="AV64"/>
  <c r="AV63"/>
  <c r="AV62"/>
  <c r="AV61"/>
  <c r="AV60"/>
  <c r="AV59"/>
  <c r="AV58"/>
  <c r="AV57"/>
  <c r="AV56"/>
  <c r="AV55"/>
  <c r="AV54"/>
  <c r="AV53"/>
  <c r="AV52"/>
  <c r="AV51"/>
  <c r="AV50"/>
  <c r="AV49"/>
  <c r="AV48"/>
  <c r="AV47"/>
  <c r="AV46"/>
  <c r="AV45"/>
  <c r="AV44"/>
  <c r="AV43"/>
  <c r="AV42"/>
  <c r="AV41"/>
  <c r="AV40"/>
  <c r="AV39"/>
  <c r="AV38"/>
  <c r="AV37"/>
  <c r="AV36"/>
  <c r="AV35"/>
  <c r="AV34"/>
  <c r="AV33"/>
  <c r="AV32"/>
  <c r="AV31"/>
  <c r="AV30"/>
  <c r="AV29"/>
  <c r="AV28"/>
  <c r="AV27"/>
  <c r="AV26"/>
  <c r="AV25"/>
  <c r="AV24"/>
  <c r="AV23"/>
  <c r="AV22"/>
  <c r="AV21"/>
  <c r="AV20"/>
  <c r="AV19"/>
  <c r="AV18"/>
  <c r="AV17"/>
  <c r="AV16"/>
  <c r="AV15"/>
  <c r="AV14"/>
  <c r="AV13"/>
  <c r="AV12"/>
  <c r="AV11"/>
  <c r="AV10"/>
  <c r="AV9"/>
  <c r="AV8"/>
  <c r="AV7"/>
  <c r="AV6"/>
  <c r="AV5"/>
  <c r="AV4"/>
  <c r="AV3"/>
  <c r="AU261"/>
  <c r="AU260"/>
  <c r="AU259"/>
  <c r="AU258"/>
  <c r="AU257"/>
  <c r="AU256"/>
  <c r="AU255"/>
  <c r="AU254"/>
  <c r="AU253"/>
  <c r="AU252"/>
  <c r="AU251"/>
  <c r="AU250"/>
  <c r="AU249"/>
  <c r="AU248"/>
  <c r="AU247"/>
  <c r="X246"/>
  <c r="AU246"/>
  <c r="X245"/>
  <c r="AU245"/>
  <c r="AU244"/>
  <c r="AU243"/>
  <c r="AU242"/>
  <c r="AU241"/>
  <c r="AU240"/>
  <c r="AU239"/>
  <c r="AU238"/>
  <c r="AU237"/>
  <c r="AU236"/>
  <c r="AU235"/>
  <c r="AU234"/>
  <c r="AU233"/>
  <c r="AU232"/>
  <c r="AU231"/>
  <c r="AU230"/>
  <c r="AU229"/>
  <c r="AU228"/>
  <c r="AU227"/>
  <c r="AU226"/>
  <c r="AU225"/>
  <c r="AU224"/>
  <c r="AU223"/>
  <c r="AU222"/>
  <c r="AU221"/>
  <c r="AU220"/>
  <c r="AU219"/>
  <c r="AU218"/>
  <c r="AU217"/>
  <c r="AU216"/>
  <c r="AU215"/>
  <c r="AU214"/>
  <c r="AU213"/>
  <c r="AU212"/>
  <c r="AU211"/>
  <c r="AU210"/>
  <c r="AU209"/>
  <c r="AU208"/>
  <c r="AU207"/>
  <c r="AU206"/>
  <c r="AU205"/>
  <c r="AU204"/>
  <c r="AU203"/>
  <c r="AU202"/>
  <c r="AU201"/>
  <c r="AU200"/>
  <c r="AU199"/>
  <c r="AU198"/>
  <c r="AU197"/>
  <c r="AU196"/>
  <c r="AU195"/>
  <c r="AU194"/>
  <c r="AU193"/>
  <c r="AU192"/>
  <c r="AU191"/>
  <c r="AU190"/>
  <c r="AU189"/>
  <c r="AU188"/>
  <c r="AU187"/>
  <c r="AU186"/>
  <c r="AU185"/>
  <c r="AU184"/>
  <c r="AU183"/>
  <c r="AU182"/>
  <c r="AU181"/>
  <c r="AU180"/>
  <c r="AU179"/>
  <c r="AU178"/>
  <c r="AU177"/>
  <c r="AU176"/>
  <c r="AU175"/>
  <c r="AU174"/>
  <c r="AU172"/>
  <c r="AU171"/>
  <c r="AU170"/>
  <c r="AU169"/>
  <c r="AU168"/>
  <c r="AU167"/>
  <c r="AU166"/>
  <c r="AU165"/>
  <c r="AU164"/>
  <c r="AU163"/>
  <c r="AU162"/>
  <c r="AU161"/>
  <c r="AU160"/>
  <c r="AU159"/>
  <c r="AU158"/>
  <c r="AU157"/>
  <c r="AU156"/>
  <c r="AU155"/>
  <c r="AU154"/>
  <c r="AU153"/>
  <c r="AU152"/>
  <c r="AU151"/>
  <c r="AU150"/>
  <c r="AU149"/>
  <c r="AU148"/>
  <c r="AU147"/>
  <c r="AU146"/>
  <c r="AU145"/>
  <c r="AU144"/>
  <c r="K143"/>
  <c r="J143"/>
  <c r="X143"/>
  <c r="AU143"/>
  <c r="AU142"/>
  <c r="AU141"/>
  <c r="AU140"/>
  <c r="AU139"/>
  <c r="AU138"/>
  <c r="AU137"/>
  <c r="AU136"/>
  <c r="AU135"/>
  <c r="AU134"/>
  <c r="AU133"/>
  <c r="AU132"/>
  <c r="AU131"/>
  <c r="AU130"/>
  <c r="AU129"/>
  <c r="AU128"/>
  <c r="AU127"/>
  <c r="AU126"/>
  <c r="AU125"/>
  <c r="AU124"/>
  <c r="AU123"/>
  <c r="AU122"/>
  <c r="AU121"/>
  <c r="AU120"/>
  <c r="AU119"/>
  <c r="AU118"/>
  <c r="AU117"/>
  <c r="AU116"/>
  <c r="AU115"/>
  <c r="AU114"/>
  <c r="AU113"/>
  <c r="AU112"/>
  <c r="AU111"/>
  <c r="AU110"/>
  <c r="AU109"/>
  <c r="AU108"/>
  <c r="AU107"/>
  <c r="AU106"/>
  <c r="AU105"/>
  <c r="AU104"/>
  <c r="AU103"/>
  <c r="AU102"/>
  <c r="AU101"/>
  <c r="AU100"/>
  <c r="AU99"/>
  <c r="AU98"/>
  <c r="AU97"/>
  <c r="AU96"/>
  <c r="AU95"/>
  <c r="AU94"/>
  <c r="AU93"/>
  <c r="AU92"/>
  <c r="AU91"/>
  <c r="AU90"/>
  <c r="AU89"/>
  <c r="AU88"/>
  <c r="AU87"/>
  <c r="AU86"/>
  <c r="AU85"/>
  <c r="AU84"/>
  <c r="AU83"/>
  <c r="AU82"/>
  <c r="AU81"/>
  <c r="AU80"/>
  <c r="AU79"/>
  <c r="AU78"/>
  <c r="AU77"/>
  <c r="AU76"/>
  <c r="AU75"/>
  <c r="AU74"/>
  <c r="AU73"/>
  <c r="AU72"/>
  <c r="AU71"/>
  <c r="AU70"/>
  <c r="AU69"/>
  <c r="AU68"/>
  <c r="AU67"/>
  <c r="AU66"/>
  <c r="AU65"/>
  <c r="AU64"/>
  <c r="AU63"/>
  <c r="AU62"/>
  <c r="AU61"/>
  <c r="AU60"/>
  <c r="AU59"/>
  <c r="AU58"/>
  <c r="AU57"/>
  <c r="AU56"/>
  <c r="AU55"/>
  <c r="AU54"/>
  <c r="AU53"/>
  <c r="AU52"/>
  <c r="AU51"/>
  <c r="AU50"/>
  <c r="AU49"/>
  <c r="AU48"/>
  <c r="AU47"/>
  <c r="AU46"/>
  <c r="AU45"/>
  <c r="AU44"/>
  <c r="AU43"/>
  <c r="AU42"/>
  <c r="AU41"/>
  <c r="AU40"/>
  <c r="K39"/>
  <c r="J39"/>
  <c r="X39"/>
  <c r="AU39"/>
  <c r="AU38"/>
  <c r="AU37"/>
  <c r="K36"/>
  <c r="J36"/>
  <c r="X36"/>
  <c r="AU36"/>
  <c r="AU35"/>
  <c r="AU34"/>
  <c r="K33"/>
  <c r="J33"/>
  <c r="X33"/>
  <c r="AU33"/>
  <c r="AU32"/>
  <c r="AU31"/>
  <c r="K30"/>
  <c r="J30"/>
  <c r="X30"/>
  <c r="AU30"/>
  <c r="AU29"/>
  <c r="AU28"/>
  <c r="K27"/>
  <c r="J27"/>
  <c r="X27"/>
  <c r="AU27"/>
  <c r="AU26"/>
  <c r="AU25"/>
  <c r="K24"/>
  <c r="J24"/>
  <c r="X24"/>
  <c r="AU24"/>
  <c r="AU23"/>
  <c r="AU22"/>
  <c r="K21"/>
  <c r="J21"/>
  <c r="X21"/>
  <c r="AU21"/>
  <c r="AU20"/>
  <c r="AU19"/>
  <c r="K18"/>
  <c r="J18"/>
  <c r="X18"/>
  <c r="AU18"/>
  <c r="AU17"/>
  <c r="AU16"/>
  <c r="K15"/>
  <c r="J15"/>
  <c r="X15"/>
  <c r="AU15"/>
  <c r="AU14"/>
  <c r="AU13"/>
  <c r="K12"/>
  <c r="J12"/>
  <c r="X12"/>
  <c r="AU12"/>
  <c r="AU11"/>
  <c r="AU10"/>
  <c r="K9"/>
  <c r="J9"/>
  <c r="X9"/>
  <c r="AU9"/>
  <c r="AU8"/>
  <c r="AU7"/>
  <c r="K6"/>
  <c r="J6"/>
  <c r="X6"/>
  <c r="AU6"/>
  <c r="AU5"/>
  <c r="AU4"/>
  <c r="K3"/>
  <c r="J3"/>
  <c r="X3"/>
  <c r="AU3"/>
  <c r="AT261"/>
  <c r="AT260"/>
  <c r="AT259"/>
  <c r="AT258"/>
  <c r="AT257"/>
  <c r="AT256"/>
  <c r="AT255"/>
  <c r="AT254"/>
  <c r="AT253"/>
  <c r="AT252"/>
  <c r="AT251"/>
  <c r="AT250"/>
  <c r="AT249"/>
  <c r="AT248"/>
  <c r="AT247"/>
  <c r="W246"/>
  <c r="AT246"/>
  <c r="W245"/>
  <c r="AT245"/>
  <c r="AT244"/>
  <c r="AT243"/>
  <c r="AT242"/>
  <c r="AT241"/>
  <c r="AT240"/>
  <c r="AT239"/>
  <c r="AT238"/>
  <c r="AT237"/>
  <c r="AT236"/>
  <c r="AT235"/>
  <c r="AT234"/>
  <c r="AT233"/>
  <c r="AT232"/>
  <c r="AT231"/>
  <c r="AT230"/>
  <c r="AT229"/>
  <c r="AT228"/>
  <c r="AT227"/>
  <c r="AT226"/>
  <c r="AT224"/>
  <c r="AT223"/>
  <c r="AT222"/>
  <c r="AT221"/>
  <c r="AT220"/>
  <c r="AT219"/>
  <c r="AT218"/>
  <c r="AT217"/>
  <c r="AT216"/>
  <c r="AT215"/>
  <c r="AT214"/>
  <c r="AT213"/>
  <c r="AT212"/>
  <c r="AT211"/>
  <c r="AT210"/>
  <c r="AT209"/>
  <c r="AT208"/>
  <c r="AT207"/>
  <c r="AT206"/>
  <c r="AT205"/>
  <c r="AT204"/>
  <c r="AT203"/>
  <c r="AT202"/>
  <c r="AT201"/>
  <c r="AT200"/>
  <c r="AT199"/>
  <c r="AT198"/>
  <c r="AT197"/>
  <c r="AT196"/>
  <c r="AT195"/>
  <c r="AT194"/>
  <c r="AT193"/>
  <c r="AT192"/>
  <c r="AT191"/>
  <c r="AT190"/>
  <c r="AT189"/>
  <c r="AT188"/>
  <c r="AT187"/>
  <c r="AT186"/>
  <c r="AT185"/>
  <c r="AT184"/>
  <c r="AT183"/>
  <c r="AT182"/>
  <c r="AT181"/>
  <c r="AT180"/>
  <c r="AT179"/>
  <c r="AT177"/>
  <c r="AT176"/>
  <c r="AT175"/>
  <c r="AT174"/>
  <c r="AT172"/>
  <c r="AT171"/>
  <c r="AT170"/>
  <c r="AT169"/>
  <c r="AT168"/>
  <c r="AT167"/>
  <c r="AT166"/>
  <c r="AT165"/>
  <c r="AT164"/>
  <c r="AT163"/>
  <c r="AT162"/>
  <c r="AT161"/>
  <c r="AT160"/>
  <c r="AT159"/>
  <c r="AT158"/>
  <c r="AT157"/>
  <c r="AT156"/>
  <c r="AT155"/>
  <c r="AT154"/>
  <c r="AT153"/>
  <c r="AT152"/>
  <c r="AT151"/>
  <c r="AT150"/>
  <c r="AT149"/>
  <c r="AT148"/>
  <c r="AT147"/>
  <c r="AT146"/>
  <c r="AT145"/>
  <c r="AT144"/>
  <c r="W143"/>
  <c r="AT143"/>
  <c r="AT142"/>
  <c r="AT141"/>
  <c r="AT140"/>
  <c r="AT139"/>
  <c r="AT138"/>
  <c r="AT137"/>
  <c r="AT136"/>
  <c r="AT135"/>
  <c r="AT134"/>
  <c r="AT133"/>
  <c r="AT132"/>
  <c r="AT131"/>
  <c r="AT130"/>
  <c r="AT129"/>
  <c r="AT128"/>
  <c r="AT127"/>
  <c r="AT126"/>
  <c r="AT125"/>
  <c r="AT124"/>
  <c r="AT123"/>
  <c r="AT122"/>
  <c r="AT121"/>
  <c r="AT120"/>
  <c r="AT119"/>
  <c r="AT118"/>
  <c r="AT117"/>
  <c r="AT116"/>
  <c r="AT115"/>
  <c r="AT114"/>
  <c r="AT113"/>
  <c r="AT112"/>
  <c r="AT111"/>
  <c r="AT110"/>
  <c r="AT109"/>
  <c r="AT108"/>
  <c r="AT107"/>
  <c r="AT106"/>
  <c r="AT105"/>
  <c r="AT104"/>
  <c r="AT103"/>
  <c r="AT102"/>
  <c r="AT101"/>
  <c r="AT100"/>
  <c r="AT99"/>
  <c r="AT98"/>
  <c r="AT97"/>
  <c r="AT96"/>
  <c r="AT95"/>
  <c r="AT94"/>
  <c r="AT93"/>
  <c r="AT92"/>
  <c r="AT91"/>
  <c r="AT90"/>
  <c r="AT89"/>
  <c r="AT88"/>
  <c r="AT87"/>
  <c r="AT86"/>
  <c r="AT85"/>
  <c r="AT84"/>
  <c r="AT83"/>
  <c r="AT82"/>
  <c r="AT81"/>
  <c r="AT80"/>
  <c r="AT79"/>
  <c r="AT78"/>
  <c r="AT77"/>
  <c r="AT76"/>
  <c r="AT75"/>
  <c r="AT74"/>
  <c r="AT73"/>
  <c r="AT72"/>
  <c r="AT71"/>
  <c r="AT70"/>
  <c r="AT69"/>
  <c r="AT68"/>
  <c r="AT67"/>
  <c r="AT66"/>
  <c r="AT65"/>
  <c r="AT64"/>
  <c r="AT63"/>
  <c r="AT62"/>
  <c r="AT61"/>
  <c r="AT60"/>
  <c r="AT59"/>
  <c r="AT58"/>
  <c r="AT57"/>
  <c r="AT56"/>
  <c r="AT55"/>
  <c r="AT54"/>
  <c r="AT53"/>
  <c r="AT52"/>
  <c r="AT51"/>
  <c r="AT50"/>
  <c r="AT49"/>
  <c r="AT48"/>
  <c r="AT47"/>
  <c r="AT46"/>
  <c r="AT45"/>
  <c r="AT44"/>
  <c r="AT43"/>
  <c r="AT42"/>
  <c r="AT41"/>
  <c r="AT40"/>
  <c r="W39"/>
  <c r="AT39"/>
  <c r="AT38"/>
  <c r="AT37"/>
  <c r="W36"/>
  <c r="AT36"/>
  <c r="AT35"/>
  <c r="AT34"/>
  <c r="W33"/>
  <c r="AT33"/>
  <c r="AT32"/>
  <c r="AT31"/>
  <c r="W30"/>
  <c r="AT30"/>
  <c r="AT29"/>
  <c r="AT28"/>
  <c r="W27"/>
  <c r="AT27"/>
  <c r="AT26"/>
  <c r="AT25"/>
  <c r="W24"/>
  <c r="AT24"/>
  <c r="AT23"/>
  <c r="AT22"/>
  <c r="W21"/>
  <c r="AT21"/>
  <c r="AT20"/>
  <c r="AT19"/>
  <c r="W18"/>
  <c r="AT18"/>
  <c r="AT17"/>
  <c r="AT16"/>
  <c r="W15"/>
  <c r="AT15"/>
  <c r="AT14"/>
  <c r="AT13"/>
  <c r="W12"/>
  <c r="AT12"/>
  <c r="AT11"/>
  <c r="AT10"/>
  <c r="W9"/>
  <c r="AT9"/>
  <c r="AT8"/>
  <c r="AT7"/>
  <c r="W6"/>
  <c r="AT6"/>
  <c r="AT5"/>
  <c r="AT4"/>
  <c r="W3"/>
  <c r="AT3"/>
  <c r="AS261"/>
  <c r="AS260"/>
  <c r="AS259"/>
  <c r="AS258"/>
  <c r="AS257"/>
  <c r="AS256"/>
  <c r="AS255"/>
  <c r="AS254"/>
  <c r="AS253"/>
  <c r="AS252"/>
  <c r="AS251"/>
  <c r="AS250"/>
  <c r="AS249"/>
  <c r="AS248"/>
  <c r="AS247"/>
  <c r="V246"/>
  <c r="AS246"/>
  <c r="V245"/>
  <c r="AS245"/>
  <c r="AS244"/>
  <c r="AS243"/>
  <c r="AS242"/>
  <c r="AS241"/>
  <c r="AS240"/>
  <c r="AS239"/>
  <c r="AS238"/>
  <c r="AS237"/>
  <c r="AS236"/>
  <c r="AS235"/>
  <c r="AS232"/>
  <c r="AS231"/>
  <c r="AS230"/>
  <c r="AS229"/>
  <c r="AS228"/>
  <c r="AS227"/>
  <c r="AS226"/>
  <c r="AS224"/>
  <c r="AS223"/>
  <c r="AS222"/>
  <c r="AS221"/>
  <c r="AS220"/>
  <c r="AS219"/>
  <c r="AS218"/>
  <c r="AS217"/>
  <c r="AS216"/>
  <c r="AS215"/>
  <c r="AS214"/>
  <c r="AS213"/>
  <c r="AS212"/>
  <c r="AS211"/>
  <c r="AS210"/>
  <c r="AS209"/>
  <c r="AS208"/>
  <c r="AS207"/>
  <c r="AS206"/>
  <c r="AS205"/>
  <c r="AS204"/>
  <c r="AS203"/>
  <c r="AS202"/>
  <c r="AS201"/>
  <c r="AS200"/>
  <c r="AS199"/>
  <c r="AS198"/>
  <c r="AS197"/>
  <c r="AS196"/>
  <c r="AS195"/>
  <c r="AS194"/>
  <c r="AS193"/>
  <c r="AS192"/>
  <c r="AS191"/>
  <c r="AS190"/>
  <c r="AS189"/>
  <c r="AS188"/>
  <c r="AS187"/>
  <c r="AS186"/>
  <c r="AS185"/>
  <c r="AS184"/>
  <c r="AS183"/>
  <c r="AS182"/>
  <c r="AS181"/>
  <c r="AS180"/>
  <c r="AS179"/>
  <c r="AS177"/>
  <c r="AS176"/>
  <c r="AS175"/>
  <c r="AS174"/>
  <c r="AS172"/>
  <c r="AS171"/>
  <c r="AS170"/>
  <c r="AS169"/>
  <c r="AS168"/>
  <c r="AS167"/>
  <c r="AS166"/>
  <c r="AS165"/>
  <c r="AS164"/>
  <c r="AS163"/>
  <c r="AS162"/>
  <c r="AS161"/>
  <c r="AS160"/>
  <c r="AS159"/>
  <c r="AS158"/>
  <c r="AS157"/>
  <c r="AS156"/>
  <c r="AS155"/>
  <c r="AS154"/>
  <c r="AS153"/>
  <c r="AS152"/>
  <c r="AS151"/>
  <c r="AS150"/>
  <c r="AS149"/>
  <c r="AS148"/>
  <c r="AS147"/>
  <c r="AS146"/>
  <c r="AS145"/>
  <c r="AS144"/>
  <c r="V143"/>
  <c r="AS143"/>
  <c r="AS142"/>
  <c r="AS141"/>
  <c r="AS140"/>
  <c r="AS139"/>
  <c r="AS138"/>
  <c r="AS137"/>
  <c r="AS136"/>
  <c r="AS135"/>
  <c r="AS134"/>
  <c r="AS133"/>
  <c r="AS132"/>
  <c r="AS131"/>
  <c r="AS130"/>
  <c r="AS129"/>
  <c r="AS128"/>
  <c r="AS127"/>
  <c r="AS126"/>
  <c r="AS125"/>
  <c r="AS124"/>
  <c r="AS123"/>
  <c r="AS122"/>
  <c r="AS121"/>
  <c r="AS120"/>
  <c r="AS119"/>
  <c r="AS118"/>
  <c r="AS117"/>
  <c r="AS116"/>
  <c r="AS115"/>
  <c r="AS114"/>
  <c r="AS113"/>
  <c r="AS112"/>
  <c r="AS111"/>
  <c r="AS110"/>
  <c r="AS109"/>
  <c r="AS108"/>
  <c r="AS107"/>
  <c r="AS106"/>
  <c r="AS105"/>
  <c r="AS104"/>
  <c r="AS103"/>
  <c r="AS102"/>
  <c r="AS101"/>
  <c r="AS100"/>
  <c r="AS99"/>
  <c r="AS98"/>
  <c r="AS97"/>
  <c r="AS96"/>
  <c r="AS95"/>
  <c r="AS94"/>
  <c r="AS93"/>
  <c r="AS92"/>
  <c r="AS91"/>
  <c r="AS90"/>
  <c r="AS89"/>
  <c r="AS88"/>
  <c r="AS87"/>
  <c r="AS86"/>
  <c r="AS85"/>
  <c r="AS84"/>
  <c r="AS83"/>
  <c r="AS82"/>
  <c r="AS81"/>
  <c r="AS80"/>
  <c r="AS79"/>
  <c r="AS78"/>
  <c r="AS77"/>
  <c r="AS76"/>
  <c r="AS75"/>
  <c r="AS74"/>
  <c r="AS73"/>
  <c r="AS72"/>
  <c r="AS71"/>
  <c r="AS70"/>
  <c r="AS69"/>
  <c r="AS68"/>
  <c r="AS67"/>
  <c r="AS66"/>
  <c r="AS65"/>
  <c r="AS64"/>
  <c r="AS63"/>
  <c r="AS62"/>
  <c r="AS61"/>
  <c r="AS60"/>
  <c r="AS59"/>
  <c r="AS58"/>
  <c r="AS57"/>
  <c r="AS56"/>
  <c r="AS55"/>
  <c r="AS54"/>
  <c r="AS53"/>
  <c r="AS52"/>
  <c r="AS51"/>
  <c r="AS50"/>
  <c r="AS49"/>
  <c r="AS48"/>
  <c r="AS47"/>
  <c r="AS46"/>
  <c r="AS45"/>
  <c r="AS44"/>
  <c r="AS43"/>
  <c r="AS42"/>
  <c r="AS41"/>
  <c r="AS40"/>
  <c r="V39"/>
  <c r="AS39"/>
  <c r="AS38"/>
  <c r="AS37"/>
  <c r="V36"/>
  <c r="AS36"/>
  <c r="AS35"/>
  <c r="AS34"/>
  <c r="V33"/>
  <c r="AS33"/>
  <c r="AS32"/>
  <c r="AS31"/>
  <c r="V30"/>
  <c r="AS30"/>
  <c r="AS29"/>
  <c r="AS28"/>
  <c r="V27"/>
  <c r="AS27"/>
  <c r="AS26"/>
  <c r="AS25"/>
  <c r="V24"/>
  <c r="AS24"/>
  <c r="AS23"/>
  <c r="AS22"/>
  <c r="V21"/>
  <c r="AS21"/>
  <c r="AS20"/>
  <c r="AS19"/>
  <c r="V18"/>
  <c r="AS18"/>
  <c r="AS17"/>
  <c r="AS16"/>
  <c r="V15"/>
  <c r="AS15"/>
  <c r="AS14"/>
  <c r="AS13"/>
  <c r="V12"/>
  <c r="AS12"/>
  <c r="AS11"/>
  <c r="AS10"/>
  <c r="V9"/>
  <c r="AS9"/>
  <c r="AS8"/>
  <c r="AS7"/>
  <c r="V6"/>
  <c r="AS6"/>
  <c r="AS5"/>
  <c r="AS4"/>
  <c r="V3"/>
  <c r="AS3"/>
  <c r="AR261"/>
  <c r="AR260"/>
  <c r="AR259"/>
  <c r="AR258"/>
  <c r="AR257"/>
  <c r="AR256"/>
  <c r="AR255"/>
  <c r="AR254"/>
  <c r="AR253"/>
  <c r="AR252"/>
  <c r="AR251"/>
  <c r="AR250"/>
  <c r="AR249"/>
  <c r="AR248"/>
  <c r="AR247"/>
  <c r="AR244"/>
  <c r="AR243"/>
  <c r="AR242"/>
  <c r="AR241"/>
  <c r="AR240"/>
  <c r="AR239"/>
  <c r="AR238"/>
  <c r="AR237"/>
  <c r="AR236"/>
  <c r="AR235"/>
  <c r="AR232"/>
  <c r="AR230"/>
  <c r="AR219"/>
  <c r="AR218"/>
  <c r="AR217"/>
  <c r="AR216"/>
  <c r="AR215"/>
  <c r="AR214"/>
  <c r="AR213"/>
  <c r="AR212"/>
  <c r="AR211"/>
  <c r="AR210"/>
  <c r="AR209"/>
  <c r="AR208"/>
  <c r="AR207"/>
  <c r="AR206"/>
  <c r="AR205"/>
  <c r="AR204"/>
  <c r="AR203"/>
  <c r="AR202"/>
  <c r="AR201"/>
  <c r="AR200"/>
  <c r="AR199"/>
  <c r="AR198"/>
  <c r="AR197"/>
  <c r="AR196"/>
  <c r="AR195"/>
  <c r="AR194"/>
  <c r="AR193"/>
  <c r="AR192"/>
  <c r="AR191"/>
  <c r="AR190"/>
  <c r="AR189"/>
  <c r="AR188"/>
  <c r="AR187"/>
  <c r="AR186"/>
  <c r="AR185"/>
  <c r="AR184"/>
  <c r="AR183"/>
  <c r="AR182"/>
  <c r="AR181"/>
  <c r="AR180"/>
  <c r="AR179"/>
  <c r="AR178"/>
  <c r="AR177"/>
  <c r="AR176"/>
  <c r="AR175"/>
  <c r="AR174"/>
  <c r="AR173"/>
  <c r="AR172"/>
  <c r="AR171"/>
  <c r="AR170"/>
  <c r="AR169"/>
  <c r="AR168"/>
  <c r="AR167"/>
  <c r="AR166"/>
  <c r="AR165"/>
  <c r="AR164"/>
  <c r="AR163"/>
  <c r="AR162"/>
  <c r="AR161"/>
  <c r="AR160"/>
  <c r="AR159"/>
  <c r="AR158"/>
  <c r="AR157"/>
  <c r="AR156"/>
  <c r="AR155"/>
  <c r="AR154"/>
  <c r="AR153"/>
  <c r="AR152"/>
  <c r="AR151"/>
  <c r="AR150"/>
  <c r="AR149"/>
  <c r="AR148"/>
  <c r="AR147"/>
  <c r="AR146"/>
  <c r="AR145"/>
  <c r="AR144"/>
  <c r="AR143"/>
  <c r="AR142"/>
  <c r="AR141"/>
  <c r="AR140"/>
  <c r="AR139"/>
  <c r="AR138"/>
  <c r="AR137"/>
  <c r="AR136"/>
  <c r="AR135"/>
  <c r="AR134"/>
  <c r="AR133"/>
  <c r="AR132"/>
  <c r="AR131"/>
  <c r="AR130"/>
  <c r="AR129"/>
  <c r="AR128"/>
  <c r="AR127"/>
  <c r="AR126"/>
  <c r="AR125"/>
  <c r="AR124"/>
  <c r="AR123"/>
  <c r="AR122"/>
  <c r="AR121"/>
  <c r="AR120"/>
  <c r="AR119"/>
  <c r="AR118"/>
  <c r="AR117"/>
  <c r="AR116"/>
  <c r="AR115"/>
  <c r="AR114"/>
  <c r="AR113"/>
  <c r="AR112"/>
  <c r="AR111"/>
  <c r="AR110"/>
  <c r="AR109"/>
  <c r="AR108"/>
  <c r="AR107"/>
  <c r="AR106"/>
  <c r="AR105"/>
  <c r="AR104"/>
  <c r="AR103"/>
  <c r="AR102"/>
  <c r="AR101"/>
  <c r="AR100"/>
  <c r="AR99"/>
  <c r="AR98"/>
  <c r="AR97"/>
  <c r="AR96"/>
  <c r="AR95"/>
  <c r="AR94"/>
  <c r="AR93"/>
  <c r="AR92"/>
  <c r="AR91"/>
  <c r="AR90"/>
  <c r="AR89"/>
  <c r="AR88"/>
  <c r="AR87"/>
  <c r="AR86"/>
  <c r="AR85"/>
  <c r="AR84"/>
  <c r="AR83"/>
  <c r="AR82"/>
  <c r="AR81"/>
  <c r="AR80"/>
  <c r="AR79"/>
  <c r="AR78"/>
  <c r="AR77"/>
  <c r="AR76"/>
  <c r="AR75"/>
  <c r="AR74"/>
  <c r="AR73"/>
  <c r="AR72"/>
  <c r="AR71"/>
  <c r="AR70"/>
  <c r="AR69"/>
  <c r="AR68"/>
  <c r="AR67"/>
  <c r="AR66"/>
  <c r="AR65"/>
  <c r="AR64"/>
  <c r="AR63"/>
  <c r="AR62"/>
  <c r="AR61"/>
  <c r="AR60"/>
  <c r="AR59"/>
  <c r="AR58"/>
  <c r="AR57"/>
  <c r="AR56"/>
  <c r="AR55"/>
  <c r="AR54"/>
  <c r="AR53"/>
  <c r="AR52"/>
  <c r="AR51"/>
  <c r="AR50"/>
  <c r="AR49"/>
  <c r="AR48"/>
  <c r="AR47"/>
  <c r="AR46"/>
  <c r="AR45"/>
  <c r="AR44"/>
  <c r="AR43"/>
  <c r="AR42"/>
  <c r="AR41"/>
  <c r="AR40"/>
  <c r="AR39"/>
  <c r="AR38"/>
  <c r="AR37"/>
  <c r="AR36"/>
  <c r="AR35"/>
  <c r="AR34"/>
  <c r="AR33"/>
  <c r="AR32"/>
  <c r="AR31"/>
  <c r="AR30"/>
  <c r="AR29"/>
  <c r="AR28"/>
  <c r="AR27"/>
  <c r="AR26"/>
  <c r="AR25"/>
  <c r="AR24"/>
  <c r="AR23"/>
  <c r="AR22"/>
  <c r="AR21"/>
  <c r="AR20"/>
  <c r="AR19"/>
  <c r="AR18"/>
  <c r="AR17"/>
  <c r="AR16"/>
  <c r="AR15"/>
  <c r="AR14"/>
  <c r="AR13"/>
  <c r="AR12"/>
  <c r="AR11"/>
  <c r="AR10"/>
  <c r="AR9"/>
  <c r="AR8"/>
  <c r="AR7"/>
  <c r="AR6"/>
  <c r="AR5"/>
  <c r="AR4"/>
  <c r="AR3"/>
  <c r="AP261"/>
  <c r="AP260"/>
  <c r="AP259"/>
  <c r="AP258"/>
  <c r="AP257"/>
  <c r="AP256"/>
  <c r="AP255"/>
  <c r="AP254"/>
  <c r="AP253"/>
  <c r="AP252"/>
  <c r="AP251"/>
  <c r="AP250"/>
  <c r="AP249"/>
  <c r="AP248"/>
  <c r="AP247"/>
  <c r="R246"/>
  <c r="S246"/>
  <c r="AP246"/>
  <c r="R245"/>
  <c r="S245"/>
  <c r="AP245"/>
  <c r="AP244"/>
  <c r="AP243"/>
  <c r="AP242"/>
  <c r="AP241"/>
  <c r="AP240"/>
  <c r="AP239"/>
  <c r="AP238"/>
  <c r="AP237"/>
  <c r="AP236"/>
  <c r="AP235"/>
  <c r="AP234"/>
  <c r="AP233"/>
  <c r="AP232"/>
  <c r="AP231"/>
  <c r="AP230"/>
  <c r="AP229"/>
  <c r="AP228"/>
  <c r="AP227"/>
  <c r="AP226"/>
  <c r="AP225"/>
  <c r="AP224"/>
  <c r="AP223"/>
  <c r="AP222"/>
  <c r="AP221"/>
  <c r="AP220"/>
  <c r="AP219"/>
  <c r="AP206"/>
  <c r="AP205"/>
  <c r="AP204"/>
  <c r="AP203"/>
  <c r="AP202"/>
  <c r="AP188"/>
  <c r="AP187"/>
  <c r="AP177"/>
  <c r="AP176"/>
  <c r="AP175"/>
  <c r="AP174"/>
  <c r="AP173"/>
  <c r="AP159"/>
  <c r="AP158"/>
  <c r="AP157"/>
  <c r="AP156"/>
  <c r="AP155"/>
  <c r="AP154"/>
  <c r="AP153"/>
  <c r="AP152"/>
  <c r="AP151"/>
  <c r="AP150"/>
  <c r="AP149"/>
  <c r="AP148"/>
  <c r="AP147"/>
  <c r="AP146"/>
  <c r="AP145"/>
  <c r="AP144"/>
  <c r="AP143"/>
  <c r="AP142"/>
  <c r="AP141"/>
  <c r="AP140"/>
  <c r="AP139"/>
  <c r="AP138"/>
  <c r="AP137"/>
  <c r="AP136"/>
  <c r="AP135"/>
  <c r="AP134"/>
  <c r="AP133"/>
  <c r="AP132"/>
  <c r="AP131"/>
  <c r="AP130"/>
  <c r="AP129"/>
  <c r="AP128"/>
  <c r="AP127"/>
  <c r="AP126"/>
  <c r="AP125"/>
  <c r="AP124"/>
  <c r="AP123"/>
  <c r="AP122"/>
  <c r="AP121"/>
  <c r="AP120"/>
  <c r="AP119"/>
  <c r="AP118"/>
  <c r="AP117"/>
  <c r="AP116"/>
  <c r="AP115"/>
  <c r="AP114"/>
  <c r="AP113"/>
  <c r="AP112"/>
  <c r="AP111"/>
  <c r="AP110"/>
  <c r="AP109"/>
  <c r="AP108"/>
  <c r="AP107"/>
  <c r="AP106"/>
  <c r="AP105"/>
  <c r="AP104"/>
  <c r="AP103"/>
  <c r="AP102"/>
  <c r="AP101"/>
  <c r="AP100"/>
  <c r="AP99"/>
  <c r="AP98"/>
  <c r="AP97"/>
  <c r="AP96"/>
  <c r="AP95"/>
  <c r="AP94"/>
  <c r="AP93"/>
  <c r="AP92"/>
  <c r="AP91"/>
  <c r="AP90"/>
  <c r="AP89"/>
  <c r="AP88"/>
  <c r="AP87"/>
  <c r="AP86"/>
  <c r="AP85"/>
  <c r="AP84"/>
  <c r="AP83"/>
  <c r="AP82"/>
  <c r="AP81"/>
  <c r="AP80"/>
  <c r="AP79"/>
  <c r="AP78"/>
  <c r="AP77"/>
  <c r="AP76"/>
  <c r="AP75"/>
  <c r="AP74"/>
  <c r="AP73"/>
  <c r="AP72"/>
  <c r="AP71"/>
  <c r="AP70"/>
  <c r="AP69"/>
  <c r="AP68"/>
  <c r="AP67"/>
  <c r="AP66"/>
  <c r="AP65"/>
  <c r="AP64"/>
  <c r="AP63"/>
  <c r="AP62"/>
  <c r="AP61"/>
  <c r="AP60"/>
  <c r="AP59"/>
  <c r="AP58"/>
  <c r="AP57"/>
  <c r="AP56"/>
  <c r="AP55"/>
  <c r="AP54"/>
  <c r="AP53"/>
  <c r="AP52"/>
  <c r="AP51"/>
  <c r="AP50"/>
  <c r="AP49"/>
  <c r="AP48"/>
  <c r="AP47"/>
  <c r="AP46"/>
  <c r="AP45"/>
  <c r="AP44"/>
  <c r="AP43"/>
  <c r="AP42"/>
  <c r="AP41"/>
  <c r="AP40"/>
  <c r="AP39"/>
  <c r="AP38"/>
  <c r="AP37"/>
  <c r="AP36"/>
  <c r="AP35"/>
  <c r="AP34"/>
  <c r="AP33"/>
  <c r="AP32"/>
  <c r="AP31"/>
  <c r="AP30"/>
  <c r="AP29"/>
  <c r="AP28"/>
  <c r="AP27"/>
  <c r="AP26"/>
  <c r="AP25"/>
  <c r="AP24"/>
  <c r="AP23"/>
  <c r="AP22"/>
  <c r="AP21"/>
  <c r="AP20"/>
  <c r="AP19"/>
  <c r="AP18"/>
  <c r="AP17"/>
  <c r="AP16"/>
  <c r="AP15"/>
  <c r="AP14"/>
  <c r="AP13"/>
  <c r="AP12"/>
  <c r="AP11"/>
  <c r="AP10"/>
  <c r="AP9"/>
  <c r="AP8"/>
  <c r="AP7"/>
  <c r="AP6"/>
  <c r="AP5"/>
  <c r="AP4"/>
  <c r="AP3"/>
  <c r="AO261"/>
  <c r="AO260"/>
  <c r="AO259"/>
  <c r="AO258"/>
  <c r="AO257"/>
  <c r="AO256"/>
  <c r="AO255"/>
  <c r="AO254"/>
  <c r="AO253"/>
  <c r="AO252"/>
  <c r="AO251"/>
  <c r="AO250"/>
  <c r="AO249"/>
  <c r="AO248"/>
  <c r="AO247"/>
  <c r="AO246"/>
  <c r="AO245"/>
  <c r="AO244"/>
  <c r="AO243"/>
  <c r="AO242"/>
  <c r="AO241"/>
  <c r="AO240"/>
  <c r="AO239"/>
  <c r="AO238"/>
  <c r="AO237"/>
  <c r="AO236"/>
  <c r="AO235"/>
  <c r="AO234"/>
  <c r="AO233"/>
  <c r="AO232"/>
  <c r="AO231"/>
  <c r="AO230"/>
  <c r="AO229"/>
  <c r="AO228"/>
  <c r="AO227"/>
  <c r="AO226"/>
  <c r="AO225"/>
  <c r="AO224"/>
  <c r="AO223"/>
  <c r="AO222"/>
  <c r="AO221"/>
  <c r="AO220"/>
  <c r="AO219"/>
  <c r="AO206"/>
  <c r="AO205"/>
  <c r="AO204"/>
  <c r="AO203"/>
  <c r="AO202"/>
  <c r="AO188"/>
  <c r="AO187"/>
  <c r="AO177"/>
  <c r="AO176"/>
  <c r="AO175"/>
  <c r="AO174"/>
  <c r="AO173"/>
  <c r="AO159"/>
  <c r="AO158"/>
  <c r="AO157"/>
  <c r="AO156"/>
  <c r="AO155"/>
  <c r="AO154"/>
  <c r="AO153"/>
  <c r="AO152"/>
  <c r="AO151"/>
  <c r="AO150"/>
  <c r="AO149"/>
  <c r="AO148"/>
  <c r="AO147"/>
  <c r="AO146"/>
  <c r="AO145"/>
  <c r="AO144"/>
  <c r="AO143"/>
  <c r="AO142"/>
  <c r="AO141"/>
  <c r="AO140"/>
  <c r="AO139"/>
  <c r="AO138"/>
  <c r="AO137"/>
  <c r="AO136"/>
  <c r="AO135"/>
  <c r="AO134"/>
  <c r="AO133"/>
  <c r="AO132"/>
  <c r="AO131"/>
  <c r="AO130"/>
  <c r="AO129"/>
  <c r="AO128"/>
  <c r="AO127"/>
  <c r="AO126"/>
  <c r="AO125"/>
  <c r="AO124"/>
  <c r="AO123"/>
  <c r="AO122"/>
  <c r="AO121"/>
  <c r="AO120"/>
  <c r="AO119"/>
  <c r="AO118"/>
  <c r="AO117"/>
  <c r="AO116"/>
  <c r="AO115"/>
  <c r="AO114"/>
  <c r="AO113"/>
  <c r="AO112"/>
  <c r="AO111"/>
  <c r="AO110"/>
  <c r="AO109"/>
  <c r="AO108"/>
  <c r="AO107"/>
  <c r="AO106"/>
  <c r="AO105"/>
  <c r="AO104"/>
  <c r="AO103"/>
  <c r="AO102"/>
  <c r="AO101"/>
  <c r="AO100"/>
  <c r="AO99"/>
  <c r="AO98"/>
  <c r="AO97"/>
  <c r="AO96"/>
  <c r="AO95"/>
  <c r="AO94"/>
  <c r="AO93"/>
  <c r="AO92"/>
  <c r="AO91"/>
  <c r="AO90"/>
  <c r="AO89"/>
  <c r="AO88"/>
  <c r="AO87"/>
  <c r="AO86"/>
  <c r="AO85"/>
  <c r="AO84"/>
  <c r="AO83"/>
  <c r="AO82"/>
  <c r="AO81"/>
  <c r="AO80"/>
  <c r="AO79"/>
  <c r="AO78"/>
  <c r="AO77"/>
  <c r="AO76"/>
  <c r="AO75"/>
  <c r="AO74"/>
  <c r="AO73"/>
  <c r="AO72"/>
  <c r="AO71"/>
  <c r="AO70"/>
  <c r="AO69"/>
  <c r="AO68"/>
  <c r="AO67"/>
  <c r="AO66"/>
  <c r="AO65"/>
  <c r="AO64"/>
  <c r="AO63"/>
  <c r="AO62"/>
  <c r="AO61"/>
  <c r="AO60"/>
  <c r="AO59"/>
  <c r="AO58"/>
  <c r="AO57"/>
  <c r="AO56"/>
  <c r="AO55"/>
  <c r="AO54"/>
  <c r="AO53"/>
  <c r="AO52"/>
  <c r="AO51"/>
  <c r="AO50"/>
  <c r="AO49"/>
  <c r="AO48"/>
  <c r="AO47"/>
  <c r="AO46"/>
  <c r="AO45"/>
  <c r="AO44"/>
  <c r="AO43"/>
  <c r="AO42"/>
  <c r="AO41"/>
  <c r="AO40"/>
  <c r="AO39"/>
  <c r="AO38"/>
  <c r="AO37"/>
  <c r="AO36"/>
  <c r="AO35"/>
  <c r="AO34"/>
  <c r="AO33"/>
  <c r="AO32"/>
  <c r="AO31"/>
  <c r="AO30"/>
  <c r="AO29"/>
  <c r="AO28"/>
  <c r="AO27"/>
  <c r="AO26"/>
  <c r="AO25"/>
  <c r="AO24"/>
  <c r="AO23"/>
  <c r="AO22"/>
  <c r="AO21"/>
  <c r="AO20"/>
  <c r="AO19"/>
  <c r="AO18"/>
  <c r="AO17"/>
  <c r="AO16"/>
  <c r="AO15"/>
  <c r="AO14"/>
  <c r="AO13"/>
  <c r="AO12"/>
  <c r="AO11"/>
  <c r="AO10"/>
  <c r="AO9"/>
  <c r="AO8"/>
  <c r="AO7"/>
  <c r="AO6"/>
  <c r="AO5"/>
  <c r="AO4"/>
  <c r="AO3"/>
  <c r="AN261"/>
  <c r="AN260"/>
  <c r="AN259"/>
  <c r="AN258"/>
  <c r="AN257"/>
  <c r="AN256"/>
  <c r="AN255"/>
  <c r="AN254"/>
  <c r="AN253"/>
  <c r="AN252"/>
  <c r="AN251"/>
  <c r="AN250"/>
  <c r="AN249"/>
  <c r="AN248"/>
  <c r="AN247"/>
  <c r="AN246"/>
  <c r="AN245"/>
  <c r="AN244"/>
  <c r="AN243"/>
  <c r="AN242"/>
  <c r="AN241"/>
  <c r="AN240"/>
  <c r="AN239"/>
  <c r="AN238"/>
  <c r="AN237"/>
  <c r="AN236"/>
  <c r="AN235"/>
  <c r="AN234"/>
  <c r="AN233"/>
  <c r="AN232"/>
  <c r="AN231"/>
  <c r="AN230"/>
  <c r="AN229"/>
  <c r="AN228"/>
  <c r="AN227"/>
  <c r="AN226"/>
  <c r="AN225"/>
  <c r="AN224"/>
  <c r="AN223"/>
  <c r="AN222"/>
  <c r="AN221"/>
  <c r="AN220"/>
  <c r="AN219"/>
  <c r="AN206"/>
  <c r="AN205"/>
  <c r="AN204"/>
  <c r="AN203"/>
  <c r="AN202"/>
  <c r="AN188"/>
  <c r="AN187"/>
  <c r="AN177"/>
  <c r="AN176"/>
  <c r="AN175"/>
  <c r="AN174"/>
  <c r="AN173"/>
  <c r="AN159"/>
  <c r="AN158"/>
  <c r="AN157"/>
  <c r="AN156"/>
  <c r="AN155"/>
  <c r="AN154"/>
  <c r="AN153"/>
  <c r="AN152"/>
  <c r="AN151"/>
  <c r="AN150"/>
  <c r="AN149"/>
  <c r="AN148"/>
  <c r="AN147"/>
  <c r="AN146"/>
  <c r="AN145"/>
  <c r="AN144"/>
  <c r="AN143"/>
  <c r="AN142"/>
  <c r="AN141"/>
  <c r="AN140"/>
  <c r="AN139"/>
  <c r="AN138"/>
  <c r="AN137"/>
  <c r="AN136"/>
  <c r="AN135"/>
  <c r="AN134"/>
  <c r="AN133"/>
  <c r="AN132"/>
  <c r="AN131"/>
  <c r="AN130"/>
  <c r="AN129"/>
  <c r="AN128"/>
  <c r="AN127"/>
  <c r="AN126"/>
  <c r="AN125"/>
  <c r="AN124"/>
  <c r="AN123"/>
  <c r="AN122"/>
  <c r="AN121"/>
  <c r="AN120"/>
  <c r="AN119"/>
  <c r="AN118"/>
  <c r="AN117"/>
  <c r="AN116"/>
  <c r="AN115"/>
  <c r="AN114"/>
  <c r="AN113"/>
  <c r="AN112"/>
  <c r="AN111"/>
  <c r="AN110"/>
  <c r="AN109"/>
  <c r="AN108"/>
  <c r="AN107"/>
  <c r="AN106"/>
  <c r="AN105"/>
  <c r="AN104"/>
  <c r="AN103"/>
  <c r="AN102"/>
  <c r="AN101"/>
  <c r="AN100"/>
  <c r="AN99"/>
  <c r="AN98"/>
  <c r="AN97"/>
  <c r="AN96"/>
  <c r="AN95"/>
  <c r="AN94"/>
  <c r="AN93"/>
  <c r="AN92"/>
  <c r="AN91"/>
  <c r="AN90"/>
  <c r="AN89"/>
  <c r="AN88"/>
  <c r="AN87"/>
  <c r="AN86"/>
  <c r="AN85"/>
  <c r="AN84"/>
  <c r="AN83"/>
  <c r="AN82"/>
  <c r="AN81"/>
  <c r="AN80"/>
  <c r="AN79"/>
  <c r="AN78"/>
  <c r="AN77"/>
  <c r="AN76"/>
  <c r="AN75"/>
  <c r="AN74"/>
  <c r="AN73"/>
  <c r="AN72"/>
  <c r="AN71"/>
  <c r="AN70"/>
  <c r="AN69"/>
  <c r="AN68"/>
  <c r="AN67"/>
  <c r="AN66"/>
  <c r="AN65"/>
  <c r="AN64"/>
  <c r="AN63"/>
  <c r="AN62"/>
  <c r="AN61"/>
  <c r="AN60"/>
  <c r="AN59"/>
  <c r="AN58"/>
  <c r="AN57"/>
  <c r="AN56"/>
  <c r="AN55"/>
  <c r="AN54"/>
  <c r="AN53"/>
  <c r="AN52"/>
  <c r="AN51"/>
  <c r="AN50"/>
  <c r="AN49"/>
  <c r="AN48"/>
  <c r="AN47"/>
  <c r="AN46"/>
  <c r="AN45"/>
  <c r="AN44"/>
  <c r="AN43"/>
  <c r="AN42"/>
  <c r="AN41"/>
  <c r="AN40"/>
  <c r="AN39"/>
  <c r="AN38"/>
  <c r="AN37"/>
  <c r="AN36"/>
  <c r="AN35"/>
  <c r="AN34"/>
  <c r="AN33"/>
  <c r="AN32"/>
  <c r="AN31"/>
  <c r="AN30"/>
  <c r="AN29"/>
  <c r="AN28"/>
  <c r="AN27"/>
  <c r="AN26"/>
  <c r="AN25"/>
  <c r="AN24"/>
  <c r="AN23"/>
  <c r="AN22"/>
  <c r="AN21"/>
  <c r="AN20"/>
  <c r="AN19"/>
  <c r="AN18"/>
  <c r="AN17"/>
  <c r="AN16"/>
  <c r="AN15"/>
  <c r="AN14"/>
  <c r="AN13"/>
  <c r="AN12"/>
  <c r="AN11"/>
  <c r="AN10"/>
  <c r="AN9"/>
  <c r="AN8"/>
  <c r="AN7"/>
  <c r="AN6"/>
  <c r="AN5"/>
  <c r="AN4"/>
  <c r="AN3"/>
  <c r="U245"/>
  <c r="U246"/>
  <c r="H1"/>
  <c r="G1"/>
  <c r="F1"/>
  <c r="K142"/>
  <c r="J142"/>
  <c r="K141"/>
  <c r="J141"/>
  <c r="K140"/>
  <c r="J140"/>
  <c r="K139"/>
  <c r="J139"/>
  <c r="K138"/>
  <c r="J138"/>
  <c r="K137"/>
  <c r="J137"/>
  <c r="K136"/>
  <c r="J136"/>
  <c r="K135"/>
  <c r="J135"/>
  <c r="K134"/>
  <c r="J134"/>
  <c r="K133"/>
  <c r="J133"/>
  <c r="K132"/>
  <c r="J132"/>
  <c r="K131"/>
  <c r="J131"/>
  <c r="K130"/>
  <c r="J130"/>
  <c r="K129"/>
  <c r="J129"/>
  <c r="K128"/>
  <c r="J128"/>
  <c r="K127"/>
  <c r="J127"/>
  <c r="K126"/>
  <c r="J126"/>
  <c r="K125"/>
  <c r="J125"/>
  <c r="K124"/>
  <c r="J124"/>
  <c r="K123"/>
  <c r="J123"/>
  <c r="K122"/>
  <c r="J122"/>
  <c r="K121"/>
  <c r="J121"/>
  <c r="K120"/>
  <c r="J120"/>
  <c r="K119"/>
  <c r="J119"/>
  <c r="K118"/>
  <c r="J118"/>
  <c r="K117"/>
  <c r="J117"/>
  <c r="K116"/>
  <c r="J116"/>
  <c r="K115"/>
  <c r="J115"/>
  <c r="K114"/>
  <c r="J114"/>
  <c r="K113"/>
  <c r="J113"/>
  <c r="K112"/>
  <c r="J112"/>
  <c r="K111"/>
  <c r="J111"/>
  <c r="K110"/>
  <c r="J110"/>
  <c r="K109"/>
  <c r="J109"/>
  <c r="K108"/>
  <c r="J108"/>
  <c r="K107"/>
  <c r="J107"/>
  <c r="K106"/>
  <c r="J106"/>
  <c r="K105"/>
  <c r="J105"/>
  <c r="K104"/>
  <c r="J104"/>
  <c r="K103"/>
  <c r="J103"/>
  <c r="K102"/>
  <c r="J102"/>
  <c r="K101"/>
  <c r="J101"/>
  <c r="K100"/>
  <c r="J100"/>
  <c r="K99"/>
  <c r="J99"/>
  <c r="K98"/>
  <c r="J98"/>
  <c r="K97"/>
  <c r="J97"/>
  <c r="K96"/>
  <c r="J96"/>
  <c r="K95"/>
  <c r="J95"/>
  <c r="K94"/>
  <c r="J94"/>
  <c r="K93"/>
  <c r="J93"/>
  <c r="K92"/>
  <c r="J92"/>
  <c r="K91"/>
  <c r="J91"/>
  <c r="K90"/>
  <c r="J90"/>
  <c r="K89"/>
  <c r="J89"/>
  <c r="K88"/>
  <c r="J88"/>
  <c r="K87"/>
  <c r="J87"/>
  <c r="K86"/>
  <c r="J86"/>
  <c r="K85"/>
  <c r="J85"/>
  <c r="K84"/>
  <c r="J84"/>
  <c r="K83"/>
  <c r="J83"/>
  <c r="K82"/>
  <c r="J82"/>
  <c r="K81"/>
  <c r="J81"/>
  <c r="K80"/>
  <c r="J80"/>
  <c r="K79"/>
  <c r="J79"/>
  <c r="K78"/>
  <c r="J78"/>
  <c r="K77"/>
  <c r="J77"/>
  <c r="K76"/>
  <c r="J76"/>
  <c r="K75"/>
  <c r="J75"/>
  <c r="K74"/>
  <c r="J74"/>
  <c r="K73"/>
  <c r="J73"/>
  <c r="K72"/>
  <c r="J72"/>
  <c r="K71"/>
  <c r="J71"/>
  <c r="K70"/>
  <c r="J70"/>
  <c r="K69"/>
  <c r="J69"/>
  <c r="K68"/>
  <c r="J68"/>
  <c r="K67"/>
  <c r="J67"/>
  <c r="K66"/>
  <c r="J66"/>
  <c r="K65"/>
  <c r="J65"/>
  <c r="K64"/>
  <c r="J64"/>
  <c r="K63"/>
  <c r="J63"/>
  <c r="K62"/>
  <c r="J62"/>
  <c r="K61"/>
  <c r="J61"/>
  <c r="K60"/>
  <c r="J60"/>
  <c r="K59"/>
  <c r="J59"/>
  <c r="K58"/>
  <c r="J58"/>
  <c r="K57"/>
  <c r="J57"/>
  <c r="K56"/>
  <c r="J56"/>
  <c r="K55"/>
  <c r="J55"/>
  <c r="K54"/>
  <c r="J54"/>
  <c r="K53"/>
  <c r="J53"/>
  <c r="K52"/>
  <c r="J52"/>
  <c r="K51"/>
  <c r="J51"/>
  <c r="K50"/>
  <c r="J50"/>
  <c r="K49"/>
  <c r="J49"/>
  <c r="K48"/>
  <c r="J48"/>
  <c r="K47"/>
  <c r="J47"/>
  <c r="K46"/>
  <c r="J46"/>
  <c r="K45"/>
  <c r="J45"/>
  <c r="K44"/>
  <c r="J44"/>
  <c r="K43"/>
  <c r="J43"/>
  <c r="K42"/>
  <c r="J42"/>
  <c r="K41"/>
  <c r="J41"/>
  <c r="K40"/>
  <c r="J40"/>
  <c r="K38"/>
  <c r="J38"/>
  <c r="K37"/>
  <c r="J37"/>
  <c r="K35"/>
  <c r="J35"/>
  <c r="K34"/>
  <c r="J34"/>
  <c r="K32"/>
  <c r="J32"/>
  <c r="K31"/>
  <c r="J31"/>
  <c r="K29"/>
  <c r="J29"/>
  <c r="K28"/>
  <c r="J28"/>
  <c r="K26"/>
  <c r="J26"/>
  <c r="K25"/>
  <c r="J25"/>
  <c r="K23"/>
  <c r="J23"/>
  <c r="K22"/>
  <c r="J22"/>
  <c r="K20"/>
  <c r="J20"/>
  <c r="K19"/>
  <c r="J19"/>
  <c r="K17"/>
  <c r="J17"/>
  <c r="K16"/>
  <c r="J16"/>
  <c r="K14"/>
  <c r="J14"/>
  <c r="K13"/>
  <c r="J13"/>
  <c r="K11"/>
  <c r="J11"/>
  <c r="K10"/>
  <c r="J10"/>
  <c r="K8"/>
  <c r="J8"/>
  <c r="K7"/>
  <c r="J7"/>
  <c r="K5"/>
  <c r="J5"/>
  <c r="K4"/>
  <c r="J4"/>
  <c r="K216"/>
  <c r="J216"/>
  <c r="K224"/>
  <c r="J224"/>
  <c r="K223"/>
  <c r="J223"/>
  <c r="K222"/>
  <c r="J222"/>
  <c r="K221"/>
  <c r="J221"/>
  <c r="K220"/>
  <c r="J220"/>
  <c r="K203"/>
  <c r="J203"/>
  <c r="K202"/>
  <c r="J202"/>
  <c r="K201"/>
  <c r="J201"/>
  <c r="K200"/>
  <c r="J200"/>
  <c r="K199"/>
  <c r="J199"/>
  <c r="K183"/>
  <c r="J183"/>
  <c r="K151"/>
  <c r="J151"/>
  <c r="K150"/>
  <c r="J150"/>
  <c r="K149"/>
  <c r="J149"/>
  <c r="K148"/>
  <c r="J148"/>
  <c r="K147"/>
  <c r="J147"/>
  <c r="K146"/>
  <c r="J146"/>
  <c r="K145"/>
  <c r="J145"/>
  <c r="K144"/>
  <c r="J144"/>
  <c r="AY262"/>
  <c r="AC262"/>
  <c r="K152"/>
  <c r="J152"/>
  <c r="S262"/>
  <c r="M261"/>
  <c r="L261"/>
  <c r="K261"/>
  <c r="J261"/>
  <c r="I261"/>
  <c r="C261"/>
  <c r="B261"/>
  <c r="A261"/>
  <c r="M260"/>
  <c r="L260"/>
  <c r="K260"/>
  <c r="J260"/>
  <c r="I260"/>
  <c r="C260"/>
  <c r="B260"/>
  <c r="A260"/>
  <c r="M259"/>
  <c r="L259"/>
  <c r="K259"/>
  <c r="J259"/>
  <c r="I259"/>
  <c r="C259"/>
  <c r="B259"/>
  <c r="A259"/>
  <c r="M258"/>
  <c r="L258"/>
  <c r="K258"/>
  <c r="J258"/>
  <c r="I258"/>
  <c r="C258"/>
  <c r="B258"/>
  <c r="A258"/>
  <c r="M257"/>
  <c r="L257"/>
  <c r="K257"/>
  <c r="J257"/>
  <c r="I257"/>
  <c r="D257"/>
  <c r="C257"/>
  <c r="B257"/>
  <c r="A257"/>
  <c r="M256"/>
  <c r="L256"/>
  <c r="K256"/>
  <c r="J256"/>
  <c r="I256"/>
  <c r="C256"/>
  <c r="B256"/>
  <c r="A256"/>
  <c r="M255"/>
  <c r="L255"/>
  <c r="K255"/>
  <c r="J255"/>
  <c r="I255"/>
  <c r="C255"/>
  <c r="B255"/>
  <c r="A255"/>
  <c r="M254"/>
  <c r="L254"/>
  <c r="K254"/>
  <c r="J254"/>
  <c r="I254"/>
  <c r="C254"/>
  <c r="B254"/>
  <c r="A254"/>
  <c r="M253"/>
  <c r="L253"/>
  <c r="K253"/>
  <c r="J253"/>
  <c r="I253"/>
  <c r="C253"/>
  <c r="B253"/>
  <c r="A253"/>
  <c r="M252"/>
  <c r="L252"/>
  <c r="K252"/>
  <c r="J252"/>
  <c r="I252"/>
  <c r="D252"/>
  <c r="C252"/>
  <c r="B252"/>
  <c r="A252"/>
  <c r="M251"/>
  <c r="L251"/>
  <c r="K251"/>
  <c r="J251"/>
  <c r="I251"/>
  <c r="C251"/>
  <c r="B251"/>
  <c r="A251"/>
  <c r="M250"/>
  <c r="L250"/>
  <c r="K250"/>
  <c r="J250"/>
  <c r="I250"/>
  <c r="C250"/>
  <c r="B250"/>
  <c r="A250"/>
  <c r="M249"/>
  <c r="L249"/>
  <c r="K249"/>
  <c r="J249"/>
  <c r="I249"/>
  <c r="C249"/>
  <c r="B249"/>
  <c r="A249"/>
  <c r="M248"/>
  <c r="L248"/>
  <c r="K248"/>
  <c r="J248"/>
  <c r="I248"/>
  <c r="C248"/>
  <c r="B248"/>
  <c r="A248"/>
  <c r="M247"/>
  <c r="L247"/>
  <c r="K247"/>
  <c r="J247"/>
  <c r="I247"/>
  <c r="D247"/>
  <c r="C247"/>
  <c r="B247"/>
  <c r="A247"/>
  <c r="M246"/>
  <c r="L246"/>
  <c r="K246"/>
  <c r="J246"/>
  <c r="I246"/>
  <c r="D246"/>
  <c r="C246"/>
  <c r="B246"/>
  <c r="A246"/>
  <c r="M245"/>
  <c r="L245"/>
  <c r="K245"/>
  <c r="J245"/>
  <c r="I245"/>
  <c r="D245"/>
  <c r="C245"/>
  <c r="B245"/>
  <c r="A245"/>
  <c r="M244"/>
  <c r="L244"/>
  <c r="K244"/>
  <c r="J244"/>
  <c r="I244"/>
  <c r="C244"/>
  <c r="B244"/>
  <c r="A244"/>
  <c r="M243"/>
  <c r="L243"/>
  <c r="K243"/>
  <c r="J243"/>
  <c r="I243"/>
  <c r="C243"/>
  <c r="B243"/>
  <c r="A243"/>
  <c r="M242"/>
  <c r="L242"/>
  <c r="K242"/>
  <c r="J242"/>
  <c r="I242"/>
  <c r="C242"/>
  <c r="B242"/>
  <c r="A242"/>
  <c r="M241"/>
  <c r="L241"/>
  <c r="K241"/>
  <c r="J241"/>
  <c r="I241"/>
  <c r="C241"/>
  <c r="B241"/>
  <c r="A241"/>
  <c r="M240"/>
  <c r="L240"/>
  <c r="K240"/>
  <c r="J240"/>
  <c r="I240"/>
  <c r="D240"/>
  <c r="C240"/>
  <c r="B240"/>
  <c r="A240"/>
  <c r="M239"/>
  <c r="L239"/>
  <c r="K239"/>
  <c r="J239"/>
  <c r="I239"/>
  <c r="D239"/>
  <c r="C239"/>
  <c r="B239"/>
  <c r="A239"/>
  <c r="M238"/>
  <c r="L238"/>
  <c r="K238"/>
  <c r="J238"/>
  <c r="I238"/>
  <c r="D238"/>
  <c r="C238"/>
  <c r="B238"/>
  <c r="A238"/>
  <c r="M237"/>
  <c r="L237"/>
  <c r="K237"/>
  <c r="J237"/>
  <c r="I237"/>
  <c r="D237"/>
  <c r="C237"/>
  <c r="B237"/>
  <c r="A237"/>
  <c r="M236"/>
  <c r="L236"/>
  <c r="K236"/>
  <c r="J236"/>
  <c r="I236"/>
  <c r="D236"/>
  <c r="C236"/>
  <c r="B236"/>
  <c r="A236"/>
  <c r="M235"/>
  <c r="L235"/>
  <c r="K235"/>
  <c r="J235"/>
  <c r="I235"/>
  <c r="D235"/>
  <c r="C235"/>
  <c r="B235"/>
  <c r="A235"/>
  <c r="M234"/>
  <c r="L234"/>
  <c r="K234"/>
  <c r="J234"/>
  <c r="I234"/>
  <c r="D234"/>
  <c r="C234"/>
  <c r="B234"/>
  <c r="A234"/>
  <c r="M233"/>
  <c r="L233"/>
  <c r="K233"/>
  <c r="J233"/>
  <c r="I233"/>
  <c r="D233"/>
  <c r="C233"/>
  <c r="B233"/>
  <c r="A233"/>
  <c r="M232"/>
  <c r="L232"/>
  <c r="K232"/>
  <c r="J232"/>
  <c r="I232"/>
  <c r="D232"/>
  <c r="C232"/>
  <c r="B232"/>
  <c r="A232"/>
  <c r="M231"/>
  <c r="L231"/>
  <c r="K231"/>
  <c r="J231"/>
  <c r="I231"/>
  <c r="D231"/>
  <c r="C231"/>
  <c r="B231"/>
  <c r="A231"/>
  <c r="M230"/>
  <c r="L230"/>
  <c r="K230"/>
  <c r="J230"/>
  <c r="I230"/>
  <c r="D230"/>
  <c r="C230"/>
  <c r="B230"/>
  <c r="A230"/>
  <c r="M229"/>
  <c r="L229"/>
  <c r="K229"/>
  <c r="J229"/>
  <c r="I229"/>
  <c r="C229"/>
  <c r="B229"/>
  <c r="A229"/>
  <c r="M228"/>
  <c r="L228"/>
  <c r="K228"/>
  <c r="J228"/>
  <c r="I228"/>
  <c r="C228"/>
  <c r="B228"/>
  <c r="A228"/>
  <c r="M227"/>
  <c r="L227"/>
  <c r="K227"/>
  <c r="J227"/>
  <c r="I227"/>
  <c r="C227"/>
  <c r="B227"/>
  <c r="A227"/>
  <c r="M226"/>
  <c r="L226"/>
  <c r="K226"/>
  <c r="J226"/>
  <c r="I226"/>
  <c r="C226"/>
  <c r="B226"/>
  <c r="A226"/>
  <c r="M225"/>
  <c r="L225"/>
  <c r="K225"/>
  <c r="J225"/>
  <c r="I225"/>
  <c r="D225"/>
  <c r="C225"/>
  <c r="B225"/>
  <c r="A225"/>
  <c r="M224"/>
  <c r="L224"/>
  <c r="I224"/>
  <c r="D224"/>
  <c r="C224"/>
  <c r="B224"/>
  <c r="A224"/>
  <c r="M223"/>
  <c r="L223"/>
  <c r="I223"/>
  <c r="C223"/>
  <c r="B223"/>
  <c r="A223"/>
  <c r="M222"/>
  <c r="L222"/>
  <c r="I222"/>
  <c r="C222"/>
  <c r="B222"/>
  <c r="A222"/>
  <c r="M221"/>
  <c r="L221"/>
  <c r="I221"/>
  <c r="C221"/>
  <c r="B221"/>
  <c r="A221"/>
  <c r="M220"/>
  <c r="L220"/>
  <c r="I220"/>
  <c r="C220"/>
  <c r="B220"/>
  <c r="A220"/>
  <c r="M219"/>
  <c r="L219"/>
  <c r="K219"/>
  <c r="J219"/>
  <c r="I219"/>
  <c r="D219"/>
  <c r="C219"/>
  <c r="B219"/>
  <c r="A219"/>
  <c r="M218"/>
  <c r="L218"/>
  <c r="K218"/>
  <c r="J218"/>
  <c r="I218"/>
  <c r="C218"/>
  <c r="B218"/>
  <c r="A218"/>
  <c r="M217"/>
  <c r="L217"/>
  <c r="K217"/>
  <c r="J217"/>
  <c r="I217"/>
  <c r="C217"/>
  <c r="B217"/>
  <c r="A217"/>
  <c r="M216"/>
  <c r="L216"/>
  <c r="I216"/>
  <c r="C216"/>
  <c r="B216"/>
  <c r="A216"/>
  <c r="M215"/>
  <c r="L215"/>
  <c r="K215"/>
  <c r="J215"/>
  <c r="I215"/>
  <c r="C215"/>
  <c r="B215"/>
  <c r="A215"/>
  <c r="M214"/>
  <c r="L214"/>
  <c r="K214"/>
  <c r="J214"/>
  <c r="I214"/>
  <c r="D214"/>
  <c r="C214"/>
  <c r="B214"/>
  <c r="A214"/>
  <c r="M213"/>
  <c r="L213"/>
  <c r="K213"/>
  <c r="J213"/>
  <c r="I213"/>
  <c r="D213"/>
  <c r="C213"/>
  <c r="B213"/>
  <c r="A213"/>
  <c r="M212"/>
  <c r="L212"/>
  <c r="K212"/>
  <c r="J212"/>
  <c r="I212"/>
  <c r="C212"/>
  <c r="A212"/>
  <c r="M211"/>
  <c r="L211"/>
  <c r="K211"/>
  <c r="J211"/>
  <c r="I211"/>
  <c r="C211"/>
  <c r="A211"/>
  <c r="M210"/>
  <c r="L210"/>
  <c r="K210"/>
  <c r="J210"/>
  <c r="I210"/>
  <c r="C210"/>
  <c r="A210"/>
  <c r="M209"/>
  <c r="L209"/>
  <c r="K209"/>
  <c r="J209"/>
  <c r="I209"/>
  <c r="C209"/>
  <c r="A209"/>
  <c r="M208"/>
  <c r="L208"/>
  <c r="K208"/>
  <c r="J208"/>
  <c r="I208"/>
  <c r="D208"/>
  <c r="C208"/>
  <c r="A208"/>
  <c r="M207"/>
  <c r="L207"/>
  <c r="K207"/>
  <c r="J207"/>
  <c r="I207"/>
  <c r="D207"/>
  <c r="C207"/>
  <c r="B207"/>
  <c r="A207"/>
  <c r="M206"/>
  <c r="L206"/>
  <c r="K206"/>
  <c r="J206"/>
  <c r="I206"/>
  <c r="C206"/>
  <c r="B206"/>
  <c r="A206"/>
  <c r="M205"/>
  <c r="L205"/>
  <c r="K205"/>
  <c r="J205"/>
  <c r="I205"/>
  <c r="C205"/>
  <c r="B205"/>
  <c r="A205"/>
  <c r="M204"/>
  <c r="L204"/>
  <c r="K204"/>
  <c r="J204"/>
  <c r="I204"/>
  <c r="C204"/>
  <c r="B204"/>
  <c r="A204"/>
  <c r="M203"/>
  <c r="L203"/>
  <c r="I203"/>
  <c r="C203"/>
  <c r="B203"/>
  <c r="A203"/>
  <c r="M202"/>
  <c r="L202"/>
  <c r="I202"/>
  <c r="C202"/>
  <c r="B202"/>
  <c r="A202"/>
  <c r="M201"/>
  <c r="L201"/>
  <c r="I201"/>
  <c r="C201"/>
  <c r="B201"/>
  <c r="A201"/>
  <c r="M200"/>
  <c r="L200"/>
  <c r="I200"/>
  <c r="C200"/>
  <c r="B200"/>
  <c r="A200"/>
  <c r="M199"/>
  <c r="L199"/>
  <c r="I199"/>
  <c r="C199"/>
  <c r="B199"/>
  <c r="A199"/>
  <c r="M198"/>
  <c r="L198"/>
  <c r="K198"/>
  <c r="J198"/>
  <c r="I198"/>
  <c r="C198"/>
  <c r="B198"/>
  <c r="A198"/>
  <c r="M197"/>
  <c r="L197"/>
  <c r="K197"/>
  <c r="J197"/>
  <c r="I197"/>
  <c r="C197"/>
  <c r="B197"/>
  <c r="A197"/>
  <c r="M196"/>
  <c r="L196"/>
  <c r="K196"/>
  <c r="J196"/>
  <c r="I196"/>
  <c r="C196"/>
  <c r="B196"/>
  <c r="A196"/>
  <c r="M195"/>
  <c r="L195"/>
  <c r="K195"/>
  <c r="J195"/>
  <c r="I195"/>
  <c r="C195"/>
  <c r="B195"/>
  <c r="A195"/>
  <c r="M194"/>
  <c r="L194"/>
  <c r="K194"/>
  <c r="J194"/>
  <c r="I194"/>
  <c r="C194"/>
  <c r="B194"/>
  <c r="A194"/>
  <c r="M193"/>
  <c r="L193"/>
  <c r="K193"/>
  <c r="J193"/>
  <c r="I193"/>
  <c r="C193"/>
  <c r="B193"/>
  <c r="A193"/>
  <c r="M192"/>
  <c r="L192"/>
  <c r="K192"/>
  <c r="J192"/>
  <c r="I192"/>
  <c r="C192"/>
  <c r="B192"/>
  <c r="A192"/>
  <c r="M191"/>
  <c r="L191"/>
  <c r="K191"/>
  <c r="J191"/>
  <c r="I191"/>
  <c r="C191"/>
  <c r="B191"/>
  <c r="A191"/>
  <c r="M190"/>
  <c r="L190"/>
  <c r="K190"/>
  <c r="J190"/>
  <c r="I190"/>
  <c r="C190"/>
  <c r="B190"/>
  <c r="A190"/>
  <c r="M189"/>
  <c r="L189"/>
  <c r="K189"/>
  <c r="J189"/>
  <c r="I189"/>
  <c r="C189"/>
  <c r="B189"/>
  <c r="A189"/>
  <c r="M188"/>
  <c r="L188"/>
  <c r="K188"/>
  <c r="J188"/>
  <c r="I188"/>
  <c r="C188"/>
  <c r="B188"/>
  <c r="A188"/>
  <c r="M187"/>
  <c r="L187"/>
  <c r="K187"/>
  <c r="J187"/>
  <c r="I187"/>
  <c r="D187"/>
  <c r="C187"/>
  <c r="B187"/>
  <c r="A187"/>
  <c r="M186"/>
  <c r="L186"/>
  <c r="K186"/>
  <c r="J186"/>
  <c r="I186"/>
  <c r="D186"/>
  <c r="C186"/>
  <c r="B186"/>
  <c r="A186"/>
  <c r="M185"/>
  <c r="L185"/>
  <c r="K185"/>
  <c r="J185"/>
  <c r="I185"/>
  <c r="D185"/>
  <c r="C185"/>
  <c r="B185"/>
  <c r="A185"/>
  <c r="M184"/>
  <c r="L184"/>
  <c r="K184"/>
  <c r="J184"/>
  <c r="I184"/>
  <c r="C184"/>
  <c r="B184"/>
  <c r="A184"/>
  <c r="M183"/>
  <c r="L183"/>
  <c r="I183"/>
  <c r="C183"/>
  <c r="B183"/>
  <c r="A183"/>
  <c r="M182"/>
  <c r="L182"/>
  <c r="K182"/>
  <c r="J182"/>
  <c r="I182"/>
  <c r="C182"/>
  <c r="B182"/>
  <c r="A182"/>
  <c r="M181"/>
  <c r="L181"/>
  <c r="K181"/>
  <c r="J181"/>
  <c r="I181"/>
  <c r="C181"/>
  <c r="B181"/>
  <c r="A181"/>
  <c r="M180"/>
  <c r="L180"/>
  <c r="K180"/>
  <c r="J180"/>
  <c r="I180"/>
  <c r="D180"/>
  <c r="C180"/>
  <c r="B180"/>
  <c r="A180"/>
  <c r="M179"/>
  <c r="L179"/>
  <c r="K179"/>
  <c r="J179"/>
  <c r="I179"/>
  <c r="D179"/>
  <c r="C179"/>
  <c r="B179"/>
  <c r="A179"/>
  <c r="M178"/>
  <c r="L178"/>
  <c r="K178"/>
  <c r="J178"/>
  <c r="I178"/>
  <c r="D178"/>
  <c r="C178"/>
  <c r="B178"/>
  <c r="A178"/>
  <c r="M177"/>
  <c r="L177"/>
  <c r="K177"/>
  <c r="J177"/>
  <c r="I177"/>
  <c r="C177"/>
  <c r="B177"/>
  <c r="A177"/>
  <c r="M176"/>
  <c r="L176"/>
  <c r="K176"/>
  <c r="J176"/>
  <c r="I176"/>
  <c r="C176"/>
  <c r="B176"/>
  <c r="A176"/>
  <c r="M175"/>
  <c r="L175"/>
  <c r="K175"/>
  <c r="J175"/>
  <c r="I175"/>
  <c r="C175"/>
  <c r="B175"/>
  <c r="A175"/>
  <c r="M174"/>
  <c r="L174"/>
  <c r="K174"/>
  <c r="J174"/>
  <c r="I174"/>
  <c r="C174"/>
  <c r="B174"/>
  <c r="A174"/>
  <c r="M173"/>
  <c r="L173"/>
  <c r="K173"/>
  <c r="J173"/>
  <c r="I173"/>
  <c r="D173"/>
  <c r="C173"/>
  <c r="B173"/>
  <c r="A173"/>
  <c r="M172"/>
  <c r="L172"/>
  <c r="K172"/>
  <c r="J172"/>
  <c r="I172"/>
  <c r="C172"/>
  <c r="B172"/>
  <c r="A172"/>
  <c r="M171"/>
  <c r="L171"/>
  <c r="K171"/>
  <c r="J171"/>
  <c r="I171"/>
  <c r="C171"/>
  <c r="B171"/>
  <c r="A171"/>
  <c r="M170"/>
  <c r="L170"/>
  <c r="K170"/>
  <c r="J170"/>
  <c r="I170"/>
  <c r="C170"/>
  <c r="B170"/>
  <c r="A170"/>
  <c r="M169"/>
  <c r="L169"/>
  <c r="K169"/>
  <c r="J169"/>
  <c r="I169"/>
  <c r="C169"/>
  <c r="B169"/>
  <c r="A169"/>
  <c r="M168"/>
  <c r="L168"/>
  <c r="K168"/>
  <c r="J168"/>
  <c r="I168"/>
  <c r="D168"/>
  <c r="C168"/>
  <c r="B168"/>
  <c r="A168"/>
  <c r="M167"/>
  <c r="L167"/>
  <c r="K167"/>
  <c r="J167"/>
  <c r="I167"/>
  <c r="D167"/>
  <c r="C167"/>
  <c r="B167"/>
  <c r="A167"/>
  <c r="M166"/>
  <c r="L166"/>
  <c r="K166"/>
  <c r="J166"/>
  <c r="I166"/>
  <c r="C166"/>
  <c r="B166"/>
  <c r="A166"/>
  <c r="M165"/>
  <c r="L165"/>
  <c r="K165"/>
  <c r="J165"/>
  <c r="I165"/>
  <c r="C165"/>
  <c r="B165"/>
  <c r="A165"/>
  <c r="M164"/>
  <c r="L164"/>
  <c r="K164"/>
  <c r="J164"/>
  <c r="I164"/>
  <c r="C164"/>
  <c r="B164"/>
  <c r="A164"/>
  <c r="M163"/>
  <c r="L163"/>
  <c r="K163"/>
  <c r="J163"/>
  <c r="I163"/>
  <c r="C163"/>
  <c r="B163"/>
  <c r="A163"/>
  <c r="M162"/>
  <c r="L162"/>
  <c r="K162"/>
  <c r="J162"/>
  <c r="I162"/>
  <c r="C162"/>
  <c r="B162"/>
  <c r="A162"/>
  <c r="M161"/>
  <c r="L161"/>
  <c r="K161"/>
  <c r="J161"/>
  <c r="I161"/>
  <c r="D161"/>
  <c r="C161"/>
  <c r="B161"/>
  <c r="A161"/>
  <c r="M160"/>
  <c r="L160"/>
  <c r="K160"/>
  <c r="J160"/>
  <c r="I160"/>
  <c r="D160"/>
  <c r="C160"/>
  <c r="B160"/>
  <c r="A160"/>
  <c r="M159"/>
  <c r="L159"/>
  <c r="K159"/>
  <c r="J159"/>
  <c r="I159"/>
  <c r="D159"/>
  <c r="C159"/>
  <c r="B159"/>
  <c r="A159"/>
  <c r="O3"/>
  <c r="O1"/>
  <c r="N1"/>
  <c r="M1"/>
  <c r="L1"/>
  <c r="K1"/>
  <c r="J1"/>
  <c r="I1"/>
  <c r="E1"/>
  <c r="D1"/>
  <c r="C1"/>
  <c r="B1"/>
  <c r="A1"/>
  <c r="A3"/>
  <c r="B3"/>
  <c r="C3"/>
  <c r="D3"/>
  <c r="I3"/>
  <c r="L3"/>
  <c r="M3"/>
  <c r="A4"/>
  <c r="B4"/>
  <c r="C4"/>
  <c r="I4"/>
  <c r="L4"/>
  <c r="M4"/>
  <c r="A5"/>
  <c r="B5"/>
  <c r="C5"/>
  <c r="I5"/>
  <c r="L5"/>
  <c r="M5"/>
  <c r="A6"/>
  <c r="B6"/>
  <c r="C6"/>
  <c r="I6"/>
  <c r="L6"/>
  <c r="M6"/>
  <c r="A7"/>
  <c r="B7"/>
  <c r="C7"/>
  <c r="I7"/>
  <c r="L7"/>
  <c r="M7"/>
  <c r="A8"/>
  <c r="B8"/>
  <c r="C8"/>
  <c r="I8"/>
  <c r="L8"/>
  <c r="M8"/>
  <c r="A9"/>
  <c r="B9"/>
  <c r="C9"/>
  <c r="I9"/>
  <c r="L9"/>
  <c r="M9"/>
  <c r="A10"/>
  <c r="B10"/>
  <c r="C10"/>
  <c r="I10"/>
  <c r="L10"/>
  <c r="M10"/>
  <c r="A11"/>
  <c r="B11"/>
  <c r="C11"/>
  <c r="I11"/>
  <c r="L11"/>
  <c r="M11"/>
  <c r="A12"/>
  <c r="B12"/>
  <c r="C12"/>
  <c r="I12"/>
  <c r="L12"/>
  <c r="M12"/>
  <c r="A13"/>
  <c r="B13"/>
  <c r="C13"/>
  <c r="I13"/>
  <c r="L13"/>
  <c r="M13"/>
  <c r="A14"/>
  <c r="B14"/>
  <c r="C14"/>
  <c r="I14"/>
  <c r="L14"/>
  <c r="M14"/>
  <c r="A15"/>
  <c r="B15"/>
  <c r="C15"/>
  <c r="I15"/>
  <c r="L15"/>
  <c r="M15"/>
  <c r="A16"/>
  <c r="B16"/>
  <c r="C16"/>
  <c r="I16"/>
  <c r="L16"/>
  <c r="M16"/>
  <c r="A17"/>
  <c r="B17"/>
  <c r="C17"/>
  <c r="I17"/>
  <c r="L17"/>
  <c r="M17"/>
  <c r="A18"/>
  <c r="B18"/>
  <c r="C18"/>
  <c r="I18"/>
  <c r="L18"/>
  <c r="M18"/>
  <c r="A19"/>
  <c r="B19"/>
  <c r="C19"/>
  <c r="I19"/>
  <c r="L19"/>
  <c r="M19"/>
  <c r="A20"/>
  <c r="B20"/>
  <c r="C20"/>
  <c r="I20"/>
  <c r="L20"/>
  <c r="M20"/>
  <c r="A21"/>
  <c r="B21"/>
  <c r="C21"/>
  <c r="I21"/>
  <c r="L21"/>
  <c r="M21"/>
  <c r="A22"/>
  <c r="B22"/>
  <c r="C22"/>
  <c r="I22"/>
  <c r="L22"/>
  <c r="M22"/>
  <c r="A23"/>
  <c r="B23"/>
  <c r="C23"/>
  <c r="I23"/>
  <c r="L23"/>
  <c r="M23"/>
  <c r="A24"/>
  <c r="B24"/>
  <c r="C24"/>
  <c r="I24"/>
  <c r="L24"/>
  <c r="M24"/>
  <c r="A25"/>
  <c r="B25"/>
  <c r="C25"/>
  <c r="I25"/>
  <c r="L25"/>
  <c r="M25"/>
  <c r="A26"/>
  <c r="B26"/>
  <c r="C26"/>
  <c r="I26"/>
  <c r="L26"/>
  <c r="M26"/>
  <c r="A27"/>
  <c r="B27"/>
  <c r="C27"/>
  <c r="I27"/>
  <c r="L27"/>
  <c r="M27"/>
  <c r="A28"/>
  <c r="B28"/>
  <c r="C28"/>
  <c r="I28"/>
  <c r="L28"/>
  <c r="M28"/>
  <c r="A29"/>
  <c r="B29"/>
  <c r="C29"/>
  <c r="I29"/>
  <c r="L29"/>
  <c r="M29"/>
  <c r="A30"/>
  <c r="B30"/>
  <c r="C30"/>
  <c r="I30"/>
  <c r="L30"/>
  <c r="M30"/>
  <c r="A31"/>
  <c r="B31"/>
  <c r="C31"/>
  <c r="I31"/>
  <c r="L31"/>
  <c r="M31"/>
  <c r="A32"/>
  <c r="B32"/>
  <c r="C32"/>
  <c r="I32"/>
  <c r="L32"/>
  <c r="M32"/>
  <c r="A33"/>
  <c r="B33"/>
  <c r="C33"/>
  <c r="D33"/>
  <c r="I33"/>
  <c r="L33"/>
  <c r="M33"/>
  <c r="A34"/>
  <c r="B34"/>
  <c r="C34"/>
  <c r="I34"/>
  <c r="L34"/>
  <c r="M34"/>
  <c r="A35"/>
  <c r="B35"/>
  <c r="C35"/>
  <c r="I35"/>
  <c r="L35"/>
  <c r="M35"/>
  <c r="A36"/>
  <c r="B36"/>
  <c r="C36"/>
  <c r="I36"/>
  <c r="L36"/>
  <c r="M36"/>
  <c r="A37"/>
  <c r="B37"/>
  <c r="C37"/>
  <c r="I37"/>
  <c r="L37"/>
  <c r="M37"/>
  <c r="A38"/>
  <c r="B38"/>
  <c r="C38"/>
  <c r="I38"/>
  <c r="L38"/>
  <c r="M38"/>
  <c r="A39"/>
  <c r="B39"/>
  <c r="C39"/>
  <c r="I39"/>
  <c r="L39"/>
  <c r="M39"/>
  <c r="A40"/>
  <c r="B40"/>
  <c r="C40"/>
  <c r="I40"/>
  <c r="L40"/>
  <c r="M40"/>
  <c r="A41"/>
  <c r="B41"/>
  <c r="C41"/>
  <c r="I41"/>
  <c r="L41"/>
  <c r="M41"/>
  <c r="A42"/>
  <c r="B42"/>
  <c r="C42"/>
  <c r="I42"/>
  <c r="L42"/>
  <c r="M42"/>
  <c r="A43"/>
  <c r="B43"/>
  <c r="C43"/>
  <c r="I43"/>
  <c r="L43"/>
  <c r="M43"/>
  <c r="A44"/>
  <c r="B44"/>
  <c r="C44"/>
  <c r="I44"/>
  <c r="L44"/>
  <c r="M44"/>
  <c r="A45"/>
  <c r="B45"/>
  <c r="C45"/>
  <c r="I45"/>
  <c r="L45"/>
  <c r="M45"/>
  <c r="A46"/>
  <c r="B46"/>
  <c r="C46"/>
  <c r="I46"/>
  <c r="L46"/>
  <c r="M46"/>
  <c r="A47"/>
  <c r="B47"/>
  <c r="C47"/>
  <c r="I47"/>
  <c r="L47"/>
  <c r="M47"/>
  <c r="A48"/>
  <c r="B48"/>
  <c r="C48"/>
  <c r="I48"/>
  <c r="L48"/>
  <c r="M48"/>
  <c r="A49"/>
  <c r="B49"/>
  <c r="C49"/>
  <c r="I49"/>
  <c r="L49"/>
  <c r="M49"/>
  <c r="A50"/>
  <c r="B50"/>
  <c r="C50"/>
  <c r="I50"/>
  <c r="L50"/>
  <c r="M50"/>
  <c r="A51"/>
  <c r="B51"/>
  <c r="C51"/>
  <c r="I51"/>
  <c r="L51"/>
  <c r="M51"/>
  <c r="A52"/>
  <c r="B52"/>
  <c r="C52"/>
  <c r="I52"/>
  <c r="L52"/>
  <c r="M52"/>
  <c r="A53"/>
  <c r="B53"/>
  <c r="C53"/>
  <c r="I53"/>
  <c r="L53"/>
  <c r="M53"/>
  <c r="A54"/>
  <c r="B54"/>
  <c r="C54"/>
  <c r="I54"/>
  <c r="L54"/>
  <c r="M54"/>
  <c r="A55"/>
  <c r="B55"/>
  <c r="C55"/>
  <c r="I55"/>
  <c r="L55"/>
  <c r="M55"/>
  <c r="A56"/>
  <c r="B56"/>
  <c r="C56"/>
  <c r="I56"/>
  <c r="L56"/>
  <c r="M56"/>
  <c r="A57"/>
  <c r="B57"/>
  <c r="C57"/>
  <c r="I57"/>
  <c r="L57"/>
  <c r="M57"/>
  <c r="A58"/>
  <c r="B58"/>
  <c r="C58"/>
  <c r="I58"/>
  <c r="L58"/>
  <c r="M58"/>
  <c r="A59"/>
  <c r="B59"/>
  <c r="C59"/>
  <c r="I59"/>
  <c r="L59"/>
  <c r="M59"/>
  <c r="A60"/>
  <c r="B60"/>
  <c r="C60"/>
  <c r="I60"/>
  <c r="L60"/>
  <c r="M60"/>
  <c r="A61"/>
  <c r="B61"/>
  <c r="C61"/>
  <c r="I61"/>
  <c r="L61"/>
  <c r="M61"/>
  <c r="A62"/>
  <c r="B62"/>
  <c r="C62"/>
  <c r="I62"/>
  <c r="L62"/>
  <c r="M62"/>
  <c r="A63"/>
  <c r="B63"/>
  <c r="C63"/>
  <c r="I63"/>
  <c r="L63"/>
  <c r="M63"/>
  <c r="A64"/>
  <c r="B64"/>
  <c r="C64"/>
  <c r="I64"/>
  <c r="L64"/>
  <c r="M64"/>
  <c r="A65"/>
  <c r="B65"/>
  <c r="C65"/>
  <c r="I65"/>
  <c r="L65"/>
  <c r="M65"/>
  <c r="A66"/>
  <c r="B66"/>
  <c r="C66"/>
  <c r="I66"/>
  <c r="L66"/>
  <c r="M66"/>
  <c r="A67"/>
  <c r="B67"/>
  <c r="C67"/>
  <c r="I67"/>
  <c r="L67"/>
  <c r="M67"/>
  <c r="A68"/>
  <c r="B68"/>
  <c r="C68"/>
  <c r="I68"/>
  <c r="L68"/>
  <c r="M68"/>
  <c r="A69"/>
  <c r="B69"/>
  <c r="C69"/>
  <c r="I69"/>
  <c r="L69"/>
  <c r="M69"/>
  <c r="A70"/>
  <c r="B70"/>
  <c r="C70"/>
  <c r="I70"/>
  <c r="L70"/>
  <c r="M70"/>
  <c r="A71"/>
  <c r="B71"/>
  <c r="C71"/>
  <c r="I71"/>
  <c r="L71"/>
  <c r="M71"/>
  <c r="A72"/>
  <c r="B72"/>
  <c r="C72"/>
  <c r="I72"/>
  <c r="L72"/>
  <c r="M72"/>
  <c r="A73"/>
  <c r="B73"/>
  <c r="C73"/>
  <c r="I73"/>
  <c r="L73"/>
  <c r="M73"/>
  <c r="A74"/>
  <c r="B74"/>
  <c r="C74"/>
  <c r="I74"/>
  <c r="L74"/>
  <c r="M74"/>
  <c r="A75"/>
  <c r="B75"/>
  <c r="C75"/>
  <c r="I75"/>
  <c r="L75"/>
  <c r="M75"/>
  <c r="A76"/>
  <c r="B76"/>
  <c r="C76"/>
  <c r="I76"/>
  <c r="L76"/>
  <c r="M76"/>
  <c r="A77"/>
  <c r="B77"/>
  <c r="C77"/>
  <c r="I77"/>
  <c r="L77"/>
  <c r="M77"/>
  <c r="A78"/>
  <c r="B78"/>
  <c r="C78"/>
  <c r="I78"/>
  <c r="L78"/>
  <c r="M78"/>
  <c r="A79"/>
  <c r="B79"/>
  <c r="C79"/>
  <c r="I79"/>
  <c r="L79"/>
  <c r="M79"/>
  <c r="A80"/>
  <c r="B80"/>
  <c r="C80"/>
  <c r="I80"/>
  <c r="L80"/>
  <c r="M80"/>
  <c r="A81"/>
  <c r="B81"/>
  <c r="C81"/>
  <c r="I81"/>
  <c r="L81"/>
  <c r="M81"/>
  <c r="A82"/>
  <c r="B82"/>
  <c r="C82"/>
  <c r="I82"/>
  <c r="L82"/>
  <c r="M82"/>
  <c r="A83"/>
  <c r="B83"/>
  <c r="C83"/>
  <c r="I83"/>
  <c r="L83"/>
  <c r="M83"/>
  <c r="A84"/>
  <c r="B84"/>
  <c r="C84"/>
  <c r="I84"/>
  <c r="L84"/>
  <c r="M84"/>
  <c r="A85"/>
  <c r="B85"/>
  <c r="C85"/>
  <c r="I85"/>
  <c r="L85"/>
  <c r="M85"/>
  <c r="A86"/>
  <c r="B86"/>
  <c r="C86"/>
  <c r="I86"/>
  <c r="L86"/>
  <c r="M86"/>
  <c r="A87"/>
  <c r="B87"/>
  <c r="C87"/>
  <c r="I87"/>
  <c r="L87"/>
  <c r="M87"/>
  <c r="A88"/>
  <c r="B88"/>
  <c r="C88"/>
  <c r="I88"/>
  <c r="L88"/>
  <c r="M88"/>
  <c r="A89"/>
  <c r="B89"/>
  <c r="C89"/>
  <c r="I89"/>
  <c r="L89"/>
  <c r="M89"/>
  <c r="A90"/>
  <c r="B90"/>
  <c r="C90"/>
  <c r="I90"/>
  <c r="L90"/>
  <c r="M90"/>
  <c r="A91"/>
  <c r="B91"/>
  <c r="C91"/>
  <c r="I91"/>
  <c r="L91"/>
  <c r="M91"/>
  <c r="A92"/>
  <c r="B92"/>
  <c r="C92"/>
  <c r="I92"/>
  <c r="L92"/>
  <c r="M92"/>
  <c r="A93"/>
  <c r="B93"/>
  <c r="C93"/>
  <c r="I93"/>
  <c r="L93"/>
  <c r="M93"/>
  <c r="A94"/>
  <c r="B94"/>
  <c r="C94"/>
  <c r="I94"/>
  <c r="L94"/>
  <c r="M94"/>
  <c r="A95"/>
  <c r="B95"/>
  <c r="C95"/>
  <c r="I95"/>
  <c r="L95"/>
  <c r="M95"/>
  <c r="A96"/>
  <c r="B96"/>
  <c r="C96"/>
  <c r="I96"/>
  <c r="L96"/>
  <c r="M96"/>
  <c r="A97"/>
  <c r="B97"/>
  <c r="C97"/>
  <c r="I97"/>
  <c r="L97"/>
  <c r="M97"/>
  <c r="A98"/>
  <c r="B98"/>
  <c r="C98"/>
  <c r="I98"/>
  <c r="L98"/>
  <c r="M98"/>
  <c r="A99"/>
  <c r="B99"/>
  <c r="C99"/>
  <c r="I99"/>
  <c r="L99"/>
  <c r="M99"/>
  <c r="A100"/>
  <c r="B100"/>
  <c r="C100"/>
  <c r="I100"/>
  <c r="L100"/>
  <c r="M100"/>
  <c r="A101"/>
  <c r="B101"/>
  <c r="C101"/>
  <c r="I101"/>
  <c r="L101"/>
  <c r="M101"/>
  <c r="A102"/>
  <c r="B102"/>
  <c r="C102"/>
  <c r="I102"/>
  <c r="L102"/>
  <c r="M102"/>
  <c r="A103"/>
  <c r="B103"/>
  <c r="C103"/>
  <c r="I103"/>
  <c r="L103"/>
  <c r="M103"/>
  <c r="A104"/>
  <c r="B104"/>
  <c r="C104"/>
  <c r="I104"/>
  <c r="L104"/>
  <c r="M104"/>
  <c r="A105"/>
  <c r="B105"/>
  <c r="C105"/>
  <c r="I105"/>
  <c r="L105"/>
  <c r="M105"/>
  <c r="A106"/>
  <c r="B106"/>
  <c r="C106"/>
  <c r="I106"/>
  <c r="L106"/>
  <c r="M106"/>
  <c r="A107"/>
  <c r="B107"/>
  <c r="C107"/>
  <c r="I107"/>
  <c r="L107"/>
  <c r="M107"/>
  <c r="A108"/>
  <c r="B108"/>
  <c r="C108"/>
  <c r="I108"/>
  <c r="L108"/>
  <c r="M108"/>
  <c r="A109"/>
  <c r="B109"/>
  <c r="C109"/>
  <c r="I109"/>
  <c r="L109"/>
  <c r="M109"/>
  <c r="A110"/>
  <c r="B110"/>
  <c r="C110"/>
  <c r="I110"/>
  <c r="L110"/>
  <c r="M110"/>
  <c r="A111"/>
  <c r="B111"/>
  <c r="C111"/>
  <c r="I111"/>
  <c r="L111"/>
  <c r="M111"/>
  <c r="A112"/>
  <c r="B112"/>
  <c r="C112"/>
  <c r="D112"/>
  <c r="I112"/>
  <c r="L112"/>
  <c r="M112"/>
  <c r="A113"/>
  <c r="B113"/>
  <c r="C113"/>
  <c r="I113"/>
  <c r="L113"/>
  <c r="M113"/>
  <c r="A114"/>
  <c r="B114"/>
  <c r="C114"/>
  <c r="I114"/>
  <c r="L114"/>
  <c r="M114"/>
  <c r="A115"/>
  <c r="B115"/>
  <c r="C115"/>
  <c r="I115"/>
  <c r="L115"/>
  <c r="M115"/>
  <c r="A116"/>
  <c r="B116"/>
  <c r="C116"/>
  <c r="I116"/>
  <c r="L116"/>
  <c r="M116"/>
  <c r="A117"/>
  <c r="B117"/>
  <c r="C117"/>
  <c r="I117"/>
  <c r="L117"/>
  <c r="M117"/>
  <c r="A118"/>
  <c r="B118"/>
  <c r="C118"/>
  <c r="I118"/>
  <c r="L118"/>
  <c r="M118"/>
  <c r="A119"/>
  <c r="B119"/>
  <c r="C119"/>
  <c r="I119"/>
  <c r="L119"/>
  <c r="M119"/>
  <c r="A120"/>
  <c r="B120"/>
  <c r="C120"/>
  <c r="I120"/>
  <c r="L120"/>
  <c r="M120"/>
  <c r="A121"/>
  <c r="B121"/>
  <c r="C121"/>
  <c r="I121"/>
  <c r="L121"/>
  <c r="M121"/>
  <c r="A122"/>
  <c r="B122"/>
  <c r="C122"/>
  <c r="I122"/>
  <c r="L122"/>
  <c r="M122"/>
  <c r="A123"/>
  <c r="B123"/>
  <c r="C123"/>
  <c r="I123"/>
  <c r="L123"/>
  <c r="M123"/>
  <c r="A124"/>
  <c r="B124"/>
  <c r="C124"/>
  <c r="I124"/>
  <c r="L124"/>
  <c r="M124"/>
  <c r="A125"/>
  <c r="B125"/>
  <c r="C125"/>
  <c r="I125"/>
  <c r="L125"/>
  <c r="M125"/>
  <c r="A126"/>
  <c r="B126"/>
  <c r="C126"/>
  <c r="I126"/>
  <c r="L126"/>
  <c r="M126"/>
  <c r="A127"/>
  <c r="B127"/>
  <c r="C127"/>
  <c r="I127"/>
  <c r="L127"/>
  <c r="M127"/>
  <c r="A128"/>
  <c r="B128"/>
  <c r="C128"/>
  <c r="I128"/>
  <c r="L128"/>
  <c r="M128"/>
  <c r="A129"/>
  <c r="B129"/>
  <c r="C129"/>
  <c r="I129"/>
  <c r="L129"/>
  <c r="M129"/>
  <c r="A130"/>
  <c r="B130"/>
  <c r="C130"/>
  <c r="I130"/>
  <c r="L130"/>
  <c r="M130"/>
  <c r="A131"/>
  <c r="B131"/>
  <c r="C131"/>
  <c r="I131"/>
  <c r="L131"/>
  <c r="M131"/>
  <c r="A132"/>
  <c r="B132"/>
  <c r="C132"/>
  <c r="I132"/>
  <c r="L132"/>
  <c r="M132"/>
  <c r="A133"/>
  <c r="B133"/>
  <c r="C133"/>
  <c r="I133"/>
  <c r="L133"/>
  <c r="M133"/>
  <c r="A134"/>
  <c r="B134"/>
  <c r="C134"/>
  <c r="I134"/>
  <c r="L134"/>
  <c r="M134"/>
  <c r="A135"/>
  <c r="B135"/>
  <c r="C135"/>
  <c r="I135"/>
  <c r="L135"/>
  <c r="M135"/>
  <c r="A136"/>
  <c r="B136"/>
  <c r="C136"/>
  <c r="I136"/>
  <c r="L136"/>
  <c r="M136"/>
  <c r="A137"/>
  <c r="B137"/>
  <c r="C137"/>
  <c r="I137"/>
  <c r="L137"/>
  <c r="M137"/>
  <c r="A138"/>
  <c r="B138"/>
  <c r="C138"/>
  <c r="I138"/>
  <c r="L138"/>
  <c r="M138"/>
  <c r="A139"/>
  <c r="B139"/>
  <c r="C139"/>
  <c r="I139"/>
  <c r="L139"/>
  <c r="M139"/>
  <c r="A140"/>
  <c r="B140"/>
  <c r="C140"/>
  <c r="I140"/>
  <c r="L140"/>
  <c r="M140"/>
  <c r="A141"/>
  <c r="B141"/>
  <c r="C141"/>
  <c r="I141"/>
  <c r="L141"/>
  <c r="M141"/>
  <c r="A142"/>
  <c r="B142"/>
  <c r="C142"/>
  <c r="I142"/>
  <c r="L142"/>
  <c r="M142"/>
  <c r="A143"/>
  <c r="B143"/>
  <c r="C143"/>
  <c r="D143"/>
  <c r="I143"/>
  <c r="L143"/>
  <c r="M143"/>
  <c r="A144"/>
  <c r="B144"/>
  <c r="C144"/>
  <c r="D144"/>
  <c r="I144"/>
  <c r="L144"/>
  <c r="M144"/>
  <c r="A145"/>
  <c r="B145"/>
  <c r="C145"/>
  <c r="I145"/>
  <c r="L145"/>
  <c r="M145"/>
  <c r="A146"/>
  <c r="B146"/>
  <c r="C146"/>
  <c r="I146"/>
  <c r="L146"/>
  <c r="M146"/>
  <c r="A147"/>
  <c r="B147"/>
  <c r="C147"/>
  <c r="I147"/>
  <c r="L147"/>
  <c r="M147"/>
  <c r="A148"/>
  <c r="B148"/>
  <c r="C148"/>
  <c r="I148"/>
  <c r="L148"/>
  <c r="M148"/>
  <c r="A149"/>
  <c r="B149"/>
  <c r="C149"/>
  <c r="D149"/>
  <c r="I149"/>
  <c r="L149"/>
  <c r="M149"/>
  <c r="A150"/>
  <c r="B150"/>
  <c r="C150"/>
  <c r="I150"/>
  <c r="L150"/>
  <c r="M150"/>
  <c r="A151"/>
  <c r="B151"/>
  <c r="C151"/>
  <c r="I151"/>
  <c r="L151"/>
  <c r="M151"/>
  <c r="A152"/>
  <c r="B152"/>
  <c r="C152"/>
  <c r="D152"/>
  <c r="I152"/>
  <c r="L152"/>
  <c r="M152"/>
  <c r="A153"/>
  <c r="B153"/>
  <c r="C153"/>
  <c r="D153"/>
  <c r="I153"/>
  <c r="J153"/>
  <c r="K153"/>
  <c r="L153"/>
  <c r="M153"/>
  <c r="A154"/>
  <c r="B154"/>
  <c r="C154"/>
  <c r="I154"/>
  <c r="J154"/>
  <c r="K154"/>
  <c r="L154"/>
  <c r="M154"/>
  <c r="A155"/>
  <c r="B155"/>
  <c r="C155"/>
  <c r="I155"/>
  <c r="J155"/>
  <c r="K155"/>
  <c r="L155"/>
  <c r="M155"/>
  <c r="A156"/>
  <c r="B156"/>
  <c r="C156"/>
  <c r="D156"/>
  <c r="I156"/>
  <c r="J156"/>
  <c r="K156"/>
  <c r="L156"/>
  <c r="M156"/>
  <c r="A157"/>
  <c r="B157"/>
  <c r="C157"/>
  <c r="D157"/>
  <c r="I157"/>
  <c r="J157"/>
  <c r="K157"/>
  <c r="L157"/>
  <c r="M157"/>
  <c r="A158"/>
  <c r="B158"/>
  <c r="C158"/>
  <c r="D158"/>
  <c r="I158"/>
  <c r="J158"/>
  <c r="K158"/>
  <c r="L158"/>
  <c r="M158"/>
  <c r="AD262"/>
  <c r="Q262"/>
  <c r="D212"/>
  <c r="D211"/>
  <c r="D210"/>
  <c r="D209"/>
  <c r="D201"/>
  <c r="D200"/>
  <c r="D194"/>
  <c r="D193"/>
  <c r="D192"/>
  <c r="B212"/>
  <c r="B211"/>
  <c r="B210"/>
  <c r="B209"/>
  <c r="B208"/>
  <c r="AV262"/>
  <c r="AW262"/>
  <c r="AX262"/>
  <c r="BI262"/>
  <c r="H157"/>
  <c r="N4"/>
  <c r="P4"/>
  <c r="BB4"/>
  <c r="BE4"/>
  <c r="BH4"/>
  <c r="AK4"/>
  <c r="BL4"/>
  <c r="N5"/>
  <c r="P5"/>
  <c r="BB5"/>
  <c r="BE5"/>
  <c r="BH5"/>
  <c r="AK5"/>
  <c r="BL5"/>
  <c r="N6"/>
  <c r="P6"/>
  <c r="BB6"/>
  <c r="BE6"/>
  <c r="BH6"/>
  <c r="AK6"/>
  <c r="BL6"/>
  <c r="N7"/>
  <c r="P7"/>
  <c r="BB7"/>
  <c r="BE7"/>
  <c r="BH7"/>
  <c r="AK7"/>
  <c r="BL7"/>
  <c r="N8"/>
  <c r="P8"/>
  <c r="BB8"/>
  <c r="BE8"/>
  <c r="BH8"/>
  <c r="AK8"/>
  <c r="BL8"/>
  <c r="N9"/>
  <c r="P9"/>
  <c r="BB9"/>
  <c r="BE9"/>
  <c r="BH9"/>
  <c r="AK9"/>
  <c r="BL9"/>
  <c r="N10"/>
  <c r="P10"/>
  <c r="BB10"/>
  <c r="BE10"/>
  <c r="BH10"/>
  <c r="AK10"/>
  <c r="BL10"/>
  <c r="N11"/>
  <c r="P11"/>
  <c r="BB11"/>
  <c r="BE11"/>
  <c r="BH11"/>
  <c r="AK11"/>
  <c r="BL11"/>
  <c r="N12"/>
  <c r="P12"/>
  <c r="BB12"/>
  <c r="BE12"/>
  <c r="BH12"/>
  <c r="AK12"/>
  <c r="BL12"/>
  <c r="N13"/>
  <c r="P13"/>
  <c r="BB13"/>
  <c r="BE13"/>
  <c r="BH13"/>
  <c r="AK13"/>
  <c r="BL13"/>
  <c r="N14"/>
  <c r="P14"/>
  <c r="BB14"/>
  <c r="BE14"/>
  <c r="BH14"/>
  <c r="AK14"/>
  <c r="BL14"/>
  <c r="N15"/>
  <c r="P15"/>
  <c r="BB15"/>
  <c r="BE15"/>
  <c r="BH15"/>
  <c r="AK15"/>
  <c r="BL15"/>
  <c r="N16"/>
  <c r="P16"/>
  <c r="BB16"/>
  <c r="BE16"/>
  <c r="BH16"/>
  <c r="AK16"/>
  <c r="BL16"/>
  <c r="N17"/>
  <c r="P17"/>
  <c r="BB17"/>
  <c r="BE17"/>
  <c r="BH17"/>
  <c r="AK17"/>
  <c r="BL17"/>
  <c r="N18"/>
  <c r="P18"/>
  <c r="BB18"/>
  <c r="BE18"/>
  <c r="BH18"/>
  <c r="AK18"/>
  <c r="BL18"/>
  <c r="N19"/>
  <c r="P19"/>
  <c r="BB19"/>
  <c r="BE19"/>
  <c r="BH19"/>
  <c r="AK19"/>
  <c r="BL19"/>
  <c r="N20"/>
  <c r="P20"/>
  <c r="BB20"/>
  <c r="BE20"/>
  <c r="BH20"/>
  <c r="AK20"/>
  <c r="BL20"/>
  <c r="N21"/>
  <c r="P21"/>
  <c r="BB21"/>
  <c r="BE21"/>
  <c r="BH21"/>
  <c r="AK21"/>
  <c r="BL21"/>
  <c r="N22"/>
  <c r="P22"/>
  <c r="BB22"/>
  <c r="BE22"/>
  <c r="BH22"/>
  <c r="AK22"/>
  <c r="BL22"/>
  <c r="N23"/>
  <c r="P23"/>
  <c r="BB23"/>
  <c r="BE23"/>
  <c r="BH23"/>
  <c r="AK23"/>
  <c r="BL23"/>
  <c r="N24"/>
  <c r="P24"/>
  <c r="BB24"/>
  <c r="BE24"/>
  <c r="BH24"/>
  <c r="AK24"/>
  <c r="BL24"/>
  <c r="N25"/>
  <c r="P25"/>
  <c r="BB25"/>
  <c r="BE25"/>
  <c r="BH25"/>
  <c r="AK25"/>
  <c r="BL25"/>
  <c r="N26"/>
  <c r="P26"/>
  <c r="BB26"/>
  <c r="BE26"/>
  <c r="BH26"/>
  <c r="AK26"/>
  <c r="BL26"/>
  <c r="N27"/>
  <c r="P27"/>
  <c r="BB27"/>
  <c r="BE27"/>
  <c r="BH27"/>
  <c r="AK27"/>
  <c r="BL27"/>
  <c r="N28"/>
  <c r="P28"/>
  <c r="BB28"/>
  <c r="BE28"/>
  <c r="BH28"/>
  <c r="AK28"/>
  <c r="BL28"/>
  <c r="N29"/>
  <c r="P29"/>
  <c r="BB29"/>
  <c r="BE29"/>
  <c r="BH29"/>
  <c r="AK29"/>
  <c r="BL29"/>
  <c r="N30"/>
  <c r="P30"/>
  <c r="BB30"/>
  <c r="BE30"/>
  <c r="BH30"/>
  <c r="AK30"/>
  <c r="BL30"/>
  <c r="N31"/>
  <c r="P31"/>
  <c r="BB31"/>
  <c r="BE31"/>
  <c r="BH31"/>
  <c r="AK31"/>
  <c r="BL31"/>
  <c r="N32"/>
  <c r="P32"/>
  <c r="BB32"/>
  <c r="BE32"/>
  <c r="BH32"/>
  <c r="AK32"/>
  <c r="BL32"/>
  <c r="N33"/>
  <c r="P33"/>
  <c r="BB33"/>
  <c r="BE33"/>
  <c r="BH33"/>
  <c r="AK33"/>
  <c r="BL33"/>
  <c r="N34"/>
  <c r="P34"/>
  <c r="BB34"/>
  <c r="BE34"/>
  <c r="BH34"/>
  <c r="AK34"/>
  <c r="BL34"/>
  <c r="N35"/>
  <c r="P35"/>
  <c r="BB35"/>
  <c r="BE35"/>
  <c r="BH35"/>
  <c r="AK35"/>
  <c r="BL35"/>
  <c r="N36"/>
  <c r="P36"/>
  <c r="BB36"/>
  <c r="BE36"/>
  <c r="BH36"/>
  <c r="AK36"/>
  <c r="BL36"/>
  <c r="N37"/>
  <c r="P37"/>
  <c r="BB37"/>
  <c r="BE37"/>
  <c r="BH37"/>
  <c r="AK37"/>
  <c r="BL37"/>
  <c r="N38"/>
  <c r="P38"/>
  <c r="BB38"/>
  <c r="BE38"/>
  <c r="BH38"/>
  <c r="AK38"/>
  <c r="BL38"/>
  <c r="N39"/>
  <c r="P39"/>
  <c r="BB39"/>
  <c r="BE39"/>
  <c r="BH39"/>
  <c r="AK39"/>
  <c r="BL39"/>
  <c r="N40"/>
  <c r="P40"/>
  <c r="BB40"/>
  <c r="BE40"/>
  <c r="BH40"/>
  <c r="AK40"/>
  <c r="BL40"/>
  <c r="N41"/>
  <c r="P41"/>
  <c r="BB41"/>
  <c r="BE41"/>
  <c r="BH41"/>
  <c r="AK41"/>
  <c r="BL41"/>
  <c r="N42"/>
  <c r="P42"/>
  <c r="BB42"/>
  <c r="BE42"/>
  <c r="BH42"/>
  <c r="AK42"/>
  <c r="BL42"/>
  <c r="N43"/>
  <c r="P43"/>
  <c r="BB43"/>
  <c r="BE43"/>
  <c r="BH43"/>
  <c r="AK43"/>
  <c r="BL43"/>
  <c r="N44"/>
  <c r="P44"/>
  <c r="BB44"/>
  <c r="BE44"/>
  <c r="BH44"/>
  <c r="AK44"/>
  <c r="BL44"/>
  <c r="N45"/>
  <c r="P45"/>
  <c r="BB45"/>
  <c r="BE45"/>
  <c r="BH45"/>
  <c r="AK45"/>
  <c r="BL45"/>
  <c r="N46"/>
  <c r="P46"/>
  <c r="BB46"/>
  <c r="BE46"/>
  <c r="BH46"/>
  <c r="AK46"/>
  <c r="BL46"/>
  <c r="N47"/>
  <c r="P47"/>
  <c r="BB47"/>
  <c r="BE47"/>
  <c r="BH47"/>
  <c r="AK47"/>
  <c r="BL47"/>
  <c r="N48"/>
  <c r="P48"/>
  <c r="BB48"/>
  <c r="BE48"/>
  <c r="BH48"/>
  <c r="AK48"/>
  <c r="BL48"/>
  <c r="N49"/>
  <c r="P49"/>
  <c r="BB49"/>
  <c r="BE49"/>
  <c r="BH49"/>
  <c r="AK49"/>
  <c r="BL49"/>
  <c r="N50"/>
  <c r="P50"/>
  <c r="BB50"/>
  <c r="BE50"/>
  <c r="BH50"/>
  <c r="AK50"/>
  <c r="BL50"/>
  <c r="N51"/>
  <c r="P51"/>
  <c r="BB51"/>
  <c r="BE51"/>
  <c r="BH51"/>
  <c r="AK51"/>
  <c r="BL51"/>
  <c r="N52"/>
  <c r="P52"/>
  <c r="BB52"/>
  <c r="BE52"/>
  <c r="BH52"/>
  <c r="AK52"/>
  <c r="BL52"/>
  <c r="N53"/>
  <c r="P53"/>
  <c r="BB53"/>
  <c r="BE53"/>
  <c r="BH53"/>
  <c r="AK53"/>
  <c r="BL53"/>
  <c r="N54"/>
  <c r="P54"/>
  <c r="BB54"/>
  <c r="BE54"/>
  <c r="BH54"/>
  <c r="AK54"/>
  <c r="BL54"/>
  <c r="N55"/>
  <c r="P55"/>
  <c r="BB55"/>
  <c r="BE55"/>
  <c r="BH55"/>
  <c r="AK55"/>
  <c r="BL55"/>
  <c r="N56"/>
  <c r="P56"/>
  <c r="BB56"/>
  <c r="BE56"/>
  <c r="BH56"/>
  <c r="AK56"/>
  <c r="BL56"/>
  <c r="N57"/>
  <c r="P57"/>
  <c r="BB57"/>
  <c r="BE57"/>
  <c r="BH57"/>
  <c r="AK57"/>
  <c r="BL57"/>
  <c r="N58"/>
  <c r="P58"/>
  <c r="BB58"/>
  <c r="BE58"/>
  <c r="BH58"/>
  <c r="AK58"/>
  <c r="BL58"/>
  <c r="N59"/>
  <c r="P59"/>
  <c r="BB59"/>
  <c r="BE59"/>
  <c r="BH59"/>
  <c r="AK59"/>
  <c r="BL59"/>
  <c r="N60"/>
  <c r="P60"/>
  <c r="BB60"/>
  <c r="BE60"/>
  <c r="BH60"/>
  <c r="AK60"/>
  <c r="BL60"/>
  <c r="N61"/>
  <c r="P61"/>
  <c r="BB61"/>
  <c r="BE61"/>
  <c r="BH61"/>
  <c r="AK61"/>
  <c r="BL61"/>
  <c r="N62"/>
  <c r="P62"/>
  <c r="BB62"/>
  <c r="BE62"/>
  <c r="BH62"/>
  <c r="AK62"/>
  <c r="BL62"/>
  <c r="N63"/>
  <c r="P63"/>
  <c r="BB63"/>
  <c r="BE63"/>
  <c r="BH63"/>
  <c r="AK63"/>
  <c r="BL63"/>
  <c r="N64"/>
  <c r="P64"/>
  <c r="BB64"/>
  <c r="BE64"/>
  <c r="BH64"/>
  <c r="AK64"/>
  <c r="BL64"/>
  <c r="N65"/>
  <c r="P65"/>
  <c r="BB65"/>
  <c r="BE65"/>
  <c r="BH65"/>
  <c r="AK65"/>
  <c r="BL65"/>
  <c r="N66"/>
  <c r="P66"/>
  <c r="BB66"/>
  <c r="BE66"/>
  <c r="BH66"/>
  <c r="AK66"/>
  <c r="BL66"/>
  <c r="N67"/>
  <c r="P67"/>
  <c r="BB67"/>
  <c r="BE67"/>
  <c r="BH67"/>
  <c r="AK67"/>
  <c r="BL67"/>
  <c r="N68"/>
  <c r="P68"/>
  <c r="BB68"/>
  <c r="BE68"/>
  <c r="BH68"/>
  <c r="AK68"/>
  <c r="BL68"/>
  <c r="N69"/>
  <c r="P69"/>
  <c r="BB69"/>
  <c r="BE69"/>
  <c r="BH69"/>
  <c r="AK69"/>
  <c r="BL69"/>
  <c r="N70"/>
  <c r="P70"/>
  <c r="BB70"/>
  <c r="BE70"/>
  <c r="BH70"/>
  <c r="AK70"/>
  <c r="BL70"/>
  <c r="N71"/>
  <c r="P71"/>
  <c r="BB71"/>
  <c r="BE71"/>
  <c r="BH71"/>
  <c r="AK71"/>
  <c r="BL71"/>
  <c r="N72"/>
  <c r="P72"/>
  <c r="BB72"/>
  <c r="BE72"/>
  <c r="BH72"/>
  <c r="AK72"/>
  <c r="BL72"/>
  <c r="N73"/>
  <c r="P73"/>
  <c r="BB73"/>
  <c r="BE73"/>
  <c r="BH73"/>
  <c r="AK73"/>
  <c r="BL73"/>
  <c r="N74"/>
  <c r="P74"/>
  <c r="BB74"/>
  <c r="BE74"/>
  <c r="BH74"/>
  <c r="AK74"/>
  <c r="BL74"/>
  <c r="N75"/>
  <c r="P75"/>
  <c r="BB75"/>
  <c r="BE75"/>
  <c r="BH75"/>
  <c r="AK75"/>
  <c r="BL75"/>
  <c r="N76"/>
  <c r="P76"/>
  <c r="BB76"/>
  <c r="BE76"/>
  <c r="BH76"/>
  <c r="AK76"/>
  <c r="BL76"/>
  <c r="N77"/>
  <c r="P77"/>
  <c r="BB77"/>
  <c r="BE77"/>
  <c r="BH77"/>
  <c r="AK77"/>
  <c r="BL77"/>
  <c r="N78"/>
  <c r="P78"/>
  <c r="BB78"/>
  <c r="BE78"/>
  <c r="BH78"/>
  <c r="AK78"/>
  <c r="BL78"/>
  <c r="N79"/>
  <c r="P79"/>
  <c r="BB79"/>
  <c r="BE79"/>
  <c r="BH79"/>
  <c r="AK79"/>
  <c r="BL79"/>
  <c r="N80"/>
  <c r="P80"/>
  <c r="BB80"/>
  <c r="BE80"/>
  <c r="BH80"/>
  <c r="AK80"/>
  <c r="BL80"/>
  <c r="N81"/>
  <c r="P81"/>
  <c r="BB81"/>
  <c r="BE81"/>
  <c r="BH81"/>
  <c r="AK81"/>
  <c r="BL81"/>
  <c r="N82"/>
  <c r="P82"/>
  <c r="BB82"/>
  <c r="BE82"/>
  <c r="BH82"/>
  <c r="AK82"/>
  <c r="BL82"/>
  <c r="N83"/>
  <c r="P83"/>
  <c r="BB83"/>
  <c r="BE83"/>
  <c r="BH83"/>
  <c r="AK83"/>
  <c r="BL83"/>
  <c r="N84"/>
  <c r="P84"/>
  <c r="BB84"/>
  <c r="BE84"/>
  <c r="BH84"/>
  <c r="AK84"/>
  <c r="BL84"/>
  <c r="N85"/>
  <c r="P85"/>
  <c r="BB85"/>
  <c r="BE85"/>
  <c r="BH85"/>
  <c r="AK85"/>
  <c r="BL85"/>
  <c r="N86"/>
  <c r="P86"/>
  <c r="BB86"/>
  <c r="BE86"/>
  <c r="BH86"/>
  <c r="AK86"/>
  <c r="BL86"/>
  <c r="N87"/>
  <c r="P87"/>
  <c r="BB87"/>
  <c r="BE87"/>
  <c r="BH87"/>
  <c r="AK87"/>
  <c r="BL87"/>
  <c r="N88"/>
  <c r="P88"/>
  <c r="BB88"/>
  <c r="BE88"/>
  <c r="BH88"/>
  <c r="AK88"/>
  <c r="BL88"/>
  <c r="N89"/>
  <c r="P89"/>
  <c r="BB89"/>
  <c r="BE89"/>
  <c r="BH89"/>
  <c r="AK89"/>
  <c r="BL89"/>
  <c r="N90"/>
  <c r="P90"/>
  <c r="BB90"/>
  <c r="BE90"/>
  <c r="BH90"/>
  <c r="AK90"/>
  <c r="BL90"/>
  <c r="N91"/>
  <c r="P91"/>
  <c r="BB91"/>
  <c r="BE91"/>
  <c r="BH91"/>
  <c r="AK91"/>
  <c r="BL91"/>
  <c r="N92"/>
  <c r="P92"/>
  <c r="BB92"/>
  <c r="BE92"/>
  <c r="BH92"/>
  <c r="AK92"/>
  <c r="BL92"/>
  <c r="N93"/>
  <c r="P93"/>
  <c r="BB93"/>
  <c r="BE93"/>
  <c r="BH93"/>
  <c r="AK93"/>
  <c r="BL93"/>
  <c r="N94"/>
  <c r="P94"/>
  <c r="BB94"/>
  <c r="BE94"/>
  <c r="BH94"/>
  <c r="AK94"/>
  <c r="BL94"/>
  <c r="N95"/>
  <c r="P95"/>
  <c r="BB95"/>
  <c r="BE95"/>
  <c r="BH95"/>
  <c r="AK95"/>
  <c r="BL95"/>
  <c r="N96"/>
  <c r="P96"/>
  <c r="BB96"/>
  <c r="BE96"/>
  <c r="BH96"/>
  <c r="AK96"/>
  <c r="BL96"/>
  <c r="N97"/>
  <c r="P97"/>
  <c r="BB97"/>
  <c r="BE97"/>
  <c r="BH97"/>
  <c r="AK97"/>
  <c r="BL97"/>
  <c r="N98"/>
  <c r="P98"/>
  <c r="BB98"/>
  <c r="BE98"/>
  <c r="BH98"/>
  <c r="AK98"/>
  <c r="BL98"/>
  <c r="N99"/>
  <c r="P99"/>
  <c r="BB99"/>
  <c r="BE99"/>
  <c r="BH99"/>
  <c r="AK99"/>
  <c r="BL99"/>
  <c r="N100"/>
  <c r="P100"/>
  <c r="BB100"/>
  <c r="BE100"/>
  <c r="BH100"/>
  <c r="AK100"/>
  <c r="BL100"/>
  <c r="N101"/>
  <c r="P101"/>
  <c r="BB101"/>
  <c r="BE101"/>
  <c r="BH101"/>
  <c r="AK101"/>
  <c r="BL101"/>
  <c r="N102"/>
  <c r="P102"/>
  <c r="BB102"/>
  <c r="BE102"/>
  <c r="BH102"/>
  <c r="AK102"/>
  <c r="BL102"/>
  <c r="N103"/>
  <c r="P103"/>
  <c r="BB103"/>
  <c r="BE103"/>
  <c r="BH103"/>
  <c r="AK103"/>
  <c r="BL103"/>
  <c r="N104"/>
  <c r="P104"/>
  <c r="BB104"/>
  <c r="BE104"/>
  <c r="BH104"/>
  <c r="AK104"/>
  <c r="BL104"/>
  <c r="N105"/>
  <c r="P105"/>
  <c r="BB105"/>
  <c r="BE105"/>
  <c r="BH105"/>
  <c r="AK105"/>
  <c r="BL105"/>
  <c r="N106"/>
  <c r="P106"/>
  <c r="BB106"/>
  <c r="BE106"/>
  <c r="BH106"/>
  <c r="AK106"/>
  <c r="BL106"/>
  <c r="N107"/>
  <c r="P107"/>
  <c r="BB107"/>
  <c r="BE107"/>
  <c r="BH107"/>
  <c r="AK107"/>
  <c r="BL107"/>
  <c r="N108"/>
  <c r="P108"/>
  <c r="BB108"/>
  <c r="BE108"/>
  <c r="BH108"/>
  <c r="AK108"/>
  <c r="BL108"/>
  <c r="N109"/>
  <c r="P109"/>
  <c r="BB109"/>
  <c r="BE109"/>
  <c r="BH109"/>
  <c r="AK109"/>
  <c r="BL109"/>
  <c r="N110"/>
  <c r="P110"/>
  <c r="BB110"/>
  <c r="BE110"/>
  <c r="BH110"/>
  <c r="AK110"/>
  <c r="BL110"/>
  <c r="N111"/>
  <c r="P111"/>
  <c r="BB111"/>
  <c r="BE111"/>
  <c r="BH111"/>
  <c r="AK111"/>
  <c r="BL111"/>
  <c r="N112"/>
  <c r="P112"/>
  <c r="BB112"/>
  <c r="BE112"/>
  <c r="BH112"/>
  <c r="AK112"/>
  <c r="BL112"/>
  <c r="N113"/>
  <c r="P113"/>
  <c r="BB113"/>
  <c r="BE113"/>
  <c r="BH113"/>
  <c r="AK113"/>
  <c r="BL113"/>
  <c r="N114"/>
  <c r="P114"/>
  <c r="BB114"/>
  <c r="BE114"/>
  <c r="BH114"/>
  <c r="AK114"/>
  <c r="BL114"/>
  <c r="N115"/>
  <c r="P115"/>
  <c r="BB115"/>
  <c r="BE115"/>
  <c r="BH115"/>
  <c r="AK115"/>
  <c r="BL115"/>
  <c r="N116"/>
  <c r="P116"/>
  <c r="BB116"/>
  <c r="BE116"/>
  <c r="BH116"/>
  <c r="AK116"/>
  <c r="BL116"/>
  <c r="N117"/>
  <c r="P117"/>
  <c r="BB117"/>
  <c r="BE117"/>
  <c r="BH117"/>
  <c r="AK117"/>
  <c r="BL117"/>
  <c r="N118"/>
  <c r="P118"/>
  <c r="BB118"/>
  <c r="BE118"/>
  <c r="BH118"/>
  <c r="AK118"/>
  <c r="BL118"/>
  <c r="N119"/>
  <c r="P119"/>
  <c r="BB119"/>
  <c r="BE119"/>
  <c r="BH119"/>
  <c r="AK119"/>
  <c r="BL119"/>
  <c r="N120"/>
  <c r="P120"/>
  <c r="BB120"/>
  <c r="BE120"/>
  <c r="BH120"/>
  <c r="AK120"/>
  <c r="BL120"/>
  <c r="N121"/>
  <c r="P121"/>
  <c r="BB121"/>
  <c r="BE121"/>
  <c r="BH121"/>
  <c r="AK121"/>
  <c r="BL121"/>
  <c r="N122"/>
  <c r="P122"/>
  <c r="BB122"/>
  <c r="BE122"/>
  <c r="BH122"/>
  <c r="AK122"/>
  <c r="BL122"/>
  <c r="N123"/>
  <c r="P123"/>
  <c r="BB123"/>
  <c r="BE123"/>
  <c r="BH123"/>
  <c r="AK123"/>
  <c r="BL123"/>
  <c r="N124"/>
  <c r="P124"/>
  <c r="BB124"/>
  <c r="BE124"/>
  <c r="BH124"/>
  <c r="AK124"/>
  <c r="BL124"/>
  <c r="N125"/>
  <c r="P125"/>
  <c r="BB125"/>
  <c r="BE125"/>
  <c r="BH125"/>
  <c r="AK125"/>
  <c r="BL125"/>
  <c r="N126"/>
  <c r="P126"/>
  <c r="BB126"/>
  <c r="BE126"/>
  <c r="BH126"/>
  <c r="AK126"/>
  <c r="BL126"/>
  <c r="N127"/>
  <c r="P127"/>
  <c r="BB127"/>
  <c r="BE127"/>
  <c r="BH127"/>
  <c r="AK127"/>
  <c r="BL127"/>
  <c r="N128"/>
  <c r="P128"/>
  <c r="BB128"/>
  <c r="BE128"/>
  <c r="BH128"/>
  <c r="AK128"/>
  <c r="BL128"/>
  <c r="N129"/>
  <c r="P129"/>
  <c r="BB129"/>
  <c r="BE129"/>
  <c r="BH129"/>
  <c r="AK129"/>
  <c r="BL129"/>
  <c r="N130"/>
  <c r="P130"/>
  <c r="BB130"/>
  <c r="BE130"/>
  <c r="BH130"/>
  <c r="AK130"/>
  <c r="BL130"/>
  <c r="N131"/>
  <c r="P131"/>
  <c r="BB131"/>
  <c r="BE131"/>
  <c r="BH131"/>
  <c r="AK131"/>
  <c r="BL131"/>
  <c r="N132"/>
  <c r="P132"/>
  <c r="BB132"/>
  <c r="BE132"/>
  <c r="BH132"/>
  <c r="AK132"/>
  <c r="BL132"/>
  <c r="N133"/>
  <c r="P133"/>
  <c r="BB133"/>
  <c r="BE133"/>
  <c r="BH133"/>
  <c r="AK133"/>
  <c r="BL133"/>
  <c r="N134"/>
  <c r="P134"/>
  <c r="BB134"/>
  <c r="BE134"/>
  <c r="BH134"/>
  <c r="AK134"/>
  <c r="BL134"/>
  <c r="N135"/>
  <c r="P135"/>
  <c r="BB135"/>
  <c r="BE135"/>
  <c r="BH135"/>
  <c r="AK135"/>
  <c r="BL135"/>
  <c r="N136"/>
  <c r="P136"/>
  <c r="BB136"/>
  <c r="BE136"/>
  <c r="BH136"/>
  <c r="AK136"/>
  <c r="BL136"/>
  <c r="N137"/>
  <c r="P137"/>
  <c r="BB137"/>
  <c r="BE137"/>
  <c r="BH137"/>
  <c r="AK137"/>
  <c r="BL137"/>
  <c r="N138"/>
  <c r="P138"/>
  <c r="BB138"/>
  <c r="BE138"/>
  <c r="BH138"/>
  <c r="AK138"/>
  <c r="BL138"/>
  <c r="N139"/>
  <c r="P139"/>
  <c r="BB139"/>
  <c r="BE139"/>
  <c r="BH139"/>
  <c r="AK139"/>
  <c r="BL139"/>
  <c r="N140"/>
  <c r="P140"/>
  <c r="BB140"/>
  <c r="BE140"/>
  <c r="BH140"/>
  <c r="AK140"/>
  <c r="BL140"/>
  <c r="N141"/>
  <c r="P141"/>
  <c r="BB141"/>
  <c r="BE141"/>
  <c r="BH141"/>
  <c r="AK141"/>
  <c r="BL141"/>
  <c r="N142"/>
  <c r="P142"/>
  <c r="BB142"/>
  <c r="BE142"/>
  <c r="BH142"/>
  <c r="AK142"/>
  <c r="BL142"/>
  <c r="N143"/>
  <c r="P143"/>
  <c r="BB143"/>
  <c r="BE143"/>
  <c r="BH143"/>
  <c r="AK143"/>
  <c r="BL143"/>
  <c r="N144"/>
  <c r="P144"/>
  <c r="BB144"/>
  <c r="BE144"/>
  <c r="BH144"/>
  <c r="AK144"/>
  <c r="BL144"/>
  <c r="N145"/>
  <c r="P145"/>
  <c r="BB145"/>
  <c r="BE145"/>
  <c r="BH145"/>
  <c r="AK145"/>
  <c r="BL145"/>
  <c r="N146"/>
  <c r="P146"/>
  <c r="BB146"/>
  <c r="BE146"/>
  <c r="BH146"/>
  <c r="AK146"/>
  <c r="BL146"/>
  <c r="N147"/>
  <c r="P147"/>
  <c r="BB147"/>
  <c r="BE147"/>
  <c r="BH147"/>
  <c r="AK147"/>
  <c r="BL147"/>
  <c r="N148"/>
  <c r="P148"/>
  <c r="BB148"/>
  <c r="BE148"/>
  <c r="BH148"/>
  <c r="AK148"/>
  <c r="BL148"/>
  <c r="N149"/>
  <c r="P149"/>
  <c r="BB149"/>
  <c r="BE149"/>
  <c r="BH149"/>
  <c r="AK149"/>
  <c r="BL149"/>
  <c r="N150"/>
  <c r="P150"/>
  <c r="BB150"/>
  <c r="BE150"/>
  <c r="BH150"/>
  <c r="AK150"/>
  <c r="BL150"/>
  <c r="N151"/>
  <c r="P151"/>
  <c r="BB151"/>
  <c r="BE151"/>
  <c r="BH151"/>
  <c r="AK151"/>
  <c r="BL151"/>
  <c r="N152"/>
  <c r="P152"/>
  <c r="BB152"/>
  <c r="BE152"/>
  <c r="BH152"/>
  <c r="AK152"/>
  <c r="BL152"/>
  <c r="N153"/>
  <c r="P153"/>
  <c r="BB153"/>
  <c r="BE153"/>
  <c r="BH153"/>
  <c r="AK153"/>
  <c r="BL153"/>
  <c r="N154"/>
  <c r="P154"/>
  <c r="BB154"/>
  <c r="BE154"/>
  <c r="BH154"/>
  <c r="AK154"/>
  <c r="BL154"/>
  <c r="N155"/>
  <c r="P155"/>
  <c r="BB155"/>
  <c r="BE155"/>
  <c r="BH155"/>
  <c r="AK155"/>
  <c r="BL155"/>
  <c r="N156"/>
  <c r="P156"/>
  <c r="BB156"/>
  <c r="BE156"/>
  <c r="BH156"/>
  <c r="AK156"/>
  <c r="BL156"/>
  <c r="N158"/>
  <c r="P158"/>
  <c r="BB158"/>
  <c r="BE158"/>
  <c r="BH158"/>
  <c r="AK158"/>
  <c r="BL158"/>
  <c r="N159"/>
  <c r="P159"/>
  <c r="BB159"/>
  <c r="BE159"/>
  <c r="BH159"/>
  <c r="AK159"/>
  <c r="BL159"/>
  <c r="N160"/>
  <c r="P160"/>
  <c r="BB160"/>
  <c r="BE160"/>
  <c r="BH160"/>
  <c r="AK160"/>
  <c r="R160"/>
  <c r="AP160"/>
  <c r="BL160"/>
  <c r="N161"/>
  <c r="R161"/>
  <c r="AP161"/>
  <c r="P161"/>
  <c r="BB161"/>
  <c r="BE161"/>
  <c r="BH161"/>
  <c r="AK161"/>
  <c r="BL161"/>
  <c r="N162"/>
  <c r="R162"/>
  <c r="AP162"/>
  <c r="P162"/>
  <c r="BB162"/>
  <c r="BE162"/>
  <c r="BH162"/>
  <c r="AK162"/>
  <c r="BL162"/>
  <c r="N163"/>
  <c r="R163"/>
  <c r="AP163"/>
  <c r="P163"/>
  <c r="BB163"/>
  <c r="BE163"/>
  <c r="BH163"/>
  <c r="AK163"/>
  <c r="BL163"/>
  <c r="N164"/>
  <c r="R164"/>
  <c r="AP164"/>
  <c r="P164"/>
  <c r="BB164"/>
  <c r="BE164"/>
  <c r="BH164"/>
  <c r="AK164"/>
  <c r="BL164"/>
  <c r="N165"/>
  <c r="R165"/>
  <c r="AP165"/>
  <c r="P165"/>
  <c r="BB165"/>
  <c r="BE165"/>
  <c r="BH165"/>
  <c r="AK165"/>
  <c r="BL165"/>
  <c r="N166"/>
  <c r="R166"/>
  <c r="AP166"/>
  <c r="P166"/>
  <c r="BB166"/>
  <c r="BE166"/>
  <c r="BH166"/>
  <c r="AK166"/>
  <c r="BL166"/>
  <c r="N167"/>
  <c r="R167"/>
  <c r="AP167"/>
  <c r="P167"/>
  <c r="BB167"/>
  <c r="BE167"/>
  <c r="BH167"/>
  <c r="AK167"/>
  <c r="BL167"/>
  <c r="N168"/>
  <c r="R168"/>
  <c r="AP168"/>
  <c r="P168"/>
  <c r="BB168"/>
  <c r="BE168"/>
  <c r="BH168"/>
  <c r="AK168"/>
  <c r="BL168"/>
  <c r="N169"/>
  <c r="R169"/>
  <c r="AP169"/>
  <c r="P169"/>
  <c r="BB169"/>
  <c r="BE169"/>
  <c r="BH169"/>
  <c r="AK169"/>
  <c r="BL169"/>
  <c r="N170"/>
  <c r="R170"/>
  <c r="AP170"/>
  <c r="P170"/>
  <c r="BB170"/>
  <c r="BE170"/>
  <c r="BH170"/>
  <c r="AK170"/>
  <c r="BL170"/>
  <c r="N171"/>
  <c r="R171"/>
  <c r="AP171"/>
  <c r="P171"/>
  <c r="BB171"/>
  <c r="BE171"/>
  <c r="BH171"/>
  <c r="AK171"/>
  <c r="BL171"/>
  <c r="N172"/>
  <c r="R172"/>
  <c r="AP172"/>
  <c r="P172"/>
  <c r="BB172"/>
  <c r="BE172"/>
  <c r="BH172"/>
  <c r="AK172"/>
  <c r="BL172"/>
  <c r="N173"/>
  <c r="P173"/>
  <c r="BB173"/>
  <c r="BE173"/>
  <c r="BH173"/>
  <c r="AK173"/>
  <c r="BL173"/>
  <c r="N174"/>
  <c r="P174"/>
  <c r="BB174"/>
  <c r="BE174"/>
  <c r="BH174"/>
  <c r="AK174"/>
  <c r="BL174"/>
  <c r="N175"/>
  <c r="P175"/>
  <c r="BB175"/>
  <c r="BE175"/>
  <c r="BH175"/>
  <c r="AK175"/>
  <c r="BL175"/>
  <c r="N176"/>
  <c r="P176"/>
  <c r="BB176"/>
  <c r="BE176"/>
  <c r="BH176"/>
  <c r="AK176"/>
  <c r="BL176"/>
  <c r="N177"/>
  <c r="P177"/>
  <c r="BB177"/>
  <c r="BE177"/>
  <c r="BH177"/>
  <c r="AK177"/>
  <c r="BL177"/>
  <c r="N178"/>
  <c r="R178"/>
  <c r="AP178"/>
  <c r="P178"/>
  <c r="BB178"/>
  <c r="BE178"/>
  <c r="BH178"/>
  <c r="AK178"/>
  <c r="BL178"/>
  <c r="N179"/>
  <c r="R179"/>
  <c r="AP179"/>
  <c r="P179"/>
  <c r="BB179"/>
  <c r="BE179"/>
  <c r="BH179"/>
  <c r="AK179"/>
  <c r="BL179"/>
  <c r="N180"/>
  <c r="R180"/>
  <c r="AP180"/>
  <c r="P180"/>
  <c r="BB180"/>
  <c r="BE180"/>
  <c r="BH180"/>
  <c r="AK180"/>
  <c r="BL180"/>
  <c r="N181"/>
  <c r="R181"/>
  <c r="AP181"/>
  <c r="P181"/>
  <c r="BB181"/>
  <c r="BE181"/>
  <c r="BH181"/>
  <c r="AK181"/>
  <c r="BL181"/>
  <c r="N182"/>
  <c r="R182"/>
  <c r="AP182"/>
  <c r="P182"/>
  <c r="BB182"/>
  <c r="BE182"/>
  <c r="BH182"/>
  <c r="AK182"/>
  <c r="BL182"/>
  <c r="N183"/>
  <c r="R183"/>
  <c r="AP183"/>
  <c r="P183"/>
  <c r="BB183"/>
  <c r="BE183"/>
  <c r="BH183"/>
  <c r="AK183"/>
  <c r="BL183"/>
  <c r="N184"/>
  <c r="R184"/>
  <c r="AP184"/>
  <c r="P184"/>
  <c r="BB184"/>
  <c r="BE184"/>
  <c r="BH184"/>
  <c r="AK184"/>
  <c r="BL184"/>
  <c r="N185"/>
  <c r="R185"/>
  <c r="AP185"/>
  <c r="P185"/>
  <c r="BB185"/>
  <c r="BE185"/>
  <c r="BH185"/>
  <c r="AK185"/>
  <c r="BL185"/>
  <c r="N186"/>
  <c r="R186"/>
  <c r="AP186"/>
  <c r="P186"/>
  <c r="BB186"/>
  <c r="BE186"/>
  <c r="BH186"/>
  <c r="AK186"/>
  <c r="BL186"/>
  <c r="N187"/>
  <c r="P187"/>
  <c r="BB187"/>
  <c r="BE187"/>
  <c r="BH187"/>
  <c r="AK187"/>
  <c r="BL187"/>
  <c r="N188"/>
  <c r="P188"/>
  <c r="BB188"/>
  <c r="BE188"/>
  <c r="BH188"/>
  <c r="AK188"/>
  <c r="BL188"/>
  <c r="N189"/>
  <c r="R189"/>
  <c r="AP189"/>
  <c r="P189"/>
  <c r="BB189"/>
  <c r="BE189"/>
  <c r="BH189"/>
  <c r="AK189"/>
  <c r="BL189"/>
  <c r="N190"/>
  <c r="R190"/>
  <c r="AP190"/>
  <c r="P190"/>
  <c r="BB190"/>
  <c r="BE190"/>
  <c r="BH190"/>
  <c r="AK190"/>
  <c r="BL190"/>
  <c r="N191"/>
  <c r="R191"/>
  <c r="AP191"/>
  <c r="P191"/>
  <c r="BB191"/>
  <c r="BE191"/>
  <c r="BH191"/>
  <c r="AK191"/>
  <c r="BL191"/>
  <c r="N192"/>
  <c r="R192"/>
  <c r="AP192"/>
  <c r="P192"/>
  <c r="BB192"/>
  <c r="BE192"/>
  <c r="BH192"/>
  <c r="AK192"/>
  <c r="BL192"/>
  <c r="N193"/>
  <c r="R193"/>
  <c r="AP193"/>
  <c r="P193"/>
  <c r="BB193"/>
  <c r="BE193"/>
  <c r="BH193"/>
  <c r="AK193"/>
  <c r="BL193"/>
  <c r="N194"/>
  <c r="R194"/>
  <c r="AP194"/>
  <c r="P194"/>
  <c r="BB194"/>
  <c r="BE194"/>
  <c r="BH194"/>
  <c r="AK194"/>
  <c r="BL194"/>
  <c r="N195"/>
  <c r="R195"/>
  <c r="AP195"/>
  <c r="P195"/>
  <c r="BB195"/>
  <c r="BE195"/>
  <c r="BH195"/>
  <c r="AK195"/>
  <c r="BL195"/>
  <c r="N196"/>
  <c r="R196"/>
  <c r="AP196"/>
  <c r="P196"/>
  <c r="BB196"/>
  <c r="BE196"/>
  <c r="BH196"/>
  <c r="AK196"/>
  <c r="BL196"/>
  <c r="N197"/>
  <c r="R197"/>
  <c r="AP197"/>
  <c r="P197"/>
  <c r="BB197"/>
  <c r="BE197"/>
  <c r="BH197"/>
  <c r="AK197"/>
  <c r="BL197"/>
  <c r="N198"/>
  <c r="R198"/>
  <c r="AP198"/>
  <c r="P198"/>
  <c r="BB198"/>
  <c r="BE198"/>
  <c r="BH198"/>
  <c r="AK198"/>
  <c r="BL198"/>
  <c r="N199"/>
  <c r="R199"/>
  <c r="AP199"/>
  <c r="P199"/>
  <c r="BB199"/>
  <c r="BE199"/>
  <c r="BH199"/>
  <c r="AK199"/>
  <c r="BL199"/>
  <c r="N200"/>
  <c r="R200"/>
  <c r="AP200"/>
  <c r="P200"/>
  <c r="BB200"/>
  <c r="BE200"/>
  <c r="BH200"/>
  <c r="AK200"/>
  <c r="BL200"/>
  <c r="N201"/>
  <c r="R201"/>
  <c r="AP201"/>
  <c r="P201"/>
  <c r="BB201"/>
  <c r="BE201"/>
  <c r="BH201"/>
  <c r="AK201"/>
  <c r="BL201"/>
  <c r="N202"/>
  <c r="P202"/>
  <c r="BB202"/>
  <c r="BE202"/>
  <c r="BH202"/>
  <c r="AK202"/>
  <c r="BL202"/>
  <c r="N203"/>
  <c r="P203"/>
  <c r="BB203"/>
  <c r="BE203"/>
  <c r="BH203"/>
  <c r="AK203"/>
  <c r="BL203"/>
  <c r="N204"/>
  <c r="P204"/>
  <c r="BB204"/>
  <c r="BE204"/>
  <c r="BH204"/>
  <c r="AK204"/>
  <c r="BL204"/>
  <c r="N205"/>
  <c r="P205"/>
  <c r="BB205"/>
  <c r="BE205"/>
  <c r="BH205"/>
  <c r="AK205"/>
  <c r="BL205"/>
  <c r="N206"/>
  <c r="P206"/>
  <c r="BB206"/>
  <c r="BE206"/>
  <c r="BH206"/>
  <c r="AK206"/>
  <c r="BL206"/>
  <c r="N207"/>
  <c r="R207"/>
  <c r="AP207"/>
  <c r="P207"/>
  <c r="BB207"/>
  <c r="BE207"/>
  <c r="BH207"/>
  <c r="AK207"/>
  <c r="BL207"/>
  <c r="N208"/>
  <c r="R208"/>
  <c r="AP208"/>
  <c r="P208"/>
  <c r="BB208"/>
  <c r="BE208"/>
  <c r="BH208"/>
  <c r="AK208"/>
  <c r="BL208"/>
  <c r="N209"/>
  <c r="R209"/>
  <c r="AP209"/>
  <c r="P209"/>
  <c r="BB209"/>
  <c r="BE209"/>
  <c r="BH209"/>
  <c r="AK209"/>
  <c r="BL209"/>
  <c r="N210"/>
  <c r="R210"/>
  <c r="AP210"/>
  <c r="P210"/>
  <c r="BB210"/>
  <c r="BE210"/>
  <c r="BH210"/>
  <c r="AK210"/>
  <c r="BL210"/>
  <c r="N211"/>
  <c r="R211"/>
  <c r="AP211"/>
  <c r="P211"/>
  <c r="BB211"/>
  <c r="BE211"/>
  <c r="BH211"/>
  <c r="AK211"/>
  <c r="BL211"/>
  <c r="N212"/>
  <c r="R212"/>
  <c r="AP212"/>
  <c r="P212"/>
  <c r="BB212"/>
  <c r="BE212"/>
  <c r="BH212"/>
  <c r="AK212"/>
  <c r="BL212"/>
  <c r="N213"/>
  <c r="R213"/>
  <c r="AP213"/>
  <c r="P213"/>
  <c r="BB213"/>
  <c r="BE213"/>
  <c r="BH213"/>
  <c r="AK213"/>
  <c r="BL213"/>
  <c r="N214"/>
  <c r="R214"/>
  <c r="AP214"/>
  <c r="P214"/>
  <c r="BB214"/>
  <c r="BE214"/>
  <c r="BH214"/>
  <c r="AK214"/>
  <c r="BL214"/>
  <c r="N215"/>
  <c r="R215"/>
  <c r="AP215"/>
  <c r="P215"/>
  <c r="BB215"/>
  <c r="BE215"/>
  <c r="BH215"/>
  <c r="AK215"/>
  <c r="BL215"/>
  <c r="N216"/>
  <c r="R216"/>
  <c r="AP216"/>
  <c r="P216"/>
  <c r="BB216"/>
  <c r="BE216"/>
  <c r="BH216"/>
  <c r="AK216"/>
  <c r="BL216"/>
  <c r="N217"/>
  <c r="R217"/>
  <c r="AP217"/>
  <c r="P217"/>
  <c r="BB217"/>
  <c r="BE217"/>
  <c r="BH217"/>
  <c r="AK217"/>
  <c r="BL217"/>
  <c r="N218"/>
  <c r="R218"/>
  <c r="AP218"/>
  <c r="P218"/>
  <c r="BB218"/>
  <c r="BE218"/>
  <c r="BH218"/>
  <c r="AK218"/>
  <c r="BL218"/>
  <c r="N219"/>
  <c r="P219"/>
  <c r="BB219"/>
  <c r="BE219"/>
  <c r="BH219"/>
  <c r="AK219"/>
  <c r="BL219"/>
  <c r="N220"/>
  <c r="P220"/>
  <c r="BB220"/>
  <c r="BE220"/>
  <c r="BH220"/>
  <c r="AK220"/>
  <c r="BL220"/>
  <c r="N221"/>
  <c r="P221"/>
  <c r="BB221"/>
  <c r="BE221"/>
  <c r="BH221"/>
  <c r="AK221"/>
  <c r="BL221"/>
  <c r="N222"/>
  <c r="P222"/>
  <c r="BB222"/>
  <c r="BE222"/>
  <c r="BH222"/>
  <c r="AK222"/>
  <c r="BL222"/>
  <c r="N223"/>
  <c r="P223"/>
  <c r="BB223"/>
  <c r="BE223"/>
  <c r="BH223"/>
  <c r="AK223"/>
  <c r="BL223"/>
  <c r="N224"/>
  <c r="P224"/>
  <c r="BB224"/>
  <c r="BE224"/>
  <c r="BH224"/>
  <c r="AK224"/>
  <c r="BL224"/>
  <c r="N225"/>
  <c r="P225"/>
  <c r="BB225"/>
  <c r="BE225"/>
  <c r="BH225"/>
  <c r="AK225"/>
  <c r="BL225"/>
  <c r="N226"/>
  <c r="P226"/>
  <c r="BB226"/>
  <c r="BE226"/>
  <c r="BH226"/>
  <c r="AK226"/>
  <c r="BL226"/>
  <c r="N227"/>
  <c r="P227"/>
  <c r="BB227"/>
  <c r="BE227"/>
  <c r="BH227"/>
  <c r="AK227"/>
  <c r="BL227"/>
  <c r="N228"/>
  <c r="P228"/>
  <c r="BB228"/>
  <c r="BE228"/>
  <c r="BH228"/>
  <c r="AK228"/>
  <c r="BL228"/>
  <c r="N229"/>
  <c r="P229"/>
  <c r="BB229"/>
  <c r="BE229"/>
  <c r="BH229"/>
  <c r="AK229"/>
  <c r="BL229"/>
  <c r="N230"/>
  <c r="P230"/>
  <c r="BB230"/>
  <c r="BE230"/>
  <c r="BH230"/>
  <c r="AK230"/>
  <c r="BL230"/>
  <c r="N231"/>
  <c r="P231"/>
  <c r="BB231"/>
  <c r="BE231"/>
  <c r="BH231"/>
  <c r="AK231"/>
  <c r="BL231"/>
  <c r="N232"/>
  <c r="P232"/>
  <c r="BB232"/>
  <c r="BE232"/>
  <c r="BH232"/>
  <c r="AK232"/>
  <c r="BL232"/>
  <c r="N233"/>
  <c r="P233"/>
  <c r="BB233"/>
  <c r="BE233"/>
  <c r="BH233"/>
  <c r="AK233"/>
  <c r="BL233"/>
  <c r="N234"/>
  <c r="P234"/>
  <c r="BB234"/>
  <c r="BE234"/>
  <c r="BH234"/>
  <c r="AK234"/>
  <c r="BL234"/>
  <c r="N235"/>
  <c r="P235"/>
  <c r="BB235"/>
  <c r="BE235"/>
  <c r="BH235"/>
  <c r="AK235"/>
  <c r="BL235"/>
  <c r="N236"/>
  <c r="P236"/>
  <c r="BB236"/>
  <c r="BE236"/>
  <c r="BH236"/>
  <c r="AK236"/>
  <c r="BL236"/>
  <c r="N237"/>
  <c r="P237"/>
  <c r="BB237"/>
  <c r="BE237"/>
  <c r="BH237"/>
  <c r="AK237"/>
  <c r="BL237"/>
  <c r="N238"/>
  <c r="P238"/>
  <c r="BB238"/>
  <c r="BE238"/>
  <c r="BH238"/>
  <c r="AK238"/>
  <c r="BL238"/>
  <c r="N239"/>
  <c r="P239"/>
  <c r="BB239"/>
  <c r="BE239"/>
  <c r="BH239"/>
  <c r="AK239"/>
  <c r="BL239"/>
  <c r="N240"/>
  <c r="P240"/>
  <c r="BB240"/>
  <c r="BE240"/>
  <c r="BH240"/>
  <c r="AK240"/>
  <c r="BL240"/>
  <c r="N241"/>
  <c r="P241"/>
  <c r="BB241"/>
  <c r="BE241"/>
  <c r="BH241"/>
  <c r="AK241"/>
  <c r="BL241"/>
  <c r="N242"/>
  <c r="P242"/>
  <c r="BB242"/>
  <c r="BE242"/>
  <c r="BH242"/>
  <c r="AK242"/>
  <c r="BL242"/>
  <c r="N243"/>
  <c r="P243"/>
  <c r="BB243"/>
  <c r="BE243"/>
  <c r="BH243"/>
  <c r="AK243"/>
  <c r="BL243"/>
  <c r="N244"/>
  <c r="P244"/>
  <c r="BB244"/>
  <c r="BE244"/>
  <c r="BH244"/>
  <c r="AK244"/>
  <c r="BL244"/>
  <c r="N245"/>
  <c r="P245"/>
  <c r="BB245"/>
  <c r="BE245"/>
  <c r="BH245"/>
  <c r="AK245"/>
  <c r="BL245"/>
  <c r="N246"/>
  <c r="P246"/>
  <c r="BB246"/>
  <c r="BE246"/>
  <c r="BH246"/>
  <c r="AK246"/>
  <c r="BL246"/>
  <c r="N247"/>
  <c r="P247"/>
  <c r="BB247"/>
  <c r="BE247"/>
  <c r="BH247"/>
  <c r="AK247"/>
  <c r="BL247"/>
  <c r="N248"/>
  <c r="P248"/>
  <c r="BB248"/>
  <c r="BE248"/>
  <c r="BH248"/>
  <c r="AK248"/>
  <c r="BL248"/>
  <c r="N249"/>
  <c r="P249"/>
  <c r="BB249"/>
  <c r="BE249"/>
  <c r="BH249"/>
  <c r="AK249"/>
  <c r="BL249"/>
  <c r="N250"/>
  <c r="P250"/>
  <c r="BB250"/>
  <c r="BE250"/>
  <c r="BH250"/>
  <c r="AK250"/>
  <c r="BL250"/>
  <c r="N251"/>
  <c r="P251"/>
  <c r="BB251"/>
  <c r="BE251"/>
  <c r="BH251"/>
  <c r="AK251"/>
  <c r="BL251"/>
  <c r="N252"/>
  <c r="P252"/>
  <c r="BB252"/>
  <c r="BE252"/>
  <c r="BH252"/>
  <c r="AK252"/>
  <c r="BL252"/>
  <c r="N253"/>
  <c r="P253"/>
  <c r="BB253"/>
  <c r="BE253"/>
  <c r="BH253"/>
  <c r="AK253"/>
  <c r="BL253"/>
  <c r="N254"/>
  <c r="P254"/>
  <c r="BB254"/>
  <c r="BE254"/>
  <c r="BH254"/>
  <c r="AK254"/>
  <c r="BL254"/>
  <c r="N255"/>
  <c r="P255"/>
  <c r="BB255"/>
  <c r="BE255"/>
  <c r="BH255"/>
  <c r="AK255"/>
  <c r="BL255"/>
  <c r="N256"/>
  <c r="P256"/>
  <c r="BB256"/>
  <c r="BE256"/>
  <c r="BH256"/>
  <c r="AK256"/>
  <c r="BL256"/>
  <c r="N257"/>
  <c r="P257"/>
  <c r="BB257"/>
  <c r="BE257"/>
  <c r="BH257"/>
  <c r="AK257"/>
  <c r="BL257"/>
  <c r="N258"/>
  <c r="P258"/>
  <c r="BB258"/>
  <c r="BE258"/>
  <c r="BH258"/>
  <c r="AK258"/>
  <c r="BL258"/>
  <c r="N259"/>
  <c r="P259"/>
  <c r="BB259"/>
  <c r="BE259"/>
  <c r="BH259"/>
  <c r="AK259"/>
  <c r="BL259"/>
  <c r="N260"/>
  <c r="P260"/>
  <c r="BB260"/>
  <c r="BE260"/>
  <c r="BH260"/>
  <c r="AK260"/>
  <c r="BL260"/>
  <c r="N261"/>
  <c r="P261"/>
  <c r="BB261"/>
  <c r="BE261"/>
  <c r="BH261"/>
  <c r="AK261"/>
  <c r="BL261"/>
  <c r="AG4"/>
  <c r="AI4"/>
  <c r="AL4"/>
  <c r="T4"/>
  <c r="AQ4"/>
  <c r="AZ4"/>
  <c r="BC4"/>
  <c r="BF4"/>
  <c r="AH4"/>
  <c r="AJ4"/>
  <c r="AM4"/>
  <c r="BA4"/>
  <c r="BD4"/>
  <c r="BG4"/>
  <c r="AF4"/>
  <c r="BK4"/>
  <c r="AE4"/>
  <c r="BJ4"/>
  <c r="BN4"/>
  <c r="AG5"/>
  <c r="AI5"/>
  <c r="AL5"/>
  <c r="T5"/>
  <c r="AQ5"/>
  <c r="AZ5"/>
  <c r="BC5"/>
  <c r="BF5"/>
  <c r="AH5"/>
  <c r="AJ5"/>
  <c r="AM5"/>
  <c r="BA5"/>
  <c r="BD5"/>
  <c r="BG5"/>
  <c r="AF5"/>
  <c r="BK5"/>
  <c r="AE5"/>
  <c r="BJ5"/>
  <c r="BN5"/>
  <c r="AG6"/>
  <c r="AI6"/>
  <c r="AL6"/>
  <c r="U6"/>
  <c r="T6"/>
  <c r="AQ6"/>
  <c r="AZ6"/>
  <c r="BC6"/>
  <c r="BF6"/>
  <c r="AH6"/>
  <c r="AJ6"/>
  <c r="AM6"/>
  <c r="BA6"/>
  <c r="BD6"/>
  <c r="BG6"/>
  <c r="AF6"/>
  <c r="BK6"/>
  <c r="AE6"/>
  <c r="BJ6"/>
  <c r="BN6"/>
  <c r="AG7"/>
  <c r="AI7"/>
  <c r="AL7"/>
  <c r="T7"/>
  <c r="AQ7"/>
  <c r="AZ7"/>
  <c r="BC7"/>
  <c r="BF7"/>
  <c r="AH7"/>
  <c r="AJ7"/>
  <c r="AM7"/>
  <c r="BA7"/>
  <c r="BD7"/>
  <c r="BG7"/>
  <c r="AF7"/>
  <c r="BK7"/>
  <c r="AE7"/>
  <c r="BJ7"/>
  <c r="BN7"/>
  <c r="AG8"/>
  <c r="AI8"/>
  <c r="AL8"/>
  <c r="T8"/>
  <c r="AQ8"/>
  <c r="AZ8"/>
  <c r="BC8"/>
  <c r="BF8"/>
  <c r="AH8"/>
  <c r="AJ8"/>
  <c r="AM8"/>
  <c r="BA8"/>
  <c r="BD8"/>
  <c r="BG8"/>
  <c r="AF8"/>
  <c r="BK8"/>
  <c r="AE8"/>
  <c r="BJ8"/>
  <c r="BN8"/>
  <c r="AG9"/>
  <c r="AI9"/>
  <c r="AL9"/>
  <c r="U9"/>
  <c r="T9"/>
  <c r="AQ9"/>
  <c r="AZ9"/>
  <c r="BC9"/>
  <c r="BF9"/>
  <c r="AH9"/>
  <c r="AJ9"/>
  <c r="AM9"/>
  <c r="BA9"/>
  <c r="BD9"/>
  <c r="BG9"/>
  <c r="AF9"/>
  <c r="BK9"/>
  <c r="AE9"/>
  <c r="BJ9"/>
  <c r="BN9"/>
  <c r="AG10"/>
  <c r="AI10"/>
  <c r="AL10"/>
  <c r="T10"/>
  <c r="AQ10"/>
  <c r="AZ10"/>
  <c r="BC10"/>
  <c r="BF10"/>
  <c r="AH10"/>
  <c r="AJ10"/>
  <c r="AM10"/>
  <c r="BA10"/>
  <c r="BD10"/>
  <c r="BG10"/>
  <c r="AF10"/>
  <c r="BK10"/>
  <c r="AE10"/>
  <c r="BJ10"/>
  <c r="BN10"/>
  <c r="AG11"/>
  <c r="AI11"/>
  <c r="AL11"/>
  <c r="T11"/>
  <c r="AQ11"/>
  <c r="AZ11"/>
  <c r="BC11"/>
  <c r="BF11"/>
  <c r="AH11"/>
  <c r="AJ11"/>
  <c r="AM11"/>
  <c r="BA11"/>
  <c r="BD11"/>
  <c r="BG11"/>
  <c r="AF11"/>
  <c r="BK11"/>
  <c r="AE11"/>
  <c r="BJ11"/>
  <c r="BN11"/>
  <c r="AG12"/>
  <c r="AI12"/>
  <c r="AL12"/>
  <c r="U12"/>
  <c r="T12"/>
  <c r="AQ12"/>
  <c r="AZ12"/>
  <c r="BC12"/>
  <c r="BF12"/>
  <c r="AH12"/>
  <c r="AJ12"/>
  <c r="AM12"/>
  <c r="BA12"/>
  <c r="BD12"/>
  <c r="BG12"/>
  <c r="AF12"/>
  <c r="BK12"/>
  <c r="AE12"/>
  <c r="BJ12"/>
  <c r="BN12"/>
  <c r="AG13"/>
  <c r="AI13"/>
  <c r="AL13"/>
  <c r="T13"/>
  <c r="AQ13"/>
  <c r="AZ13"/>
  <c r="BC13"/>
  <c r="BF13"/>
  <c r="AH13"/>
  <c r="AJ13"/>
  <c r="AM13"/>
  <c r="BA13"/>
  <c r="BD13"/>
  <c r="BG13"/>
  <c r="AF13"/>
  <c r="BK13"/>
  <c r="AE13"/>
  <c r="BJ13"/>
  <c r="BN13"/>
  <c r="AG14"/>
  <c r="AI14"/>
  <c r="AL14"/>
  <c r="T14"/>
  <c r="AQ14"/>
  <c r="AZ14"/>
  <c r="BC14"/>
  <c r="BF14"/>
  <c r="AH14"/>
  <c r="AJ14"/>
  <c r="AM14"/>
  <c r="BA14"/>
  <c r="BD14"/>
  <c r="BG14"/>
  <c r="AF14"/>
  <c r="BK14"/>
  <c r="AE14"/>
  <c r="BJ14"/>
  <c r="BN14"/>
  <c r="AG15"/>
  <c r="AI15"/>
  <c r="AL15"/>
  <c r="U15"/>
  <c r="T15"/>
  <c r="AQ15"/>
  <c r="AZ15"/>
  <c r="BC15"/>
  <c r="BF15"/>
  <c r="AH15"/>
  <c r="AJ15"/>
  <c r="AM15"/>
  <c r="BA15"/>
  <c r="BD15"/>
  <c r="BG15"/>
  <c r="AF15"/>
  <c r="BK15"/>
  <c r="AE15"/>
  <c r="BJ15"/>
  <c r="BN15"/>
  <c r="AG16"/>
  <c r="AI16"/>
  <c r="AL16"/>
  <c r="T16"/>
  <c r="AQ16"/>
  <c r="AZ16"/>
  <c r="BC16"/>
  <c r="BF16"/>
  <c r="AH16"/>
  <c r="AJ16"/>
  <c r="AM16"/>
  <c r="BA16"/>
  <c r="BD16"/>
  <c r="BG16"/>
  <c r="AF16"/>
  <c r="BK16"/>
  <c r="AE16"/>
  <c r="BJ16"/>
  <c r="BN16"/>
  <c r="AG17"/>
  <c r="AI17"/>
  <c r="AL17"/>
  <c r="T17"/>
  <c r="AQ17"/>
  <c r="AZ17"/>
  <c r="BC17"/>
  <c r="BF17"/>
  <c r="AH17"/>
  <c r="AJ17"/>
  <c r="AM17"/>
  <c r="BA17"/>
  <c r="BD17"/>
  <c r="BG17"/>
  <c r="AF17"/>
  <c r="BK17"/>
  <c r="AE17"/>
  <c r="BJ17"/>
  <c r="BN17"/>
  <c r="AG18"/>
  <c r="AI18"/>
  <c r="AL18"/>
  <c r="U18"/>
  <c r="T18"/>
  <c r="AQ18"/>
  <c r="AZ18"/>
  <c r="BC18"/>
  <c r="BF18"/>
  <c r="AH18"/>
  <c r="AJ18"/>
  <c r="AM18"/>
  <c r="BA18"/>
  <c r="BD18"/>
  <c r="BG18"/>
  <c r="AF18"/>
  <c r="BK18"/>
  <c r="AE18"/>
  <c r="BJ18"/>
  <c r="BN18"/>
  <c r="AG19"/>
  <c r="AI19"/>
  <c r="AL19"/>
  <c r="T19"/>
  <c r="AQ19"/>
  <c r="AZ19"/>
  <c r="BC19"/>
  <c r="BF19"/>
  <c r="AH19"/>
  <c r="AJ19"/>
  <c r="AM19"/>
  <c r="BA19"/>
  <c r="BD19"/>
  <c r="BG19"/>
  <c r="AF19"/>
  <c r="BK19"/>
  <c r="AE19"/>
  <c r="BJ19"/>
  <c r="BN19"/>
  <c r="AG20"/>
  <c r="AI20"/>
  <c r="AL20"/>
  <c r="T20"/>
  <c r="AQ20"/>
  <c r="AZ20"/>
  <c r="BC20"/>
  <c r="BF20"/>
  <c r="AH20"/>
  <c r="AJ20"/>
  <c r="AM20"/>
  <c r="BA20"/>
  <c r="BD20"/>
  <c r="BG20"/>
  <c r="AF20"/>
  <c r="BK20"/>
  <c r="AE20"/>
  <c r="BJ20"/>
  <c r="BN20"/>
  <c r="AG21"/>
  <c r="AI21"/>
  <c r="AL21"/>
  <c r="U21"/>
  <c r="T21"/>
  <c r="AQ21"/>
  <c r="AZ21"/>
  <c r="BC21"/>
  <c r="BF21"/>
  <c r="AH21"/>
  <c r="AJ21"/>
  <c r="AM21"/>
  <c r="BA21"/>
  <c r="BD21"/>
  <c r="BG21"/>
  <c r="AF21"/>
  <c r="BK21"/>
  <c r="AE21"/>
  <c r="BJ21"/>
  <c r="BN21"/>
  <c r="AG22"/>
  <c r="AI22"/>
  <c r="AL22"/>
  <c r="T22"/>
  <c r="AQ22"/>
  <c r="AZ22"/>
  <c r="BC22"/>
  <c r="BF22"/>
  <c r="AH22"/>
  <c r="AJ22"/>
  <c r="AM22"/>
  <c r="BA22"/>
  <c r="BD22"/>
  <c r="BG22"/>
  <c r="AF22"/>
  <c r="BK22"/>
  <c r="AE22"/>
  <c r="BJ22"/>
  <c r="BN22"/>
  <c r="AG23"/>
  <c r="AI23"/>
  <c r="AL23"/>
  <c r="T23"/>
  <c r="AQ23"/>
  <c r="AZ23"/>
  <c r="BC23"/>
  <c r="BF23"/>
  <c r="AH23"/>
  <c r="AJ23"/>
  <c r="AM23"/>
  <c r="BA23"/>
  <c r="BD23"/>
  <c r="BG23"/>
  <c r="AF23"/>
  <c r="BK23"/>
  <c r="AE23"/>
  <c r="BJ23"/>
  <c r="BN23"/>
  <c r="AG24"/>
  <c r="AI24"/>
  <c r="AL24"/>
  <c r="U24"/>
  <c r="T24"/>
  <c r="AQ24"/>
  <c r="AZ24"/>
  <c r="BC24"/>
  <c r="BF24"/>
  <c r="AH24"/>
  <c r="AJ24"/>
  <c r="AM24"/>
  <c r="BA24"/>
  <c r="BD24"/>
  <c r="BG24"/>
  <c r="AF24"/>
  <c r="BK24"/>
  <c r="AE24"/>
  <c r="BJ24"/>
  <c r="BN24"/>
  <c r="AG25"/>
  <c r="AI25"/>
  <c r="AL25"/>
  <c r="T25"/>
  <c r="AQ25"/>
  <c r="AZ25"/>
  <c r="BC25"/>
  <c r="BF25"/>
  <c r="AH25"/>
  <c r="AJ25"/>
  <c r="AM25"/>
  <c r="BA25"/>
  <c r="BD25"/>
  <c r="BG25"/>
  <c r="AF25"/>
  <c r="BK25"/>
  <c r="AE25"/>
  <c r="BJ25"/>
  <c r="BN25"/>
  <c r="AG26"/>
  <c r="AI26"/>
  <c r="AL26"/>
  <c r="T26"/>
  <c r="AQ26"/>
  <c r="AZ26"/>
  <c r="BC26"/>
  <c r="BF26"/>
  <c r="AH26"/>
  <c r="AJ26"/>
  <c r="AM26"/>
  <c r="BA26"/>
  <c r="BD26"/>
  <c r="BG26"/>
  <c r="AF26"/>
  <c r="BK26"/>
  <c r="AE26"/>
  <c r="BJ26"/>
  <c r="BN26"/>
  <c r="AG27"/>
  <c r="AI27"/>
  <c r="AL27"/>
  <c r="U27"/>
  <c r="T27"/>
  <c r="AQ27"/>
  <c r="AZ27"/>
  <c r="BC27"/>
  <c r="BF27"/>
  <c r="AH27"/>
  <c r="AJ27"/>
  <c r="AM27"/>
  <c r="BA27"/>
  <c r="BD27"/>
  <c r="BG27"/>
  <c r="AF27"/>
  <c r="BK27"/>
  <c r="AE27"/>
  <c r="BJ27"/>
  <c r="BN27"/>
  <c r="AG28"/>
  <c r="AI28"/>
  <c r="AL28"/>
  <c r="T28"/>
  <c r="AQ28"/>
  <c r="AZ28"/>
  <c r="BC28"/>
  <c r="BF28"/>
  <c r="AH28"/>
  <c r="AJ28"/>
  <c r="AM28"/>
  <c r="BA28"/>
  <c r="BD28"/>
  <c r="BG28"/>
  <c r="AF28"/>
  <c r="BK28"/>
  <c r="AE28"/>
  <c r="BJ28"/>
  <c r="BN28"/>
  <c r="AG29"/>
  <c r="AI29"/>
  <c r="AL29"/>
  <c r="T29"/>
  <c r="AQ29"/>
  <c r="AZ29"/>
  <c r="BC29"/>
  <c r="BF29"/>
  <c r="AH29"/>
  <c r="AJ29"/>
  <c r="AM29"/>
  <c r="BA29"/>
  <c r="BD29"/>
  <c r="BG29"/>
  <c r="AF29"/>
  <c r="BK29"/>
  <c r="AE29"/>
  <c r="BJ29"/>
  <c r="BN29"/>
  <c r="AG30"/>
  <c r="AI30"/>
  <c r="AL30"/>
  <c r="U30"/>
  <c r="T30"/>
  <c r="AQ30"/>
  <c r="AZ30"/>
  <c r="BC30"/>
  <c r="BF30"/>
  <c r="AH30"/>
  <c r="AJ30"/>
  <c r="AM30"/>
  <c r="BA30"/>
  <c r="BD30"/>
  <c r="BG30"/>
  <c r="AF30"/>
  <c r="BK30"/>
  <c r="AE30"/>
  <c r="BJ30"/>
  <c r="BN30"/>
  <c r="AG31"/>
  <c r="AI31"/>
  <c r="AL31"/>
  <c r="T31"/>
  <c r="AQ31"/>
  <c r="AZ31"/>
  <c r="BC31"/>
  <c r="BF31"/>
  <c r="AH31"/>
  <c r="AJ31"/>
  <c r="AM31"/>
  <c r="BA31"/>
  <c r="BD31"/>
  <c r="BG31"/>
  <c r="AF31"/>
  <c r="BK31"/>
  <c r="AE31"/>
  <c r="BJ31"/>
  <c r="BN31"/>
  <c r="AG32"/>
  <c r="AI32"/>
  <c r="AL32"/>
  <c r="T32"/>
  <c r="AQ32"/>
  <c r="AZ32"/>
  <c r="BC32"/>
  <c r="BF32"/>
  <c r="AH32"/>
  <c r="AJ32"/>
  <c r="AM32"/>
  <c r="BA32"/>
  <c r="BD32"/>
  <c r="BG32"/>
  <c r="AF32"/>
  <c r="BK32"/>
  <c r="AE32"/>
  <c r="BJ32"/>
  <c r="BN32"/>
  <c r="AG33"/>
  <c r="AI33"/>
  <c r="AL33"/>
  <c r="U33"/>
  <c r="T33"/>
  <c r="AQ33"/>
  <c r="AZ33"/>
  <c r="BC33"/>
  <c r="BF33"/>
  <c r="AH33"/>
  <c r="AJ33"/>
  <c r="AM33"/>
  <c r="BA33"/>
  <c r="BD33"/>
  <c r="BG33"/>
  <c r="AF33"/>
  <c r="BK33"/>
  <c r="AE33"/>
  <c r="BJ33"/>
  <c r="BN33"/>
  <c r="AG34"/>
  <c r="AI34"/>
  <c r="AL34"/>
  <c r="T34"/>
  <c r="AQ34"/>
  <c r="AZ34"/>
  <c r="BC34"/>
  <c r="BF34"/>
  <c r="AH34"/>
  <c r="AJ34"/>
  <c r="AM34"/>
  <c r="BA34"/>
  <c r="BD34"/>
  <c r="BG34"/>
  <c r="AF34"/>
  <c r="BK34"/>
  <c r="AE34"/>
  <c r="BJ34"/>
  <c r="BN34"/>
  <c r="AG35"/>
  <c r="AI35"/>
  <c r="AL35"/>
  <c r="T35"/>
  <c r="AQ35"/>
  <c r="AZ35"/>
  <c r="BC35"/>
  <c r="BF35"/>
  <c r="AH35"/>
  <c r="AJ35"/>
  <c r="AM35"/>
  <c r="BA35"/>
  <c r="BD35"/>
  <c r="BG35"/>
  <c r="AF35"/>
  <c r="BK35"/>
  <c r="AE35"/>
  <c r="BJ35"/>
  <c r="BN35"/>
  <c r="AG36"/>
  <c r="AI36"/>
  <c r="AL36"/>
  <c r="U36"/>
  <c r="T36"/>
  <c r="AQ36"/>
  <c r="AZ36"/>
  <c r="BC36"/>
  <c r="BF36"/>
  <c r="AH36"/>
  <c r="AJ36"/>
  <c r="AM36"/>
  <c r="BA36"/>
  <c r="BD36"/>
  <c r="BG36"/>
  <c r="AF36"/>
  <c r="BK36"/>
  <c r="AE36"/>
  <c r="BJ36"/>
  <c r="BN36"/>
  <c r="AG37"/>
  <c r="AI37"/>
  <c r="AL37"/>
  <c r="T37"/>
  <c r="AQ37"/>
  <c r="AZ37"/>
  <c r="BC37"/>
  <c r="BF37"/>
  <c r="AH37"/>
  <c r="AJ37"/>
  <c r="AM37"/>
  <c r="BA37"/>
  <c r="BD37"/>
  <c r="BG37"/>
  <c r="AF37"/>
  <c r="BK37"/>
  <c r="AE37"/>
  <c r="BJ37"/>
  <c r="BN37"/>
  <c r="AG38"/>
  <c r="AI38"/>
  <c r="AL38"/>
  <c r="T38"/>
  <c r="AQ38"/>
  <c r="AZ38"/>
  <c r="BC38"/>
  <c r="BF38"/>
  <c r="AH38"/>
  <c r="AJ38"/>
  <c r="AM38"/>
  <c r="BA38"/>
  <c r="BD38"/>
  <c r="BG38"/>
  <c r="AF38"/>
  <c r="BK38"/>
  <c r="AE38"/>
  <c r="BJ38"/>
  <c r="BN38"/>
  <c r="AG39"/>
  <c r="AI39"/>
  <c r="AL39"/>
  <c r="U39"/>
  <c r="T39"/>
  <c r="AQ39"/>
  <c r="AZ39"/>
  <c r="BC39"/>
  <c r="BF39"/>
  <c r="AH39"/>
  <c r="AJ39"/>
  <c r="AM39"/>
  <c r="BA39"/>
  <c r="BD39"/>
  <c r="BG39"/>
  <c r="AF39"/>
  <c r="BK39"/>
  <c r="AE39"/>
  <c r="BJ39"/>
  <c r="BN39"/>
  <c r="AG40"/>
  <c r="AI40"/>
  <c r="AL40"/>
  <c r="T40"/>
  <c r="AQ40"/>
  <c r="AZ40"/>
  <c r="BC40"/>
  <c r="BF40"/>
  <c r="AH40"/>
  <c r="AJ40"/>
  <c r="AM40"/>
  <c r="BA40"/>
  <c r="BD40"/>
  <c r="BG40"/>
  <c r="AF40"/>
  <c r="BK40"/>
  <c r="AE40"/>
  <c r="BJ40"/>
  <c r="BN40"/>
  <c r="AG41"/>
  <c r="AI41"/>
  <c r="AL41"/>
  <c r="T41"/>
  <c r="AQ41"/>
  <c r="AZ41"/>
  <c r="BC41"/>
  <c r="BF41"/>
  <c r="AH41"/>
  <c r="AJ41"/>
  <c r="AM41"/>
  <c r="BA41"/>
  <c r="BD41"/>
  <c r="BG41"/>
  <c r="AF41"/>
  <c r="BK41"/>
  <c r="AE41"/>
  <c r="BJ41"/>
  <c r="BN41"/>
  <c r="AG42"/>
  <c r="AI42"/>
  <c r="AL42"/>
  <c r="T42"/>
  <c r="AQ42"/>
  <c r="AZ42"/>
  <c r="BC42"/>
  <c r="BF42"/>
  <c r="AH42"/>
  <c r="AJ42"/>
  <c r="AM42"/>
  <c r="BA42"/>
  <c r="BD42"/>
  <c r="BG42"/>
  <c r="AF42"/>
  <c r="BK42"/>
  <c r="AE42"/>
  <c r="BJ42"/>
  <c r="BN42"/>
  <c r="AG43"/>
  <c r="AI43"/>
  <c r="AL43"/>
  <c r="T43"/>
  <c r="AQ43"/>
  <c r="AZ43"/>
  <c r="BC43"/>
  <c r="BF43"/>
  <c r="AH43"/>
  <c r="AJ43"/>
  <c r="AM43"/>
  <c r="BA43"/>
  <c r="BD43"/>
  <c r="BG43"/>
  <c r="AF43"/>
  <c r="BK43"/>
  <c r="AE43"/>
  <c r="BJ43"/>
  <c r="BN43"/>
  <c r="AG44"/>
  <c r="AI44"/>
  <c r="AL44"/>
  <c r="T44"/>
  <c r="AQ44"/>
  <c r="AZ44"/>
  <c r="BC44"/>
  <c r="BF44"/>
  <c r="AH44"/>
  <c r="AJ44"/>
  <c r="AM44"/>
  <c r="BA44"/>
  <c r="BD44"/>
  <c r="BG44"/>
  <c r="AF44"/>
  <c r="BK44"/>
  <c r="AE44"/>
  <c r="BJ44"/>
  <c r="BN44"/>
  <c r="AG45"/>
  <c r="AI45"/>
  <c r="AL45"/>
  <c r="T45"/>
  <c r="AQ45"/>
  <c r="AZ45"/>
  <c r="BC45"/>
  <c r="BF45"/>
  <c r="AH45"/>
  <c r="AJ45"/>
  <c r="AM45"/>
  <c r="BA45"/>
  <c r="BD45"/>
  <c r="BG45"/>
  <c r="AF45"/>
  <c r="BK45"/>
  <c r="AE45"/>
  <c r="BJ45"/>
  <c r="BN45"/>
  <c r="AG46"/>
  <c r="AI46"/>
  <c r="AL46"/>
  <c r="T46"/>
  <c r="AQ46"/>
  <c r="AZ46"/>
  <c r="BC46"/>
  <c r="BF46"/>
  <c r="AH46"/>
  <c r="AJ46"/>
  <c r="AM46"/>
  <c r="BA46"/>
  <c r="BD46"/>
  <c r="BG46"/>
  <c r="AF46"/>
  <c r="BK46"/>
  <c r="AE46"/>
  <c r="BJ46"/>
  <c r="BN46"/>
  <c r="AG47"/>
  <c r="AI47"/>
  <c r="AL47"/>
  <c r="T47"/>
  <c r="AQ47"/>
  <c r="AZ47"/>
  <c r="BC47"/>
  <c r="BF47"/>
  <c r="AH47"/>
  <c r="AJ47"/>
  <c r="AM47"/>
  <c r="BA47"/>
  <c r="BD47"/>
  <c r="BG47"/>
  <c r="AF47"/>
  <c r="BK47"/>
  <c r="AE47"/>
  <c r="BJ47"/>
  <c r="BN47"/>
  <c r="AG48"/>
  <c r="AI48"/>
  <c r="AL48"/>
  <c r="T48"/>
  <c r="AQ48"/>
  <c r="AZ48"/>
  <c r="BC48"/>
  <c r="BF48"/>
  <c r="AH48"/>
  <c r="AJ48"/>
  <c r="AM48"/>
  <c r="BA48"/>
  <c r="BD48"/>
  <c r="BG48"/>
  <c r="AF48"/>
  <c r="BK48"/>
  <c r="AE48"/>
  <c r="BJ48"/>
  <c r="BN48"/>
  <c r="AG49"/>
  <c r="AI49"/>
  <c r="AL49"/>
  <c r="T49"/>
  <c r="AQ49"/>
  <c r="AZ49"/>
  <c r="BC49"/>
  <c r="BF49"/>
  <c r="AH49"/>
  <c r="AJ49"/>
  <c r="AM49"/>
  <c r="BA49"/>
  <c r="BD49"/>
  <c r="BG49"/>
  <c r="AF49"/>
  <c r="BK49"/>
  <c r="AE49"/>
  <c r="BJ49"/>
  <c r="BN49"/>
  <c r="AG50"/>
  <c r="AI50"/>
  <c r="AL50"/>
  <c r="T50"/>
  <c r="AQ50"/>
  <c r="AZ50"/>
  <c r="BC50"/>
  <c r="BF50"/>
  <c r="AH50"/>
  <c r="AJ50"/>
  <c r="AM50"/>
  <c r="BA50"/>
  <c r="BD50"/>
  <c r="BG50"/>
  <c r="AF50"/>
  <c r="BK50"/>
  <c r="AE50"/>
  <c r="BJ50"/>
  <c r="BN50"/>
  <c r="AG51"/>
  <c r="AI51"/>
  <c r="AL51"/>
  <c r="T51"/>
  <c r="AQ51"/>
  <c r="AZ51"/>
  <c r="BC51"/>
  <c r="BF51"/>
  <c r="AH51"/>
  <c r="AJ51"/>
  <c r="AM51"/>
  <c r="BA51"/>
  <c r="BD51"/>
  <c r="BG51"/>
  <c r="AF51"/>
  <c r="BK51"/>
  <c r="AE51"/>
  <c r="BJ51"/>
  <c r="BN51"/>
  <c r="AG52"/>
  <c r="AI52"/>
  <c r="AL52"/>
  <c r="T52"/>
  <c r="AQ52"/>
  <c r="AZ52"/>
  <c r="BC52"/>
  <c r="BF52"/>
  <c r="AH52"/>
  <c r="AJ52"/>
  <c r="AM52"/>
  <c r="BA52"/>
  <c r="BD52"/>
  <c r="BG52"/>
  <c r="AF52"/>
  <c r="BK52"/>
  <c r="AE52"/>
  <c r="BJ52"/>
  <c r="BN52"/>
  <c r="AG53"/>
  <c r="AI53"/>
  <c r="AL53"/>
  <c r="T53"/>
  <c r="AQ53"/>
  <c r="AZ53"/>
  <c r="BC53"/>
  <c r="BF53"/>
  <c r="AH53"/>
  <c r="AJ53"/>
  <c r="AM53"/>
  <c r="BA53"/>
  <c r="BD53"/>
  <c r="BG53"/>
  <c r="AF53"/>
  <c r="BK53"/>
  <c r="AE53"/>
  <c r="BJ53"/>
  <c r="BN53"/>
  <c r="AG54"/>
  <c r="AI54"/>
  <c r="AL54"/>
  <c r="T54"/>
  <c r="AQ54"/>
  <c r="AZ54"/>
  <c r="BC54"/>
  <c r="BF54"/>
  <c r="AH54"/>
  <c r="AJ54"/>
  <c r="AM54"/>
  <c r="BA54"/>
  <c r="BD54"/>
  <c r="BG54"/>
  <c r="AF54"/>
  <c r="BK54"/>
  <c r="AE54"/>
  <c r="BJ54"/>
  <c r="BN54"/>
  <c r="AG55"/>
  <c r="AI55"/>
  <c r="AL55"/>
  <c r="T55"/>
  <c r="AQ55"/>
  <c r="AZ55"/>
  <c r="BC55"/>
  <c r="BF55"/>
  <c r="AH55"/>
  <c r="AJ55"/>
  <c r="AM55"/>
  <c r="BA55"/>
  <c r="BD55"/>
  <c r="BG55"/>
  <c r="AF55"/>
  <c r="BK55"/>
  <c r="AE55"/>
  <c r="BJ55"/>
  <c r="BN55"/>
  <c r="AG56"/>
  <c r="AI56"/>
  <c r="AL56"/>
  <c r="T56"/>
  <c r="AQ56"/>
  <c r="AZ56"/>
  <c r="BC56"/>
  <c r="BF56"/>
  <c r="AH56"/>
  <c r="AJ56"/>
  <c r="AM56"/>
  <c r="BA56"/>
  <c r="BD56"/>
  <c r="BG56"/>
  <c r="AF56"/>
  <c r="BK56"/>
  <c r="AE56"/>
  <c r="BJ56"/>
  <c r="BN56"/>
  <c r="AG57"/>
  <c r="AI57"/>
  <c r="AL57"/>
  <c r="T57"/>
  <c r="AQ57"/>
  <c r="AZ57"/>
  <c r="BC57"/>
  <c r="BF57"/>
  <c r="AH57"/>
  <c r="AJ57"/>
  <c r="AM57"/>
  <c r="BA57"/>
  <c r="BD57"/>
  <c r="BG57"/>
  <c r="AF57"/>
  <c r="BK57"/>
  <c r="AE57"/>
  <c r="BJ57"/>
  <c r="BN57"/>
  <c r="AG58"/>
  <c r="AI58"/>
  <c r="AL58"/>
  <c r="T58"/>
  <c r="AQ58"/>
  <c r="AZ58"/>
  <c r="BC58"/>
  <c r="BF58"/>
  <c r="AH58"/>
  <c r="AJ58"/>
  <c r="AM58"/>
  <c r="BA58"/>
  <c r="BD58"/>
  <c r="BG58"/>
  <c r="AF58"/>
  <c r="BK58"/>
  <c r="AE58"/>
  <c r="BJ58"/>
  <c r="BN58"/>
  <c r="AG59"/>
  <c r="AI59"/>
  <c r="AL59"/>
  <c r="T59"/>
  <c r="AQ59"/>
  <c r="AZ59"/>
  <c r="BC59"/>
  <c r="BF59"/>
  <c r="AH59"/>
  <c r="AJ59"/>
  <c r="AM59"/>
  <c r="BA59"/>
  <c r="BD59"/>
  <c r="BG59"/>
  <c r="AF59"/>
  <c r="BK59"/>
  <c r="AE59"/>
  <c r="BJ59"/>
  <c r="BN59"/>
  <c r="AG60"/>
  <c r="AI60"/>
  <c r="AL60"/>
  <c r="T60"/>
  <c r="AQ60"/>
  <c r="AZ60"/>
  <c r="BC60"/>
  <c r="BF60"/>
  <c r="AH60"/>
  <c r="AJ60"/>
  <c r="AM60"/>
  <c r="BA60"/>
  <c r="BD60"/>
  <c r="BG60"/>
  <c r="AF60"/>
  <c r="BK60"/>
  <c r="AE60"/>
  <c r="BJ60"/>
  <c r="BN60"/>
  <c r="AG61"/>
  <c r="AI61"/>
  <c r="AL61"/>
  <c r="T61"/>
  <c r="AQ61"/>
  <c r="AZ61"/>
  <c r="BC61"/>
  <c r="BF61"/>
  <c r="AH61"/>
  <c r="AJ61"/>
  <c r="AM61"/>
  <c r="BA61"/>
  <c r="BD61"/>
  <c r="BG61"/>
  <c r="AF61"/>
  <c r="BK61"/>
  <c r="AE61"/>
  <c r="BJ61"/>
  <c r="BN61"/>
  <c r="AG62"/>
  <c r="AI62"/>
  <c r="AL62"/>
  <c r="T62"/>
  <c r="AQ62"/>
  <c r="AZ62"/>
  <c r="BC62"/>
  <c r="BF62"/>
  <c r="AH62"/>
  <c r="AJ62"/>
  <c r="AM62"/>
  <c r="BA62"/>
  <c r="BD62"/>
  <c r="BG62"/>
  <c r="AF62"/>
  <c r="BK62"/>
  <c r="AE62"/>
  <c r="BJ62"/>
  <c r="BN62"/>
  <c r="AG63"/>
  <c r="AI63"/>
  <c r="AL63"/>
  <c r="T63"/>
  <c r="AQ63"/>
  <c r="AZ63"/>
  <c r="BC63"/>
  <c r="BF63"/>
  <c r="AH63"/>
  <c r="AJ63"/>
  <c r="AM63"/>
  <c r="BA63"/>
  <c r="BD63"/>
  <c r="BG63"/>
  <c r="AF63"/>
  <c r="BK63"/>
  <c r="AE63"/>
  <c r="BJ63"/>
  <c r="BN63"/>
  <c r="AG64"/>
  <c r="AI64"/>
  <c r="AL64"/>
  <c r="T64"/>
  <c r="AQ64"/>
  <c r="AZ64"/>
  <c r="BC64"/>
  <c r="BF64"/>
  <c r="AH64"/>
  <c r="AJ64"/>
  <c r="AM64"/>
  <c r="BA64"/>
  <c r="BD64"/>
  <c r="BG64"/>
  <c r="AF64"/>
  <c r="BK64"/>
  <c r="AE64"/>
  <c r="BJ64"/>
  <c r="BN64"/>
  <c r="AG65"/>
  <c r="AI65"/>
  <c r="AL65"/>
  <c r="T65"/>
  <c r="AQ65"/>
  <c r="AZ65"/>
  <c r="BC65"/>
  <c r="BF65"/>
  <c r="AH65"/>
  <c r="AJ65"/>
  <c r="AM65"/>
  <c r="BA65"/>
  <c r="BD65"/>
  <c r="BG65"/>
  <c r="AF65"/>
  <c r="BK65"/>
  <c r="AE65"/>
  <c r="BJ65"/>
  <c r="BN65"/>
  <c r="AG66"/>
  <c r="AI66"/>
  <c r="AL66"/>
  <c r="T66"/>
  <c r="AQ66"/>
  <c r="AZ66"/>
  <c r="BC66"/>
  <c r="BF66"/>
  <c r="AH66"/>
  <c r="AJ66"/>
  <c r="AM66"/>
  <c r="BA66"/>
  <c r="BD66"/>
  <c r="BG66"/>
  <c r="AF66"/>
  <c r="BK66"/>
  <c r="AE66"/>
  <c r="BJ66"/>
  <c r="BN66"/>
  <c r="AG67"/>
  <c r="AI67"/>
  <c r="AL67"/>
  <c r="T67"/>
  <c r="AQ67"/>
  <c r="AZ67"/>
  <c r="BC67"/>
  <c r="BF67"/>
  <c r="AH67"/>
  <c r="AJ67"/>
  <c r="AM67"/>
  <c r="BA67"/>
  <c r="BD67"/>
  <c r="BG67"/>
  <c r="AF67"/>
  <c r="BK67"/>
  <c r="AE67"/>
  <c r="BJ67"/>
  <c r="BN67"/>
  <c r="AG68"/>
  <c r="AI68"/>
  <c r="AL68"/>
  <c r="T68"/>
  <c r="AQ68"/>
  <c r="AZ68"/>
  <c r="BC68"/>
  <c r="BF68"/>
  <c r="AH68"/>
  <c r="AJ68"/>
  <c r="AM68"/>
  <c r="BA68"/>
  <c r="BD68"/>
  <c r="BG68"/>
  <c r="AF68"/>
  <c r="BK68"/>
  <c r="AE68"/>
  <c r="BJ68"/>
  <c r="BN68"/>
  <c r="AG69"/>
  <c r="AI69"/>
  <c r="AL69"/>
  <c r="T69"/>
  <c r="AQ69"/>
  <c r="AZ69"/>
  <c r="BC69"/>
  <c r="BF69"/>
  <c r="AH69"/>
  <c r="AJ69"/>
  <c r="AM69"/>
  <c r="BA69"/>
  <c r="BD69"/>
  <c r="BG69"/>
  <c r="AF69"/>
  <c r="BK69"/>
  <c r="AE69"/>
  <c r="BJ69"/>
  <c r="BN69"/>
  <c r="AG70"/>
  <c r="AI70"/>
  <c r="AL70"/>
  <c r="T70"/>
  <c r="AQ70"/>
  <c r="AZ70"/>
  <c r="BC70"/>
  <c r="BF70"/>
  <c r="AH70"/>
  <c r="AJ70"/>
  <c r="AM70"/>
  <c r="BA70"/>
  <c r="BD70"/>
  <c r="BG70"/>
  <c r="AF70"/>
  <c r="BK70"/>
  <c r="AE70"/>
  <c r="BJ70"/>
  <c r="BN70"/>
  <c r="AG71"/>
  <c r="AI71"/>
  <c r="AL71"/>
  <c r="T71"/>
  <c r="AQ71"/>
  <c r="AZ71"/>
  <c r="BC71"/>
  <c r="BF71"/>
  <c r="AH71"/>
  <c r="AJ71"/>
  <c r="AM71"/>
  <c r="BA71"/>
  <c r="BD71"/>
  <c r="BG71"/>
  <c r="AF71"/>
  <c r="BK71"/>
  <c r="AE71"/>
  <c r="BJ71"/>
  <c r="BN71"/>
  <c r="AG72"/>
  <c r="AI72"/>
  <c r="AL72"/>
  <c r="T72"/>
  <c r="AQ72"/>
  <c r="AZ72"/>
  <c r="BC72"/>
  <c r="BF72"/>
  <c r="AH72"/>
  <c r="AJ72"/>
  <c r="AM72"/>
  <c r="BA72"/>
  <c r="BD72"/>
  <c r="BG72"/>
  <c r="AF72"/>
  <c r="BK72"/>
  <c r="AE72"/>
  <c r="BJ72"/>
  <c r="BN72"/>
  <c r="AG73"/>
  <c r="AI73"/>
  <c r="AL73"/>
  <c r="T73"/>
  <c r="AQ73"/>
  <c r="AZ73"/>
  <c r="BC73"/>
  <c r="BF73"/>
  <c r="AH73"/>
  <c r="AJ73"/>
  <c r="AM73"/>
  <c r="BA73"/>
  <c r="BD73"/>
  <c r="BG73"/>
  <c r="AF73"/>
  <c r="BK73"/>
  <c r="AE73"/>
  <c r="BJ73"/>
  <c r="BN73"/>
  <c r="AG74"/>
  <c r="AI74"/>
  <c r="AL74"/>
  <c r="T74"/>
  <c r="AQ74"/>
  <c r="AZ74"/>
  <c r="BC74"/>
  <c r="BF74"/>
  <c r="AH74"/>
  <c r="AJ74"/>
  <c r="AM74"/>
  <c r="BA74"/>
  <c r="BD74"/>
  <c r="BG74"/>
  <c r="AF74"/>
  <c r="BK74"/>
  <c r="AE74"/>
  <c r="BJ74"/>
  <c r="BN74"/>
  <c r="AG75"/>
  <c r="AI75"/>
  <c r="AL75"/>
  <c r="T75"/>
  <c r="AQ75"/>
  <c r="AZ75"/>
  <c r="BC75"/>
  <c r="BF75"/>
  <c r="AH75"/>
  <c r="AJ75"/>
  <c r="AM75"/>
  <c r="BA75"/>
  <c r="BD75"/>
  <c r="BG75"/>
  <c r="AF75"/>
  <c r="BK75"/>
  <c r="AE75"/>
  <c r="BJ75"/>
  <c r="BN75"/>
  <c r="AG76"/>
  <c r="AI76"/>
  <c r="AL76"/>
  <c r="T76"/>
  <c r="AQ76"/>
  <c r="AZ76"/>
  <c r="BC76"/>
  <c r="BF76"/>
  <c r="AH76"/>
  <c r="AJ76"/>
  <c r="AM76"/>
  <c r="BA76"/>
  <c r="BD76"/>
  <c r="BG76"/>
  <c r="AF76"/>
  <c r="BK76"/>
  <c r="AE76"/>
  <c r="BJ76"/>
  <c r="BN76"/>
  <c r="AG77"/>
  <c r="AI77"/>
  <c r="AL77"/>
  <c r="T77"/>
  <c r="AQ77"/>
  <c r="AZ77"/>
  <c r="BC77"/>
  <c r="BF77"/>
  <c r="AH77"/>
  <c r="AJ77"/>
  <c r="AM77"/>
  <c r="BA77"/>
  <c r="BD77"/>
  <c r="BG77"/>
  <c r="AF77"/>
  <c r="BK77"/>
  <c r="AE77"/>
  <c r="BJ77"/>
  <c r="BN77"/>
  <c r="AG78"/>
  <c r="AI78"/>
  <c r="AL78"/>
  <c r="T78"/>
  <c r="AQ78"/>
  <c r="AZ78"/>
  <c r="BC78"/>
  <c r="BF78"/>
  <c r="AH78"/>
  <c r="AJ78"/>
  <c r="AM78"/>
  <c r="BA78"/>
  <c r="BD78"/>
  <c r="BG78"/>
  <c r="AF78"/>
  <c r="BK78"/>
  <c r="AE78"/>
  <c r="BJ78"/>
  <c r="BN78"/>
  <c r="AG79"/>
  <c r="AI79"/>
  <c r="AL79"/>
  <c r="T79"/>
  <c r="AQ79"/>
  <c r="AZ79"/>
  <c r="BC79"/>
  <c r="BF79"/>
  <c r="AH79"/>
  <c r="AJ79"/>
  <c r="AM79"/>
  <c r="BA79"/>
  <c r="BD79"/>
  <c r="BG79"/>
  <c r="AF79"/>
  <c r="BK79"/>
  <c r="AE79"/>
  <c r="BJ79"/>
  <c r="BN79"/>
  <c r="AG80"/>
  <c r="AI80"/>
  <c r="AL80"/>
  <c r="T80"/>
  <c r="AQ80"/>
  <c r="AZ80"/>
  <c r="BC80"/>
  <c r="BF80"/>
  <c r="AH80"/>
  <c r="AJ80"/>
  <c r="AM80"/>
  <c r="BA80"/>
  <c r="BD80"/>
  <c r="BG80"/>
  <c r="AF80"/>
  <c r="BK80"/>
  <c r="AE80"/>
  <c r="BJ80"/>
  <c r="BN80"/>
  <c r="AG81"/>
  <c r="AI81"/>
  <c r="AL81"/>
  <c r="T81"/>
  <c r="AQ81"/>
  <c r="AZ81"/>
  <c r="BC81"/>
  <c r="BF81"/>
  <c r="AH81"/>
  <c r="AJ81"/>
  <c r="AM81"/>
  <c r="BA81"/>
  <c r="BD81"/>
  <c r="BG81"/>
  <c r="AF81"/>
  <c r="BK81"/>
  <c r="AE81"/>
  <c r="BJ81"/>
  <c r="BN81"/>
  <c r="AG82"/>
  <c r="AI82"/>
  <c r="AL82"/>
  <c r="T82"/>
  <c r="AQ82"/>
  <c r="AZ82"/>
  <c r="BC82"/>
  <c r="BF82"/>
  <c r="AH82"/>
  <c r="AJ82"/>
  <c r="AM82"/>
  <c r="BA82"/>
  <c r="BD82"/>
  <c r="BG82"/>
  <c r="AF82"/>
  <c r="BK82"/>
  <c r="AE82"/>
  <c r="BJ82"/>
  <c r="BN82"/>
  <c r="AG83"/>
  <c r="AI83"/>
  <c r="AL83"/>
  <c r="T83"/>
  <c r="AQ83"/>
  <c r="AZ83"/>
  <c r="BC83"/>
  <c r="BF83"/>
  <c r="AH83"/>
  <c r="AJ83"/>
  <c r="AM83"/>
  <c r="BA83"/>
  <c r="BD83"/>
  <c r="BG83"/>
  <c r="AF83"/>
  <c r="BK83"/>
  <c r="AE83"/>
  <c r="BJ83"/>
  <c r="BN83"/>
  <c r="AG84"/>
  <c r="AI84"/>
  <c r="AL84"/>
  <c r="T84"/>
  <c r="AQ84"/>
  <c r="AZ84"/>
  <c r="BC84"/>
  <c r="BF84"/>
  <c r="AH84"/>
  <c r="AJ84"/>
  <c r="AM84"/>
  <c r="BA84"/>
  <c r="BD84"/>
  <c r="BG84"/>
  <c r="AF84"/>
  <c r="BK84"/>
  <c r="AE84"/>
  <c r="BJ84"/>
  <c r="BN84"/>
  <c r="AG85"/>
  <c r="AI85"/>
  <c r="AL85"/>
  <c r="T85"/>
  <c r="AQ85"/>
  <c r="AZ85"/>
  <c r="BC85"/>
  <c r="BF85"/>
  <c r="AH85"/>
  <c r="AJ85"/>
  <c r="AM85"/>
  <c r="BA85"/>
  <c r="BD85"/>
  <c r="BG85"/>
  <c r="AF85"/>
  <c r="BK85"/>
  <c r="AE85"/>
  <c r="BJ85"/>
  <c r="BN85"/>
  <c r="AG86"/>
  <c r="AI86"/>
  <c r="AL86"/>
  <c r="T86"/>
  <c r="AQ86"/>
  <c r="AZ86"/>
  <c r="BC86"/>
  <c r="BF86"/>
  <c r="AH86"/>
  <c r="AJ86"/>
  <c r="AM86"/>
  <c r="BA86"/>
  <c r="BD86"/>
  <c r="BG86"/>
  <c r="AF86"/>
  <c r="BK86"/>
  <c r="AE86"/>
  <c r="BJ86"/>
  <c r="BN86"/>
  <c r="AG87"/>
  <c r="AI87"/>
  <c r="AL87"/>
  <c r="T87"/>
  <c r="AQ87"/>
  <c r="AZ87"/>
  <c r="BC87"/>
  <c r="BF87"/>
  <c r="AH87"/>
  <c r="AJ87"/>
  <c r="AM87"/>
  <c r="BA87"/>
  <c r="BD87"/>
  <c r="BG87"/>
  <c r="AF87"/>
  <c r="BK87"/>
  <c r="AE87"/>
  <c r="BJ87"/>
  <c r="BN87"/>
  <c r="AG88"/>
  <c r="AI88"/>
  <c r="AL88"/>
  <c r="T88"/>
  <c r="AQ88"/>
  <c r="AZ88"/>
  <c r="BC88"/>
  <c r="BF88"/>
  <c r="AH88"/>
  <c r="AJ88"/>
  <c r="AM88"/>
  <c r="BA88"/>
  <c r="BD88"/>
  <c r="BG88"/>
  <c r="AF88"/>
  <c r="BK88"/>
  <c r="AE88"/>
  <c r="BJ88"/>
  <c r="BN88"/>
  <c r="AG89"/>
  <c r="AI89"/>
  <c r="AL89"/>
  <c r="T89"/>
  <c r="AQ89"/>
  <c r="AZ89"/>
  <c r="BC89"/>
  <c r="BF89"/>
  <c r="AH89"/>
  <c r="AJ89"/>
  <c r="AM89"/>
  <c r="BA89"/>
  <c r="BD89"/>
  <c r="BG89"/>
  <c r="AF89"/>
  <c r="BK89"/>
  <c r="AE89"/>
  <c r="BJ89"/>
  <c r="BN89"/>
  <c r="AG90"/>
  <c r="AI90"/>
  <c r="AL90"/>
  <c r="T90"/>
  <c r="AQ90"/>
  <c r="AZ90"/>
  <c r="BC90"/>
  <c r="BF90"/>
  <c r="AH90"/>
  <c r="AJ90"/>
  <c r="AM90"/>
  <c r="BA90"/>
  <c r="BD90"/>
  <c r="BG90"/>
  <c r="AF90"/>
  <c r="BK90"/>
  <c r="AE90"/>
  <c r="BJ90"/>
  <c r="BN90"/>
  <c r="AG91"/>
  <c r="AI91"/>
  <c r="AL91"/>
  <c r="T91"/>
  <c r="AQ91"/>
  <c r="AZ91"/>
  <c r="BC91"/>
  <c r="BF91"/>
  <c r="AH91"/>
  <c r="AJ91"/>
  <c r="AM91"/>
  <c r="BA91"/>
  <c r="BD91"/>
  <c r="BG91"/>
  <c r="AF91"/>
  <c r="BK91"/>
  <c r="AE91"/>
  <c r="BJ91"/>
  <c r="BN91"/>
  <c r="AG92"/>
  <c r="AI92"/>
  <c r="AL92"/>
  <c r="T92"/>
  <c r="AQ92"/>
  <c r="AZ92"/>
  <c r="BC92"/>
  <c r="BF92"/>
  <c r="AH92"/>
  <c r="AJ92"/>
  <c r="AM92"/>
  <c r="BA92"/>
  <c r="BD92"/>
  <c r="BG92"/>
  <c r="AF92"/>
  <c r="BK92"/>
  <c r="AE92"/>
  <c r="BJ92"/>
  <c r="BN92"/>
  <c r="AG93"/>
  <c r="AI93"/>
  <c r="AL93"/>
  <c r="T93"/>
  <c r="AQ93"/>
  <c r="AZ93"/>
  <c r="BC93"/>
  <c r="BF93"/>
  <c r="AH93"/>
  <c r="AJ93"/>
  <c r="AM93"/>
  <c r="BA93"/>
  <c r="BD93"/>
  <c r="BG93"/>
  <c r="AF93"/>
  <c r="BK93"/>
  <c r="AE93"/>
  <c r="BJ93"/>
  <c r="BN93"/>
  <c r="AG94"/>
  <c r="AI94"/>
  <c r="AL94"/>
  <c r="T94"/>
  <c r="AQ94"/>
  <c r="AZ94"/>
  <c r="BC94"/>
  <c r="BF94"/>
  <c r="AH94"/>
  <c r="AJ94"/>
  <c r="AM94"/>
  <c r="BA94"/>
  <c r="BD94"/>
  <c r="BG94"/>
  <c r="AF94"/>
  <c r="BK94"/>
  <c r="AE94"/>
  <c r="BJ94"/>
  <c r="BN94"/>
  <c r="AG95"/>
  <c r="AI95"/>
  <c r="AL95"/>
  <c r="T95"/>
  <c r="AQ95"/>
  <c r="AZ95"/>
  <c r="BC95"/>
  <c r="BF95"/>
  <c r="AH95"/>
  <c r="AJ95"/>
  <c r="AM95"/>
  <c r="BA95"/>
  <c r="BD95"/>
  <c r="BG95"/>
  <c r="AF95"/>
  <c r="BK95"/>
  <c r="AE95"/>
  <c r="BJ95"/>
  <c r="BN95"/>
  <c r="AG96"/>
  <c r="AI96"/>
  <c r="AL96"/>
  <c r="T96"/>
  <c r="AQ96"/>
  <c r="AZ96"/>
  <c r="BC96"/>
  <c r="BF96"/>
  <c r="AH96"/>
  <c r="AJ96"/>
  <c r="AM96"/>
  <c r="BA96"/>
  <c r="BD96"/>
  <c r="BG96"/>
  <c r="AF96"/>
  <c r="BK96"/>
  <c r="AE96"/>
  <c r="BJ96"/>
  <c r="BN96"/>
  <c r="AG97"/>
  <c r="AI97"/>
  <c r="AL97"/>
  <c r="T97"/>
  <c r="AQ97"/>
  <c r="AZ97"/>
  <c r="BC97"/>
  <c r="BF97"/>
  <c r="AH97"/>
  <c r="AJ97"/>
  <c r="AM97"/>
  <c r="BA97"/>
  <c r="BD97"/>
  <c r="BG97"/>
  <c r="AF97"/>
  <c r="BK97"/>
  <c r="AE97"/>
  <c r="BJ97"/>
  <c r="BN97"/>
  <c r="AG98"/>
  <c r="AI98"/>
  <c r="AL98"/>
  <c r="T98"/>
  <c r="AQ98"/>
  <c r="AZ98"/>
  <c r="BC98"/>
  <c r="BF98"/>
  <c r="AH98"/>
  <c r="AJ98"/>
  <c r="AM98"/>
  <c r="BA98"/>
  <c r="BD98"/>
  <c r="BG98"/>
  <c r="AF98"/>
  <c r="BK98"/>
  <c r="AE98"/>
  <c r="BJ98"/>
  <c r="BN98"/>
  <c r="AG99"/>
  <c r="AI99"/>
  <c r="AL99"/>
  <c r="T99"/>
  <c r="AQ99"/>
  <c r="AZ99"/>
  <c r="BC99"/>
  <c r="BF99"/>
  <c r="AH99"/>
  <c r="AJ99"/>
  <c r="AM99"/>
  <c r="BA99"/>
  <c r="BD99"/>
  <c r="BG99"/>
  <c r="AF99"/>
  <c r="BK99"/>
  <c r="AE99"/>
  <c r="BJ99"/>
  <c r="BN99"/>
  <c r="AG100"/>
  <c r="AI100"/>
  <c r="AL100"/>
  <c r="T100"/>
  <c r="AQ100"/>
  <c r="AZ100"/>
  <c r="BC100"/>
  <c r="BF100"/>
  <c r="AH100"/>
  <c r="AJ100"/>
  <c r="AM100"/>
  <c r="BA100"/>
  <c r="BD100"/>
  <c r="BG100"/>
  <c r="AF100"/>
  <c r="BK100"/>
  <c r="AE100"/>
  <c r="BJ100"/>
  <c r="BN100"/>
  <c r="AG101"/>
  <c r="AI101"/>
  <c r="AL101"/>
  <c r="T101"/>
  <c r="AQ101"/>
  <c r="AZ101"/>
  <c r="BC101"/>
  <c r="BF101"/>
  <c r="AH101"/>
  <c r="AJ101"/>
  <c r="AM101"/>
  <c r="BA101"/>
  <c r="BD101"/>
  <c r="BG101"/>
  <c r="AF101"/>
  <c r="BK101"/>
  <c r="AE101"/>
  <c r="BJ101"/>
  <c r="BN101"/>
  <c r="AG102"/>
  <c r="AI102"/>
  <c r="AL102"/>
  <c r="T102"/>
  <c r="AQ102"/>
  <c r="AZ102"/>
  <c r="BC102"/>
  <c r="BF102"/>
  <c r="AH102"/>
  <c r="AJ102"/>
  <c r="AM102"/>
  <c r="BA102"/>
  <c r="BD102"/>
  <c r="BG102"/>
  <c r="AF102"/>
  <c r="BK102"/>
  <c r="AE102"/>
  <c r="BJ102"/>
  <c r="BN102"/>
  <c r="AG103"/>
  <c r="AI103"/>
  <c r="AL103"/>
  <c r="T103"/>
  <c r="AQ103"/>
  <c r="AZ103"/>
  <c r="BC103"/>
  <c r="BF103"/>
  <c r="AH103"/>
  <c r="AJ103"/>
  <c r="AM103"/>
  <c r="BA103"/>
  <c r="BD103"/>
  <c r="BG103"/>
  <c r="AF103"/>
  <c r="BK103"/>
  <c r="AE103"/>
  <c r="BJ103"/>
  <c r="BN103"/>
  <c r="AG104"/>
  <c r="AI104"/>
  <c r="AL104"/>
  <c r="T104"/>
  <c r="AQ104"/>
  <c r="AZ104"/>
  <c r="BC104"/>
  <c r="BF104"/>
  <c r="AH104"/>
  <c r="AJ104"/>
  <c r="AM104"/>
  <c r="BA104"/>
  <c r="BD104"/>
  <c r="BG104"/>
  <c r="AF104"/>
  <c r="BK104"/>
  <c r="AE104"/>
  <c r="BJ104"/>
  <c r="BN104"/>
  <c r="AG105"/>
  <c r="AI105"/>
  <c r="AL105"/>
  <c r="T105"/>
  <c r="AQ105"/>
  <c r="AZ105"/>
  <c r="BC105"/>
  <c r="BF105"/>
  <c r="AH105"/>
  <c r="AJ105"/>
  <c r="AM105"/>
  <c r="BA105"/>
  <c r="BD105"/>
  <c r="BG105"/>
  <c r="AF105"/>
  <c r="BK105"/>
  <c r="AE105"/>
  <c r="BJ105"/>
  <c r="BN105"/>
  <c r="AG106"/>
  <c r="AI106"/>
  <c r="AL106"/>
  <c r="T106"/>
  <c r="AQ106"/>
  <c r="AZ106"/>
  <c r="BC106"/>
  <c r="BF106"/>
  <c r="AH106"/>
  <c r="AJ106"/>
  <c r="AM106"/>
  <c r="BA106"/>
  <c r="BD106"/>
  <c r="BG106"/>
  <c r="AF106"/>
  <c r="BK106"/>
  <c r="AE106"/>
  <c r="BJ106"/>
  <c r="BN106"/>
  <c r="AG107"/>
  <c r="AI107"/>
  <c r="AL107"/>
  <c r="T107"/>
  <c r="AQ107"/>
  <c r="AZ107"/>
  <c r="BC107"/>
  <c r="BF107"/>
  <c r="AH107"/>
  <c r="AJ107"/>
  <c r="AM107"/>
  <c r="BA107"/>
  <c r="BD107"/>
  <c r="BG107"/>
  <c r="AF107"/>
  <c r="BK107"/>
  <c r="AE107"/>
  <c r="BJ107"/>
  <c r="BN107"/>
  <c r="AG108"/>
  <c r="AI108"/>
  <c r="AL108"/>
  <c r="T108"/>
  <c r="AQ108"/>
  <c r="AZ108"/>
  <c r="BC108"/>
  <c r="BF108"/>
  <c r="AH108"/>
  <c r="AJ108"/>
  <c r="AM108"/>
  <c r="BA108"/>
  <c r="BD108"/>
  <c r="BG108"/>
  <c r="AF108"/>
  <c r="BK108"/>
  <c r="AE108"/>
  <c r="BJ108"/>
  <c r="BN108"/>
  <c r="AG109"/>
  <c r="AI109"/>
  <c r="AL109"/>
  <c r="T109"/>
  <c r="AQ109"/>
  <c r="AZ109"/>
  <c r="BC109"/>
  <c r="BF109"/>
  <c r="AH109"/>
  <c r="AJ109"/>
  <c r="AM109"/>
  <c r="BA109"/>
  <c r="BD109"/>
  <c r="BG109"/>
  <c r="AF109"/>
  <c r="BK109"/>
  <c r="AE109"/>
  <c r="BJ109"/>
  <c r="BN109"/>
  <c r="AG110"/>
  <c r="AI110"/>
  <c r="AL110"/>
  <c r="T110"/>
  <c r="AQ110"/>
  <c r="AZ110"/>
  <c r="BC110"/>
  <c r="BF110"/>
  <c r="AH110"/>
  <c r="AJ110"/>
  <c r="AM110"/>
  <c r="BA110"/>
  <c r="BD110"/>
  <c r="BG110"/>
  <c r="AF110"/>
  <c r="BK110"/>
  <c r="AE110"/>
  <c r="BJ110"/>
  <c r="BN110"/>
  <c r="AG111"/>
  <c r="AI111"/>
  <c r="AL111"/>
  <c r="T111"/>
  <c r="AQ111"/>
  <c r="AZ111"/>
  <c r="BC111"/>
  <c r="BF111"/>
  <c r="AH111"/>
  <c r="AJ111"/>
  <c r="AM111"/>
  <c r="BA111"/>
  <c r="BD111"/>
  <c r="BG111"/>
  <c r="AF111"/>
  <c r="BK111"/>
  <c r="AE111"/>
  <c r="BJ111"/>
  <c r="BN111"/>
  <c r="AG112"/>
  <c r="AI112"/>
  <c r="AL112"/>
  <c r="T112"/>
  <c r="AQ112"/>
  <c r="AZ112"/>
  <c r="BC112"/>
  <c r="BF112"/>
  <c r="AH112"/>
  <c r="AJ112"/>
  <c r="AM112"/>
  <c r="BA112"/>
  <c r="BD112"/>
  <c r="BG112"/>
  <c r="AF112"/>
  <c r="BK112"/>
  <c r="AE112"/>
  <c r="BJ112"/>
  <c r="BN112"/>
  <c r="AG113"/>
  <c r="AI113"/>
  <c r="AL113"/>
  <c r="T113"/>
  <c r="AQ113"/>
  <c r="AZ113"/>
  <c r="BC113"/>
  <c r="BF113"/>
  <c r="AH113"/>
  <c r="AJ113"/>
  <c r="AM113"/>
  <c r="BA113"/>
  <c r="BD113"/>
  <c r="BG113"/>
  <c r="AF113"/>
  <c r="BK113"/>
  <c r="AE113"/>
  <c r="BJ113"/>
  <c r="BN113"/>
  <c r="AG114"/>
  <c r="AI114"/>
  <c r="AL114"/>
  <c r="T114"/>
  <c r="AQ114"/>
  <c r="AZ114"/>
  <c r="BC114"/>
  <c r="BF114"/>
  <c r="AH114"/>
  <c r="AJ114"/>
  <c r="AM114"/>
  <c r="BA114"/>
  <c r="BD114"/>
  <c r="BG114"/>
  <c r="AF114"/>
  <c r="BK114"/>
  <c r="AE114"/>
  <c r="BJ114"/>
  <c r="BN114"/>
  <c r="AG115"/>
  <c r="AI115"/>
  <c r="AL115"/>
  <c r="T115"/>
  <c r="AQ115"/>
  <c r="AZ115"/>
  <c r="BC115"/>
  <c r="BF115"/>
  <c r="AH115"/>
  <c r="AJ115"/>
  <c r="AM115"/>
  <c r="BA115"/>
  <c r="BD115"/>
  <c r="BG115"/>
  <c r="AF115"/>
  <c r="BK115"/>
  <c r="AE115"/>
  <c r="BJ115"/>
  <c r="BN115"/>
  <c r="AG116"/>
  <c r="AI116"/>
  <c r="AL116"/>
  <c r="T116"/>
  <c r="AQ116"/>
  <c r="AZ116"/>
  <c r="BC116"/>
  <c r="BF116"/>
  <c r="AH116"/>
  <c r="AJ116"/>
  <c r="AM116"/>
  <c r="BA116"/>
  <c r="BD116"/>
  <c r="BG116"/>
  <c r="AF116"/>
  <c r="BK116"/>
  <c r="AE116"/>
  <c r="BJ116"/>
  <c r="BN116"/>
  <c r="AG117"/>
  <c r="AI117"/>
  <c r="AL117"/>
  <c r="T117"/>
  <c r="AQ117"/>
  <c r="AZ117"/>
  <c r="BC117"/>
  <c r="BF117"/>
  <c r="AH117"/>
  <c r="AJ117"/>
  <c r="AM117"/>
  <c r="BA117"/>
  <c r="BD117"/>
  <c r="BG117"/>
  <c r="AF117"/>
  <c r="BK117"/>
  <c r="AE117"/>
  <c r="BJ117"/>
  <c r="BN117"/>
  <c r="AG118"/>
  <c r="AI118"/>
  <c r="AL118"/>
  <c r="T118"/>
  <c r="AQ118"/>
  <c r="AZ118"/>
  <c r="BC118"/>
  <c r="BF118"/>
  <c r="AH118"/>
  <c r="AJ118"/>
  <c r="AM118"/>
  <c r="BA118"/>
  <c r="BD118"/>
  <c r="BG118"/>
  <c r="AF118"/>
  <c r="BK118"/>
  <c r="AE118"/>
  <c r="BJ118"/>
  <c r="BN118"/>
  <c r="AG119"/>
  <c r="AI119"/>
  <c r="AL119"/>
  <c r="T119"/>
  <c r="AQ119"/>
  <c r="AZ119"/>
  <c r="BC119"/>
  <c r="BF119"/>
  <c r="AH119"/>
  <c r="AJ119"/>
  <c r="AM119"/>
  <c r="BA119"/>
  <c r="BD119"/>
  <c r="BG119"/>
  <c r="AF119"/>
  <c r="BK119"/>
  <c r="AE119"/>
  <c r="BJ119"/>
  <c r="BN119"/>
  <c r="AG120"/>
  <c r="AI120"/>
  <c r="AL120"/>
  <c r="T120"/>
  <c r="AQ120"/>
  <c r="AZ120"/>
  <c r="BC120"/>
  <c r="BF120"/>
  <c r="AH120"/>
  <c r="AJ120"/>
  <c r="AM120"/>
  <c r="BA120"/>
  <c r="BD120"/>
  <c r="BG120"/>
  <c r="AF120"/>
  <c r="BK120"/>
  <c r="AE120"/>
  <c r="BJ120"/>
  <c r="BN120"/>
  <c r="AG121"/>
  <c r="AI121"/>
  <c r="AL121"/>
  <c r="T121"/>
  <c r="AQ121"/>
  <c r="AZ121"/>
  <c r="BC121"/>
  <c r="BF121"/>
  <c r="AH121"/>
  <c r="AJ121"/>
  <c r="AM121"/>
  <c r="BA121"/>
  <c r="BD121"/>
  <c r="BG121"/>
  <c r="AF121"/>
  <c r="BK121"/>
  <c r="AE121"/>
  <c r="BJ121"/>
  <c r="BN121"/>
  <c r="AG122"/>
  <c r="AI122"/>
  <c r="AL122"/>
  <c r="T122"/>
  <c r="AQ122"/>
  <c r="AZ122"/>
  <c r="BC122"/>
  <c r="BF122"/>
  <c r="AH122"/>
  <c r="AJ122"/>
  <c r="AM122"/>
  <c r="BA122"/>
  <c r="BD122"/>
  <c r="BG122"/>
  <c r="AF122"/>
  <c r="BK122"/>
  <c r="AE122"/>
  <c r="BJ122"/>
  <c r="BN122"/>
  <c r="AG123"/>
  <c r="AI123"/>
  <c r="AL123"/>
  <c r="T123"/>
  <c r="AQ123"/>
  <c r="AZ123"/>
  <c r="BC123"/>
  <c r="BF123"/>
  <c r="AH123"/>
  <c r="AJ123"/>
  <c r="AM123"/>
  <c r="BA123"/>
  <c r="BD123"/>
  <c r="BG123"/>
  <c r="AF123"/>
  <c r="BK123"/>
  <c r="AE123"/>
  <c r="BJ123"/>
  <c r="BN123"/>
  <c r="AG124"/>
  <c r="AI124"/>
  <c r="AL124"/>
  <c r="T124"/>
  <c r="AQ124"/>
  <c r="AZ124"/>
  <c r="BC124"/>
  <c r="BF124"/>
  <c r="AH124"/>
  <c r="AJ124"/>
  <c r="AM124"/>
  <c r="BA124"/>
  <c r="BD124"/>
  <c r="BG124"/>
  <c r="AF124"/>
  <c r="BK124"/>
  <c r="AE124"/>
  <c r="BJ124"/>
  <c r="BN124"/>
  <c r="AG125"/>
  <c r="AI125"/>
  <c r="AL125"/>
  <c r="T125"/>
  <c r="AQ125"/>
  <c r="AZ125"/>
  <c r="BC125"/>
  <c r="BF125"/>
  <c r="AH125"/>
  <c r="AJ125"/>
  <c r="AM125"/>
  <c r="BA125"/>
  <c r="BD125"/>
  <c r="BG125"/>
  <c r="AF125"/>
  <c r="BK125"/>
  <c r="AE125"/>
  <c r="BJ125"/>
  <c r="BN125"/>
  <c r="AG126"/>
  <c r="AI126"/>
  <c r="AL126"/>
  <c r="T126"/>
  <c r="AQ126"/>
  <c r="AZ126"/>
  <c r="BC126"/>
  <c r="BF126"/>
  <c r="AH126"/>
  <c r="AJ126"/>
  <c r="AM126"/>
  <c r="BA126"/>
  <c r="BD126"/>
  <c r="BG126"/>
  <c r="AF126"/>
  <c r="BK126"/>
  <c r="AE126"/>
  <c r="BJ126"/>
  <c r="BN126"/>
  <c r="AG127"/>
  <c r="AI127"/>
  <c r="AL127"/>
  <c r="T127"/>
  <c r="AQ127"/>
  <c r="AZ127"/>
  <c r="BC127"/>
  <c r="BF127"/>
  <c r="AH127"/>
  <c r="AJ127"/>
  <c r="AM127"/>
  <c r="BA127"/>
  <c r="BD127"/>
  <c r="BG127"/>
  <c r="AF127"/>
  <c r="BK127"/>
  <c r="AE127"/>
  <c r="BJ127"/>
  <c r="BN127"/>
  <c r="AG128"/>
  <c r="AI128"/>
  <c r="AL128"/>
  <c r="T128"/>
  <c r="AQ128"/>
  <c r="AZ128"/>
  <c r="BC128"/>
  <c r="BF128"/>
  <c r="AH128"/>
  <c r="AJ128"/>
  <c r="AM128"/>
  <c r="BA128"/>
  <c r="BD128"/>
  <c r="BG128"/>
  <c r="AF128"/>
  <c r="BK128"/>
  <c r="AE128"/>
  <c r="BJ128"/>
  <c r="BN128"/>
  <c r="AG129"/>
  <c r="AI129"/>
  <c r="AL129"/>
  <c r="T129"/>
  <c r="AQ129"/>
  <c r="AZ129"/>
  <c r="BC129"/>
  <c r="BF129"/>
  <c r="AH129"/>
  <c r="AJ129"/>
  <c r="AM129"/>
  <c r="BA129"/>
  <c r="BD129"/>
  <c r="BG129"/>
  <c r="AF129"/>
  <c r="BK129"/>
  <c r="AE129"/>
  <c r="BJ129"/>
  <c r="BN129"/>
  <c r="AG130"/>
  <c r="AI130"/>
  <c r="AL130"/>
  <c r="T130"/>
  <c r="AQ130"/>
  <c r="AZ130"/>
  <c r="BC130"/>
  <c r="BF130"/>
  <c r="AH130"/>
  <c r="AJ130"/>
  <c r="AM130"/>
  <c r="BA130"/>
  <c r="BD130"/>
  <c r="BG130"/>
  <c r="AF130"/>
  <c r="BK130"/>
  <c r="AE130"/>
  <c r="BJ130"/>
  <c r="BN130"/>
  <c r="AG131"/>
  <c r="AI131"/>
  <c r="AL131"/>
  <c r="T131"/>
  <c r="AQ131"/>
  <c r="AZ131"/>
  <c r="BC131"/>
  <c r="BF131"/>
  <c r="AH131"/>
  <c r="AJ131"/>
  <c r="AM131"/>
  <c r="BA131"/>
  <c r="BD131"/>
  <c r="BG131"/>
  <c r="AF131"/>
  <c r="BK131"/>
  <c r="AE131"/>
  <c r="BJ131"/>
  <c r="BN131"/>
  <c r="AG132"/>
  <c r="AI132"/>
  <c r="AL132"/>
  <c r="T132"/>
  <c r="AQ132"/>
  <c r="AZ132"/>
  <c r="BC132"/>
  <c r="BF132"/>
  <c r="AH132"/>
  <c r="AJ132"/>
  <c r="AM132"/>
  <c r="BA132"/>
  <c r="BD132"/>
  <c r="BG132"/>
  <c r="AF132"/>
  <c r="BK132"/>
  <c r="AE132"/>
  <c r="BJ132"/>
  <c r="BN132"/>
  <c r="AG133"/>
  <c r="AI133"/>
  <c r="AL133"/>
  <c r="T133"/>
  <c r="AQ133"/>
  <c r="AZ133"/>
  <c r="BC133"/>
  <c r="BF133"/>
  <c r="AH133"/>
  <c r="AJ133"/>
  <c r="AM133"/>
  <c r="BA133"/>
  <c r="BD133"/>
  <c r="BG133"/>
  <c r="AF133"/>
  <c r="BK133"/>
  <c r="AE133"/>
  <c r="BJ133"/>
  <c r="BN133"/>
  <c r="AG134"/>
  <c r="AI134"/>
  <c r="AL134"/>
  <c r="T134"/>
  <c r="AQ134"/>
  <c r="AZ134"/>
  <c r="BC134"/>
  <c r="BF134"/>
  <c r="AH134"/>
  <c r="AJ134"/>
  <c r="AM134"/>
  <c r="BA134"/>
  <c r="BD134"/>
  <c r="BG134"/>
  <c r="AF134"/>
  <c r="BK134"/>
  <c r="AE134"/>
  <c r="BJ134"/>
  <c r="BN134"/>
  <c r="AG135"/>
  <c r="AI135"/>
  <c r="AL135"/>
  <c r="T135"/>
  <c r="AQ135"/>
  <c r="AZ135"/>
  <c r="BC135"/>
  <c r="BF135"/>
  <c r="AH135"/>
  <c r="AJ135"/>
  <c r="AM135"/>
  <c r="BA135"/>
  <c r="BD135"/>
  <c r="BG135"/>
  <c r="AF135"/>
  <c r="BK135"/>
  <c r="AE135"/>
  <c r="BJ135"/>
  <c r="BN135"/>
  <c r="AG136"/>
  <c r="AI136"/>
  <c r="AL136"/>
  <c r="T136"/>
  <c r="AQ136"/>
  <c r="AZ136"/>
  <c r="BC136"/>
  <c r="BF136"/>
  <c r="AH136"/>
  <c r="AJ136"/>
  <c r="AM136"/>
  <c r="BA136"/>
  <c r="BD136"/>
  <c r="BG136"/>
  <c r="AF136"/>
  <c r="BK136"/>
  <c r="AE136"/>
  <c r="BJ136"/>
  <c r="BN136"/>
  <c r="AG137"/>
  <c r="AI137"/>
  <c r="AL137"/>
  <c r="T137"/>
  <c r="AQ137"/>
  <c r="AZ137"/>
  <c r="BC137"/>
  <c r="BF137"/>
  <c r="AH137"/>
  <c r="AJ137"/>
  <c r="AM137"/>
  <c r="BA137"/>
  <c r="BD137"/>
  <c r="BG137"/>
  <c r="AF137"/>
  <c r="BK137"/>
  <c r="AE137"/>
  <c r="BJ137"/>
  <c r="BN137"/>
  <c r="AG138"/>
  <c r="AI138"/>
  <c r="AL138"/>
  <c r="T138"/>
  <c r="AQ138"/>
  <c r="AZ138"/>
  <c r="BC138"/>
  <c r="BF138"/>
  <c r="AH138"/>
  <c r="AJ138"/>
  <c r="AM138"/>
  <c r="BA138"/>
  <c r="BD138"/>
  <c r="BG138"/>
  <c r="AF138"/>
  <c r="BK138"/>
  <c r="AE138"/>
  <c r="BJ138"/>
  <c r="BN138"/>
  <c r="AG139"/>
  <c r="AI139"/>
  <c r="AL139"/>
  <c r="T139"/>
  <c r="AQ139"/>
  <c r="AZ139"/>
  <c r="BC139"/>
  <c r="BF139"/>
  <c r="AH139"/>
  <c r="AJ139"/>
  <c r="AM139"/>
  <c r="BA139"/>
  <c r="BD139"/>
  <c r="BG139"/>
  <c r="AF139"/>
  <c r="BK139"/>
  <c r="AE139"/>
  <c r="BJ139"/>
  <c r="BN139"/>
  <c r="AG140"/>
  <c r="AI140"/>
  <c r="AL140"/>
  <c r="T140"/>
  <c r="AQ140"/>
  <c r="AZ140"/>
  <c r="BC140"/>
  <c r="BF140"/>
  <c r="AH140"/>
  <c r="AJ140"/>
  <c r="AM140"/>
  <c r="BA140"/>
  <c r="BD140"/>
  <c r="BG140"/>
  <c r="AF140"/>
  <c r="BK140"/>
  <c r="AE140"/>
  <c r="BJ140"/>
  <c r="BN140"/>
  <c r="AG141"/>
  <c r="AI141"/>
  <c r="AL141"/>
  <c r="T141"/>
  <c r="AQ141"/>
  <c r="AZ141"/>
  <c r="BC141"/>
  <c r="BF141"/>
  <c r="AH141"/>
  <c r="AJ141"/>
  <c r="AM141"/>
  <c r="BA141"/>
  <c r="BD141"/>
  <c r="BG141"/>
  <c r="AF141"/>
  <c r="BK141"/>
  <c r="AE141"/>
  <c r="BJ141"/>
  <c r="BN141"/>
  <c r="AG142"/>
  <c r="AI142"/>
  <c r="AL142"/>
  <c r="T142"/>
  <c r="AQ142"/>
  <c r="AZ142"/>
  <c r="BC142"/>
  <c r="BF142"/>
  <c r="AH142"/>
  <c r="AJ142"/>
  <c r="AM142"/>
  <c r="BA142"/>
  <c r="BD142"/>
  <c r="BG142"/>
  <c r="AF142"/>
  <c r="BK142"/>
  <c r="AE142"/>
  <c r="BJ142"/>
  <c r="BN142"/>
  <c r="AG143"/>
  <c r="AI143"/>
  <c r="AL143"/>
  <c r="T143"/>
  <c r="AQ143"/>
  <c r="AZ143"/>
  <c r="BC143"/>
  <c r="BF143"/>
  <c r="AH143"/>
  <c r="AJ143"/>
  <c r="AM143"/>
  <c r="BA143"/>
  <c r="BD143"/>
  <c r="BG143"/>
  <c r="AF143"/>
  <c r="BK143"/>
  <c r="AE143"/>
  <c r="BJ143"/>
  <c r="BN143"/>
  <c r="AG144"/>
  <c r="AI144"/>
  <c r="AL144"/>
  <c r="T144"/>
  <c r="AQ144"/>
  <c r="AZ144"/>
  <c r="BC144"/>
  <c r="BF144"/>
  <c r="AH144"/>
  <c r="AJ144"/>
  <c r="AM144"/>
  <c r="BA144"/>
  <c r="BD144"/>
  <c r="BG144"/>
  <c r="AF144"/>
  <c r="BK144"/>
  <c r="AE144"/>
  <c r="BJ144"/>
  <c r="BN144"/>
  <c r="AG145"/>
  <c r="AI145"/>
  <c r="AL145"/>
  <c r="T145"/>
  <c r="AQ145"/>
  <c r="AZ145"/>
  <c r="BC145"/>
  <c r="BF145"/>
  <c r="AH145"/>
  <c r="AJ145"/>
  <c r="AM145"/>
  <c r="BA145"/>
  <c r="BD145"/>
  <c r="BG145"/>
  <c r="AF145"/>
  <c r="BK145"/>
  <c r="AE145"/>
  <c r="BJ145"/>
  <c r="BN145"/>
  <c r="AG146"/>
  <c r="AI146"/>
  <c r="AL146"/>
  <c r="T146"/>
  <c r="AQ146"/>
  <c r="AZ146"/>
  <c r="BC146"/>
  <c r="BF146"/>
  <c r="AH146"/>
  <c r="AJ146"/>
  <c r="AM146"/>
  <c r="BA146"/>
  <c r="BD146"/>
  <c r="BG146"/>
  <c r="AF146"/>
  <c r="BK146"/>
  <c r="AE146"/>
  <c r="BJ146"/>
  <c r="BN146"/>
  <c r="AG147"/>
  <c r="AI147"/>
  <c r="AL147"/>
  <c r="T147"/>
  <c r="AQ147"/>
  <c r="AZ147"/>
  <c r="BC147"/>
  <c r="BF147"/>
  <c r="AH147"/>
  <c r="AJ147"/>
  <c r="AM147"/>
  <c r="BA147"/>
  <c r="BD147"/>
  <c r="BG147"/>
  <c r="AF147"/>
  <c r="BK147"/>
  <c r="AE147"/>
  <c r="BJ147"/>
  <c r="BN147"/>
  <c r="AG148"/>
  <c r="AI148"/>
  <c r="AL148"/>
  <c r="T148"/>
  <c r="AQ148"/>
  <c r="AZ148"/>
  <c r="BC148"/>
  <c r="BF148"/>
  <c r="AH148"/>
  <c r="AJ148"/>
  <c r="AM148"/>
  <c r="BA148"/>
  <c r="BD148"/>
  <c r="BG148"/>
  <c r="AF148"/>
  <c r="BK148"/>
  <c r="AE148"/>
  <c r="BJ148"/>
  <c r="BN148"/>
  <c r="AG149"/>
  <c r="AI149"/>
  <c r="AL149"/>
  <c r="T149"/>
  <c r="AQ149"/>
  <c r="AZ149"/>
  <c r="BC149"/>
  <c r="BF149"/>
  <c r="AH149"/>
  <c r="AJ149"/>
  <c r="AM149"/>
  <c r="BA149"/>
  <c r="BD149"/>
  <c r="BG149"/>
  <c r="AF149"/>
  <c r="BK149"/>
  <c r="AE149"/>
  <c r="BJ149"/>
  <c r="BN149"/>
  <c r="AG150"/>
  <c r="AI150"/>
  <c r="AL150"/>
  <c r="T150"/>
  <c r="AQ150"/>
  <c r="AZ150"/>
  <c r="BC150"/>
  <c r="BF150"/>
  <c r="AH150"/>
  <c r="AJ150"/>
  <c r="AM150"/>
  <c r="BA150"/>
  <c r="BD150"/>
  <c r="BG150"/>
  <c r="AF150"/>
  <c r="BK150"/>
  <c r="AE150"/>
  <c r="BJ150"/>
  <c r="BN150"/>
  <c r="AG151"/>
  <c r="AI151"/>
  <c r="AL151"/>
  <c r="T151"/>
  <c r="AQ151"/>
  <c r="AZ151"/>
  <c r="BC151"/>
  <c r="BF151"/>
  <c r="AH151"/>
  <c r="AJ151"/>
  <c r="AM151"/>
  <c r="BA151"/>
  <c r="BD151"/>
  <c r="BG151"/>
  <c r="AF151"/>
  <c r="BK151"/>
  <c r="AE151"/>
  <c r="BJ151"/>
  <c r="BN151"/>
  <c r="AG152"/>
  <c r="AI152"/>
  <c r="AL152"/>
  <c r="T152"/>
  <c r="AQ152"/>
  <c r="AZ152"/>
  <c r="BC152"/>
  <c r="BF152"/>
  <c r="AH152"/>
  <c r="AJ152"/>
  <c r="AM152"/>
  <c r="BA152"/>
  <c r="BD152"/>
  <c r="BG152"/>
  <c r="AF152"/>
  <c r="BK152"/>
  <c r="AE152"/>
  <c r="BJ152"/>
  <c r="BN152"/>
  <c r="AG153"/>
  <c r="AI153"/>
  <c r="AL153"/>
  <c r="T153"/>
  <c r="AQ153"/>
  <c r="AZ153"/>
  <c r="BC153"/>
  <c r="BF153"/>
  <c r="AH153"/>
  <c r="AJ153"/>
  <c r="AM153"/>
  <c r="BA153"/>
  <c r="BD153"/>
  <c r="BG153"/>
  <c r="AF153"/>
  <c r="BK153"/>
  <c r="AE153"/>
  <c r="BJ153"/>
  <c r="BN153"/>
  <c r="AG154"/>
  <c r="AI154"/>
  <c r="AL154"/>
  <c r="T154"/>
  <c r="AQ154"/>
  <c r="AZ154"/>
  <c r="BC154"/>
  <c r="BF154"/>
  <c r="AH154"/>
  <c r="AJ154"/>
  <c r="AM154"/>
  <c r="BA154"/>
  <c r="BD154"/>
  <c r="BG154"/>
  <c r="AF154"/>
  <c r="BK154"/>
  <c r="AE154"/>
  <c r="BJ154"/>
  <c r="BN154"/>
  <c r="AG155"/>
  <c r="AI155"/>
  <c r="AL155"/>
  <c r="T155"/>
  <c r="AQ155"/>
  <c r="AZ155"/>
  <c r="BC155"/>
  <c r="BF155"/>
  <c r="AH155"/>
  <c r="AJ155"/>
  <c r="AM155"/>
  <c r="BA155"/>
  <c r="BD155"/>
  <c r="BG155"/>
  <c r="AF155"/>
  <c r="BK155"/>
  <c r="AE155"/>
  <c r="BJ155"/>
  <c r="BN155"/>
  <c r="AG156"/>
  <c r="AI156"/>
  <c r="AL156"/>
  <c r="T156"/>
  <c r="AQ156"/>
  <c r="AZ156"/>
  <c r="BC156"/>
  <c r="BF156"/>
  <c r="AH156"/>
  <c r="AJ156"/>
  <c r="AM156"/>
  <c r="BA156"/>
  <c r="BD156"/>
  <c r="BG156"/>
  <c r="AF156"/>
  <c r="BK156"/>
  <c r="AE156"/>
  <c r="BJ156"/>
  <c r="BN156"/>
  <c r="AG158"/>
  <c r="AI158"/>
  <c r="AL158"/>
  <c r="T158"/>
  <c r="AQ158"/>
  <c r="AZ158"/>
  <c r="BC158"/>
  <c r="BF158"/>
  <c r="AH158"/>
  <c r="AJ158"/>
  <c r="AM158"/>
  <c r="BA158"/>
  <c r="BD158"/>
  <c r="BG158"/>
  <c r="AF158"/>
  <c r="BK158"/>
  <c r="AE158"/>
  <c r="BJ158"/>
  <c r="BN158"/>
  <c r="AG159"/>
  <c r="AI159"/>
  <c r="AL159"/>
  <c r="T159"/>
  <c r="AQ159"/>
  <c r="AZ159"/>
  <c r="BC159"/>
  <c r="BF159"/>
  <c r="AH159"/>
  <c r="AJ159"/>
  <c r="AM159"/>
  <c r="BA159"/>
  <c r="BD159"/>
  <c r="BG159"/>
  <c r="AF159"/>
  <c r="BK159"/>
  <c r="AE159"/>
  <c r="BJ159"/>
  <c r="BN159"/>
  <c r="AG160"/>
  <c r="AI160"/>
  <c r="AL160"/>
  <c r="T160"/>
  <c r="AQ160"/>
  <c r="AZ160"/>
  <c r="BC160"/>
  <c r="BF160"/>
  <c r="AH160"/>
  <c r="AJ160"/>
  <c r="AM160"/>
  <c r="BA160"/>
  <c r="BD160"/>
  <c r="BG160"/>
  <c r="AF160"/>
  <c r="AO160"/>
  <c r="BK160"/>
  <c r="AE160"/>
  <c r="AN160"/>
  <c r="BJ160"/>
  <c r="BN160"/>
  <c r="AG161"/>
  <c r="AI161"/>
  <c r="AL161"/>
  <c r="AN161"/>
  <c r="T161"/>
  <c r="AQ161"/>
  <c r="AZ161"/>
  <c r="BC161"/>
  <c r="BF161"/>
  <c r="AH161"/>
  <c r="AJ161"/>
  <c r="AM161"/>
  <c r="AO161"/>
  <c r="BA161"/>
  <c r="BD161"/>
  <c r="BG161"/>
  <c r="AF161"/>
  <c r="BK161"/>
  <c r="AE161"/>
  <c r="BJ161"/>
  <c r="BN161"/>
  <c r="AG162"/>
  <c r="AI162"/>
  <c r="AL162"/>
  <c r="AN162"/>
  <c r="T162"/>
  <c r="AQ162"/>
  <c r="AZ162"/>
  <c r="BC162"/>
  <c r="BF162"/>
  <c r="AH162"/>
  <c r="AJ162"/>
  <c r="AM162"/>
  <c r="AO162"/>
  <c r="BA162"/>
  <c r="BD162"/>
  <c r="BG162"/>
  <c r="AF162"/>
  <c r="BK162"/>
  <c r="AE162"/>
  <c r="BJ162"/>
  <c r="BN162"/>
  <c r="AG163"/>
  <c r="AI163"/>
  <c r="AL163"/>
  <c r="AN163"/>
  <c r="T163"/>
  <c r="AQ163"/>
  <c r="AZ163"/>
  <c r="BC163"/>
  <c r="BF163"/>
  <c r="AH163"/>
  <c r="AJ163"/>
  <c r="AM163"/>
  <c r="AO163"/>
  <c r="BA163"/>
  <c r="BD163"/>
  <c r="BG163"/>
  <c r="AF163"/>
  <c r="BK163"/>
  <c r="AE163"/>
  <c r="BJ163"/>
  <c r="BN163"/>
  <c r="AG164"/>
  <c r="AI164"/>
  <c r="AL164"/>
  <c r="AN164"/>
  <c r="T164"/>
  <c r="AQ164"/>
  <c r="AZ164"/>
  <c r="BC164"/>
  <c r="BF164"/>
  <c r="AH164"/>
  <c r="AJ164"/>
  <c r="AM164"/>
  <c r="AO164"/>
  <c r="BA164"/>
  <c r="BD164"/>
  <c r="BG164"/>
  <c r="AF164"/>
  <c r="BK164"/>
  <c r="AE164"/>
  <c r="BJ164"/>
  <c r="BN164"/>
  <c r="AG165"/>
  <c r="AI165"/>
  <c r="AL165"/>
  <c r="AN165"/>
  <c r="T165"/>
  <c r="AQ165"/>
  <c r="AZ165"/>
  <c r="BC165"/>
  <c r="BF165"/>
  <c r="AH165"/>
  <c r="AJ165"/>
  <c r="AM165"/>
  <c r="AO165"/>
  <c r="BA165"/>
  <c r="BD165"/>
  <c r="BG165"/>
  <c r="AF165"/>
  <c r="BK165"/>
  <c r="AE165"/>
  <c r="BJ165"/>
  <c r="BN165"/>
  <c r="AG166"/>
  <c r="AI166"/>
  <c r="AL166"/>
  <c r="AN166"/>
  <c r="T166"/>
  <c r="AQ166"/>
  <c r="AZ166"/>
  <c r="BC166"/>
  <c r="BF166"/>
  <c r="AH166"/>
  <c r="AJ166"/>
  <c r="AM166"/>
  <c r="AO166"/>
  <c r="BA166"/>
  <c r="BD166"/>
  <c r="BG166"/>
  <c r="AF166"/>
  <c r="BK166"/>
  <c r="AE166"/>
  <c r="BJ166"/>
  <c r="BN166"/>
  <c r="AG167"/>
  <c r="AI167"/>
  <c r="AL167"/>
  <c r="AN167"/>
  <c r="T167"/>
  <c r="AQ167"/>
  <c r="AZ167"/>
  <c r="BC167"/>
  <c r="BF167"/>
  <c r="AH167"/>
  <c r="AJ167"/>
  <c r="AM167"/>
  <c r="AO167"/>
  <c r="BA167"/>
  <c r="BD167"/>
  <c r="BG167"/>
  <c r="AF167"/>
  <c r="BK167"/>
  <c r="AE167"/>
  <c r="BJ167"/>
  <c r="BN167"/>
  <c r="AG168"/>
  <c r="AI168"/>
  <c r="AL168"/>
  <c r="AN168"/>
  <c r="T168"/>
  <c r="AQ168"/>
  <c r="AZ168"/>
  <c r="BC168"/>
  <c r="BF168"/>
  <c r="AH168"/>
  <c r="AJ168"/>
  <c r="AM168"/>
  <c r="AO168"/>
  <c r="BA168"/>
  <c r="BD168"/>
  <c r="BG168"/>
  <c r="AF168"/>
  <c r="BK168"/>
  <c r="AE168"/>
  <c r="BJ168"/>
  <c r="BN168"/>
  <c r="AG169"/>
  <c r="AI169"/>
  <c r="AL169"/>
  <c r="AN169"/>
  <c r="T169"/>
  <c r="AQ169"/>
  <c r="AZ169"/>
  <c r="BC169"/>
  <c r="BF169"/>
  <c r="AH169"/>
  <c r="AJ169"/>
  <c r="AM169"/>
  <c r="AO169"/>
  <c r="BA169"/>
  <c r="BD169"/>
  <c r="BG169"/>
  <c r="AF169"/>
  <c r="BK169"/>
  <c r="AE169"/>
  <c r="BJ169"/>
  <c r="BN169"/>
  <c r="AG170"/>
  <c r="AI170"/>
  <c r="AL170"/>
  <c r="AN170"/>
  <c r="T170"/>
  <c r="AQ170"/>
  <c r="AZ170"/>
  <c r="BC170"/>
  <c r="BF170"/>
  <c r="AH170"/>
  <c r="AJ170"/>
  <c r="AM170"/>
  <c r="AO170"/>
  <c r="BA170"/>
  <c r="BD170"/>
  <c r="BG170"/>
  <c r="AF170"/>
  <c r="BK170"/>
  <c r="AE170"/>
  <c r="BJ170"/>
  <c r="BN170"/>
  <c r="AG171"/>
  <c r="AI171"/>
  <c r="AL171"/>
  <c r="AN171"/>
  <c r="T171"/>
  <c r="AQ171"/>
  <c r="AZ171"/>
  <c r="BC171"/>
  <c r="BF171"/>
  <c r="AH171"/>
  <c r="AJ171"/>
  <c r="AM171"/>
  <c r="AO171"/>
  <c r="BA171"/>
  <c r="BD171"/>
  <c r="BG171"/>
  <c r="AF171"/>
  <c r="BK171"/>
  <c r="AE171"/>
  <c r="BJ171"/>
  <c r="BN171"/>
  <c r="AG172"/>
  <c r="AI172"/>
  <c r="AL172"/>
  <c r="AN172"/>
  <c r="T172"/>
  <c r="AQ172"/>
  <c r="AZ172"/>
  <c r="BC172"/>
  <c r="BF172"/>
  <c r="AH172"/>
  <c r="AJ172"/>
  <c r="AM172"/>
  <c r="AO172"/>
  <c r="BA172"/>
  <c r="BD172"/>
  <c r="BG172"/>
  <c r="AF172"/>
  <c r="BK172"/>
  <c r="AE172"/>
  <c r="BJ172"/>
  <c r="BN172"/>
  <c r="AG173"/>
  <c r="AI173"/>
  <c r="AL173"/>
  <c r="U173"/>
  <c r="T173"/>
  <c r="AQ173"/>
  <c r="AZ173"/>
  <c r="BC173"/>
  <c r="BF173"/>
  <c r="AH173"/>
  <c r="AJ173"/>
  <c r="AM173"/>
  <c r="BA173"/>
  <c r="BD173"/>
  <c r="BG173"/>
  <c r="AF173"/>
  <c r="BK173"/>
  <c r="AE173"/>
  <c r="V173"/>
  <c r="AS173"/>
  <c r="W173"/>
  <c r="AT173"/>
  <c r="X173"/>
  <c r="AU173"/>
  <c r="BJ173"/>
  <c r="BN173"/>
  <c r="AG174"/>
  <c r="AI174"/>
  <c r="AL174"/>
  <c r="T174"/>
  <c r="AQ174"/>
  <c r="AZ174"/>
  <c r="BC174"/>
  <c r="BF174"/>
  <c r="AH174"/>
  <c r="AJ174"/>
  <c r="AM174"/>
  <c r="BA174"/>
  <c r="BD174"/>
  <c r="BG174"/>
  <c r="AF174"/>
  <c r="BK174"/>
  <c r="AE174"/>
  <c r="BJ174"/>
  <c r="BN174"/>
  <c r="AG175"/>
  <c r="AI175"/>
  <c r="AL175"/>
  <c r="T175"/>
  <c r="AQ175"/>
  <c r="AZ175"/>
  <c r="BC175"/>
  <c r="BF175"/>
  <c r="AH175"/>
  <c r="AJ175"/>
  <c r="AM175"/>
  <c r="BA175"/>
  <c r="BD175"/>
  <c r="BG175"/>
  <c r="AF175"/>
  <c r="BK175"/>
  <c r="AE175"/>
  <c r="BJ175"/>
  <c r="BN175"/>
  <c r="AG176"/>
  <c r="AI176"/>
  <c r="AL176"/>
  <c r="T176"/>
  <c r="AQ176"/>
  <c r="AZ176"/>
  <c r="BC176"/>
  <c r="BF176"/>
  <c r="AH176"/>
  <c r="AJ176"/>
  <c r="AM176"/>
  <c r="BA176"/>
  <c r="BD176"/>
  <c r="BG176"/>
  <c r="AF176"/>
  <c r="BK176"/>
  <c r="AE176"/>
  <c r="BJ176"/>
  <c r="BN176"/>
  <c r="AG177"/>
  <c r="AI177"/>
  <c r="AL177"/>
  <c r="T177"/>
  <c r="AQ177"/>
  <c r="AZ177"/>
  <c r="BC177"/>
  <c r="BF177"/>
  <c r="AH177"/>
  <c r="AJ177"/>
  <c r="AM177"/>
  <c r="BA177"/>
  <c r="BD177"/>
  <c r="BG177"/>
  <c r="AF177"/>
  <c r="BK177"/>
  <c r="AE177"/>
  <c r="BJ177"/>
  <c r="BN177"/>
  <c r="AG178"/>
  <c r="AI178"/>
  <c r="AL178"/>
  <c r="AN178"/>
  <c r="U178"/>
  <c r="T178"/>
  <c r="AQ178"/>
  <c r="V178"/>
  <c r="AS178"/>
  <c r="W178"/>
  <c r="AT178"/>
  <c r="AZ178"/>
  <c r="BC178"/>
  <c r="BF178"/>
  <c r="AH178"/>
  <c r="AJ178"/>
  <c r="AM178"/>
  <c r="AO178"/>
  <c r="BA178"/>
  <c r="BD178"/>
  <c r="BG178"/>
  <c r="AF178"/>
  <c r="BK178"/>
  <c r="AE178"/>
  <c r="BJ178"/>
  <c r="BN178"/>
  <c r="AG179"/>
  <c r="AI179"/>
  <c r="AL179"/>
  <c r="AN179"/>
  <c r="T179"/>
  <c r="AQ179"/>
  <c r="AZ179"/>
  <c r="BC179"/>
  <c r="BF179"/>
  <c r="AH179"/>
  <c r="AJ179"/>
  <c r="AM179"/>
  <c r="AO179"/>
  <c r="BA179"/>
  <c r="BD179"/>
  <c r="BG179"/>
  <c r="AF179"/>
  <c r="BK179"/>
  <c r="AE179"/>
  <c r="BJ179"/>
  <c r="BN179"/>
  <c r="AG180"/>
  <c r="AI180"/>
  <c r="AL180"/>
  <c r="AN180"/>
  <c r="T180"/>
  <c r="AQ180"/>
  <c r="AZ180"/>
  <c r="BC180"/>
  <c r="BF180"/>
  <c r="AH180"/>
  <c r="AJ180"/>
  <c r="AM180"/>
  <c r="AO180"/>
  <c r="BA180"/>
  <c r="BD180"/>
  <c r="BG180"/>
  <c r="AF180"/>
  <c r="BK180"/>
  <c r="AE180"/>
  <c r="BJ180"/>
  <c r="BN180"/>
  <c r="AG181"/>
  <c r="AI181"/>
  <c r="AL181"/>
  <c r="AN181"/>
  <c r="T181"/>
  <c r="AQ181"/>
  <c r="AZ181"/>
  <c r="BC181"/>
  <c r="BF181"/>
  <c r="AH181"/>
  <c r="AJ181"/>
  <c r="AM181"/>
  <c r="AO181"/>
  <c r="BA181"/>
  <c r="BD181"/>
  <c r="BG181"/>
  <c r="AF181"/>
  <c r="BK181"/>
  <c r="AE181"/>
  <c r="BJ181"/>
  <c r="BN181"/>
  <c r="AG182"/>
  <c r="AI182"/>
  <c r="AL182"/>
  <c r="AN182"/>
  <c r="T182"/>
  <c r="AQ182"/>
  <c r="AZ182"/>
  <c r="BC182"/>
  <c r="BF182"/>
  <c r="AH182"/>
  <c r="AJ182"/>
  <c r="AM182"/>
  <c r="AO182"/>
  <c r="BA182"/>
  <c r="BD182"/>
  <c r="BG182"/>
  <c r="AF182"/>
  <c r="BK182"/>
  <c r="AE182"/>
  <c r="BJ182"/>
  <c r="BN182"/>
  <c r="AG183"/>
  <c r="AI183"/>
  <c r="AL183"/>
  <c r="AN183"/>
  <c r="T183"/>
  <c r="AQ183"/>
  <c r="AZ183"/>
  <c r="BC183"/>
  <c r="BF183"/>
  <c r="AH183"/>
  <c r="AJ183"/>
  <c r="AM183"/>
  <c r="AO183"/>
  <c r="BA183"/>
  <c r="BD183"/>
  <c r="BG183"/>
  <c r="AF183"/>
  <c r="BK183"/>
  <c r="AE183"/>
  <c r="BJ183"/>
  <c r="BN183"/>
  <c r="AG184"/>
  <c r="AI184"/>
  <c r="AL184"/>
  <c r="AN184"/>
  <c r="T184"/>
  <c r="AQ184"/>
  <c r="AZ184"/>
  <c r="BC184"/>
  <c r="BF184"/>
  <c r="AH184"/>
  <c r="AJ184"/>
  <c r="AM184"/>
  <c r="AO184"/>
  <c r="BA184"/>
  <c r="BD184"/>
  <c r="BG184"/>
  <c r="AF184"/>
  <c r="BK184"/>
  <c r="AE184"/>
  <c r="BJ184"/>
  <c r="BN184"/>
  <c r="AG185"/>
  <c r="AI185"/>
  <c r="AL185"/>
  <c r="AN185"/>
  <c r="T185"/>
  <c r="AQ185"/>
  <c r="AZ185"/>
  <c r="BC185"/>
  <c r="BF185"/>
  <c r="AH185"/>
  <c r="AJ185"/>
  <c r="AM185"/>
  <c r="AO185"/>
  <c r="BA185"/>
  <c r="BD185"/>
  <c r="BG185"/>
  <c r="AF185"/>
  <c r="BK185"/>
  <c r="AE185"/>
  <c r="BJ185"/>
  <c r="BN185"/>
  <c r="AG186"/>
  <c r="AI186"/>
  <c r="AL186"/>
  <c r="AN186"/>
  <c r="T186"/>
  <c r="AQ186"/>
  <c r="AZ186"/>
  <c r="BC186"/>
  <c r="BF186"/>
  <c r="AH186"/>
  <c r="AJ186"/>
  <c r="AM186"/>
  <c r="AO186"/>
  <c r="BA186"/>
  <c r="BD186"/>
  <c r="BG186"/>
  <c r="AF186"/>
  <c r="BK186"/>
  <c r="AE186"/>
  <c r="BJ186"/>
  <c r="BN186"/>
  <c r="AG187"/>
  <c r="AI187"/>
  <c r="AL187"/>
  <c r="T187"/>
  <c r="AQ187"/>
  <c r="AZ187"/>
  <c r="BC187"/>
  <c r="BF187"/>
  <c r="AH187"/>
  <c r="AJ187"/>
  <c r="AM187"/>
  <c r="BA187"/>
  <c r="BD187"/>
  <c r="BG187"/>
  <c r="AF187"/>
  <c r="BK187"/>
  <c r="AE187"/>
  <c r="BJ187"/>
  <c r="BN187"/>
  <c r="AG188"/>
  <c r="AI188"/>
  <c r="AL188"/>
  <c r="T188"/>
  <c r="AQ188"/>
  <c r="AZ188"/>
  <c r="BC188"/>
  <c r="BF188"/>
  <c r="AH188"/>
  <c r="AJ188"/>
  <c r="AM188"/>
  <c r="BA188"/>
  <c r="BD188"/>
  <c r="BG188"/>
  <c r="AF188"/>
  <c r="BK188"/>
  <c r="AE188"/>
  <c r="BJ188"/>
  <c r="BN188"/>
  <c r="AG189"/>
  <c r="AI189"/>
  <c r="AL189"/>
  <c r="AN189"/>
  <c r="T189"/>
  <c r="AQ189"/>
  <c r="AZ189"/>
  <c r="BC189"/>
  <c r="BF189"/>
  <c r="AH189"/>
  <c r="AJ189"/>
  <c r="AM189"/>
  <c r="AO189"/>
  <c r="BA189"/>
  <c r="BD189"/>
  <c r="BG189"/>
  <c r="AF189"/>
  <c r="BK189"/>
  <c r="AE189"/>
  <c r="BJ189"/>
  <c r="BN189"/>
  <c r="AG190"/>
  <c r="AI190"/>
  <c r="AL190"/>
  <c r="AN190"/>
  <c r="T190"/>
  <c r="AQ190"/>
  <c r="AZ190"/>
  <c r="BC190"/>
  <c r="BF190"/>
  <c r="AH190"/>
  <c r="AJ190"/>
  <c r="AM190"/>
  <c r="AO190"/>
  <c r="BA190"/>
  <c r="BD190"/>
  <c r="BG190"/>
  <c r="AF190"/>
  <c r="BK190"/>
  <c r="AE190"/>
  <c r="BJ190"/>
  <c r="BN190"/>
  <c r="AG191"/>
  <c r="AI191"/>
  <c r="AL191"/>
  <c r="AN191"/>
  <c r="T191"/>
  <c r="AQ191"/>
  <c r="AZ191"/>
  <c r="BC191"/>
  <c r="BF191"/>
  <c r="AH191"/>
  <c r="AJ191"/>
  <c r="AM191"/>
  <c r="AO191"/>
  <c r="BA191"/>
  <c r="BD191"/>
  <c r="BG191"/>
  <c r="AF191"/>
  <c r="BK191"/>
  <c r="AE191"/>
  <c r="BJ191"/>
  <c r="BN191"/>
  <c r="AG192"/>
  <c r="AI192"/>
  <c r="AL192"/>
  <c r="AN192"/>
  <c r="T192"/>
  <c r="AQ192"/>
  <c r="AZ192"/>
  <c r="BC192"/>
  <c r="BF192"/>
  <c r="AH192"/>
  <c r="AJ192"/>
  <c r="AM192"/>
  <c r="AO192"/>
  <c r="BA192"/>
  <c r="BD192"/>
  <c r="BG192"/>
  <c r="AF192"/>
  <c r="BK192"/>
  <c r="AE192"/>
  <c r="BJ192"/>
  <c r="BN192"/>
  <c r="AG193"/>
  <c r="AI193"/>
  <c r="AL193"/>
  <c r="AN193"/>
  <c r="T193"/>
  <c r="AQ193"/>
  <c r="AZ193"/>
  <c r="BC193"/>
  <c r="BF193"/>
  <c r="AH193"/>
  <c r="AJ193"/>
  <c r="AM193"/>
  <c r="AO193"/>
  <c r="BA193"/>
  <c r="BD193"/>
  <c r="BG193"/>
  <c r="AF193"/>
  <c r="BK193"/>
  <c r="AE193"/>
  <c r="BJ193"/>
  <c r="BN193"/>
  <c r="AG194"/>
  <c r="AI194"/>
  <c r="AL194"/>
  <c r="AN194"/>
  <c r="T194"/>
  <c r="AQ194"/>
  <c r="AZ194"/>
  <c r="BC194"/>
  <c r="BF194"/>
  <c r="AH194"/>
  <c r="AJ194"/>
  <c r="AM194"/>
  <c r="AO194"/>
  <c r="BA194"/>
  <c r="BD194"/>
  <c r="BG194"/>
  <c r="AF194"/>
  <c r="BK194"/>
  <c r="AE194"/>
  <c r="BJ194"/>
  <c r="BN194"/>
  <c r="AG195"/>
  <c r="AI195"/>
  <c r="AL195"/>
  <c r="AN195"/>
  <c r="T195"/>
  <c r="AQ195"/>
  <c r="AZ195"/>
  <c r="BC195"/>
  <c r="BF195"/>
  <c r="AH195"/>
  <c r="AJ195"/>
  <c r="AM195"/>
  <c r="AO195"/>
  <c r="BA195"/>
  <c r="BD195"/>
  <c r="BG195"/>
  <c r="AF195"/>
  <c r="BK195"/>
  <c r="AE195"/>
  <c r="BJ195"/>
  <c r="BN195"/>
  <c r="AG196"/>
  <c r="AI196"/>
  <c r="AL196"/>
  <c r="AN196"/>
  <c r="T196"/>
  <c r="AQ196"/>
  <c r="AZ196"/>
  <c r="BC196"/>
  <c r="BF196"/>
  <c r="AH196"/>
  <c r="AJ196"/>
  <c r="AM196"/>
  <c r="AO196"/>
  <c r="BA196"/>
  <c r="BD196"/>
  <c r="BG196"/>
  <c r="AF196"/>
  <c r="BK196"/>
  <c r="AE196"/>
  <c r="BJ196"/>
  <c r="BN196"/>
  <c r="AG197"/>
  <c r="AI197"/>
  <c r="AL197"/>
  <c r="AN197"/>
  <c r="T197"/>
  <c r="AQ197"/>
  <c r="AZ197"/>
  <c r="BC197"/>
  <c r="BF197"/>
  <c r="AH197"/>
  <c r="AJ197"/>
  <c r="AM197"/>
  <c r="AO197"/>
  <c r="BA197"/>
  <c r="BD197"/>
  <c r="BG197"/>
  <c r="AF197"/>
  <c r="BK197"/>
  <c r="AE197"/>
  <c r="BJ197"/>
  <c r="BN197"/>
  <c r="AG198"/>
  <c r="AI198"/>
  <c r="AL198"/>
  <c r="AN198"/>
  <c r="T198"/>
  <c r="AQ198"/>
  <c r="AZ198"/>
  <c r="BC198"/>
  <c r="BF198"/>
  <c r="AH198"/>
  <c r="AJ198"/>
  <c r="AM198"/>
  <c r="AO198"/>
  <c r="BA198"/>
  <c r="BD198"/>
  <c r="BG198"/>
  <c r="AF198"/>
  <c r="BK198"/>
  <c r="AE198"/>
  <c r="BJ198"/>
  <c r="BN198"/>
  <c r="AG199"/>
  <c r="AI199"/>
  <c r="AL199"/>
  <c r="AN199"/>
  <c r="T199"/>
  <c r="AQ199"/>
  <c r="AZ199"/>
  <c r="BC199"/>
  <c r="BF199"/>
  <c r="AH199"/>
  <c r="AJ199"/>
  <c r="AM199"/>
  <c r="AO199"/>
  <c r="BA199"/>
  <c r="BD199"/>
  <c r="BG199"/>
  <c r="AF199"/>
  <c r="BK199"/>
  <c r="AE199"/>
  <c r="BJ199"/>
  <c r="BN199"/>
  <c r="AG200"/>
  <c r="AI200"/>
  <c r="AL200"/>
  <c r="AN200"/>
  <c r="U200"/>
  <c r="T200"/>
  <c r="AQ200"/>
  <c r="AZ200"/>
  <c r="BC200"/>
  <c r="BF200"/>
  <c r="AH200"/>
  <c r="AJ200"/>
  <c r="AM200"/>
  <c r="AO200"/>
  <c r="BA200"/>
  <c r="BD200"/>
  <c r="BG200"/>
  <c r="AF200"/>
  <c r="BK200"/>
  <c r="AE200"/>
  <c r="BJ200"/>
  <c r="BN200"/>
  <c r="AG201"/>
  <c r="AI201"/>
  <c r="AL201"/>
  <c r="AN201"/>
  <c r="T201"/>
  <c r="AQ201"/>
  <c r="AZ201"/>
  <c r="BC201"/>
  <c r="BF201"/>
  <c r="AH201"/>
  <c r="AJ201"/>
  <c r="AM201"/>
  <c r="AO201"/>
  <c r="BA201"/>
  <c r="BD201"/>
  <c r="BG201"/>
  <c r="AF201"/>
  <c r="BK201"/>
  <c r="AE201"/>
  <c r="BJ201"/>
  <c r="BN201"/>
  <c r="AG202"/>
  <c r="AI202"/>
  <c r="AL202"/>
  <c r="T202"/>
  <c r="AQ202"/>
  <c r="AZ202"/>
  <c r="BC202"/>
  <c r="BF202"/>
  <c r="AH202"/>
  <c r="AJ202"/>
  <c r="AM202"/>
  <c r="BA202"/>
  <c r="BD202"/>
  <c r="BG202"/>
  <c r="AF202"/>
  <c r="BK202"/>
  <c r="AE202"/>
  <c r="BJ202"/>
  <c r="BN202"/>
  <c r="AG203"/>
  <c r="AI203"/>
  <c r="AL203"/>
  <c r="T203"/>
  <c r="AQ203"/>
  <c r="AZ203"/>
  <c r="BC203"/>
  <c r="BF203"/>
  <c r="AH203"/>
  <c r="AJ203"/>
  <c r="AM203"/>
  <c r="BA203"/>
  <c r="BD203"/>
  <c r="BG203"/>
  <c r="AF203"/>
  <c r="BK203"/>
  <c r="AE203"/>
  <c r="BJ203"/>
  <c r="BN203"/>
  <c r="AG204"/>
  <c r="AI204"/>
  <c r="AL204"/>
  <c r="T204"/>
  <c r="AQ204"/>
  <c r="AZ204"/>
  <c r="BC204"/>
  <c r="BF204"/>
  <c r="AH204"/>
  <c r="AJ204"/>
  <c r="AM204"/>
  <c r="BA204"/>
  <c r="BD204"/>
  <c r="BG204"/>
  <c r="AF204"/>
  <c r="BK204"/>
  <c r="AE204"/>
  <c r="BJ204"/>
  <c r="BN204"/>
  <c r="AG205"/>
  <c r="AI205"/>
  <c r="AL205"/>
  <c r="T205"/>
  <c r="AQ205"/>
  <c r="AZ205"/>
  <c r="BC205"/>
  <c r="BF205"/>
  <c r="AH205"/>
  <c r="AJ205"/>
  <c r="AM205"/>
  <c r="BA205"/>
  <c r="BD205"/>
  <c r="BG205"/>
  <c r="AF205"/>
  <c r="BK205"/>
  <c r="AE205"/>
  <c r="BJ205"/>
  <c r="BN205"/>
  <c r="AG206"/>
  <c r="AI206"/>
  <c r="AL206"/>
  <c r="T206"/>
  <c r="AQ206"/>
  <c r="AZ206"/>
  <c r="BC206"/>
  <c r="BF206"/>
  <c r="AH206"/>
  <c r="AJ206"/>
  <c r="AM206"/>
  <c r="BA206"/>
  <c r="BD206"/>
  <c r="BG206"/>
  <c r="AF206"/>
  <c r="BK206"/>
  <c r="AE206"/>
  <c r="BJ206"/>
  <c r="BN206"/>
  <c r="AG207"/>
  <c r="AI207"/>
  <c r="AL207"/>
  <c r="AN207"/>
  <c r="T207"/>
  <c r="AQ207"/>
  <c r="AZ207"/>
  <c r="BC207"/>
  <c r="BF207"/>
  <c r="AH207"/>
  <c r="AJ207"/>
  <c r="AM207"/>
  <c r="AO207"/>
  <c r="BA207"/>
  <c r="BD207"/>
  <c r="BG207"/>
  <c r="AF207"/>
  <c r="BK207"/>
  <c r="AE207"/>
  <c r="BJ207"/>
  <c r="BN207"/>
  <c r="AG208"/>
  <c r="AI208"/>
  <c r="AL208"/>
  <c r="AN208"/>
  <c r="T208"/>
  <c r="AQ208"/>
  <c r="AZ208"/>
  <c r="BC208"/>
  <c r="BF208"/>
  <c r="AH208"/>
  <c r="AJ208"/>
  <c r="AM208"/>
  <c r="AO208"/>
  <c r="BA208"/>
  <c r="BD208"/>
  <c r="BG208"/>
  <c r="AF208"/>
  <c r="BK208"/>
  <c r="AE208"/>
  <c r="BJ208"/>
  <c r="BN208"/>
  <c r="AG209"/>
  <c r="AI209"/>
  <c r="AL209"/>
  <c r="AN209"/>
  <c r="T209"/>
  <c r="AQ209"/>
  <c r="AZ209"/>
  <c r="BC209"/>
  <c r="BF209"/>
  <c r="AH209"/>
  <c r="AJ209"/>
  <c r="AM209"/>
  <c r="AO209"/>
  <c r="BA209"/>
  <c r="BD209"/>
  <c r="BG209"/>
  <c r="AF209"/>
  <c r="BK209"/>
  <c r="AE209"/>
  <c r="BJ209"/>
  <c r="BN209"/>
  <c r="AG210"/>
  <c r="AI210"/>
  <c r="AL210"/>
  <c r="AN210"/>
  <c r="T210"/>
  <c r="AQ210"/>
  <c r="AZ210"/>
  <c r="BC210"/>
  <c r="BF210"/>
  <c r="AH210"/>
  <c r="AJ210"/>
  <c r="AM210"/>
  <c r="AO210"/>
  <c r="BA210"/>
  <c r="BD210"/>
  <c r="BG210"/>
  <c r="AF210"/>
  <c r="BK210"/>
  <c r="AE210"/>
  <c r="BJ210"/>
  <c r="BN210"/>
  <c r="AG211"/>
  <c r="AI211"/>
  <c r="AL211"/>
  <c r="AN211"/>
  <c r="T211"/>
  <c r="AQ211"/>
  <c r="AZ211"/>
  <c r="BC211"/>
  <c r="BF211"/>
  <c r="AH211"/>
  <c r="AJ211"/>
  <c r="AM211"/>
  <c r="AO211"/>
  <c r="BA211"/>
  <c r="BD211"/>
  <c r="BG211"/>
  <c r="AF211"/>
  <c r="BK211"/>
  <c r="AE211"/>
  <c r="BJ211"/>
  <c r="BN211"/>
  <c r="AG212"/>
  <c r="AI212"/>
  <c r="AL212"/>
  <c r="AN212"/>
  <c r="T212"/>
  <c r="AQ212"/>
  <c r="AZ212"/>
  <c r="BC212"/>
  <c r="BF212"/>
  <c r="AH212"/>
  <c r="AJ212"/>
  <c r="AM212"/>
  <c r="AO212"/>
  <c r="BA212"/>
  <c r="BD212"/>
  <c r="BG212"/>
  <c r="AF212"/>
  <c r="BK212"/>
  <c r="AE212"/>
  <c r="BJ212"/>
  <c r="BN212"/>
  <c r="AG213"/>
  <c r="AI213"/>
  <c r="AL213"/>
  <c r="AN213"/>
  <c r="T213"/>
  <c r="AQ213"/>
  <c r="AZ213"/>
  <c r="BC213"/>
  <c r="BF213"/>
  <c r="AH213"/>
  <c r="AJ213"/>
  <c r="AM213"/>
  <c r="AO213"/>
  <c r="BA213"/>
  <c r="BD213"/>
  <c r="BG213"/>
  <c r="AF213"/>
  <c r="BK213"/>
  <c r="AE213"/>
  <c r="BJ213"/>
  <c r="BN213"/>
  <c r="AG214"/>
  <c r="AI214"/>
  <c r="AL214"/>
  <c r="AN214"/>
  <c r="T214"/>
  <c r="AQ214"/>
  <c r="AZ214"/>
  <c r="BC214"/>
  <c r="BF214"/>
  <c r="AH214"/>
  <c r="AJ214"/>
  <c r="AM214"/>
  <c r="AO214"/>
  <c r="BA214"/>
  <c r="BD214"/>
  <c r="BG214"/>
  <c r="AF214"/>
  <c r="BK214"/>
  <c r="AE214"/>
  <c r="BJ214"/>
  <c r="BN214"/>
  <c r="AG215"/>
  <c r="AI215"/>
  <c r="AL215"/>
  <c r="AN215"/>
  <c r="T215"/>
  <c r="AQ215"/>
  <c r="AZ215"/>
  <c r="BC215"/>
  <c r="BF215"/>
  <c r="AH215"/>
  <c r="AJ215"/>
  <c r="AM215"/>
  <c r="AO215"/>
  <c r="BA215"/>
  <c r="BD215"/>
  <c r="BG215"/>
  <c r="AF215"/>
  <c r="BK215"/>
  <c r="AE215"/>
  <c r="BJ215"/>
  <c r="BN215"/>
  <c r="AG216"/>
  <c r="AI216"/>
  <c r="AL216"/>
  <c r="AN216"/>
  <c r="T216"/>
  <c r="AQ216"/>
  <c r="AZ216"/>
  <c r="BC216"/>
  <c r="BF216"/>
  <c r="AH216"/>
  <c r="AJ216"/>
  <c r="AM216"/>
  <c r="AO216"/>
  <c r="BA216"/>
  <c r="BD216"/>
  <c r="BG216"/>
  <c r="AF216"/>
  <c r="BK216"/>
  <c r="AE216"/>
  <c r="BJ216"/>
  <c r="BN216"/>
  <c r="AG217"/>
  <c r="AI217"/>
  <c r="AL217"/>
  <c r="AN217"/>
  <c r="T217"/>
  <c r="AQ217"/>
  <c r="AZ217"/>
  <c r="BC217"/>
  <c r="BF217"/>
  <c r="AH217"/>
  <c r="AJ217"/>
  <c r="AM217"/>
  <c r="AO217"/>
  <c r="BA217"/>
  <c r="BD217"/>
  <c r="BG217"/>
  <c r="AF217"/>
  <c r="BK217"/>
  <c r="AE217"/>
  <c r="BJ217"/>
  <c r="BN217"/>
  <c r="AG218"/>
  <c r="AI218"/>
  <c r="AL218"/>
  <c r="AN218"/>
  <c r="T218"/>
  <c r="AQ218"/>
  <c r="AZ218"/>
  <c r="BC218"/>
  <c r="BF218"/>
  <c r="AH218"/>
  <c r="AJ218"/>
  <c r="AM218"/>
  <c r="AO218"/>
  <c r="BA218"/>
  <c r="BD218"/>
  <c r="BG218"/>
  <c r="AF218"/>
  <c r="BK218"/>
  <c r="AE218"/>
  <c r="BJ218"/>
  <c r="BN218"/>
  <c r="AG219"/>
  <c r="AI219"/>
  <c r="AL219"/>
  <c r="T219"/>
  <c r="AQ219"/>
  <c r="AZ219"/>
  <c r="BC219"/>
  <c r="BF219"/>
  <c r="AH219"/>
  <c r="AJ219"/>
  <c r="AM219"/>
  <c r="BA219"/>
  <c r="BD219"/>
  <c r="BG219"/>
  <c r="AF219"/>
  <c r="BK219"/>
  <c r="AE219"/>
  <c r="BJ219"/>
  <c r="BN219"/>
  <c r="AG220"/>
  <c r="AI220"/>
  <c r="AL220"/>
  <c r="T220"/>
  <c r="AQ220"/>
  <c r="AZ220"/>
  <c r="BC220"/>
  <c r="BF220"/>
  <c r="AH220"/>
  <c r="AJ220"/>
  <c r="AM220"/>
  <c r="BA220"/>
  <c r="BD220"/>
  <c r="BG220"/>
  <c r="AF220"/>
  <c r="BK220"/>
  <c r="AE220"/>
  <c r="AA220"/>
  <c r="AR220"/>
  <c r="BJ220"/>
  <c r="BN220"/>
  <c r="AG221"/>
  <c r="AI221"/>
  <c r="AL221"/>
  <c r="T221"/>
  <c r="AQ221"/>
  <c r="AA221"/>
  <c r="AR221"/>
  <c r="AZ221"/>
  <c r="BC221"/>
  <c r="BF221"/>
  <c r="AH221"/>
  <c r="AJ221"/>
  <c r="AM221"/>
  <c r="BA221"/>
  <c r="BD221"/>
  <c r="BG221"/>
  <c r="AF221"/>
  <c r="BK221"/>
  <c r="AE221"/>
  <c r="BJ221"/>
  <c r="BN221"/>
  <c r="AG222"/>
  <c r="AI222"/>
  <c r="AL222"/>
  <c r="T222"/>
  <c r="AQ222"/>
  <c r="AA222"/>
  <c r="AR222"/>
  <c r="AZ222"/>
  <c r="BC222"/>
  <c r="BF222"/>
  <c r="AH222"/>
  <c r="AJ222"/>
  <c r="AM222"/>
  <c r="BA222"/>
  <c r="BD222"/>
  <c r="BG222"/>
  <c r="AF222"/>
  <c r="BK222"/>
  <c r="AE222"/>
  <c r="BJ222"/>
  <c r="BN222"/>
  <c r="AG223"/>
  <c r="AI223"/>
  <c r="AL223"/>
  <c r="T223"/>
  <c r="AQ223"/>
  <c r="AA223"/>
  <c r="AR223"/>
  <c r="AZ223"/>
  <c r="BC223"/>
  <c r="BF223"/>
  <c r="AH223"/>
  <c r="AJ223"/>
  <c r="AM223"/>
  <c r="BA223"/>
  <c r="BD223"/>
  <c r="BG223"/>
  <c r="AF223"/>
  <c r="BK223"/>
  <c r="AE223"/>
  <c r="BJ223"/>
  <c r="BN223"/>
  <c r="AG224"/>
  <c r="AI224"/>
  <c r="AL224"/>
  <c r="T224"/>
  <c r="AQ224"/>
  <c r="AA224"/>
  <c r="AR224"/>
  <c r="AZ224"/>
  <c r="BC224"/>
  <c r="BF224"/>
  <c r="AH224"/>
  <c r="AJ224"/>
  <c r="AM224"/>
  <c r="BA224"/>
  <c r="BD224"/>
  <c r="BG224"/>
  <c r="AF224"/>
  <c r="BK224"/>
  <c r="AE224"/>
  <c r="BJ224"/>
  <c r="BN224"/>
  <c r="AG225"/>
  <c r="AI225"/>
  <c r="AL225"/>
  <c r="U225"/>
  <c r="T225"/>
  <c r="AQ225"/>
  <c r="AA225"/>
  <c r="AB225"/>
  <c r="AR225"/>
  <c r="V225"/>
  <c r="AS225"/>
  <c r="W225"/>
  <c r="AT225"/>
  <c r="AZ225"/>
  <c r="BC225"/>
  <c r="BF225"/>
  <c r="AH225"/>
  <c r="AJ225"/>
  <c r="AM225"/>
  <c r="BA225"/>
  <c r="BD225"/>
  <c r="BG225"/>
  <c r="AF225"/>
  <c r="BK225"/>
  <c r="AE225"/>
  <c r="BJ225"/>
  <c r="BN225"/>
  <c r="AG226"/>
  <c r="AI226"/>
  <c r="AL226"/>
  <c r="T226"/>
  <c r="AQ226"/>
  <c r="AB226"/>
  <c r="AA226"/>
  <c r="AR226"/>
  <c r="AZ226"/>
  <c r="BC226"/>
  <c r="BF226"/>
  <c r="AH226"/>
  <c r="AJ226"/>
  <c r="AM226"/>
  <c r="BA226"/>
  <c r="BD226"/>
  <c r="BG226"/>
  <c r="AF226"/>
  <c r="BK226"/>
  <c r="AE226"/>
  <c r="BJ226"/>
  <c r="BN226"/>
  <c r="AG227"/>
  <c r="AI227"/>
  <c r="AL227"/>
  <c r="T227"/>
  <c r="AQ227"/>
  <c r="AB227"/>
  <c r="AA227"/>
  <c r="AR227"/>
  <c r="AZ227"/>
  <c r="BC227"/>
  <c r="BF227"/>
  <c r="AH227"/>
  <c r="AJ227"/>
  <c r="AM227"/>
  <c r="BA227"/>
  <c r="BD227"/>
  <c r="BG227"/>
  <c r="AF227"/>
  <c r="BK227"/>
  <c r="AE227"/>
  <c r="BJ227"/>
  <c r="BN227"/>
  <c r="AG228"/>
  <c r="AI228"/>
  <c r="AL228"/>
  <c r="T228"/>
  <c r="AQ228"/>
  <c r="AB228"/>
  <c r="AA228"/>
  <c r="AR228"/>
  <c r="AZ228"/>
  <c r="BC228"/>
  <c r="BF228"/>
  <c r="AH228"/>
  <c r="AJ228"/>
  <c r="AM228"/>
  <c r="BA228"/>
  <c r="BD228"/>
  <c r="BG228"/>
  <c r="AF228"/>
  <c r="BK228"/>
  <c r="AE228"/>
  <c r="BJ228"/>
  <c r="BN228"/>
  <c r="AG229"/>
  <c r="AI229"/>
  <c r="AL229"/>
  <c r="T229"/>
  <c r="AQ229"/>
  <c r="AB229"/>
  <c r="AA229"/>
  <c r="AR229"/>
  <c r="AZ229"/>
  <c r="BC229"/>
  <c r="BF229"/>
  <c r="AH229"/>
  <c r="AJ229"/>
  <c r="AM229"/>
  <c r="BA229"/>
  <c r="BD229"/>
  <c r="BG229"/>
  <c r="AF229"/>
  <c r="BK229"/>
  <c r="AE229"/>
  <c r="BJ229"/>
  <c r="BN229"/>
  <c r="AG230"/>
  <c r="AI230"/>
  <c r="AL230"/>
  <c r="T230"/>
  <c r="AQ230"/>
  <c r="AZ230"/>
  <c r="BC230"/>
  <c r="BF230"/>
  <c r="AH230"/>
  <c r="AJ230"/>
  <c r="AM230"/>
  <c r="BA230"/>
  <c r="BD230"/>
  <c r="BG230"/>
  <c r="AF230"/>
  <c r="BK230"/>
  <c r="AE230"/>
  <c r="BJ230"/>
  <c r="BN230"/>
  <c r="AG231"/>
  <c r="AI231"/>
  <c r="AL231"/>
  <c r="T231"/>
  <c r="AQ231"/>
  <c r="AB231"/>
  <c r="AA231"/>
  <c r="AR231"/>
  <c r="AZ231"/>
  <c r="BC231"/>
  <c r="BF231"/>
  <c r="AH231"/>
  <c r="AJ231"/>
  <c r="AM231"/>
  <c r="BA231"/>
  <c r="BD231"/>
  <c r="BG231"/>
  <c r="AF231"/>
  <c r="BK231"/>
  <c r="AE231"/>
  <c r="BJ231"/>
  <c r="BN231"/>
  <c r="AG232"/>
  <c r="AI232"/>
  <c r="AL232"/>
  <c r="T232"/>
  <c r="AQ232"/>
  <c r="AZ232"/>
  <c r="BC232"/>
  <c r="BF232"/>
  <c r="AH232"/>
  <c r="AJ232"/>
  <c r="AM232"/>
  <c r="BA232"/>
  <c r="BD232"/>
  <c r="BG232"/>
  <c r="AF232"/>
  <c r="BK232"/>
  <c r="AE232"/>
  <c r="BJ232"/>
  <c r="BN232"/>
  <c r="AG233"/>
  <c r="AI233"/>
  <c r="AL233"/>
  <c r="T233"/>
  <c r="AQ233"/>
  <c r="AB233"/>
  <c r="AA233"/>
  <c r="AR233"/>
  <c r="V233"/>
  <c r="AS233"/>
  <c r="AZ233"/>
  <c r="BC233"/>
  <c r="BF233"/>
  <c r="AH233"/>
  <c r="AJ233"/>
  <c r="AM233"/>
  <c r="BA233"/>
  <c r="BD233"/>
  <c r="BG233"/>
  <c r="AF233"/>
  <c r="BK233"/>
  <c r="AE233"/>
  <c r="BJ233"/>
  <c r="BN233"/>
  <c r="AG234"/>
  <c r="AI234"/>
  <c r="AL234"/>
  <c r="T234"/>
  <c r="AQ234"/>
  <c r="AB234"/>
  <c r="AA234"/>
  <c r="AR234"/>
  <c r="V234"/>
  <c r="AS234"/>
  <c r="AZ234"/>
  <c r="BC234"/>
  <c r="BF234"/>
  <c r="AH234"/>
  <c r="AJ234"/>
  <c r="AM234"/>
  <c r="BA234"/>
  <c r="BD234"/>
  <c r="BG234"/>
  <c r="AF234"/>
  <c r="BK234"/>
  <c r="AE234"/>
  <c r="BJ234"/>
  <c r="BN234"/>
  <c r="AG235"/>
  <c r="AI235"/>
  <c r="AL235"/>
  <c r="T235"/>
  <c r="AQ235"/>
  <c r="AZ235"/>
  <c r="BC235"/>
  <c r="BF235"/>
  <c r="AH235"/>
  <c r="AJ235"/>
  <c r="AM235"/>
  <c r="BA235"/>
  <c r="BD235"/>
  <c r="BG235"/>
  <c r="AF235"/>
  <c r="BK235"/>
  <c r="AE235"/>
  <c r="BJ235"/>
  <c r="BN235"/>
  <c r="AG236"/>
  <c r="AI236"/>
  <c r="AL236"/>
  <c r="T236"/>
  <c r="AQ236"/>
  <c r="AZ236"/>
  <c r="BC236"/>
  <c r="BF236"/>
  <c r="AH236"/>
  <c r="AJ236"/>
  <c r="AM236"/>
  <c r="BA236"/>
  <c r="BD236"/>
  <c r="BG236"/>
  <c r="AF236"/>
  <c r="BK236"/>
  <c r="AE236"/>
  <c r="BJ236"/>
  <c r="BN236"/>
  <c r="AG237"/>
  <c r="AI237"/>
  <c r="AL237"/>
  <c r="T237"/>
  <c r="AQ237"/>
  <c r="AZ237"/>
  <c r="BC237"/>
  <c r="BF237"/>
  <c r="AH237"/>
  <c r="AJ237"/>
  <c r="AM237"/>
  <c r="BA237"/>
  <c r="BD237"/>
  <c r="BG237"/>
  <c r="AF237"/>
  <c r="BK237"/>
  <c r="AE237"/>
  <c r="BJ237"/>
  <c r="BN237"/>
  <c r="AG238"/>
  <c r="AI238"/>
  <c r="AL238"/>
  <c r="T238"/>
  <c r="AQ238"/>
  <c r="AZ238"/>
  <c r="BC238"/>
  <c r="BF238"/>
  <c r="AH238"/>
  <c r="AJ238"/>
  <c r="AM238"/>
  <c r="BA238"/>
  <c r="BD238"/>
  <c r="BG238"/>
  <c r="AF238"/>
  <c r="BK238"/>
  <c r="AE238"/>
  <c r="BJ238"/>
  <c r="BN238"/>
  <c r="AG239"/>
  <c r="AI239"/>
  <c r="AL239"/>
  <c r="T239"/>
  <c r="AQ239"/>
  <c r="AZ239"/>
  <c r="BC239"/>
  <c r="BF239"/>
  <c r="AH239"/>
  <c r="AJ239"/>
  <c r="AM239"/>
  <c r="BA239"/>
  <c r="BD239"/>
  <c r="BG239"/>
  <c r="AF239"/>
  <c r="BK239"/>
  <c r="AE239"/>
  <c r="BJ239"/>
  <c r="BN239"/>
  <c r="AG240"/>
  <c r="AI240"/>
  <c r="AL240"/>
  <c r="T240"/>
  <c r="AQ240"/>
  <c r="AZ240"/>
  <c r="BC240"/>
  <c r="BF240"/>
  <c r="AH240"/>
  <c r="AJ240"/>
  <c r="AM240"/>
  <c r="BA240"/>
  <c r="BD240"/>
  <c r="BG240"/>
  <c r="AF240"/>
  <c r="BK240"/>
  <c r="AE240"/>
  <c r="BJ240"/>
  <c r="BN240"/>
  <c r="AG241"/>
  <c r="AI241"/>
  <c r="AL241"/>
  <c r="T241"/>
  <c r="AQ241"/>
  <c r="AZ241"/>
  <c r="BC241"/>
  <c r="BF241"/>
  <c r="AH241"/>
  <c r="AJ241"/>
  <c r="AM241"/>
  <c r="BA241"/>
  <c r="BD241"/>
  <c r="BG241"/>
  <c r="AF241"/>
  <c r="BK241"/>
  <c r="AE241"/>
  <c r="BJ241"/>
  <c r="BN241"/>
  <c r="AG242"/>
  <c r="AI242"/>
  <c r="AL242"/>
  <c r="T242"/>
  <c r="AQ242"/>
  <c r="AZ242"/>
  <c r="BC242"/>
  <c r="BF242"/>
  <c r="AH242"/>
  <c r="AJ242"/>
  <c r="AM242"/>
  <c r="BA242"/>
  <c r="BD242"/>
  <c r="BG242"/>
  <c r="AF242"/>
  <c r="BK242"/>
  <c r="AE242"/>
  <c r="BJ242"/>
  <c r="BN242"/>
  <c r="AG243"/>
  <c r="AI243"/>
  <c r="AL243"/>
  <c r="T243"/>
  <c r="AQ243"/>
  <c r="AZ243"/>
  <c r="BC243"/>
  <c r="BF243"/>
  <c r="AH243"/>
  <c r="AJ243"/>
  <c r="AM243"/>
  <c r="BA243"/>
  <c r="BD243"/>
  <c r="BG243"/>
  <c r="AF243"/>
  <c r="BK243"/>
  <c r="AE243"/>
  <c r="BJ243"/>
  <c r="BN243"/>
  <c r="AG244"/>
  <c r="AI244"/>
  <c r="AL244"/>
  <c r="T244"/>
  <c r="AQ244"/>
  <c r="AZ244"/>
  <c r="BC244"/>
  <c r="BF244"/>
  <c r="AH244"/>
  <c r="AJ244"/>
  <c r="AM244"/>
  <c r="BA244"/>
  <c r="BD244"/>
  <c r="BG244"/>
  <c r="AF244"/>
  <c r="BK244"/>
  <c r="AE244"/>
  <c r="BJ244"/>
  <c r="BN244"/>
  <c r="AG245"/>
  <c r="AI245"/>
  <c r="AL245"/>
  <c r="T245"/>
  <c r="AQ245"/>
  <c r="AB245"/>
  <c r="AA245"/>
  <c r="AR245"/>
  <c r="AZ245"/>
  <c r="BC245"/>
  <c r="BF245"/>
  <c r="AH245"/>
  <c r="AJ245"/>
  <c r="AM245"/>
  <c r="BA245"/>
  <c r="BD245"/>
  <c r="BG245"/>
  <c r="AF245"/>
  <c r="BK245"/>
  <c r="AE245"/>
  <c r="BJ245"/>
  <c r="BN245"/>
  <c r="AG246"/>
  <c r="AI246"/>
  <c r="AL246"/>
  <c r="T246"/>
  <c r="AQ246"/>
  <c r="AB246"/>
  <c r="AA246"/>
  <c r="AR246"/>
  <c r="AZ246"/>
  <c r="BC246"/>
  <c r="BF246"/>
  <c r="AH246"/>
  <c r="AJ246"/>
  <c r="AM246"/>
  <c r="BA246"/>
  <c r="BD246"/>
  <c r="BG246"/>
  <c r="AF246"/>
  <c r="BK246"/>
  <c r="AE246"/>
  <c r="BJ246"/>
  <c r="BN246"/>
  <c r="AG247"/>
  <c r="AI247"/>
  <c r="AL247"/>
  <c r="T247"/>
  <c r="AQ247"/>
  <c r="AZ247"/>
  <c r="BC247"/>
  <c r="BF247"/>
  <c r="AH247"/>
  <c r="AJ247"/>
  <c r="AM247"/>
  <c r="BA247"/>
  <c r="BD247"/>
  <c r="BG247"/>
  <c r="AF247"/>
  <c r="BK247"/>
  <c r="AE247"/>
  <c r="BJ247"/>
  <c r="BN247"/>
  <c r="AG248"/>
  <c r="AI248"/>
  <c r="AL248"/>
  <c r="T248"/>
  <c r="AQ248"/>
  <c r="AZ248"/>
  <c r="BC248"/>
  <c r="BF248"/>
  <c r="AH248"/>
  <c r="AJ248"/>
  <c r="AM248"/>
  <c r="BA248"/>
  <c r="BD248"/>
  <c r="BG248"/>
  <c r="AF248"/>
  <c r="BK248"/>
  <c r="AE248"/>
  <c r="BJ248"/>
  <c r="BN248"/>
  <c r="AG249"/>
  <c r="AI249"/>
  <c r="AL249"/>
  <c r="T249"/>
  <c r="AQ249"/>
  <c r="AZ249"/>
  <c r="BC249"/>
  <c r="BF249"/>
  <c r="AH249"/>
  <c r="AJ249"/>
  <c r="AM249"/>
  <c r="BA249"/>
  <c r="BD249"/>
  <c r="BG249"/>
  <c r="AF249"/>
  <c r="BK249"/>
  <c r="AE249"/>
  <c r="BJ249"/>
  <c r="BN249"/>
  <c r="AG250"/>
  <c r="AI250"/>
  <c r="AL250"/>
  <c r="T250"/>
  <c r="AQ250"/>
  <c r="AZ250"/>
  <c r="BC250"/>
  <c r="BF250"/>
  <c r="AH250"/>
  <c r="AJ250"/>
  <c r="AM250"/>
  <c r="BA250"/>
  <c r="BD250"/>
  <c r="BG250"/>
  <c r="AF250"/>
  <c r="BK250"/>
  <c r="AE250"/>
  <c r="BJ250"/>
  <c r="BN250"/>
  <c r="AG251"/>
  <c r="AI251"/>
  <c r="AL251"/>
  <c r="T251"/>
  <c r="AQ251"/>
  <c r="AZ251"/>
  <c r="BC251"/>
  <c r="BF251"/>
  <c r="AH251"/>
  <c r="AJ251"/>
  <c r="AM251"/>
  <c r="BA251"/>
  <c r="BD251"/>
  <c r="BG251"/>
  <c r="AF251"/>
  <c r="BK251"/>
  <c r="AE251"/>
  <c r="BJ251"/>
  <c r="BN251"/>
  <c r="AG252"/>
  <c r="AI252"/>
  <c r="AL252"/>
  <c r="T252"/>
  <c r="AQ252"/>
  <c r="AZ252"/>
  <c r="BC252"/>
  <c r="BF252"/>
  <c r="AH252"/>
  <c r="AJ252"/>
  <c r="AM252"/>
  <c r="BA252"/>
  <c r="BD252"/>
  <c r="BG252"/>
  <c r="AF252"/>
  <c r="BK252"/>
  <c r="AE252"/>
  <c r="BJ252"/>
  <c r="BN252"/>
  <c r="AG253"/>
  <c r="AI253"/>
  <c r="AL253"/>
  <c r="T253"/>
  <c r="AQ253"/>
  <c r="AZ253"/>
  <c r="BC253"/>
  <c r="BF253"/>
  <c r="AH253"/>
  <c r="AJ253"/>
  <c r="AM253"/>
  <c r="BA253"/>
  <c r="BD253"/>
  <c r="BG253"/>
  <c r="AF253"/>
  <c r="BK253"/>
  <c r="AE253"/>
  <c r="BJ253"/>
  <c r="BN253"/>
  <c r="AG254"/>
  <c r="AI254"/>
  <c r="AL254"/>
  <c r="T254"/>
  <c r="AQ254"/>
  <c r="AZ254"/>
  <c r="BC254"/>
  <c r="BF254"/>
  <c r="AH254"/>
  <c r="AJ254"/>
  <c r="AM254"/>
  <c r="BA254"/>
  <c r="BD254"/>
  <c r="BG254"/>
  <c r="AF254"/>
  <c r="BK254"/>
  <c r="AE254"/>
  <c r="BJ254"/>
  <c r="BN254"/>
  <c r="AG255"/>
  <c r="AI255"/>
  <c r="AL255"/>
  <c r="T255"/>
  <c r="AQ255"/>
  <c r="AZ255"/>
  <c r="BC255"/>
  <c r="BF255"/>
  <c r="AH255"/>
  <c r="AJ255"/>
  <c r="AM255"/>
  <c r="BA255"/>
  <c r="BD255"/>
  <c r="BG255"/>
  <c r="AF255"/>
  <c r="BK255"/>
  <c r="AE255"/>
  <c r="BJ255"/>
  <c r="BN255"/>
  <c r="AG256"/>
  <c r="AI256"/>
  <c r="AL256"/>
  <c r="T256"/>
  <c r="AQ256"/>
  <c r="AZ256"/>
  <c r="BC256"/>
  <c r="BF256"/>
  <c r="AH256"/>
  <c r="AJ256"/>
  <c r="AM256"/>
  <c r="BA256"/>
  <c r="BD256"/>
  <c r="BG256"/>
  <c r="AF256"/>
  <c r="BK256"/>
  <c r="AE256"/>
  <c r="BJ256"/>
  <c r="BN256"/>
  <c r="AG257"/>
  <c r="AI257"/>
  <c r="AL257"/>
  <c r="T257"/>
  <c r="AQ257"/>
  <c r="AZ257"/>
  <c r="BC257"/>
  <c r="BF257"/>
  <c r="AH257"/>
  <c r="AJ257"/>
  <c r="AM257"/>
  <c r="BA257"/>
  <c r="BD257"/>
  <c r="BG257"/>
  <c r="AF257"/>
  <c r="BK257"/>
  <c r="AE257"/>
  <c r="BJ257"/>
  <c r="BN257"/>
  <c r="AG258"/>
  <c r="AI258"/>
  <c r="AL258"/>
  <c r="T258"/>
  <c r="AQ258"/>
  <c r="AZ258"/>
  <c r="BC258"/>
  <c r="BF258"/>
  <c r="AH258"/>
  <c r="AJ258"/>
  <c r="AM258"/>
  <c r="BA258"/>
  <c r="BD258"/>
  <c r="BG258"/>
  <c r="AF258"/>
  <c r="BK258"/>
  <c r="AE258"/>
  <c r="BJ258"/>
  <c r="BN258"/>
  <c r="AG259"/>
  <c r="AI259"/>
  <c r="AL259"/>
  <c r="T259"/>
  <c r="AQ259"/>
  <c r="AZ259"/>
  <c r="BC259"/>
  <c r="BF259"/>
  <c r="AH259"/>
  <c r="AJ259"/>
  <c r="AM259"/>
  <c r="BA259"/>
  <c r="BD259"/>
  <c r="BG259"/>
  <c r="AF259"/>
  <c r="BK259"/>
  <c r="AE259"/>
  <c r="BJ259"/>
  <c r="BN259"/>
  <c r="AG260"/>
  <c r="AI260"/>
  <c r="AL260"/>
  <c r="T260"/>
  <c r="AQ260"/>
  <c r="AZ260"/>
  <c r="BC260"/>
  <c r="BF260"/>
  <c r="AH260"/>
  <c r="AJ260"/>
  <c r="AM260"/>
  <c r="BA260"/>
  <c r="BD260"/>
  <c r="BG260"/>
  <c r="AF260"/>
  <c r="BK260"/>
  <c r="AE260"/>
  <c r="BJ260"/>
  <c r="BN260"/>
  <c r="AG261"/>
  <c r="AI261"/>
  <c r="AL261"/>
  <c r="T261"/>
  <c r="AQ261"/>
  <c r="AZ261"/>
  <c r="BC261"/>
  <c r="BF261"/>
  <c r="AH261"/>
  <c r="AJ261"/>
  <c r="AM261"/>
  <c r="BA261"/>
  <c r="BD261"/>
  <c r="BG261"/>
  <c r="AF261"/>
  <c r="BK261"/>
  <c r="AE261"/>
  <c r="BJ261"/>
  <c r="BN261"/>
  <c r="BM4"/>
  <c r="BM5"/>
  <c r="BM6"/>
  <c r="BM7"/>
  <c r="BM8"/>
  <c r="BM9"/>
  <c r="BM10"/>
  <c r="BM11"/>
  <c r="BM12"/>
  <c r="BM13"/>
  <c r="BM14"/>
  <c r="BM15"/>
  <c r="BM16"/>
  <c r="BM17"/>
  <c r="BM18"/>
  <c r="BM19"/>
  <c r="BM20"/>
  <c r="BM21"/>
  <c r="BM22"/>
  <c r="BM23"/>
  <c r="BM24"/>
  <c r="BM25"/>
  <c r="BM26"/>
  <c r="BM27"/>
  <c r="BM28"/>
  <c r="BM29"/>
  <c r="BM30"/>
  <c r="BM31"/>
  <c r="BM32"/>
  <c r="BM33"/>
  <c r="BM34"/>
  <c r="BM35"/>
  <c r="BM36"/>
  <c r="BM37"/>
  <c r="BM38"/>
  <c r="BM39"/>
  <c r="BM40"/>
  <c r="BM41"/>
  <c r="BM42"/>
  <c r="BM43"/>
  <c r="BM44"/>
  <c r="BM45"/>
  <c r="BM46"/>
  <c r="BM47"/>
  <c r="BM48"/>
  <c r="BM49"/>
  <c r="BM50"/>
  <c r="BM51"/>
  <c r="BM52"/>
  <c r="BM53"/>
  <c r="BM54"/>
  <c r="BM55"/>
  <c r="BM56"/>
  <c r="BM57"/>
  <c r="BM58"/>
  <c r="BM59"/>
  <c r="BM60"/>
  <c r="BM61"/>
  <c r="BM62"/>
  <c r="BM63"/>
  <c r="BM64"/>
  <c r="BM65"/>
  <c r="BM66"/>
  <c r="BM67"/>
  <c r="BM68"/>
  <c r="BM69"/>
  <c r="BM70"/>
  <c r="BM71"/>
  <c r="BM72"/>
  <c r="BM73"/>
  <c r="BM74"/>
  <c r="BM75"/>
  <c r="BM76"/>
  <c r="BM77"/>
  <c r="BM78"/>
  <c r="BM79"/>
  <c r="BM80"/>
  <c r="BM81"/>
  <c r="BM82"/>
  <c r="BM83"/>
  <c r="BM84"/>
  <c r="BM85"/>
  <c r="BM86"/>
  <c r="BM87"/>
  <c r="BM88"/>
  <c r="BM89"/>
  <c r="BM90"/>
  <c r="BM91"/>
  <c r="BM92"/>
  <c r="BM93"/>
  <c r="BM94"/>
  <c r="BM95"/>
  <c r="BM96"/>
  <c r="BM97"/>
  <c r="BM98"/>
  <c r="BM99"/>
  <c r="BM100"/>
  <c r="BM101"/>
  <c r="BM102"/>
  <c r="BM103"/>
  <c r="BM104"/>
  <c r="BM105"/>
  <c r="BM106"/>
  <c r="BM107"/>
  <c r="BM108"/>
  <c r="BM109"/>
  <c r="BM110"/>
  <c r="BM111"/>
  <c r="BM112"/>
  <c r="BM113"/>
  <c r="BM114"/>
  <c r="BM115"/>
  <c r="BM116"/>
  <c r="BM117"/>
  <c r="BM118"/>
  <c r="BM119"/>
  <c r="BM120"/>
  <c r="BM121"/>
  <c r="BM122"/>
  <c r="BM123"/>
  <c r="BM124"/>
  <c r="BM125"/>
  <c r="BM126"/>
  <c r="BM127"/>
  <c r="BM128"/>
  <c r="BM129"/>
  <c r="BM130"/>
  <c r="BM131"/>
  <c r="BM132"/>
  <c r="BM133"/>
  <c r="BM134"/>
  <c r="BM135"/>
  <c r="BM136"/>
  <c r="BM137"/>
  <c r="BM138"/>
  <c r="BM139"/>
  <c r="BM140"/>
  <c r="BM141"/>
  <c r="BM142"/>
  <c r="BM143"/>
  <c r="BM144"/>
  <c r="BM145"/>
  <c r="BM146"/>
  <c r="BM147"/>
  <c r="BM148"/>
  <c r="BM149"/>
  <c r="BM150"/>
  <c r="BM151"/>
  <c r="BM152"/>
  <c r="BM153"/>
  <c r="BM154"/>
  <c r="BM155"/>
  <c r="BM156"/>
  <c r="BM158"/>
  <c r="BM159"/>
  <c r="BM160"/>
  <c r="BM161"/>
  <c r="BM162"/>
  <c r="BM163"/>
  <c r="BM164"/>
  <c r="BM165"/>
  <c r="BM166"/>
  <c r="BM167"/>
  <c r="BM168"/>
  <c r="BM169"/>
  <c r="BM170"/>
  <c r="BM171"/>
  <c r="BM172"/>
  <c r="BM173"/>
  <c r="BM174"/>
  <c r="BM175"/>
  <c r="BM176"/>
  <c r="BM177"/>
  <c r="BM178"/>
  <c r="BM179"/>
  <c r="BM180"/>
  <c r="BM181"/>
  <c r="BM182"/>
  <c r="BM183"/>
  <c r="BM184"/>
  <c r="BM185"/>
  <c r="BM186"/>
  <c r="BM187"/>
  <c r="BM188"/>
  <c r="BM189"/>
  <c r="BM190"/>
  <c r="BM191"/>
  <c r="BM192"/>
  <c r="BM193"/>
  <c r="BM194"/>
  <c r="BM195"/>
  <c r="BM196"/>
  <c r="BM197"/>
  <c r="BM198"/>
  <c r="BM199"/>
  <c r="BM200"/>
  <c r="BM201"/>
  <c r="BM202"/>
  <c r="BM203"/>
  <c r="BM204"/>
  <c r="BM205"/>
  <c r="BM206"/>
  <c r="BM207"/>
  <c r="BM208"/>
  <c r="BM209"/>
  <c r="BM210"/>
  <c r="BM211"/>
  <c r="BM212"/>
  <c r="BM213"/>
  <c r="BM214"/>
  <c r="BM215"/>
  <c r="BM216"/>
  <c r="BM217"/>
  <c r="BM218"/>
  <c r="BM219"/>
  <c r="BM220"/>
  <c r="BM221"/>
  <c r="BM222"/>
  <c r="BM223"/>
  <c r="BM224"/>
  <c r="BM225"/>
  <c r="BM226"/>
  <c r="BM227"/>
  <c r="BM228"/>
  <c r="BM229"/>
  <c r="BM230"/>
  <c r="BM231"/>
  <c r="BM232"/>
  <c r="BM233"/>
  <c r="BM234"/>
  <c r="BM235"/>
  <c r="BM236"/>
  <c r="BM237"/>
  <c r="BM238"/>
  <c r="BM239"/>
  <c r="BM240"/>
  <c r="BM241"/>
  <c r="BM242"/>
  <c r="BM243"/>
  <c r="BM244"/>
  <c r="BM245"/>
  <c r="BM246"/>
  <c r="BM247"/>
  <c r="BM248"/>
  <c r="BM249"/>
  <c r="BM250"/>
  <c r="BM251"/>
  <c r="BM252"/>
  <c r="BM253"/>
  <c r="BM254"/>
  <c r="BM255"/>
  <c r="BM256"/>
  <c r="BM257"/>
  <c r="BM258"/>
  <c r="BM259"/>
  <c r="BM260"/>
  <c r="BM261"/>
  <c r="AU262"/>
  <c r="AT262"/>
  <c r="AS262"/>
  <c r="AR262"/>
  <c r="AP262"/>
  <c r="AO262"/>
  <c r="AN262"/>
  <c r="D111"/>
  <c r="D110"/>
  <c r="D109"/>
  <c r="D108"/>
  <c r="D107"/>
  <c r="D106"/>
  <c r="D105"/>
  <c r="D104"/>
  <c r="D103"/>
  <c r="D102"/>
  <c r="D101"/>
  <c r="D100"/>
  <c r="D99"/>
  <c r="D98"/>
  <c r="D97"/>
  <c r="D96"/>
  <c r="D95"/>
  <c r="D94"/>
  <c r="D93"/>
  <c r="D92"/>
  <c r="D91"/>
  <c r="D90"/>
  <c r="D89"/>
  <c r="D88"/>
  <c r="D87"/>
  <c r="D86"/>
  <c r="D85"/>
  <c r="D84"/>
  <c r="D83"/>
  <c r="D82"/>
  <c r="D81"/>
  <c r="D80"/>
  <c r="D79"/>
  <c r="D78"/>
  <c r="D77"/>
  <c r="D76"/>
  <c r="D75"/>
  <c r="D74"/>
  <c r="D73"/>
  <c r="D72"/>
  <c r="D71"/>
  <c r="D70"/>
  <c r="D69"/>
  <c r="D68"/>
  <c r="D67"/>
  <c r="D66"/>
  <c r="D65"/>
  <c r="D64"/>
  <c r="D63"/>
  <c r="D62"/>
  <c r="D61"/>
  <c r="D60"/>
  <c r="D59"/>
  <c r="D58"/>
  <c r="D57"/>
  <c r="D56"/>
  <c r="D55"/>
  <c r="D54"/>
  <c r="D53"/>
  <c r="D52"/>
  <c r="D51"/>
  <c r="D50"/>
  <c r="D49"/>
  <c r="D48"/>
  <c r="D47"/>
  <c r="D46"/>
  <c r="D45"/>
  <c r="D44"/>
  <c r="D43"/>
  <c r="D42"/>
  <c r="D32"/>
  <c r="D31"/>
  <c r="D30"/>
  <c r="D29"/>
  <c r="D28"/>
  <c r="D27"/>
  <c r="D26"/>
  <c r="D25"/>
  <c r="D24"/>
  <c r="D23"/>
  <c r="D22"/>
  <c r="D21"/>
  <c r="D20"/>
  <c r="D19"/>
  <c r="D18"/>
  <c r="D17"/>
  <c r="D16"/>
  <c r="D15"/>
  <c r="D14"/>
  <c r="D13"/>
  <c r="D12"/>
  <c r="D11"/>
  <c r="D10"/>
  <c r="D9"/>
  <c r="D8"/>
  <c r="D7"/>
  <c r="D6"/>
  <c r="D5"/>
  <c r="D4"/>
  <c r="O4"/>
  <c r="O5"/>
  <c r="O6"/>
  <c r="O7"/>
  <c r="O8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2"/>
  <c r="O53"/>
  <c r="O54"/>
  <c r="O55"/>
  <c r="O56"/>
  <c r="O57"/>
  <c r="O58"/>
  <c r="O59"/>
  <c r="O60"/>
  <c r="O61"/>
  <c r="O62"/>
  <c r="O63"/>
  <c r="O64"/>
  <c r="O65"/>
  <c r="O66"/>
  <c r="O67"/>
  <c r="O68"/>
  <c r="O69"/>
  <c r="O70"/>
  <c r="O71"/>
  <c r="O72"/>
  <c r="O73"/>
  <c r="O74"/>
  <c r="O75"/>
  <c r="O76"/>
  <c r="O77"/>
  <c r="O78"/>
  <c r="O79"/>
  <c r="O80"/>
  <c r="O81"/>
  <c r="O82"/>
  <c r="O83"/>
  <c r="O84"/>
  <c r="O85"/>
  <c r="O86"/>
  <c r="O87"/>
  <c r="O88"/>
  <c r="O89"/>
  <c r="O90"/>
  <c r="O91"/>
  <c r="O92"/>
  <c r="O93"/>
  <c r="O94"/>
  <c r="O95"/>
  <c r="O96"/>
  <c r="O97"/>
  <c r="O98"/>
  <c r="O99"/>
  <c r="O100"/>
  <c r="O101"/>
  <c r="O102"/>
  <c r="O103"/>
  <c r="O104"/>
  <c r="O105"/>
  <c r="O106"/>
  <c r="O107"/>
  <c r="O108"/>
  <c r="O109"/>
  <c r="O110"/>
  <c r="O111"/>
  <c r="O112"/>
  <c r="O113"/>
  <c r="O114"/>
  <c r="O115"/>
  <c r="O116"/>
  <c r="O117"/>
  <c r="O118"/>
  <c r="O119"/>
  <c r="O120"/>
  <c r="O121"/>
  <c r="O122"/>
  <c r="O123"/>
  <c r="O124"/>
  <c r="O125"/>
  <c r="O126"/>
  <c r="O127"/>
  <c r="O128"/>
  <c r="O129"/>
  <c r="O130"/>
  <c r="O131"/>
  <c r="O132"/>
  <c r="O133"/>
  <c r="O134"/>
  <c r="O135"/>
  <c r="O136"/>
  <c r="O137"/>
  <c r="O138"/>
  <c r="O139"/>
  <c r="O140"/>
  <c r="O141"/>
  <c r="O142"/>
  <c r="O143"/>
  <c r="O144"/>
  <c r="O145"/>
  <c r="O146"/>
  <c r="O147"/>
  <c r="O148"/>
  <c r="O149"/>
  <c r="O150"/>
  <c r="O151"/>
  <c r="O152"/>
  <c r="O153"/>
  <c r="O154"/>
  <c r="O155"/>
  <c r="O156"/>
  <c r="O157"/>
  <c r="O158"/>
  <c r="O159"/>
  <c r="O160"/>
  <c r="O161"/>
  <c r="O162"/>
  <c r="O163"/>
  <c r="O164"/>
  <c r="O165"/>
  <c r="O166"/>
  <c r="O167"/>
  <c r="O168"/>
  <c r="O169"/>
  <c r="O170"/>
  <c r="O171"/>
  <c r="O172"/>
  <c r="O173"/>
  <c r="O174"/>
  <c r="O175"/>
  <c r="O176"/>
  <c r="O177"/>
  <c r="O178"/>
  <c r="O179"/>
  <c r="O180"/>
  <c r="O181"/>
  <c r="O182"/>
  <c r="O183"/>
  <c r="O184"/>
  <c r="O185"/>
  <c r="O186"/>
  <c r="O187"/>
  <c r="O188"/>
  <c r="O189"/>
  <c r="O190"/>
  <c r="O191"/>
  <c r="O192"/>
  <c r="O193"/>
  <c r="O194"/>
  <c r="O195"/>
  <c r="O196"/>
  <c r="O197"/>
  <c r="O198"/>
  <c r="O199"/>
  <c r="O200"/>
  <c r="O201"/>
  <c r="O202"/>
  <c r="O203"/>
  <c r="O204"/>
  <c r="O205"/>
  <c r="O206"/>
  <c r="O207"/>
  <c r="O208"/>
  <c r="O209"/>
  <c r="O210"/>
  <c r="O211"/>
  <c r="O212"/>
  <c r="O213"/>
  <c r="O214"/>
  <c r="O215"/>
  <c r="O216"/>
  <c r="O217"/>
  <c r="O218"/>
  <c r="O219"/>
  <c r="O220"/>
  <c r="O221"/>
  <c r="O222"/>
  <c r="O223"/>
  <c r="O224"/>
  <c r="O225"/>
  <c r="O226"/>
  <c r="O227"/>
  <c r="O228"/>
  <c r="O229"/>
  <c r="O230"/>
  <c r="O231"/>
  <c r="O232"/>
  <c r="O233"/>
  <c r="O234"/>
  <c r="O235"/>
  <c r="O236"/>
  <c r="O237"/>
  <c r="O238"/>
  <c r="O239"/>
  <c r="O240"/>
  <c r="O241"/>
  <c r="O242"/>
  <c r="O243"/>
  <c r="O244"/>
  <c r="O245"/>
  <c r="O246"/>
  <c r="O247"/>
  <c r="O248"/>
  <c r="O249"/>
  <c r="O250"/>
  <c r="O251"/>
  <c r="O252"/>
  <c r="O253"/>
  <c r="O254"/>
  <c r="O255"/>
  <c r="O256"/>
  <c r="O257"/>
  <c r="O258"/>
  <c r="O259"/>
  <c r="O260"/>
  <c r="O261"/>
  <c r="D155"/>
  <c r="D154"/>
  <c r="D151"/>
  <c r="D150"/>
  <c r="D148"/>
  <c r="D147"/>
  <c r="D146"/>
  <c r="D145"/>
  <c r="D142"/>
  <c r="D141"/>
  <c r="D140"/>
  <c r="D139"/>
  <c r="D138"/>
  <c r="D137"/>
  <c r="D136"/>
  <c r="D135"/>
  <c r="D134"/>
  <c r="D133"/>
  <c r="D132"/>
  <c r="D131"/>
  <c r="D130"/>
  <c r="D129"/>
  <c r="D128"/>
  <c r="D127"/>
  <c r="D126"/>
  <c r="D125"/>
  <c r="D124"/>
  <c r="D123"/>
  <c r="D122"/>
  <c r="D121"/>
  <c r="D120"/>
  <c r="D119"/>
  <c r="D118"/>
  <c r="D117"/>
  <c r="D116"/>
  <c r="D115"/>
  <c r="D114"/>
  <c r="D113"/>
  <c r="D41"/>
  <c r="D40"/>
  <c r="D39"/>
  <c r="D38"/>
  <c r="D37"/>
  <c r="D36"/>
  <c r="D35"/>
  <c r="D34"/>
  <c r="D162"/>
  <c r="D163"/>
  <c r="D164"/>
  <c r="D165"/>
  <c r="D166"/>
  <c r="D169"/>
  <c r="D170"/>
  <c r="D171"/>
  <c r="D172"/>
  <c r="D174"/>
  <c r="D175"/>
  <c r="D176"/>
  <c r="D177"/>
  <c r="D181"/>
  <c r="D182"/>
  <c r="D183"/>
  <c r="D184"/>
  <c r="D190"/>
  <c r="D191"/>
  <c r="D197"/>
  <c r="D198"/>
  <c r="D199"/>
  <c r="D215"/>
  <c r="D216"/>
  <c r="D217"/>
  <c r="D218"/>
  <c r="D220"/>
  <c r="D221"/>
  <c r="D222"/>
  <c r="D223"/>
  <c r="D226"/>
  <c r="D227"/>
  <c r="D228"/>
  <c r="D229"/>
  <c r="D241"/>
  <c r="D242"/>
  <c r="D243"/>
  <c r="D244"/>
  <c r="D248"/>
  <c r="D249"/>
  <c r="D250"/>
  <c r="D251"/>
  <c r="D253"/>
  <c r="D254"/>
  <c r="D255"/>
  <c r="D256"/>
  <c r="D258"/>
  <c r="D259"/>
  <c r="D260"/>
  <c r="D261"/>
  <c r="R262"/>
  <c r="V262"/>
  <c r="W262"/>
  <c r="X262"/>
  <c r="Y221"/>
  <c r="Y222"/>
  <c r="Y223"/>
  <c r="Y224"/>
  <c r="Y225"/>
  <c r="Y226"/>
  <c r="Y227"/>
  <c r="Y228"/>
  <c r="Y229"/>
  <c r="Y230"/>
  <c r="Y231"/>
  <c r="Y232"/>
  <c r="Y233"/>
  <c r="Y234"/>
  <c r="Y245"/>
  <c r="Y246"/>
  <c r="Y220"/>
  <c r="Y262"/>
  <c r="Z221"/>
  <c r="Z222"/>
  <c r="Z223"/>
  <c r="Z224"/>
  <c r="Z225"/>
  <c r="Z226"/>
  <c r="Z227"/>
  <c r="Z228"/>
  <c r="Z229"/>
  <c r="Z230"/>
  <c r="Z231"/>
  <c r="Z232"/>
  <c r="Z233"/>
  <c r="Z234"/>
  <c r="Z245"/>
  <c r="Z246"/>
  <c r="Z220"/>
  <c r="Z262"/>
  <c r="AA262"/>
  <c r="AB262"/>
  <c r="D188"/>
  <c r="D189"/>
  <c r="D195"/>
  <c r="D196"/>
  <c r="D202"/>
  <c r="D203"/>
  <c r="D204"/>
  <c r="D205"/>
  <c r="D206"/>
  <c r="N3"/>
  <c r="U3"/>
  <c r="U262"/>
  <c r="N157"/>
  <c r="P157"/>
  <c r="BB157"/>
  <c r="BE157"/>
  <c r="BH157"/>
  <c r="AK157"/>
  <c r="BL157"/>
  <c r="P3"/>
  <c r="AK3"/>
  <c r="BB3"/>
  <c r="BE3"/>
  <c r="BH3"/>
  <c r="BL3"/>
  <c r="BL262"/>
  <c r="AG157"/>
  <c r="AI157"/>
  <c r="AL157"/>
  <c r="T157"/>
  <c r="AQ157"/>
  <c r="AZ157"/>
  <c r="BC157"/>
  <c r="BF157"/>
  <c r="AH157"/>
  <c r="AJ157"/>
  <c r="AM157"/>
  <c r="BA157"/>
  <c r="BD157"/>
  <c r="BG157"/>
  <c r="AF157"/>
  <c r="BK157"/>
  <c r="AE157"/>
  <c r="BJ157"/>
  <c r="BN157"/>
  <c r="AE3"/>
  <c r="AG3"/>
  <c r="AI3"/>
  <c r="AL3"/>
  <c r="T3"/>
  <c r="AQ3"/>
  <c r="AZ3"/>
  <c r="BC3"/>
  <c r="BF3"/>
  <c r="BJ3"/>
  <c r="AF3"/>
  <c r="AH3"/>
  <c r="AJ3"/>
  <c r="AM3"/>
  <c r="BA3"/>
  <c r="BD3"/>
  <c r="BG3"/>
  <c r="BK3"/>
  <c r="BN3"/>
  <c r="BN262"/>
  <c r="BM157"/>
  <c r="BM3"/>
  <c r="BM262"/>
  <c r="BK262"/>
  <c r="BJ262"/>
  <c r="BH262"/>
  <c r="BG262"/>
  <c r="BF262"/>
  <c r="BE262"/>
  <c r="BD262"/>
  <c r="BC262"/>
  <c r="BB262"/>
  <c r="BA262"/>
  <c r="AZ262"/>
  <c r="AQ262"/>
  <c r="AM262"/>
  <c r="AL262"/>
  <c r="AK262"/>
  <c r="AJ262"/>
  <c r="AI262"/>
  <c r="AH262"/>
  <c r="AG262"/>
  <c r="AF262"/>
  <c r="AE262"/>
  <c r="N262"/>
  <c r="P262"/>
  <c r="T262"/>
  <c r="E3"/>
  <c r="E158"/>
  <c r="E4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157"/>
  <c r="E155"/>
  <c r="E154"/>
  <c r="E153"/>
  <c r="E152"/>
  <c r="E151"/>
  <c r="E150"/>
  <c r="E149"/>
  <c r="E148"/>
  <c r="E147"/>
  <c r="E146"/>
  <c r="E145"/>
  <c r="E144"/>
  <c r="E143"/>
  <c r="E142"/>
  <c r="E141"/>
  <c r="E140"/>
  <c r="E139"/>
  <c r="E138"/>
  <c r="E137"/>
  <c r="E136"/>
  <c r="E135"/>
  <c r="E134"/>
  <c r="E133"/>
  <c r="E132"/>
  <c r="E131"/>
  <c r="E130"/>
  <c r="E129"/>
  <c r="E128"/>
  <c r="E127"/>
  <c r="E126"/>
  <c r="E125"/>
  <c r="E124"/>
  <c r="E123"/>
  <c r="E122"/>
  <c r="E121"/>
  <c r="E120"/>
  <c r="E119"/>
  <c r="E118"/>
  <c r="E117"/>
  <c r="E116"/>
  <c r="E115"/>
  <c r="E114"/>
  <c r="E113"/>
  <c r="E112"/>
  <c r="E111"/>
  <c r="E110"/>
  <c r="E109"/>
  <c r="E108"/>
  <c r="E107"/>
  <c r="E106"/>
  <c r="E105"/>
  <c r="E104"/>
  <c r="E103"/>
  <c r="E102"/>
  <c r="E101"/>
  <c r="E100"/>
  <c r="E99"/>
  <c r="E98"/>
  <c r="E97"/>
  <c r="E96"/>
  <c r="E95"/>
  <c r="E94"/>
  <c r="E93"/>
  <c r="E92"/>
  <c r="E91"/>
  <c r="E90"/>
  <c r="E89"/>
  <c r="E88"/>
  <c r="E87"/>
  <c r="E86"/>
  <c r="E85"/>
  <c r="E84"/>
  <c r="E83"/>
  <c r="E82"/>
  <c r="E81"/>
  <c r="E80"/>
  <c r="E79"/>
  <c r="E78"/>
  <c r="E77"/>
  <c r="E76"/>
  <c r="E75"/>
  <c r="E74"/>
  <c r="E73"/>
  <c r="E72"/>
  <c r="E71"/>
  <c r="E70"/>
  <c r="E69"/>
  <c r="E68"/>
  <c r="E67"/>
  <c r="E66"/>
  <c r="E65"/>
  <c r="E64"/>
  <c r="E63"/>
  <c r="E62"/>
  <c r="E61"/>
  <c r="E60"/>
  <c r="E59"/>
  <c r="E58"/>
  <c r="E57"/>
  <c r="E56"/>
  <c r="E55"/>
  <c r="E54"/>
  <c r="E53"/>
  <c r="E52"/>
  <c r="E51"/>
  <c r="E50"/>
  <c r="E49"/>
  <c r="E48"/>
  <c r="E156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24"/>
  <c r="E225"/>
  <c r="E226"/>
  <c r="E227"/>
  <c r="E228"/>
  <c r="E229"/>
  <c r="E230"/>
  <c r="E231"/>
  <c r="E232"/>
  <c r="E233"/>
  <c r="E234"/>
  <c r="E235"/>
  <c r="E236"/>
  <c r="E237"/>
  <c r="E238"/>
  <c r="E239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F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24"/>
  <c r="F225"/>
  <c r="F226"/>
  <c r="F227"/>
  <c r="F228"/>
  <c r="F229"/>
  <c r="F230"/>
  <c r="F231"/>
  <c r="F232"/>
  <c r="F233"/>
  <c r="F234"/>
  <c r="F235"/>
  <c r="F236"/>
  <c r="F237"/>
  <c r="F238"/>
  <c r="F239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E219"/>
  <c r="F219"/>
  <c r="E220"/>
  <c r="E221"/>
  <c r="E222"/>
  <c r="E223"/>
  <c r="F220"/>
  <c r="F221"/>
  <c r="F222"/>
  <c r="F223"/>
  <c r="E240"/>
  <c r="F240"/>
  <c r="E241"/>
  <c r="E242"/>
  <c r="E243"/>
  <c r="E244"/>
  <c r="F241"/>
  <c r="F242"/>
  <c r="F243"/>
  <c r="F244"/>
  <c r="G261"/>
  <c r="G260"/>
  <c r="G259"/>
  <c r="G258"/>
  <c r="G257"/>
  <c r="G256"/>
  <c r="G255"/>
  <c r="G254"/>
  <c r="G253"/>
  <c r="G252"/>
  <c r="G251"/>
  <c r="G250"/>
  <c r="G249"/>
  <c r="G248"/>
  <c r="G244"/>
  <c r="G243"/>
  <c r="G242"/>
  <c r="G241"/>
  <c r="G240"/>
  <c r="G223"/>
  <c r="G222"/>
  <c r="G221"/>
  <c r="G220"/>
  <c r="G219"/>
  <c r="G3"/>
  <c r="G247"/>
  <c r="G246"/>
  <c r="G245"/>
  <c r="G239"/>
  <c r="G238"/>
  <c r="G237"/>
  <c r="G236"/>
  <c r="G235"/>
  <c r="G234"/>
  <c r="G233"/>
  <c r="G232"/>
  <c r="G231"/>
  <c r="G230"/>
  <c r="G229"/>
  <c r="G228"/>
  <c r="G227"/>
  <c r="G226"/>
  <c r="G225"/>
  <c r="G224"/>
  <c r="G218"/>
  <c r="G217"/>
  <c r="G216"/>
  <c r="G215"/>
  <c r="G214"/>
  <c r="G213"/>
  <c r="G212"/>
  <c r="G211"/>
  <c r="G210"/>
  <c r="G209"/>
  <c r="G208"/>
  <c r="G207"/>
  <c r="G206"/>
  <c r="G205"/>
  <c r="G204"/>
  <c r="G203"/>
  <c r="G202"/>
  <c r="G201"/>
  <c r="G200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G158"/>
  <c r="H3"/>
  <c r="H158"/>
  <c r="H156"/>
  <c r="H155"/>
  <c r="H154"/>
  <c r="H153"/>
  <c r="H152"/>
  <c r="H151"/>
  <c r="H150"/>
  <c r="H149"/>
  <c r="H148"/>
  <c r="H147"/>
  <c r="H146"/>
  <c r="H145"/>
  <c r="H144"/>
  <c r="H143"/>
  <c r="H142"/>
  <c r="H141"/>
  <c r="H140"/>
  <c r="H139"/>
  <c r="H138"/>
  <c r="H137"/>
  <c r="H136"/>
  <c r="H135"/>
  <c r="H134"/>
  <c r="H133"/>
  <c r="H132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114"/>
  <c r="H113"/>
  <c r="H112"/>
  <c r="H111"/>
  <c r="H110"/>
  <c r="H109"/>
  <c r="H108"/>
  <c r="H107"/>
  <c r="H106"/>
  <c r="H105"/>
  <c r="H104"/>
  <c r="H103"/>
  <c r="H102"/>
  <c r="H101"/>
  <c r="H100"/>
  <c r="H99"/>
  <c r="H98"/>
  <c r="H97"/>
  <c r="H96"/>
  <c r="H95"/>
  <c r="H94"/>
  <c r="H93"/>
  <c r="H92"/>
  <c r="H91"/>
  <c r="H90"/>
  <c r="H89"/>
  <c r="H88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67"/>
  <c r="H66"/>
  <c r="H65"/>
  <c r="H64"/>
  <c r="H63"/>
  <c r="H62"/>
  <c r="H61"/>
  <c r="H60"/>
  <c r="H59"/>
  <c r="H58"/>
  <c r="H57"/>
  <c r="H56"/>
  <c r="H55"/>
  <c r="H54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K236" i="12"/>
  <c r="K205"/>
  <c r="K204"/>
  <c r="AB261"/>
  <c r="U261"/>
  <c r="T261"/>
  <c r="L260"/>
  <c r="K260"/>
  <c r="J260"/>
  <c r="I260"/>
  <c r="H260"/>
  <c r="C260"/>
  <c r="B260"/>
  <c r="A260"/>
  <c r="L259"/>
  <c r="K259"/>
  <c r="J259"/>
  <c r="I259"/>
  <c r="H259"/>
  <c r="C259"/>
  <c r="B259"/>
  <c r="A259"/>
  <c r="L258"/>
  <c r="K258"/>
  <c r="J258"/>
  <c r="I258"/>
  <c r="H258"/>
  <c r="C258"/>
  <c r="B258"/>
  <c r="A258"/>
  <c r="L257"/>
  <c r="K257"/>
  <c r="J257"/>
  <c r="I257"/>
  <c r="H257"/>
  <c r="C257"/>
  <c r="B257"/>
  <c r="A257"/>
  <c r="L256"/>
  <c r="K256"/>
  <c r="J256"/>
  <c r="I256"/>
  <c r="H256"/>
  <c r="D256"/>
  <c r="C256"/>
  <c r="B256"/>
  <c r="A256"/>
  <c r="L255"/>
  <c r="K255"/>
  <c r="J255"/>
  <c r="I255"/>
  <c r="H255"/>
  <c r="C255"/>
  <c r="B255"/>
  <c r="A255"/>
  <c r="L254"/>
  <c r="K254"/>
  <c r="J254"/>
  <c r="I254"/>
  <c r="H254"/>
  <c r="C254"/>
  <c r="B254"/>
  <c r="A254"/>
  <c r="L253"/>
  <c r="K253"/>
  <c r="J253"/>
  <c r="I253"/>
  <c r="H253"/>
  <c r="C253"/>
  <c r="B253"/>
  <c r="A253"/>
  <c r="L252"/>
  <c r="K252"/>
  <c r="J252"/>
  <c r="I252"/>
  <c r="H252"/>
  <c r="C252"/>
  <c r="B252"/>
  <c r="A252"/>
  <c r="L251"/>
  <c r="K251"/>
  <c r="J251"/>
  <c r="I251"/>
  <c r="H251"/>
  <c r="D251"/>
  <c r="C251"/>
  <c r="B251"/>
  <c r="A251"/>
  <c r="L250"/>
  <c r="K250"/>
  <c r="J250"/>
  <c r="I250"/>
  <c r="H250"/>
  <c r="C250"/>
  <c r="B250"/>
  <c r="A250"/>
  <c r="L249"/>
  <c r="K249"/>
  <c r="J249"/>
  <c r="I249"/>
  <c r="H249"/>
  <c r="C249"/>
  <c r="B249"/>
  <c r="A249"/>
  <c r="L248"/>
  <c r="K248"/>
  <c r="J248"/>
  <c r="I248"/>
  <c r="H248"/>
  <c r="C248"/>
  <c r="B248"/>
  <c r="A248"/>
  <c r="L247"/>
  <c r="K247"/>
  <c r="J247"/>
  <c r="I247"/>
  <c r="H247"/>
  <c r="C247"/>
  <c r="B247"/>
  <c r="A247"/>
  <c r="L246"/>
  <c r="K246"/>
  <c r="J246"/>
  <c r="I246"/>
  <c r="H246"/>
  <c r="D246"/>
  <c r="C246"/>
  <c r="B246"/>
  <c r="A246"/>
  <c r="L245"/>
  <c r="K245"/>
  <c r="J245"/>
  <c r="I245"/>
  <c r="H245"/>
  <c r="D245"/>
  <c r="C245"/>
  <c r="B245"/>
  <c r="A245"/>
  <c r="L244"/>
  <c r="K244"/>
  <c r="J244"/>
  <c r="I244"/>
  <c r="H244"/>
  <c r="D244"/>
  <c r="C244"/>
  <c r="B244"/>
  <c r="A244"/>
  <c r="L243"/>
  <c r="K243"/>
  <c r="J243"/>
  <c r="I243"/>
  <c r="H243"/>
  <c r="C243"/>
  <c r="B243"/>
  <c r="A243"/>
  <c r="L242"/>
  <c r="K242"/>
  <c r="J242"/>
  <c r="I242"/>
  <c r="H242"/>
  <c r="C242"/>
  <c r="B242"/>
  <c r="A242"/>
  <c r="L241"/>
  <c r="K241"/>
  <c r="J241"/>
  <c r="I241"/>
  <c r="H241"/>
  <c r="C241"/>
  <c r="B241"/>
  <c r="A241"/>
  <c r="L240"/>
  <c r="K240"/>
  <c r="J240"/>
  <c r="I240"/>
  <c r="H240"/>
  <c r="C240"/>
  <c r="B240"/>
  <c r="A240"/>
  <c r="L239"/>
  <c r="K239"/>
  <c r="J239"/>
  <c r="I239"/>
  <c r="H239"/>
  <c r="D239"/>
  <c r="C239"/>
  <c r="B239"/>
  <c r="A239"/>
  <c r="L238"/>
  <c r="K238"/>
  <c r="J238"/>
  <c r="I238"/>
  <c r="H238"/>
  <c r="D238"/>
  <c r="C238"/>
  <c r="B238"/>
  <c r="A238"/>
  <c r="L237"/>
  <c r="K237"/>
  <c r="J237"/>
  <c r="I237"/>
  <c r="H237"/>
  <c r="D237"/>
  <c r="C237"/>
  <c r="B237"/>
  <c r="A237"/>
  <c r="L236"/>
  <c r="J236"/>
  <c r="I236"/>
  <c r="H236"/>
  <c r="D236"/>
  <c r="C236"/>
  <c r="B236"/>
  <c r="A236"/>
  <c r="L235"/>
  <c r="K235"/>
  <c r="J235"/>
  <c r="I235"/>
  <c r="H235"/>
  <c r="D235"/>
  <c r="C235"/>
  <c r="B235"/>
  <c r="A235"/>
  <c r="L234"/>
  <c r="K234"/>
  <c r="J234"/>
  <c r="I234"/>
  <c r="H234"/>
  <c r="D234"/>
  <c r="C234"/>
  <c r="B234"/>
  <c r="A234"/>
  <c r="L233"/>
  <c r="K233"/>
  <c r="J233"/>
  <c r="I233"/>
  <c r="H233"/>
  <c r="D233"/>
  <c r="C233"/>
  <c r="B233"/>
  <c r="A233"/>
  <c r="L232"/>
  <c r="K232"/>
  <c r="J232"/>
  <c r="I232"/>
  <c r="H232"/>
  <c r="D232"/>
  <c r="C232"/>
  <c r="B232"/>
  <c r="A232"/>
  <c r="L231"/>
  <c r="K231"/>
  <c r="J231"/>
  <c r="I231"/>
  <c r="H231"/>
  <c r="D231"/>
  <c r="C231"/>
  <c r="B231"/>
  <c r="A231"/>
  <c r="L230"/>
  <c r="K230"/>
  <c r="J230"/>
  <c r="I230"/>
  <c r="H230"/>
  <c r="D230"/>
  <c r="C230"/>
  <c r="B230"/>
  <c r="A230"/>
  <c r="L229"/>
  <c r="K229"/>
  <c r="J229"/>
  <c r="I229"/>
  <c r="H229"/>
  <c r="D229"/>
  <c r="C229"/>
  <c r="B229"/>
  <c r="A229"/>
  <c r="L228"/>
  <c r="K228"/>
  <c r="J228"/>
  <c r="I228"/>
  <c r="H228"/>
  <c r="C228"/>
  <c r="B228"/>
  <c r="A228"/>
  <c r="L227"/>
  <c r="K227"/>
  <c r="J227"/>
  <c r="I227"/>
  <c r="H227"/>
  <c r="C227"/>
  <c r="B227"/>
  <c r="A227"/>
  <c r="L226"/>
  <c r="K226"/>
  <c r="J226"/>
  <c r="I226"/>
  <c r="H226"/>
  <c r="C226"/>
  <c r="B226"/>
  <c r="A226"/>
  <c r="L225"/>
  <c r="K225"/>
  <c r="J225"/>
  <c r="I225"/>
  <c r="H225"/>
  <c r="C225"/>
  <c r="B225"/>
  <c r="A225"/>
  <c r="L224"/>
  <c r="K224"/>
  <c r="J224"/>
  <c r="I224"/>
  <c r="H224"/>
  <c r="D224"/>
  <c r="C224"/>
  <c r="B224"/>
  <c r="A224"/>
  <c r="L223"/>
  <c r="K223"/>
  <c r="J223"/>
  <c r="I223"/>
  <c r="H223"/>
  <c r="D223"/>
  <c r="C223"/>
  <c r="B223"/>
  <c r="A223"/>
  <c r="L222"/>
  <c r="K222"/>
  <c r="J222"/>
  <c r="I222"/>
  <c r="H222"/>
  <c r="C222"/>
  <c r="B222"/>
  <c r="A222"/>
  <c r="L221"/>
  <c r="K221"/>
  <c r="J221"/>
  <c r="I221"/>
  <c r="H221"/>
  <c r="C221"/>
  <c r="B221"/>
  <c r="A221"/>
  <c r="L220"/>
  <c r="K220"/>
  <c r="J220"/>
  <c r="I220"/>
  <c r="H220"/>
  <c r="C220"/>
  <c r="B220"/>
  <c r="A220"/>
  <c r="L219"/>
  <c r="K219"/>
  <c r="J219"/>
  <c r="I219"/>
  <c r="H219"/>
  <c r="C219"/>
  <c r="B219"/>
  <c r="A219"/>
  <c r="L218"/>
  <c r="K218"/>
  <c r="J218"/>
  <c r="I218"/>
  <c r="H218"/>
  <c r="D218"/>
  <c r="C218"/>
  <c r="B218"/>
  <c r="A218"/>
  <c r="L217"/>
  <c r="K217"/>
  <c r="J217"/>
  <c r="I217"/>
  <c r="H217"/>
  <c r="C217"/>
  <c r="B217"/>
  <c r="A217"/>
  <c r="L216"/>
  <c r="K216"/>
  <c r="J216"/>
  <c r="I216"/>
  <c r="H216"/>
  <c r="C216"/>
  <c r="B216"/>
  <c r="A216"/>
  <c r="L215"/>
  <c r="K215"/>
  <c r="J215"/>
  <c r="I215"/>
  <c r="H215"/>
  <c r="C215"/>
  <c r="B215"/>
  <c r="A215"/>
  <c r="L214"/>
  <c r="K214"/>
  <c r="J214"/>
  <c r="I214"/>
  <c r="H214"/>
  <c r="C214"/>
  <c r="B214"/>
  <c r="A214"/>
  <c r="L213"/>
  <c r="K213"/>
  <c r="J213"/>
  <c r="I213"/>
  <c r="H213"/>
  <c r="D213"/>
  <c r="C213"/>
  <c r="B213"/>
  <c r="A213"/>
  <c r="L212"/>
  <c r="K212"/>
  <c r="J212"/>
  <c r="I212"/>
  <c r="H212"/>
  <c r="D212"/>
  <c r="C212"/>
  <c r="B212"/>
  <c r="A212"/>
  <c r="L211"/>
  <c r="K211"/>
  <c r="J211"/>
  <c r="I211"/>
  <c r="H211"/>
  <c r="C211"/>
  <c r="A211"/>
  <c r="L210"/>
  <c r="K210"/>
  <c r="J210"/>
  <c r="I210"/>
  <c r="H210"/>
  <c r="C210"/>
  <c r="A210"/>
  <c r="L209"/>
  <c r="K209"/>
  <c r="J209"/>
  <c r="I209"/>
  <c r="H209"/>
  <c r="C209"/>
  <c r="A209"/>
  <c r="L208"/>
  <c r="K208"/>
  <c r="J208"/>
  <c r="I208"/>
  <c r="H208"/>
  <c r="C208"/>
  <c r="A208"/>
  <c r="L207"/>
  <c r="K207"/>
  <c r="J207"/>
  <c r="I207"/>
  <c r="H207"/>
  <c r="D207"/>
  <c r="C207"/>
  <c r="A207"/>
  <c r="L206"/>
  <c r="K206"/>
  <c r="J206"/>
  <c r="I206"/>
  <c r="H206"/>
  <c r="D206"/>
  <c r="C206"/>
  <c r="B206"/>
  <c r="A206"/>
  <c r="L205"/>
  <c r="J205"/>
  <c r="I205"/>
  <c r="H205"/>
  <c r="C205"/>
  <c r="B205"/>
  <c r="A205"/>
  <c r="L204"/>
  <c r="J204"/>
  <c r="I204"/>
  <c r="H204"/>
  <c r="C204"/>
  <c r="B204"/>
  <c r="A204"/>
  <c r="L203"/>
  <c r="K203"/>
  <c r="J203"/>
  <c r="I203"/>
  <c r="H203"/>
  <c r="C203"/>
  <c r="B203"/>
  <c r="A203"/>
  <c r="L202"/>
  <c r="K202"/>
  <c r="J202"/>
  <c r="I202"/>
  <c r="H202"/>
  <c r="C202"/>
  <c r="B202"/>
  <c r="A202"/>
  <c r="L201"/>
  <c r="K201"/>
  <c r="J201"/>
  <c r="I201"/>
  <c r="H201"/>
  <c r="C201"/>
  <c r="B201"/>
  <c r="A201"/>
  <c r="L200"/>
  <c r="K200"/>
  <c r="J200"/>
  <c r="I200"/>
  <c r="H200"/>
  <c r="C200"/>
  <c r="B200"/>
  <c r="A200"/>
  <c r="L199"/>
  <c r="K199"/>
  <c r="J199"/>
  <c r="I199"/>
  <c r="H199"/>
  <c r="C199"/>
  <c r="B199"/>
  <c r="A199"/>
  <c r="L198"/>
  <c r="K198"/>
  <c r="J198"/>
  <c r="I198"/>
  <c r="H198"/>
  <c r="C198"/>
  <c r="B198"/>
  <c r="A198"/>
  <c r="L197"/>
  <c r="K197"/>
  <c r="J197"/>
  <c r="I197"/>
  <c r="H197"/>
  <c r="C197"/>
  <c r="B197"/>
  <c r="A197"/>
  <c r="L196"/>
  <c r="K196"/>
  <c r="J196"/>
  <c r="I196"/>
  <c r="H196"/>
  <c r="C196"/>
  <c r="B196"/>
  <c r="A196"/>
  <c r="L195"/>
  <c r="K195"/>
  <c r="J195"/>
  <c r="I195"/>
  <c r="H195"/>
  <c r="C195"/>
  <c r="B195"/>
  <c r="A195"/>
  <c r="L194"/>
  <c r="K194"/>
  <c r="J194"/>
  <c r="I194"/>
  <c r="H194"/>
  <c r="C194"/>
  <c r="B194"/>
  <c r="A194"/>
  <c r="L193"/>
  <c r="K193"/>
  <c r="J193"/>
  <c r="I193"/>
  <c r="H193"/>
  <c r="C193"/>
  <c r="B193"/>
  <c r="A193"/>
  <c r="L192"/>
  <c r="K192"/>
  <c r="J192"/>
  <c r="I192"/>
  <c r="H192"/>
  <c r="C192"/>
  <c r="B192"/>
  <c r="A192"/>
  <c r="L191"/>
  <c r="K191"/>
  <c r="J191"/>
  <c r="I191"/>
  <c r="H191"/>
  <c r="C191"/>
  <c r="B191"/>
  <c r="A191"/>
  <c r="L190"/>
  <c r="K190"/>
  <c r="J190"/>
  <c r="I190"/>
  <c r="H190"/>
  <c r="C190"/>
  <c r="B190"/>
  <c r="A190"/>
  <c r="L189"/>
  <c r="K189"/>
  <c r="J189"/>
  <c r="I189"/>
  <c r="H189"/>
  <c r="C189"/>
  <c r="B189"/>
  <c r="A189"/>
  <c r="L188"/>
  <c r="K188"/>
  <c r="J188"/>
  <c r="I188"/>
  <c r="H188"/>
  <c r="C188"/>
  <c r="B188"/>
  <c r="A188"/>
  <c r="L187"/>
  <c r="K187"/>
  <c r="J187"/>
  <c r="I187"/>
  <c r="H187"/>
  <c r="C187"/>
  <c r="B187"/>
  <c r="A187"/>
  <c r="L186"/>
  <c r="K186"/>
  <c r="J186"/>
  <c r="I186"/>
  <c r="H186"/>
  <c r="D186"/>
  <c r="C186"/>
  <c r="B186"/>
  <c r="A186"/>
  <c r="L185"/>
  <c r="K185"/>
  <c r="J185"/>
  <c r="I185"/>
  <c r="H185"/>
  <c r="D185"/>
  <c r="C185"/>
  <c r="B185"/>
  <c r="A185"/>
  <c r="L184"/>
  <c r="K184"/>
  <c r="J184"/>
  <c r="I184"/>
  <c r="H184"/>
  <c r="D184"/>
  <c r="C184"/>
  <c r="B184"/>
  <c r="A184"/>
  <c r="L183"/>
  <c r="K183"/>
  <c r="J183"/>
  <c r="I183"/>
  <c r="H183"/>
  <c r="C183"/>
  <c r="B183"/>
  <c r="A183"/>
  <c r="L182"/>
  <c r="K182"/>
  <c r="J182"/>
  <c r="I182"/>
  <c r="H182"/>
  <c r="C182"/>
  <c r="B182"/>
  <c r="A182"/>
  <c r="L181"/>
  <c r="K181"/>
  <c r="J181"/>
  <c r="I181"/>
  <c r="H181"/>
  <c r="C181"/>
  <c r="B181"/>
  <c r="A181"/>
  <c r="L180"/>
  <c r="K180"/>
  <c r="J180"/>
  <c r="I180"/>
  <c r="H180"/>
  <c r="C180"/>
  <c r="B180"/>
  <c r="A180"/>
  <c r="L179"/>
  <c r="K179"/>
  <c r="J179"/>
  <c r="I179"/>
  <c r="H179"/>
  <c r="D179"/>
  <c r="C179"/>
  <c r="B179"/>
  <c r="A179"/>
  <c r="L178"/>
  <c r="K178"/>
  <c r="J178"/>
  <c r="I178"/>
  <c r="H178"/>
  <c r="D178"/>
  <c r="C178"/>
  <c r="B178"/>
  <c r="A178"/>
  <c r="L177"/>
  <c r="K177"/>
  <c r="J177"/>
  <c r="I177"/>
  <c r="H177"/>
  <c r="D177"/>
  <c r="C177"/>
  <c r="B177"/>
  <c r="A177"/>
  <c r="L176"/>
  <c r="K176"/>
  <c r="J176"/>
  <c r="I176"/>
  <c r="H176"/>
  <c r="C176"/>
  <c r="B176"/>
  <c r="A176"/>
  <c r="L175"/>
  <c r="K175"/>
  <c r="J175"/>
  <c r="I175"/>
  <c r="H175"/>
  <c r="C175"/>
  <c r="B175"/>
  <c r="A175"/>
  <c r="L174"/>
  <c r="K174"/>
  <c r="J174"/>
  <c r="I174"/>
  <c r="H174"/>
  <c r="C174"/>
  <c r="B174"/>
  <c r="A174"/>
  <c r="L173"/>
  <c r="K173"/>
  <c r="J173"/>
  <c r="I173"/>
  <c r="H173"/>
  <c r="C173"/>
  <c r="B173"/>
  <c r="A173"/>
  <c r="L172"/>
  <c r="K172"/>
  <c r="J172"/>
  <c r="I172"/>
  <c r="H172"/>
  <c r="D172"/>
  <c r="C172"/>
  <c r="B172"/>
  <c r="A172"/>
  <c r="L171"/>
  <c r="K171"/>
  <c r="J171"/>
  <c r="I171"/>
  <c r="H171"/>
  <c r="C171"/>
  <c r="B171"/>
  <c r="A171"/>
  <c r="L170"/>
  <c r="K170"/>
  <c r="J170"/>
  <c r="I170"/>
  <c r="H170"/>
  <c r="C170"/>
  <c r="B170"/>
  <c r="A170"/>
  <c r="L169"/>
  <c r="K169"/>
  <c r="J169"/>
  <c r="I169"/>
  <c r="H169"/>
  <c r="C169"/>
  <c r="B169"/>
  <c r="A169"/>
  <c r="L168"/>
  <c r="K168"/>
  <c r="J168"/>
  <c r="I168"/>
  <c r="H168"/>
  <c r="C168"/>
  <c r="B168"/>
  <c r="A168"/>
  <c r="L167"/>
  <c r="K167"/>
  <c r="J167"/>
  <c r="I167"/>
  <c r="H167"/>
  <c r="D167"/>
  <c r="C167"/>
  <c r="B167"/>
  <c r="A167"/>
  <c r="L166"/>
  <c r="K166"/>
  <c r="J166"/>
  <c r="I166"/>
  <c r="H166"/>
  <c r="D166"/>
  <c r="C166"/>
  <c r="B166"/>
  <c r="A166"/>
  <c r="L165"/>
  <c r="K165"/>
  <c r="J165"/>
  <c r="I165"/>
  <c r="H165"/>
  <c r="C165"/>
  <c r="B165"/>
  <c r="A165"/>
  <c r="L164"/>
  <c r="K164"/>
  <c r="J164"/>
  <c r="I164"/>
  <c r="H164"/>
  <c r="C164"/>
  <c r="B164"/>
  <c r="A164"/>
  <c r="L163"/>
  <c r="K163"/>
  <c r="J163"/>
  <c r="I163"/>
  <c r="H163"/>
  <c r="C163"/>
  <c r="B163"/>
  <c r="A163"/>
  <c r="L162"/>
  <c r="K162"/>
  <c r="J162"/>
  <c r="I162"/>
  <c r="H162"/>
  <c r="C162"/>
  <c r="B162"/>
  <c r="A162"/>
  <c r="L161"/>
  <c r="K161"/>
  <c r="J161"/>
  <c r="I161"/>
  <c r="H161"/>
  <c r="C161"/>
  <c r="B161"/>
  <c r="A161"/>
  <c r="L160"/>
  <c r="K160"/>
  <c r="J160"/>
  <c r="I160"/>
  <c r="H160"/>
  <c r="D160"/>
  <c r="C160"/>
  <c r="B160"/>
  <c r="A160"/>
  <c r="L159"/>
  <c r="K159"/>
  <c r="J159"/>
  <c r="I159"/>
  <c r="H159"/>
  <c r="D159"/>
  <c r="C159"/>
  <c r="B159"/>
  <c r="A159"/>
  <c r="L158"/>
  <c r="K158"/>
  <c r="J158"/>
  <c r="I158"/>
  <c r="H158"/>
  <c r="D158"/>
  <c r="C158"/>
  <c r="B158"/>
  <c r="A158"/>
  <c r="L157"/>
  <c r="K157"/>
  <c r="J157"/>
  <c r="I157"/>
  <c r="H157"/>
  <c r="D157"/>
  <c r="C157"/>
  <c r="B157"/>
  <c r="A157"/>
  <c r="L156"/>
  <c r="K156"/>
  <c r="J156"/>
  <c r="I156"/>
  <c r="H156"/>
  <c r="D156"/>
  <c r="C156"/>
  <c r="B156"/>
  <c r="A156"/>
  <c r="L155"/>
  <c r="K155"/>
  <c r="J155"/>
  <c r="I155"/>
  <c r="H155"/>
  <c r="D155"/>
  <c r="C155"/>
  <c r="B155"/>
  <c r="A155"/>
  <c r="L154"/>
  <c r="K154"/>
  <c r="J154"/>
  <c r="I154"/>
  <c r="H154"/>
  <c r="C154"/>
  <c r="B154"/>
  <c r="A154"/>
  <c r="L153"/>
  <c r="K153"/>
  <c r="J153"/>
  <c r="I153"/>
  <c r="H153"/>
  <c r="C153"/>
  <c r="B153"/>
  <c r="A153"/>
  <c r="L152"/>
  <c r="K152"/>
  <c r="J152"/>
  <c r="I152"/>
  <c r="H152"/>
  <c r="D152"/>
  <c r="C152"/>
  <c r="B152"/>
  <c r="A152"/>
  <c r="L151"/>
  <c r="K151"/>
  <c r="J151"/>
  <c r="I151"/>
  <c r="H151"/>
  <c r="D151"/>
  <c r="C151"/>
  <c r="B151"/>
  <c r="A151"/>
  <c r="L150"/>
  <c r="K150"/>
  <c r="J150"/>
  <c r="I150"/>
  <c r="H150"/>
  <c r="C150"/>
  <c r="B150"/>
  <c r="A150"/>
  <c r="L149"/>
  <c r="K149"/>
  <c r="J149"/>
  <c r="I149"/>
  <c r="H149"/>
  <c r="C149"/>
  <c r="B149"/>
  <c r="A149"/>
  <c r="L148"/>
  <c r="K148"/>
  <c r="J148"/>
  <c r="I148"/>
  <c r="H148"/>
  <c r="D148"/>
  <c r="C148"/>
  <c r="B148"/>
  <c r="A148"/>
  <c r="L147"/>
  <c r="K147"/>
  <c r="J147"/>
  <c r="I147"/>
  <c r="H147"/>
  <c r="C147"/>
  <c r="B147"/>
  <c r="A147"/>
  <c r="L146"/>
  <c r="K146"/>
  <c r="J146"/>
  <c r="I146"/>
  <c r="H146"/>
  <c r="C146"/>
  <c r="B146"/>
  <c r="A146"/>
  <c r="L145"/>
  <c r="K145"/>
  <c r="J145"/>
  <c r="I145"/>
  <c r="H145"/>
  <c r="C145"/>
  <c r="B145"/>
  <c r="A145"/>
  <c r="L144"/>
  <c r="K144"/>
  <c r="J144"/>
  <c r="I144"/>
  <c r="H144"/>
  <c r="C144"/>
  <c r="B144"/>
  <c r="A144"/>
  <c r="L143"/>
  <c r="K143"/>
  <c r="J143"/>
  <c r="I143"/>
  <c r="H143"/>
  <c r="D143"/>
  <c r="C143"/>
  <c r="B143"/>
  <c r="A143"/>
  <c r="L142"/>
  <c r="K142"/>
  <c r="J142"/>
  <c r="I142"/>
  <c r="H142"/>
  <c r="D142"/>
  <c r="C142"/>
  <c r="B142"/>
  <c r="A142"/>
  <c r="L141"/>
  <c r="K141"/>
  <c r="J141"/>
  <c r="I141"/>
  <c r="H141"/>
  <c r="C141"/>
  <c r="B141"/>
  <c r="A141"/>
  <c r="L140"/>
  <c r="K140"/>
  <c r="J140"/>
  <c r="I140"/>
  <c r="H140"/>
  <c r="C140"/>
  <c r="B140"/>
  <c r="A140"/>
  <c r="L139"/>
  <c r="K139"/>
  <c r="J139"/>
  <c r="I139"/>
  <c r="H139"/>
  <c r="C139"/>
  <c r="B139"/>
  <c r="A139"/>
  <c r="L138"/>
  <c r="K138"/>
  <c r="J138"/>
  <c r="I138"/>
  <c r="H138"/>
  <c r="C138"/>
  <c r="B138"/>
  <c r="A138"/>
  <c r="L137"/>
  <c r="K137"/>
  <c r="J137"/>
  <c r="I137"/>
  <c r="H137"/>
  <c r="C137"/>
  <c r="B137"/>
  <c r="A137"/>
  <c r="L136"/>
  <c r="K136"/>
  <c r="J136"/>
  <c r="I136"/>
  <c r="H136"/>
  <c r="C136"/>
  <c r="B136"/>
  <c r="A136"/>
  <c r="L135"/>
  <c r="K135"/>
  <c r="J135"/>
  <c r="I135"/>
  <c r="H135"/>
  <c r="C135"/>
  <c r="B135"/>
  <c r="A135"/>
  <c r="L134"/>
  <c r="K134"/>
  <c r="J134"/>
  <c r="I134"/>
  <c r="H134"/>
  <c r="C134"/>
  <c r="B134"/>
  <c r="A134"/>
  <c r="L133"/>
  <c r="K133"/>
  <c r="J133"/>
  <c r="I133"/>
  <c r="H133"/>
  <c r="C133"/>
  <c r="B133"/>
  <c r="A133"/>
  <c r="L132"/>
  <c r="K132"/>
  <c r="J132"/>
  <c r="I132"/>
  <c r="H132"/>
  <c r="C132"/>
  <c r="B132"/>
  <c r="A132"/>
  <c r="L131"/>
  <c r="K131"/>
  <c r="J131"/>
  <c r="I131"/>
  <c r="H131"/>
  <c r="C131"/>
  <c r="B131"/>
  <c r="A131"/>
  <c r="L130"/>
  <c r="K130"/>
  <c r="J130"/>
  <c r="I130"/>
  <c r="H130"/>
  <c r="C130"/>
  <c r="B130"/>
  <c r="A130"/>
  <c r="L129"/>
  <c r="K129"/>
  <c r="J129"/>
  <c r="I129"/>
  <c r="H129"/>
  <c r="C129"/>
  <c r="B129"/>
  <c r="A129"/>
  <c r="L128"/>
  <c r="K128"/>
  <c r="J128"/>
  <c r="I128"/>
  <c r="H128"/>
  <c r="C128"/>
  <c r="B128"/>
  <c r="A128"/>
  <c r="L127"/>
  <c r="K127"/>
  <c r="J127"/>
  <c r="I127"/>
  <c r="H127"/>
  <c r="C127"/>
  <c r="B127"/>
  <c r="A127"/>
  <c r="L126"/>
  <c r="K126"/>
  <c r="J126"/>
  <c r="I126"/>
  <c r="H126"/>
  <c r="C126"/>
  <c r="B126"/>
  <c r="A126"/>
  <c r="L125"/>
  <c r="K125"/>
  <c r="J125"/>
  <c r="I125"/>
  <c r="H125"/>
  <c r="C125"/>
  <c r="B125"/>
  <c r="A125"/>
  <c r="L124"/>
  <c r="K124"/>
  <c r="J124"/>
  <c r="I124"/>
  <c r="H124"/>
  <c r="C124"/>
  <c r="B124"/>
  <c r="A124"/>
  <c r="L123"/>
  <c r="K123"/>
  <c r="J123"/>
  <c r="I123"/>
  <c r="H123"/>
  <c r="C123"/>
  <c r="B123"/>
  <c r="A123"/>
  <c r="L122"/>
  <c r="K122"/>
  <c r="J122"/>
  <c r="I122"/>
  <c r="H122"/>
  <c r="C122"/>
  <c r="B122"/>
  <c r="A122"/>
  <c r="L121"/>
  <c r="K121"/>
  <c r="J121"/>
  <c r="I121"/>
  <c r="H121"/>
  <c r="C121"/>
  <c r="B121"/>
  <c r="A121"/>
  <c r="L120"/>
  <c r="K120"/>
  <c r="J120"/>
  <c r="I120"/>
  <c r="H120"/>
  <c r="C120"/>
  <c r="B120"/>
  <c r="A120"/>
  <c r="L119"/>
  <c r="K119"/>
  <c r="J119"/>
  <c r="I119"/>
  <c r="H119"/>
  <c r="C119"/>
  <c r="B119"/>
  <c r="A119"/>
  <c r="L118"/>
  <c r="K118"/>
  <c r="J118"/>
  <c r="I118"/>
  <c r="H118"/>
  <c r="C118"/>
  <c r="B118"/>
  <c r="A118"/>
  <c r="L117"/>
  <c r="K117"/>
  <c r="J117"/>
  <c r="I117"/>
  <c r="H117"/>
  <c r="C117"/>
  <c r="B117"/>
  <c r="A117"/>
  <c r="L116"/>
  <c r="K116"/>
  <c r="J116"/>
  <c r="I116"/>
  <c r="H116"/>
  <c r="C116"/>
  <c r="B116"/>
  <c r="A116"/>
  <c r="L115"/>
  <c r="K115"/>
  <c r="J115"/>
  <c r="I115"/>
  <c r="H115"/>
  <c r="C115"/>
  <c r="B115"/>
  <c r="A115"/>
  <c r="L114"/>
  <c r="K114"/>
  <c r="J114"/>
  <c r="I114"/>
  <c r="H114"/>
  <c r="C114"/>
  <c r="B114"/>
  <c r="A114"/>
  <c r="L113"/>
  <c r="K113"/>
  <c r="J113"/>
  <c r="I113"/>
  <c r="H113"/>
  <c r="C113"/>
  <c r="B113"/>
  <c r="A113"/>
  <c r="L112"/>
  <c r="K112"/>
  <c r="J112"/>
  <c r="I112"/>
  <c r="H112"/>
  <c r="C112"/>
  <c r="B112"/>
  <c r="A112"/>
  <c r="L111"/>
  <c r="K111"/>
  <c r="J111"/>
  <c r="I111"/>
  <c r="H111"/>
  <c r="D111"/>
  <c r="C111"/>
  <c r="B111"/>
  <c r="A111"/>
  <c r="L110"/>
  <c r="K110"/>
  <c r="J110"/>
  <c r="I110"/>
  <c r="H110"/>
  <c r="C110"/>
  <c r="B110"/>
  <c r="A110"/>
  <c r="L109"/>
  <c r="K109"/>
  <c r="J109"/>
  <c r="I109"/>
  <c r="H109"/>
  <c r="C109"/>
  <c r="B109"/>
  <c r="A109"/>
  <c r="L108"/>
  <c r="K108"/>
  <c r="J108"/>
  <c r="I108"/>
  <c r="H108"/>
  <c r="C108"/>
  <c r="B108"/>
  <c r="A108"/>
  <c r="L107"/>
  <c r="K107"/>
  <c r="J107"/>
  <c r="I107"/>
  <c r="H107"/>
  <c r="C107"/>
  <c r="B107"/>
  <c r="A107"/>
  <c r="L106"/>
  <c r="K106"/>
  <c r="J106"/>
  <c r="I106"/>
  <c r="H106"/>
  <c r="C106"/>
  <c r="B106"/>
  <c r="A106"/>
  <c r="L105"/>
  <c r="K105"/>
  <c r="J105"/>
  <c r="I105"/>
  <c r="H105"/>
  <c r="C105"/>
  <c r="B105"/>
  <c r="A105"/>
  <c r="L104"/>
  <c r="K104"/>
  <c r="J104"/>
  <c r="I104"/>
  <c r="H104"/>
  <c r="C104"/>
  <c r="B104"/>
  <c r="A104"/>
  <c r="L103"/>
  <c r="K103"/>
  <c r="J103"/>
  <c r="I103"/>
  <c r="H103"/>
  <c r="C103"/>
  <c r="B103"/>
  <c r="A103"/>
  <c r="L102"/>
  <c r="K102"/>
  <c r="J102"/>
  <c r="I102"/>
  <c r="H102"/>
  <c r="C102"/>
  <c r="B102"/>
  <c r="A102"/>
  <c r="L101"/>
  <c r="K101"/>
  <c r="J101"/>
  <c r="I101"/>
  <c r="H101"/>
  <c r="C101"/>
  <c r="B101"/>
  <c r="A101"/>
  <c r="L100"/>
  <c r="K100"/>
  <c r="J100"/>
  <c r="I100"/>
  <c r="H100"/>
  <c r="C100"/>
  <c r="B100"/>
  <c r="A100"/>
  <c r="L99"/>
  <c r="K99"/>
  <c r="J99"/>
  <c r="I99"/>
  <c r="H99"/>
  <c r="C99"/>
  <c r="B99"/>
  <c r="A99"/>
  <c r="L98"/>
  <c r="K98"/>
  <c r="J98"/>
  <c r="I98"/>
  <c r="H98"/>
  <c r="C98"/>
  <c r="B98"/>
  <c r="A98"/>
  <c r="L97"/>
  <c r="K97"/>
  <c r="J97"/>
  <c r="I97"/>
  <c r="H97"/>
  <c r="C97"/>
  <c r="B97"/>
  <c r="A97"/>
  <c r="L96"/>
  <c r="K96"/>
  <c r="J96"/>
  <c r="I96"/>
  <c r="H96"/>
  <c r="C96"/>
  <c r="B96"/>
  <c r="A96"/>
  <c r="L95"/>
  <c r="K95"/>
  <c r="J95"/>
  <c r="I95"/>
  <c r="H95"/>
  <c r="C95"/>
  <c r="B95"/>
  <c r="A95"/>
  <c r="L94"/>
  <c r="K94"/>
  <c r="J94"/>
  <c r="I94"/>
  <c r="H94"/>
  <c r="C94"/>
  <c r="B94"/>
  <c r="A94"/>
  <c r="L93"/>
  <c r="K93"/>
  <c r="J93"/>
  <c r="I93"/>
  <c r="H93"/>
  <c r="C93"/>
  <c r="B93"/>
  <c r="A93"/>
  <c r="L92"/>
  <c r="K92"/>
  <c r="J92"/>
  <c r="I92"/>
  <c r="H92"/>
  <c r="C92"/>
  <c r="B92"/>
  <c r="A92"/>
  <c r="L91"/>
  <c r="K91"/>
  <c r="J91"/>
  <c r="I91"/>
  <c r="H91"/>
  <c r="C91"/>
  <c r="B91"/>
  <c r="A91"/>
  <c r="L90"/>
  <c r="K90"/>
  <c r="J90"/>
  <c r="I90"/>
  <c r="H90"/>
  <c r="C90"/>
  <c r="B90"/>
  <c r="A90"/>
  <c r="L89"/>
  <c r="K89"/>
  <c r="J89"/>
  <c r="I89"/>
  <c r="H89"/>
  <c r="C89"/>
  <c r="B89"/>
  <c r="A89"/>
  <c r="L88"/>
  <c r="K88"/>
  <c r="J88"/>
  <c r="I88"/>
  <c r="H88"/>
  <c r="C88"/>
  <c r="B88"/>
  <c r="A88"/>
  <c r="L87"/>
  <c r="K87"/>
  <c r="J87"/>
  <c r="I87"/>
  <c r="H87"/>
  <c r="C87"/>
  <c r="B87"/>
  <c r="A87"/>
  <c r="L86"/>
  <c r="K86"/>
  <c r="J86"/>
  <c r="I86"/>
  <c r="H86"/>
  <c r="C86"/>
  <c r="B86"/>
  <c r="A86"/>
  <c r="L85"/>
  <c r="K85"/>
  <c r="J85"/>
  <c r="I85"/>
  <c r="H85"/>
  <c r="C85"/>
  <c r="B85"/>
  <c r="A85"/>
  <c r="L84"/>
  <c r="K84"/>
  <c r="J84"/>
  <c r="I84"/>
  <c r="H84"/>
  <c r="C84"/>
  <c r="B84"/>
  <c r="A84"/>
  <c r="L83"/>
  <c r="K83"/>
  <c r="J83"/>
  <c r="I83"/>
  <c r="H83"/>
  <c r="C83"/>
  <c r="B83"/>
  <c r="A83"/>
  <c r="L82"/>
  <c r="K82"/>
  <c r="J82"/>
  <c r="I82"/>
  <c r="H82"/>
  <c r="C82"/>
  <c r="B82"/>
  <c r="A82"/>
  <c r="L81"/>
  <c r="K81"/>
  <c r="J81"/>
  <c r="I81"/>
  <c r="H81"/>
  <c r="C81"/>
  <c r="B81"/>
  <c r="A81"/>
  <c r="L80"/>
  <c r="K80"/>
  <c r="J80"/>
  <c r="I80"/>
  <c r="H80"/>
  <c r="C80"/>
  <c r="B80"/>
  <c r="A80"/>
  <c r="L79"/>
  <c r="K79"/>
  <c r="J79"/>
  <c r="I79"/>
  <c r="H79"/>
  <c r="C79"/>
  <c r="B79"/>
  <c r="A79"/>
  <c r="L78"/>
  <c r="K78"/>
  <c r="J78"/>
  <c r="I78"/>
  <c r="H78"/>
  <c r="C78"/>
  <c r="B78"/>
  <c r="A78"/>
  <c r="L77"/>
  <c r="K77"/>
  <c r="J77"/>
  <c r="I77"/>
  <c r="H77"/>
  <c r="C77"/>
  <c r="B77"/>
  <c r="A77"/>
  <c r="L76"/>
  <c r="K76"/>
  <c r="J76"/>
  <c r="I76"/>
  <c r="H76"/>
  <c r="C76"/>
  <c r="B76"/>
  <c r="A76"/>
  <c r="L75"/>
  <c r="K75"/>
  <c r="J75"/>
  <c r="I75"/>
  <c r="H75"/>
  <c r="C75"/>
  <c r="B75"/>
  <c r="A75"/>
  <c r="L74"/>
  <c r="K74"/>
  <c r="J74"/>
  <c r="I74"/>
  <c r="H74"/>
  <c r="C74"/>
  <c r="B74"/>
  <c r="A74"/>
  <c r="L73"/>
  <c r="K73"/>
  <c r="J73"/>
  <c r="I73"/>
  <c r="H73"/>
  <c r="C73"/>
  <c r="B73"/>
  <c r="A73"/>
  <c r="L72"/>
  <c r="K72"/>
  <c r="J72"/>
  <c r="I72"/>
  <c r="H72"/>
  <c r="C72"/>
  <c r="B72"/>
  <c r="A72"/>
  <c r="L71"/>
  <c r="K71"/>
  <c r="J71"/>
  <c r="I71"/>
  <c r="H71"/>
  <c r="C71"/>
  <c r="B71"/>
  <c r="A71"/>
  <c r="L70"/>
  <c r="K70"/>
  <c r="J70"/>
  <c r="I70"/>
  <c r="H70"/>
  <c r="C70"/>
  <c r="B70"/>
  <c r="A70"/>
  <c r="L69"/>
  <c r="K69"/>
  <c r="J69"/>
  <c r="I69"/>
  <c r="H69"/>
  <c r="C69"/>
  <c r="B69"/>
  <c r="A69"/>
  <c r="L68"/>
  <c r="K68"/>
  <c r="J68"/>
  <c r="I68"/>
  <c r="H68"/>
  <c r="C68"/>
  <c r="B68"/>
  <c r="A68"/>
  <c r="L67"/>
  <c r="K67"/>
  <c r="J67"/>
  <c r="I67"/>
  <c r="H67"/>
  <c r="C67"/>
  <c r="B67"/>
  <c r="A67"/>
  <c r="L66"/>
  <c r="K66"/>
  <c r="J66"/>
  <c r="I66"/>
  <c r="H66"/>
  <c r="C66"/>
  <c r="B66"/>
  <c r="A66"/>
  <c r="L65"/>
  <c r="K65"/>
  <c r="J65"/>
  <c r="I65"/>
  <c r="H65"/>
  <c r="C65"/>
  <c r="B65"/>
  <c r="A65"/>
  <c r="L64"/>
  <c r="K64"/>
  <c r="J64"/>
  <c r="I64"/>
  <c r="H64"/>
  <c r="C64"/>
  <c r="B64"/>
  <c r="A64"/>
  <c r="L63"/>
  <c r="K63"/>
  <c r="J63"/>
  <c r="I63"/>
  <c r="H63"/>
  <c r="C63"/>
  <c r="B63"/>
  <c r="A63"/>
  <c r="L62"/>
  <c r="K62"/>
  <c r="J62"/>
  <c r="I62"/>
  <c r="H62"/>
  <c r="C62"/>
  <c r="B62"/>
  <c r="A62"/>
  <c r="L61"/>
  <c r="K61"/>
  <c r="J61"/>
  <c r="I61"/>
  <c r="H61"/>
  <c r="C61"/>
  <c r="B61"/>
  <c r="A61"/>
  <c r="L60"/>
  <c r="K60"/>
  <c r="J60"/>
  <c r="I60"/>
  <c r="H60"/>
  <c r="C60"/>
  <c r="B60"/>
  <c r="A60"/>
  <c r="L59"/>
  <c r="K59"/>
  <c r="J59"/>
  <c r="I59"/>
  <c r="H59"/>
  <c r="C59"/>
  <c r="B59"/>
  <c r="A59"/>
  <c r="L58"/>
  <c r="K58"/>
  <c r="J58"/>
  <c r="I58"/>
  <c r="H58"/>
  <c r="C58"/>
  <c r="B58"/>
  <c r="A58"/>
  <c r="L57"/>
  <c r="K57"/>
  <c r="J57"/>
  <c r="I57"/>
  <c r="H57"/>
  <c r="C57"/>
  <c r="B57"/>
  <c r="A57"/>
  <c r="L56"/>
  <c r="K56"/>
  <c r="J56"/>
  <c r="I56"/>
  <c r="H56"/>
  <c r="C56"/>
  <c r="B56"/>
  <c r="A56"/>
  <c r="L55"/>
  <c r="K55"/>
  <c r="J55"/>
  <c r="I55"/>
  <c r="H55"/>
  <c r="C55"/>
  <c r="B55"/>
  <c r="A55"/>
  <c r="L54"/>
  <c r="K54"/>
  <c r="J54"/>
  <c r="I54"/>
  <c r="H54"/>
  <c r="C54"/>
  <c r="B54"/>
  <c r="A54"/>
  <c r="L53"/>
  <c r="K53"/>
  <c r="J53"/>
  <c r="I53"/>
  <c r="H53"/>
  <c r="C53"/>
  <c r="B53"/>
  <c r="A53"/>
  <c r="L52"/>
  <c r="K52"/>
  <c r="J52"/>
  <c r="I52"/>
  <c r="H52"/>
  <c r="C52"/>
  <c r="B52"/>
  <c r="A52"/>
  <c r="L51"/>
  <c r="K51"/>
  <c r="J51"/>
  <c r="I51"/>
  <c r="H51"/>
  <c r="C51"/>
  <c r="B51"/>
  <c r="A51"/>
  <c r="L50"/>
  <c r="K50"/>
  <c r="J50"/>
  <c r="I50"/>
  <c r="H50"/>
  <c r="C50"/>
  <c r="B50"/>
  <c r="A50"/>
  <c r="L49"/>
  <c r="K49"/>
  <c r="J49"/>
  <c r="I49"/>
  <c r="H49"/>
  <c r="C49"/>
  <c r="B49"/>
  <c r="A49"/>
  <c r="L48"/>
  <c r="K48"/>
  <c r="J48"/>
  <c r="I48"/>
  <c r="H48"/>
  <c r="C48"/>
  <c r="B48"/>
  <c r="A48"/>
  <c r="L47"/>
  <c r="K47"/>
  <c r="J47"/>
  <c r="I47"/>
  <c r="H47"/>
  <c r="C47"/>
  <c r="B47"/>
  <c r="A47"/>
  <c r="L46"/>
  <c r="K46"/>
  <c r="J46"/>
  <c r="I46"/>
  <c r="H46"/>
  <c r="C46"/>
  <c r="B46"/>
  <c r="A46"/>
  <c r="L45"/>
  <c r="K45"/>
  <c r="J45"/>
  <c r="I45"/>
  <c r="H45"/>
  <c r="C45"/>
  <c r="B45"/>
  <c r="A45"/>
  <c r="L44"/>
  <c r="K44"/>
  <c r="J44"/>
  <c r="I44"/>
  <c r="H44"/>
  <c r="C44"/>
  <c r="B44"/>
  <c r="A44"/>
  <c r="L43"/>
  <c r="K43"/>
  <c r="J43"/>
  <c r="I43"/>
  <c r="H43"/>
  <c r="C43"/>
  <c r="B43"/>
  <c r="A43"/>
  <c r="L42"/>
  <c r="K42"/>
  <c r="J42"/>
  <c r="I42"/>
  <c r="H42"/>
  <c r="C42"/>
  <c r="B42"/>
  <c r="A42"/>
  <c r="L41"/>
  <c r="K41"/>
  <c r="J41"/>
  <c r="I41"/>
  <c r="H41"/>
  <c r="C41"/>
  <c r="B41"/>
  <c r="A41"/>
  <c r="L40"/>
  <c r="K40"/>
  <c r="J40"/>
  <c r="I40"/>
  <c r="H40"/>
  <c r="C40"/>
  <c r="B40"/>
  <c r="A40"/>
  <c r="L39"/>
  <c r="K39"/>
  <c r="J39"/>
  <c r="I39"/>
  <c r="H39"/>
  <c r="C39"/>
  <c r="B39"/>
  <c r="A39"/>
  <c r="L38"/>
  <c r="K38"/>
  <c r="J38"/>
  <c r="I38"/>
  <c r="H38"/>
  <c r="C38"/>
  <c r="B38"/>
  <c r="A38"/>
  <c r="L37"/>
  <c r="K37"/>
  <c r="J37"/>
  <c r="I37"/>
  <c r="H37"/>
  <c r="C37"/>
  <c r="B37"/>
  <c r="A37"/>
  <c r="L36"/>
  <c r="K36"/>
  <c r="J36"/>
  <c r="I36"/>
  <c r="H36"/>
  <c r="C36"/>
  <c r="B36"/>
  <c r="A36"/>
  <c r="L35"/>
  <c r="K35"/>
  <c r="J35"/>
  <c r="I35"/>
  <c r="H35"/>
  <c r="C35"/>
  <c r="B35"/>
  <c r="A35"/>
  <c r="L34"/>
  <c r="K34"/>
  <c r="J34"/>
  <c r="I34"/>
  <c r="H34"/>
  <c r="C34"/>
  <c r="B34"/>
  <c r="A34"/>
  <c r="L33"/>
  <c r="K33"/>
  <c r="J33"/>
  <c r="I33"/>
  <c r="H33"/>
  <c r="C33"/>
  <c r="B33"/>
  <c r="A33"/>
  <c r="L32"/>
  <c r="K32"/>
  <c r="J32"/>
  <c r="I32"/>
  <c r="H32"/>
  <c r="D32"/>
  <c r="C32"/>
  <c r="B32"/>
  <c r="A32"/>
  <c r="L31"/>
  <c r="K31"/>
  <c r="J31"/>
  <c r="I31"/>
  <c r="H31"/>
  <c r="C31"/>
  <c r="B31"/>
  <c r="A31"/>
  <c r="L30"/>
  <c r="K30"/>
  <c r="J30"/>
  <c r="I30"/>
  <c r="H30"/>
  <c r="C30"/>
  <c r="B30"/>
  <c r="A30"/>
  <c r="L29"/>
  <c r="K29"/>
  <c r="J29"/>
  <c r="I29"/>
  <c r="H29"/>
  <c r="C29"/>
  <c r="B29"/>
  <c r="A29"/>
  <c r="L28"/>
  <c r="K28"/>
  <c r="J28"/>
  <c r="I28"/>
  <c r="H28"/>
  <c r="C28"/>
  <c r="B28"/>
  <c r="A28"/>
  <c r="L27"/>
  <c r="K27"/>
  <c r="J27"/>
  <c r="I27"/>
  <c r="H27"/>
  <c r="C27"/>
  <c r="B27"/>
  <c r="A27"/>
  <c r="L26"/>
  <c r="K26"/>
  <c r="J26"/>
  <c r="I26"/>
  <c r="H26"/>
  <c r="C26"/>
  <c r="B26"/>
  <c r="A26"/>
  <c r="L25"/>
  <c r="K25"/>
  <c r="J25"/>
  <c r="I25"/>
  <c r="H25"/>
  <c r="C25"/>
  <c r="B25"/>
  <c r="A25"/>
  <c r="L24"/>
  <c r="K24"/>
  <c r="J24"/>
  <c r="I24"/>
  <c r="H24"/>
  <c r="C24"/>
  <c r="B24"/>
  <c r="A24"/>
  <c r="L23"/>
  <c r="K23"/>
  <c r="J23"/>
  <c r="I23"/>
  <c r="H23"/>
  <c r="C23"/>
  <c r="B23"/>
  <c r="A23"/>
  <c r="L22"/>
  <c r="K22"/>
  <c r="J22"/>
  <c r="I22"/>
  <c r="H22"/>
  <c r="C22"/>
  <c r="B22"/>
  <c r="A22"/>
  <c r="L21"/>
  <c r="K21"/>
  <c r="J21"/>
  <c r="I21"/>
  <c r="H21"/>
  <c r="C21"/>
  <c r="B21"/>
  <c r="A21"/>
  <c r="L20"/>
  <c r="K20"/>
  <c r="J20"/>
  <c r="I20"/>
  <c r="H20"/>
  <c r="C20"/>
  <c r="B20"/>
  <c r="A20"/>
  <c r="L19"/>
  <c r="K19"/>
  <c r="J19"/>
  <c r="I19"/>
  <c r="H19"/>
  <c r="C19"/>
  <c r="B19"/>
  <c r="A19"/>
  <c r="L18"/>
  <c r="K18"/>
  <c r="J18"/>
  <c r="I18"/>
  <c r="H18"/>
  <c r="C18"/>
  <c r="B18"/>
  <c r="A18"/>
  <c r="L17"/>
  <c r="K17"/>
  <c r="J17"/>
  <c r="I17"/>
  <c r="H17"/>
  <c r="C17"/>
  <c r="B17"/>
  <c r="A17"/>
  <c r="L16"/>
  <c r="K16"/>
  <c r="J16"/>
  <c r="I16"/>
  <c r="H16"/>
  <c r="C16"/>
  <c r="B16"/>
  <c r="A16"/>
  <c r="L15"/>
  <c r="K15"/>
  <c r="J15"/>
  <c r="I15"/>
  <c r="H15"/>
  <c r="C15"/>
  <c r="B15"/>
  <c r="A15"/>
  <c r="L14"/>
  <c r="K14"/>
  <c r="J14"/>
  <c r="I14"/>
  <c r="H14"/>
  <c r="C14"/>
  <c r="B14"/>
  <c r="A14"/>
  <c r="L13"/>
  <c r="K13"/>
  <c r="J13"/>
  <c r="I13"/>
  <c r="H13"/>
  <c r="C13"/>
  <c r="B13"/>
  <c r="A13"/>
  <c r="L12"/>
  <c r="K12"/>
  <c r="J12"/>
  <c r="I12"/>
  <c r="H12"/>
  <c r="C12"/>
  <c r="B12"/>
  <c r="A12"/>
  <c r="L11"/>
  <c r="K11"/>
  <c r="J11"/>
  <c r="I11"/>
  <c r="H11"/>
  <c r="C11"/>
  <c r="B11"/>
  <c r="A11"/>
  <c r="L10"/>
  <c r="K10"/>
  <c r="J10"/>
  <c r="I10"/>
  <c r="H10"/>
  <c r="C10"/>
  <c r="B10"/>
  <c r="A10"/>
  <c r="L9"/>
  <c r="K9"/>
  <c r="J9"/>
  <c r="I9"/>
  <c r="H9"/>
  <c r="C9"/>
  <c r="B9"/>
  <c r="A9"/>
  <c r="L8"/>
  <c r="K8"/>
  <c r="J8"/>
  <c r="I8"/>
  <c r="H8"/>
  <c r="C8"/>
  <c r="B8"/>
  <c r="A8"/>
  <c r="L7"/>
  <c r="K7"/>
  <c r="J7"/>
  <c r="I7"/>
  <c r="H7"/>
  <c r="C7"/>
  <c r="B7"/>
  <c r="A7"/>
  <c r="L6"/>
  <c r="K6"/>
  <c r="J6"/>
  <c r="I6"/>
  <c r="H6"/>
  <c r="C6"/>
  <c r="B6"/>
  <c r="A6"/>
  <c r="L5"/>
  <c r="K5"/>
  <c r="J5"/>
  <c r="I5"/>
  <c r="H5"/>
  <c r="C5"/>
  <c r="B5"/>
  <c r="A5"/>
  <c r="L4"/>
  <c r="K4"/>
  <c r="J4"/>
  <c r="I4"/>
  <c r="H4"/>
  <c r="C4"/>
  <c r="B4"/>
  <c r="A4"/>
  <c r="L3"/>
  <c r="K3"/>
  <c r="J3"/>
  <c r="I3"/>
  <c r="H3"/>
  <c r="C3"/>
  <c r="B3"/>
  <c r="A3"/>
  <c r="N2"/>
  <c r="N1"/>
  <c r="M1"/>
  <c r="L1"/>
  <c r="K1"/>
  <c r="J1"/>
  <c r="I1"/>
  <c r="H1"/>
  <c r="G1"/>
  <c r="F1"/>
  <c r="E1"/>
  <c r="D1"/>
  <c r="C1"/>
  <c r="B1"/>
  <c r="A1"/>
  <c r="A2"/>
  <c r="B2"/>
  <c r="C2"/>
  <c r="D2"/>
  <c r="H2"/>
  <c r="I2"/>
  <c r="J2"/>
  <c r="K2"/>
  <c r="L2"/>
  <c r="S142"/>
  <c r="D211"/>
  <c r="D210"/>
  <c r="D209"/>
  <c r="D208"/>
  <c r="D200"/>
  <c r="D199"/>
  <c r="D193"/>
  <c r="D192"/>
  <c r="D191"/>
  <c r="B211"/>
  <c r="B210"/>
  <c r="B209"/>
  <c r="B208"/>
  <c r="B207"/>
  <c r="G156"/>
  <c r="M212"/>
  <c r="Q212"/>
  <c r="M224"/>
  <c r="R224"/>
  <c r="M185"/>
  <c r="R185"/>
  <c r="M184"/>
  <c r="R184"/>
  <c r="M177"/>
  <c r="R177"/>
  <c r="M38"/>
  <c r="Q38"/>
  <c r="M35"/>
  <c r="Q35"/>
  <c r="M32"/>
  <c r="Q32"/>
  <c r="M29"/>
  <c r="Q29"/>
  <c r="M26"/>
  <c r="Q26"/>
  <c r="M23"/>
  <c r="Q23"/>
  <c r="M20"/>
  <c r="Q20"/>
  <c r="M17"/>
  <c r="Q17"/>
  <c r="M14"/>
  <c r="Q14"/>
  <c r="M11"/>
  <c r="Q11"/>
  <c r="M8"/>
  <c r="Q8"/>
  <c r="M5"/>
  <c r="Q5"/>
  <c r="M3"/>
  <c r="P3"/>
  <c r="M4"/>
  <c r="P4"/>
  <c r="P5"/>
  <c r="M6"/>
  <c r="P6"/>
  <c r="M7"/>
  <c r="P7"/>
  <c r="P8"/>
  <c r="M9"/>
  <c r="P9"/>
  <c r="M10"/>
  <c r="P10"/>
  <c r="P11"/>
  <c r="M12"/>
  <c r="P12"/>
  <c r="M13"/>
  <c r="P13"/>
  <c r="P14"/>
  <c r="M15"/>
  <c r="P15"/>
  <c r="M16"/>
  <c r="P16"/>
  <c r="P17"/>
  <c r="M18"/>
  <c r="P18"/>
  <c r="M19"/>
  <c r="P19"/>
  <c r="P20"/>
  <c r="M21"/>
  <c r="P21"/>
  <c r="M22"/>
  <c r="P22"/>
  <c r="P23"/>
  <c r="M24"/>
  <c r="P24"/>
  <c r="M25"/>
  <c r="P25"/>
  <c r="P26"/>
  <c r="M27"/>
  <c r="P27"/>
  <c r="M28"/>
  <c r="P28"/>
  <c r="P29"/>
  <c r="M30"/>
  <c r="P30"/>
  <c r="M31"/>
  <c r="P31"/>
  <c r="P32"/>
  <c r="M33"/>
  <c r="P33"/>
  <c r="M34"/>
  <c r="P34"/>
  <c r="P35"/>
  <c r="M36"/>
  <c r="P36"/>
  <c r="M37"/>
  <c r="P37"/>
  <c r="P38"/>
  <c r="M39"/>
  <c r="P39"/>
  <c r="M40"/>
  <c r="P40"/>
  <c r="M41"/>
  <c r="P41"/>
  <c r="M42"/>
  <c r="P42"/>
  <c r="M43"/>
  <c r="P43"/>
  <c r="M44"/>
  <c r="P44"/>
  <c r="M45"/>
  <c r="P45"/>
  <c r="M46"/>
  <c r="P46"/>
  <c r="M47"/>
  <c r="P47"/>
  <c r="M48"/>
  <c r="P48"/>
  <c r="M49"/>
  <c r="P49"/>
  <c r="M50"/>
  <c r="P50"/>
  <c r="M51"/>
  <c r="P51"/>
  <c r="M52"/>
  <c r="P52"/>
  <c r="M53"/>
  <c r="P53"/>
  <c r="M54"/>
  <c r="P54"/>
  <c r="M55"/>
  <c r="P55"/>
  <c r="M56"/>
  <c r="P56"/>
  <c r="M57"/>
  <c r="P57"/>
  <c r="M58"/>
  <c r="P58"/>
  <c r="M59"/>
  <c r="P59"/>
  <c r="M60"/>
  <c r="P60"/>
  <c r="M61"/>
  <c r="P61"/>
  <c r="M62"/>
  <c r="P62"/>
  <c r="M63"/>
  <c r="P63"/>
  <c r="M64"/>
  <c r="P64"/>
  <c r="M65"/>
  <c r="P65"/>
  <c r="M66"/>
  <c r="P66"/>
  <c r="M67"/>
  <c r="P67"/>
  <c r="M68"/>
  <c r="P68"/>
  <c r="M69"/>
  <c r="P69"/>
  <c r="M70"/>
  <c r="P70"/>
  <c r="M71"/>
  <c r="P71"/>
  <c r="M72"/>
  <c r="P72"/>
  <c r="M73"/>
  <c r="P73"/>
  <c r="M74"/>
  <c r="P74"/>
  <c r="M75"/>
  <c r="P75"/>
  <c r="M76"/>
  <c r="P76"/>
  <c r="M77"/>
  <c r="P77"/>
  <c r="M78"/>
  <c r="P78"/>
  <c r="M79"/>
  <c r="P79"/>
  <c r="M80"/>
  <c r="P80"/>
  <c r="M81"/>
  <c r="P81"/>
  <c r="M82"/>
  <c r="P82"/>
  <c r="M83"/>
  <c r="P83"/>
  <c r="M84"/>
  <c r="P84"/>
  <c r="M85"/>
  <c r="P85"/>
  <c r="M86"/>
  <c r="P86"/>
  <c r="M87"/>
  <c r="P87"/>
  <c r="M88"/>
  <c r="P88"/>
  <c r="M89"/>
  <c r="P89"/>
  <c r="M90"/>
  <c r="P90"/>
  <c r="M91"/>
  <c r="P91"/>
  <c r="M92"/>
  <c r="P92"/>
  <c r="M93"/>
  <c r="P93"/>
  <c r="M94"/>
  <c r="P94"/>
  <c r="M95"/>
  <c r="P95"/>
  <c r="M96"/>
  <c r="P96"/>
  <c r="M97"/>
  <c r="P97"/>
  <c r="M98"/>
  <c r="P98"/>
  <c r="M99"/>
  <c r="P99"/>
  <c r="M100"/>
  <c r="P100"/>
  <c r="M101"/>
  <c r="P101"/>
  <c r="M102"/>
  <c r="P102"/>
  <c r="M103"/>
  <c r="P103"/>
  <c r="M104"/>
  <c r="P104"/>
  <c r="M105"/>
  <c r="P105"/>
  <c r="M106"/>
  <c r="P106"/>
  <c r="M107"/>
  <c r="P107"/>
  <c r="M108"/>
  <c r="P108"/>
  <c r="M109"/>
  <c r="P109"/>
  <c r="M110"/>
  <c r="P110"/>
  <c r="M111"/>
  <c r="P111"/>
  <c r="M112"/>
  <c r="P112"/>
  <c r="M113"/>
  <c r="P113"/>
  <c r="M114"/>
  <c r="P114"/>
  <c r="M115"/>
  <c r="P115"/>
  <c r="M116"/>
  <c r="P116"/>
  <c r="M117"/>
  <c r="P117"/>
  <c r="M118"/>
  <c r="P118"/>
  <c r="M119"/>
  <c r="P119"/>
  <c r="M120"/>
  <c r="P120"/>
  <c r="M121"/>
  <c r="P121"/>
  <c r="M122"/>
  <c r="P122"/>
  <c r="M123"/>
  <c r="P123"/>
  <c r="M124"/>
  <c r="P124"/>
  <c r="M125"/>
  <c r="P125"/>
  <c r="M126"/>
  <c r="P126"/>
  <c r="M127"/>
  <c r="P127"/>
  <c r="M128"/>
  <c r="P128"/>
  <c r="M129"/>
  <c r="P129"/>
  <c r="M130"/>
  <c r="P130"/>
  <c r="M131"/>
  <c r="P131"/>
  <c r="M132"/>
  <c r="P132"/>
  <c r="M133"/>
  <c r="P133"/>
  <c r="M134"/>
  <c r="P134"/>
  <c r="M135"/>
  <c r="P135"/>
  <c r="M136"/>
  <c r="P136"/>
  <c r="M137"/>
  <c r="P137"/>
  <c r="M138"/>
  <c r="P138"/>
  <c r="M139"/>
  <c r="P139"/>
  <c r="M140"/>
  <c r="P140"/>
  <c r="M141"/>
  <c r="P141"/>
  <c r="M142"/>
  <c r="P142"/>
  <c r="M143"/>
  <c r="P143"/>
  <c r="M144"/>
  <c r="P144"/>
  <c r="M145"/>
  <c r="P145"/>
  <c r="M146"/>
  <c r="P146"/>
  <c r="M147"/>
  <c r="P147"/>
  <c r="M148"/>
  <c r="P148"/>
  <c r="M149"/>
  <c r="P149"/>
  <c r="M150"/>
  <c r="P150"/>
  <c r="M151"/>
  <c r="P151"/>
  <c r="M152"/>
  <c r="P152"/>
  <c r="M153"/>
  <c r="P153"/>
  <c r="M154"/>
  <c r="P154"/>
  <c r="M155"/>
  <c r="P155"/>
  <c r="M157"/>
  <c r="P157"/>
  <c r="M158"/>
  <c r="P158"/>
  <c r="M159"/>
  <c r="P159"/>
  <c r="M160"/>
  <c r="P160"/>
  <c r="M161"/>
  <c r="P161"/>
  <c r="M162"/>
  <c r="P162"/>
  <c r="M163"/>
  <c r="P163"/>
  <c r="M164"/>
  <c r="P164"/>
  <c r="M165"/>
  <c r="P165"/>
  <c r="M166"/>
  <c r="P166"/>
  <c r="M167"/>
  <c r="P167"/>
  <c r="M168"/>
  <c r="P168"/>
  <c r="M169"/>
  <c r="P169"/>
  <c r="M170"/>
  <c r="P170"/>
  <c r="M171"/>
  <c r="P171"/>
  <c r="M172"/>
  <c r="P172"/>
  <c r="M173"/>
  <c r="P173"/>
  <c r="M174"/>
  <c r="P174"/>
  <c r="M175"/>
  <c r="P175"/>
  <c r="M176"/>
  <c r="P176"/>
  <c r="P177"/>
  <c r="M178"/>
  <c r="P178"/>
  <c r="M179"/>
  <c r="P179"/>
  <c r="M180"/>
  <c r="P180"/>
  <c r="M181"/>
  <c r="P181"/>
  <c r="M182"/>
  <c r="P182"/>
  <c r="M183"/>
  <c r="P183"/>
  <c r="P184"/>
  <c r="P185"/>
  <c r="M186"/>
  <c r="P186"/>
  <c r="M187"/>
  <c r="P187"/>
  <c r="M188"/>
  <c r="P188"/>
  <c r="M189"/>
  <c r="P189"/>
  <c r="M190"/>
  <c r="P190"/>
  <c r="M191"/>
  <c r="P191"/>
  <c r="M192"/>
  <c r="P192"/>
  <c r="M193"/>
  <c r="P193"/>
  <c r="M194"/>
  <c r="P194"/>
  <c r="M195"/>
  <c r="P195"/>
  <c r="M196"/>
  <c r="P196"/>
  <c r="M197"/>
  <c r="P197"/>
  <c r="M198"/>
  <c r="P198"/>
  <c r="M199"/>
  <c r="P199"/>
  <c r="M200"/>
  <c r="P200"/>
  <c r="M201"/>
  <c r="P201"/>
  <c r="M202"/>
  <c r="P202"/>
  <c r="M203"/>
  <c r="P203"/>
  <c r="M204"/>
  <c r="P204"/>
  <c r="M205"/>
  <c r="P205"/>
  <c r="M206"/>
  <c r="P206"/>
  <c r="M207"/>
  <c r="P207"/>
  <c r="M208"/>
  <c r="P208"/>
  <c r="M209"/>
  <c r="P209"/>
  <c r="M210"/>
  <c r="P210"/>
  <c r="M211"/>
  <c r="P211"/>
  <c r="P212"/>
  <c r="M213"/>
  <c r="P213"/>
  <c r="M214"/>
  <c r="P214"/>
  <c r="M215"/>
  <c r="P215"/>
  <c r="M216"/>
  <c r="P216"/>
  <c r="M217"/>
  <c r="P217"/>
  <c r="M218"/>
  <c r="P218"/>
  <c r="M219"/>
  <c r="P219"/>
  <c r="M220"/>
  <c r="P220"/>
  <c r="M221"/>
  <c r="P221"/>
  <c r="M222"/>
  <c r="P222"/>
  <c r="M223"/>
  <c r="P223"/>
  <c r="P224"/>
  <c r="M225"/>
  <c r="P225"/>
  <c r="M226"/>
  <c r="P226"/>
  <c r="M227"/>
  <c r="P227"/>
  <c r="M228"/>
  <c r="P228"/>
  <c r="M229"/>
  <c r="P229"/>
  <c r="M230"/>
  <c r="P230"/>
  <c r="M231"/>
  <c r="P231"/>
  <c r="M232"/>
  <c r="P232"/>
  <c r="M233"/>
  <c r="P233"/>
  <c r="M234"/>
  <c r="P234"/>
  <c r="M235"/>
  <c r="P235"/>
  <c r="M236"/>
  <c r="P236"/>
  <c r="M237"/>
  <c r="P237"/>
  <c r="M238"/>
  <c r="P238"/>
  <c r="M239"/>
  <c r="P239"/>
  <c r="M240"/>
  <c r="P240"/>
  <c r="M241"/>
  <c r="P241"/>
  <c r="M242"/>
  <c r="P242"/>
  <c r="M243"/>
  <c r="P243"/>
  <c r="M244"/>
  <c r="P244"/>
  <c r="M245"/>
  <c r="P245"/>
  <c r="M246"/>
  <c r="P246"/>
  <c r="M247"/>
  <c r="P247"/>
  <c r="M248"/>
  <c r="P248"/>
  <c r="M249"/>
  <c r="P249"/>
  <c r="M250"/>
  <c r="P250"/>
  <c r="M251"/>
  <c r="P251"/>
  <c r="M252"/>
  <c r="P252"/>
  <c r="M253"/>
  <c r="P253"/>
  <c r="M254"/>
  <c r="P254"/>
  <c r="M255"/>
  <c r="P255"/>
  <c r="M256"/>
  <c r="P256"/>
  <c r="M257"/>
  <c r="P257"/>
  <c r="M258"/>
  <c r="P258"/>
  <c r="M259"/>
  <c r="P259"/>
  <c r="M260"/>
  <c r="P260"/>
  <c r="D205"/>
  <c r="D204"/>
  <c r="D203"/>
  <c r="D202"/>
  <c r="D201"/>
  <c r="D195"/>
  <c r="D194"/>
  <c r="D188"/>
  <c r="D187"/>
  <c r="O260"/>
  <c r="O259"/>
  <c r="O258"/>
  <c r="O257"/>
  <c r="O256"/>
  <c r="O255"/>
  <c r="O254"/>
  <c r="O253"/>
  <c r="O252"/>
  <c r="O251"/>
  <c r="O250"/>
  <c r="O249"/>
  <c r="O248"/>
  <c r="O247"/>
  <c r="O246"/>
  <c r="O245"/>
  <c r="O244"/>
  <c r="O243"/>
  <c r="O242"/>
  <c r="O241"/>
  <c r="O240"/>
  <c r="O239"/>
  <c r="O238"/>
  <c r="O237"/>
  <c r="O236"/>
  <c r="O235"/>
  <c r="O234"/>
  <c r="O233"/>
  <c r="O232"/>
  <c r="O231"/>
  <c r="O230"/>
  <c r="O229"/>
  <c r="O228"/>
  <c r="O227"/>
  <c r="O226"/>
  <c r="O225"/>
  <c r="O224"/>
  <c r="O223"/>
  <c r="O222"/>
  <c r="O221"/>
  <c r="O220"/>
  <c r="O219"/>
  <c r="O218"/>
  <c r="O217"/>
  <c r="O216"/>
  <c r="O215"/>
  <c r="O214"/>
  <c r="O213"/>
  <c r="O212"/>
  <c r="O211"/>
  <c r="O210"/>
  <c r="O209"/>
  <c r="O208"/>
  <c r="O207"/>
  <c r="O206"/>
  <c r="O205"/>
  <c r="O204"/>
  <c r="O203"/>
  <c r="O202"/>
  <c r="O201"/>
  <c r="O200"/>
  <c r="O199"/>
  <c r="O198"/>
  <c r="O197"/>
  <c r="O196"/>
  <c r="O195"/>
  <c r="O194"/>
  <c r="O193"/>
  <c r="O192"/>
  <c r="O191"/>
  <c r="O190"/>
  <c r="O189"/>
  <c r="O188"/>
  <c r="O187"/>
  <c r="O186"/>
  <c r="O185"/>
  <c r="O184"/>
  <c r="O183"/>
  <c r="O182"/>
  <c r="O181"/>
  <c r="O180"/>
  <c r="O179"/>
  <c r="O178"/>
  <c r="O177"/>
  <c r="O176"/>
  <c r="O175"/>
  <c r="O174"/>
  <c r="O173"/>
  <c r="O172"/>
  <c r="O171"/>
  <c r="O170"/>
  <c r="O169"/>
  <c r="O168"/>
  <c r="O167"/>
  <c r="O166"/>
  <c r="O165"/>
  <c r="O164"/>
  <c r="O163"/>
  <c r="O162"/>
  <c r="O161"/>
  <c r="O160"/>
  <c r="O159"/>
  <c r="O158"/>
  <c r="O157"/>
  <c r="O155"/>
  <c r="O154"/>
  <c r="O153"/>
  <c r="O152"/>
  <c r="O151"/>
  <c r="O150"/>
  <c r="O149"/>
  <c r="O148"/>
  <c r="O147"/>
  <c r="O146"/>
  <c r="O145"/>
  <c r="O144"/>
  <c r="O143"/>
  <c r="O142"/>
  <c r="O141"/>
  <c r="O140"/>
  <c r="O139"/>
  <c r="O138"/>
  <c r="O137"/>
  <c r="O136"/>
  <c r="O135"/>
  <c r="O134"/>
  <c r="O133"/>
  <c r="O132"/>
  <c r="O131"/>
  <c r="O130"/>
  <c r="O129"/>
  <c r="O128"/>
  <c r="O127"/>
  <c r="O126"/>
  <c r="O125"/>
  <c r="O124"/>
  <c r="O123"/>
  <c r="O122"/>
  <c r="O121"/>
  <c r="O120"/>
  <c r="O119"/>
  <c r="O118"/>
  <c r="O117"/>
  <c r="O116"/>
  <c r="O115"/>
  <c r="O114"/>
  <c r="O113"/>
  <c r="O112"/>
  <c r="O111"/>
  <c r="O110"/>
  <c r="O109"/>
  <c r="O108"/>
  <c r="O107"/>
  <c r="O106"/>
  <c r="O105"/>
  <c r="O104"/>
  <c r="O103"/>
  <c r="O102"/>
  <c r="O101"/>
  <c r="O100"/>
  <c r="O99"/>
  <c r="O98"/>
  <c r="O97"/>
  <c r="O96"/>
  <c r="O95"/>
  <c r="O94"/>
  <c r="O93"/>
  <c r="O92"/>
  <c r="O91"/>
  <c r="O90"/>
  <c r="O89"/>
  <c r="O88"/>
  <c r="O87"/>
  <c r="O86"/>
  <c r="O85"/>
  <c r="O84"/>
  <c r="O83"/>
  <c r="O82"/>
  <c r="O81"/>
  <c r="O80"/>
  <c r="O79"/>
  <c r="O78"/>
  <c r="O77"/>
  <c r="O76"/>
  <c r="O75"/>
  <c r="O74"/>
  <c r="O73"/>
  <c r="O72"/>
  <c r="O71"/>
  <c r="O70"/>
  <c r="O69"/>
  <c r="O68"/>
  <c r="O67"/>
  <c r="O66"/>
  <c r="O65"/>
  <c r="O64"/>
  <c r="O63"/>
  <c r="O62"/>
  <c r="O61"/>
  <c r="O60"/>
  <c r="O59"/>
  <c r="O58"/>
  <c r="O57"/>
  <c r="O56"/>
  <c r="O55"/>
  <c r="O54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O26"/>
  <c r="O25"/>
  <c r="O24"/>
  <c r="O23"/>
  <c r="O22"/>
  <c r="O21"/>
  <c r="O20"/>
  <c r="O19"/>
  <c r="O18"/>
  <c r="O17"/>
  <c r="O16"/>
  <c r="O15"/>
  <c r="O14"/>
  <c r="O13"/>
  <c r="O12"/>
  <c r="O11"/>
  <c r="O10"/>
  <c r="O9"/>
  <c r="O8"/>
  <c r="O7"/>
  <c r="O6"/>
  <c r="O5"/>
  <c r="O4"/>
  <c r="O3"/>
  <c r="S38"/>
  <c r="S35"/>
  <c r="S32"/>
  <c r="S29"/>
  <c r="S26"/>
  <c r="S23"/>
  <c r="S20"/>
  <c r="S17"/>
  <c r="S14"/>
  <c r="S11"/>
  <c r="S8"/>
  <c r="S5"/>
  <c r="R38"/>
  <c r="R35"/>
  <c r="R32"/>
  <c r="R29"/>
  <c r="R26"/>
  <c r="R23"/>
  <c r="R20"/>
  <c r="R17"/>
  <c r="R14"/>
  <c r="R11"/>
  <c r="R8"/>
  <c r="R5"/>
  <c r="D260"/>
  <c r="D259"/>
  <c r="D258"/>
  <c r="D257"/>
  <c r="D255"/>
  <c r="D254"/>
  <c r="D253"/>
  <c r="D252"/>
  <c r="D250"/>
  <c r="D249"/>
  <c r="D248"/>
  <c r="D247"/>
  <c r="D243"/>
  <c r="D242"/>
  <c r="D241"/>
  <c r="D240"/>
  <c r="D228"/>
  <c r="D227"/>
  <c r="D226"/>
  <c r="D225"/>
  <c r="D222"/>
  <c r="D221"/>
  <c r="D220"/>
  <c r="D219"/>
  <c r="D217"/>
  <c r="D216"/>
  <c r="D215"/>
  <c r="D214"/>
  <c r="D198"/>
  <c r="D197"/>
  <c r="D196"/>
  <c r="D190"/>
  <c r="D189"/>
  <c r="D183"/>
  <c r="D182"/>
  <c r="D181"/>
  <c r="D180"/>
  <c r="D176"/>
  <c r="D175"/>
  <c r="D174"/>
  <c r="D173"/>
  <c r="D171"/>
  <c r="D170"/>
  <c r="D169"/>
  <c r="D168"/>
  <c r="D165"/>
  <c r="D164"/>
  <c r="D163"/>
  <c r="D162"/>
  <c r="D161"/>
  <c r="D154"/>
  <c r="D153"/>
  <c r="D150"/>
  <c r="D149"/>
  <c r="D147"/>
  <c r="D146"/>
  <c r="D145"/>
  <c r="D144"/>
  <c r="D141"/>
  <c r="D140"/>
  <c r="D139"/>
  <c r="D138"/>
  <c r="D137"/>
  <c r="D136"/>
  <c r="D135"/>
  <c r="D134"/>
  <c r="D133"/>
  <c r="D132"/>
  <c r="D131"/>
  <c r="D130"/>
  <c r="D129"/>
  <c r="D128"/>
  <c r="D127"/>
  <c r="D126"/>
  <c r="D125"/>
  <c r="D124"/>
  <c r="D123"/>
  <c r="D122"/>
  <c r="D121"/>
  <c r="D120"/>
  <c r="D119"/>
  <c r="D118"/>
  <c r="D117"/>
  <c r="D116"/>
  <c r="D115"/>
  <c r="D114"/>
  <c r="D113"/>
  <c r="D112"/>
  <c r="D40"/>
  <c r="D39"/>
  <c r="D38"/>
  <c r="D37"/>
  <c r="D36"/>
  <c r="D35"/>
  <c r="D34"/>
  <c r="D33"/>
  <c r="M2"/>
  <c r="S2"/>
  <c r="S261"/>
  <c r="R2"/>
  <c r="R261"/>
  <c r="Q2"/>
  <c r="Q261"/>
  <c r="N260"/>
  <c r="N259"/>
  <c r="N258"/>
  <c r="N257"/>
  <c r="N256"/>
  <c r="N255"/>
  <c r="N254"/>
  <c r="N253"/>
  <c r="N252"/>
  <c r="N251"/>
  <c r="N250"/>
  <c r="N249"/>
  <c r="N248"/>
  <c r="N247"/>
  <c r="N246"/>
  <c r="N245"/>
  <c r="N244"/>
  <c r="N243"/>
  <c r="N242"/>
  <c r="N241"/>
  <c r="N240"/>
  <c r="N239"/>
  <c r="N238"/>
  <c r="N237"/>
  <c r="N236"/>
  <c r="N235"/>
  <c r="N234"/>
  <c r="N233"/>
  <c r="N232"/>
  <c r="N231"/>
  <c r="N230"/>
  <c r="N229"/>
  <c r="N228"/>
  <c r="N227"/>
  <c r="N226"/>
  <c r="N225"/>
  <c r="N224"/>
  <c r="N223"/>
  <c r="N222"/>
  <c r="N221"/>
  <c r="N220"/>
  <c r="N219"/>
  <c r="N218"/>
  <c r="N217"/>
  <c r="N216"/>
  <c r="N215"/>
  <c r="N214"/>
  <c r="N213"/>
  <c r="N212"/>
  <c r="N211"/>
  <c r="N210"/>
  <c r="N209"/>
  <c r="N208"/>
  <c r="N207"/>
  <c r="N206"/>
  <c r="N205"/>
  <c r="N204"/>
  <c r="N203"/>
  <c r="N202"/>
  <c r="N201"/>
  <c r="N200"/>
  <c r="N199"/>
  <c r="N198"/>
  <c r="N197"/>
  <c r="N196"/>
  <c r="N195"/>
  <c r="N194"/>
  <c r="N193"/>
  <c r="N192"/>
  <c r="N191"/>
  <c r="N190"/>
  <c r="N189"/>
  <c r="N188"/>
  <c r="N187"/>
  <c r="N186"/>
  <c r="N185"/>
  <c r="N184"/>
  <c r="N183"/>
  <c r="N182"/>
  <c r="N181"/>
  <c r="N180"/>
  <c r="N179"/>
  <c r="N178"/>
  <c r="N177"/>
  <c r="N176"/>
  <c r="N175"/>
  <c r="N174"/>
  <c r="N173"/>
  <c r="N172"/>
  <c r="N171"/>
  <c r="N170"/>
  <c r="N169"/>
  <c r="N168"/>
  <c r="N167"/>
  <c r="N166"/>
  <c r="N165"/>
  <c r="N164"/>
  <c r="N163"/>
  <c r="N162"/>
  <c r="N161"/>
  <c r="N160"/>
  <c r="N159"/>
  <c r="N158"/>
  <c r="N157"/>
  <c r="N156"/>
  <c r="N155"/>
  <c r="N154"/>
  <c r="N153"/>
  <c r="N152"/>
  <c r="N151"/>
  <c r="N150"/>
  <c r="N149"/>
  <c r="N148"/>
  <c r="N147"/>
  <c r="N146"/>
  <c r="N145"/>
  <c r="N144"/>
  <c r="N143"/>
  <c r="N142"/>
  <c r="N141"/>
  <c r="N140"/>
  <c r="N139"/>
  <c r="N138"/>
  <c r="N137"/>
  <c r="N136"/>
  <c r="N135"/>
  <c r="N134"/>
  <c r="N133"/>
  <c r="N132"/>
  <c r="N131"/>
  <c r="N130"/>
  <c r="N129"/>
  <c r="N128"/>
  <c r="N127"/>
  <c r="N126"/>
  <c r="N125"/>
  <c r="N124"/>
  <c r="N123"/>
  <c r="N122"/>
  <c r="N121"/>
  <c r="N120"/>
  <c r="N119"/>
  <c r="N118"/>
  <c r="N117"/>
  <c r="N116"/>
  <c r="N115"/>
  <c r="N114"/>
  <c r="N113"/>
  <c r="N112"/>
  <c r="N111"/>
  <c r="N110"/>
  <c r="D110"/>
  <c r="N109"/>
  <c r="D109"/>
  <c r="N108"/>
  <c r="D108"/>
  <c r="N107"/>
  <c r="D107"/>
  <c r="N106"/>
  <c r="D106"/>
  <c r="N105"/>
  <c r="D105"/>
  <c r="N104"/>
  <c r="D104"/>
  <c r="N103"/>
  <c r="D103"/>
  <c r="N102"/>
  <c r="D102"/>
  <c r="N101"/>
  <c r="D101"/>
  <c r="N100"/>
  <c r="D100"/>
  <c r="N99"/>
  <c r="D99"/>
  <c r="N98"/>
  <c r="D98"/>
  <c r="N97"/>
  <c r="D97"/>
  <c r="N96"/>
  <c r="D96"/>
  <c r="N95"/>
  <c r="D95"/>
  <c r="N94"/>
  <c r="D94"/>
  <c r="N93"/>
  <c r="D93"/>
  <c r="N92"/>
  <c r="D92"/>
  <c r="N91"/>
  <c r="D91"/>
  <c r="N90"/>
  <c r="D90"/>
  <c r="N89"/>
  <c r="D89"/>
  <c r="N88"/>
  <c r="D88"/>
  <c r="N87"/>
  <c r="D87"/>
  <c r="N86"/>
  <c r="D86"/>
  <c r="N85"/>
  <c r="D85"/>
  <c r="N84"/>
  <c r="D84"/>
  <c r="N83"/>
  <c r="D83"/>
  <c r="N82"/>
  <c r="D82"/>
  <c r="N81"/>
  <c r="D81"/>
  <c r="N80"/>
  <c r="D80"/>
  <c r="N79"/>
  <c r="D79"/>
  <c r="N78"/>
  <c r="D78"/>
  <c r="N77"/>
  <c r="D77"/>
  <c r="N76"/>
  <c r="D76"/>
  <c r="N75"/>
  <c r="D75"/>
  <c r="N74"/>
  <c r="D74"/>
  <c r="N73"/>
  <c r="D73"/>
  <c r="N72"/>
  <c r="D72"/>
  <c r="N71"/>
  <c r="D71"/>
  <c r="N70"/>
  <c r="D70"/>
  <c r="N69"/>
  <c r="D69"/>
  <c r="N68"/>
  <c r="D68"/>
  <c r="N67"/>
  <c r="D67"/>
  <c r="N66"/>
  <c r="D66"/>
  <c r="N65"/>
  <c r="D65"/>
  <c r="N64"/>
  <c r="D64"/>
  <c r="N63"/>
  <c r="D63"/>
  <c r="N62"/>
  <c r="D62"/>
  <c r="N61"/>
  <c r="D61"/>
  <c r="N60"/>
  <c r="D60"/>
  <c r="N59"/>
  <c r="D59"/>
  <c r="N58"/>
  <c r="D58"/>
  <c r="N57"/>
  <c r="D57"/>
  <c r="N56"/>
  <c r="D56"/>
  <c r="N55"/>
  <c r="D55"/>
  <c r="N54"/>
  <c r="D54"/>
  <c r="N53"/>
  <c r="D53"/>
  <c r="N52"/>
  <c r="D52"/>
  <c r="N51"/>
  <c r="D51"/>
  <c r="N50"/>
  <c r="D50"/>
  <c r="N49"/>
  <c r="D49"/>
  <c r="N48"/>
  <c r="D48"/>
  <c r="N47"/>
  <c r="D47"/>
  <c r="N46"/>
  <c r="D46"/>
  <c r="N45"/>
  <c r="D45"/>
  <c r="N44"/>
  <c r="D44"/>
  <c r="N43"/>
  <c r="D43"/>
  <c r="N42"/>
  <c r="D42"/>
  <c r="N41"/>
  <c r="D41"/>
  <c r="N40"/>
  <c r="N39"/>
  <c r="N38"/>
  <c r="N37"/>
  <c r="N36"/>
  <c r="N35"/>
  <c r="N34"/>
  <c r="N33"/>
  <c r="N32"/>
  <c r="N31"/>
  <c r="D31"/>
  <c r="N30"/>
  <c r="D30"/>
  <c r="N29"/>
  <c r="D29"/>
  <c r="N28"/>
  <c r="D28"/>
  <c r="N27"/>
  <c r="D27"/>
  <c r="N26"/>
  <c r="D26"/>
  <c r="N25"/>
  <c r="D25"/>
  <c r="N24"/>
  <c r="D24"/>
  <c r="N23"/>
  <c r="D23"/>
  <c r="N22"/>
  <c r="D22"/>
  <c r="N21"/>
  <c r="D21"/>
  <c r="N20"/>
  <c r="D20"/>
  <c r="N19"/>
  <c r="D19"/>
  <c r="N18"/>
  <c r="D18"/>
  <c r="N17"/>
  <c r="D17"/>
  <c r="N16"/>
  <c r="D16"/>
  <c r="N15"/>
  <c r="D15"/>
  <c r="N14"/>
  <c r="D14"/>
  <c r="N13"/>
  <c r="D13"/>
  <c r="N12"/>
  <c r="D12"/>
  <c r="N11"/>
  <c r="D11"/>
  <c r="N10"/>
  <c r="D10"/>
  <c r="N9"/>
  <c r="D9"/>
  <c r="N8"/>
  <c r="D8"/>
  <c r="N7"/>
  <c r="D7"/>
  <c r="N6"/>
  <c r="D6"/>
  <c r="N5"/>
  <c r="D5"/>
  <c r="N4"/>
  <c r="D4"/>
  <c r="N3"/>
  <c r="D3"/>
  <c r="M156"/>
  <c r="P156"/>
  <c r="P2"/>
  <c r="P261"/>
  <c r="O156"/>
  <c r="O2"/>
  <c r="O261"/>
  <c r="M261"/>
  <c r="Z260"/>
  <c r="Z259"/>
  <c r="Z258"/>
  <c r="Z257"/>
  <c r="Z256"/>
  <c r="Z255"/>
  <c r="Z254"/>
  <c r="Z253"/>
  <c r="Z252"/>
  <c r="Z251"/>
  <c r="Z250"/>
  <c r="Z249"/>
  <c r="Z248"/>
  <c r="Z247"/>
  <c r="Z246"/>
  <c r="Z245"/>
  <c r="Z244"/>
  <c r="Z243"/>
  <c r="Z242"/>
  <c r="Z241"/>
  <c r="Z240"/>
  <c r="Z239"/>
  <c r="Z238"/>
  <c r="Z237"/>
  <c r="Z236"/>
  <c r="Z235"/>
  <c r="Z234"/>
  <c r="Z233"/>
  <c r="Z232"/>
  <c r="Z231"/>
  <c r="Z230"/>
  <c r="Z229"/>
  <c r="Z228"/>
  <c r="Z227"/>
  <c r="Z226"/>
  <c r="Z225"/>
  <c r="Z224"/>
  <c r="Z223"/>
  <c r="Z222"/>
  <c r="Z221"/>
  <c r="Z220"/>
  <c r="Z219"/>
  <c r="Z218"/>
  <c r="Z217"/>
  <c r="Z216"/>
  <c r="Z215"/>
  <c r="Z214"/>
  <c r="Z213"/>
  <c r="Z212"/>
  <c r="Z211"/>
  <c r="Z210"/>
  <c r="Z209"/>
  <c r="Z208"/>
  <c r="Z207"/>
  <c r="Z206"/>
  <c r="Z205"/>
  <c r="Z204"/>
  <c r="Z203"/>
  <c r="Z202"/>
  <c r="Z201"/>
  <c r="Z200"/>
  <c r="Z199"/>
  <c r="Z198"/>
  <c r="Z197"/>
  <c r="Z196"/>
  <c r="Z195"/>
  <c r="Z194"/>
  <c r="Z193"/>
  <c r="Z192"/>
  <c r="Z191"/>
  <c r="Z190"/>
  <c r="Z189"/>
  <c r="Z188"/>
  <c r="Z187"/>
  <c r="Z186"/>
  <c r="Z185"/>
  <c r="Z184"/>
  <c r="Z183"/>
  <c r="Z182"/>
  <c r="Z181"/>
  <c r="Z180"/>
  <c r="Z179"/>
  <c r="Z178"/>
  <c r="Z177"/>
  <c r="Z176"/>
  <c r="Z175"/>
  <c r="Z174"/>
  <c r="Z173"/>
  <c r="Z172"/>
  <c r="Z171"/>
  <c r="Z170"/>
  <c r="Z169"/>
  <c r="Z168"/>
  <c r="Z167"/>
  <c r="Z166"/>
  <c r="Z165"/>
  <c r="Z164"/>
  <c r="Z163"/>
  <c r="Z162"/>
  <c r="Z161"/>
  <c r="Z160"/>
  <c r="Z159"/>
  <c r="Z158"/>
  <c r="Z157"/>
  <c r="Z156"/>
  <c r="Z155"/>
  <c r="Z154"/>
  <c r="Z153"/>
  <c r="Z152"/>
  <c r="Z151"/>
  <c r="Z150"/>
  <c r="Z149"/>
  <c r="Z148"/>
  <c r="Z147"/>
  <c r="Z146"/>
  <c r="Z145"/>
  <c r="Z144"/>
  <c r="Z143"/>
  <c r="Z142"/>
  <c r="Z141"/>
  <c r="Z140"/>
  <c r="Z139"/>
  <c r="Z138"/>
  <c r="Z137"/>
  <c r="Z136"/>
  <c r="Z135"/>
  <c r="Z134"/>
  <c r="Z133"/>
  <c r="Z132"/>
  <c r="Z131"/>
  <c r="Z130"/>
  <c r="Z129"/>
  <c r="Z128"/>
  <c r="Z127"/>
  <c r="Z126"/>
  <c r="Z125"/>
  <c r="Z124"/>
  <c r="Z123"/>
  <c r="Z122"/>
  <c r="Z121"/>
  <c r="Z120"/>
  <c r="Z119"/>
  <c r="Z118"/>
  <c r="Z117"/>
  <c r="Z116"/>
  <c r="Z115"/>
  <c r="Z114"/>
  <c r="Z113"/>
  <c r="Z112"/>
  <c r="Z111"/>
  <c r="Z110"/>
  <c r="Z109"/>
  <c r="Z108"/>
  <c r="Z107"/>
  <c r="Z106"/>
  <c r="Z105"/>
  <c r="Z104"/>
  <c r="Z103"/>
  <c r="Z102"/>
  <c r="Z101"/>
  <c r="Z100"/>
  <c r="Z99"/>
  <c r="Z98"/>
  <c r="Z97"/>
  <c r="Z96"/>
  <c r="Z95"/>
  <c r="Z94"/>
  <c r="Z93"/>
  <c r="Z92"/>
  <c r="Z91"/>
  <c r="Z90"/>
  <c r="Z89"/>
  <c r="Z88"/>
  <c r="Z87"/>
  <c r="Z86"/>
  <c r="Z85"/>
  <c r="Z84"/>
  <c r="Z83"/>
  <c r="Z82"/>
  <c r="Z81"/>
  <c r="Z80"/>
  <c r="Z79"/>
  <c r="Z78"/>
  <c r="Z77"/>
  <c r="Z76"/>
  <c r="Z75"/>
  <c r="Z74"/>
  <c r="Z73"/>
  <c r="Z72"/>
  <c r="Z71"/>
  <c r="Z70"/>
  <c r="Z69"/>
  <c r="Z68"/>
  <c r="Z67"/>
  <c r="Z66"/>
  <c r="Z65"/>
  <c r="Z64"/>
  <c r="Z63"/>
  <c r="Z62"/>
  <c r="Z61"/>
  <c r="Z60"/>
  <c r="Z59"/>
  <c r="Z58"/>
  <c r="Z57"/>
  <c r="Z56"/>
  <c r="Z55"/>
  <c r="Z54"/>
  <c r="Z53"/>
  <c r="Z52"/>
  <c r="Z51"/>
  <c r="Z50"/>
  <c r="Z49"/>
  <c r="Z48"/>
  <c r="Z47"/>
  <c r="Z46"/>
  <c r="Z45"/>
  <c r="Z44"/>
  <c r="Z43"/>
  <c r="Z42"/>
  <c r="Z41"/>
  <c r="Z40"/>
  <c r="Z39"/>
  <c r="Z38"/>
  <c r="Z37"/>
  <c r="Z36"/>
  <c r="Z35"/>
  <c r="Z34"/>
  <c r="Z33"/>
  <c r="Z32"/>
  <c r="Z31"/>
  <c r="Z30"/>
  <c r="Z29"/>
  <c r="Z28"/>
  <c r="Z27"/>
  <c r="Z26"/>
  <c r="Z25"/>
  <c r="Z24"/>
  <c r="Z23"/>
  <c r="Z22"/>
  <c r="Z21"/>
  <c r="Z20"/>
  <c r="Z19"/>
  <c r="Z18"/>
  <c r="Z17"/>
  <c r="Z16"/>
  <c r="Z15"/>
  <c r="Z14"/>
  <c r="Z13"/>
  <c r="Z12"/>
  <c r="Z11"/>
  <c r="Z10"/>
  <c r="Z9"/>
  <c r="Z8"/>
  <c r="Z7"/>
  <c r="Z6"/>
  <c r="Z5"/>
  <c r="Z4"/>
  <c r="Z3"/>
  <c r="Y260"/>
  <c r="Y259"/>
  <c r="Y258"/>
  <c r="Y257"/>
  <c r="Y256"/>
  <c r="Y255"/>
  <c r="Y254"/>
  <c r="Y253"/>
  <c r="Y252"/>
  <c r="Y251"/>
  <c r="Y250"/>
  <c r="Y249"/>
  <c r="Y248"/>
  <c r="Y247"/>
  <c r="Y246"/>
  <c r="Y245"/>
  <c r="Y244"/>
  <c r="Y243"/>
  <c r="Y242"/>
  <c r="Y241"/>
  <c r="Y240"/>
  <c r="Y239"/>
  <c r="Y238"/>
  <c r="Y237"/>
  <c r="Y236"/>
  <c r="Y235"/>
  <c r="Y234"/>
  <c r="Y233"/>
  <c r="Y232"/>
  <c r="Y231"/>
  <c r="Y230"/>
  <c r="Y229"/>
  <c r="Y228"/>
  <c r="Y227"/>
  <c r="Y226"/>
  <c r="Y225"/>
  <c r="Y224"/>
  <c r="Y223"/>
  <c r="Y222"/>
  <c r="Y221"/>
  <c r="Y220"/>
  <c r="Y219"/>
  <c r="Y218"/>
  <c r="Y217"/>
  <c r="Y216"/>
  <c r="Y215"/>
  <c r="Y214"/>
  <c r="Y213"/>
  <c r="Y212"/>
  <c r="Y211"/>
  <c r="Y210"/>
  <c r="Y209"/>
  <c r="Y208"/>
  <c r="Y207"/>
  <c r="Y206"/>
  <c r="Y205"/>
  <c r="Y204"/>
  <c r="Y203"/>
  <c r="Y202"/>
  <c r="Y201"/>
  <c r="Y200"/>
  <c r="Y199"/>
  <c r="Y198"/>
  <c r="Y197"/>
  <c r="Y196"/>
  <c r="Y195"/>
  <c r="Y194"/>
  <c r="Y193"/>
  <c r="Y192"/>
  <c r="Y191"/>
  <c r="Y190"/>
  <c r="Y189"/>
  <c r="Y188"/>
  <c r="Y187"/>
  <c r="Y186"/>
  <c r="Y185"/>
  <c r="Y184"/>
  <c r="Y183"/>
  <c r="Y182"/>
  <c r="Y181"/>
  <c r="Y180"/>
  <c r="Y179"/>
  <c r="Y178"/>
  <c r="Y177"/>
  <c r="Y176"/>
  <c r="Y175"/>
  <c r="Y174"/>
  <c r="Y173"/>
  <c r="Y172"/>
  <c r="Y171"/>
  <c r="Y170"/>
  <c r="Y169"/>
  <c r="Y168"/>
  <c r="Y167"/>
  <c r="Y166"/>
  <c r="Y165"/>
  <c r="Y163"/>
  <c r="Y162"/>
  <c r="Y161"/>
  <c r="Y160"/>
  <c r="Y159"/>
  <c r="Y158"/>
  <c r="Y157"/>
  <c r="Y156"/>
  <c r="Y155"/>
  <c r="Y154"/>
  <c r="Y153"/>
  <c r="Y152"/>
  <c r="Y151"/>
  <c r="Y150"/>
  <c r="Y149"/>
  <c r="Y148"/>
  <c r="Y147"/>
  <c r="Y146"/>
  <c r="Y145"/>
  <c r="Y144"/>
  <c r="Y143"/>
  <c r="Y142"/>
  <c r="X260"/>
  <c r="X259"/>
  <c r="X258"/>
  <c r="X257"/>
  <c r="X256"/>
  <c r="X255"/>
  <c r="X254"/>
  <c r="X253"/>
  <c r="X252"/>
  <c r="X251"/>
  <c r="X250"/>
  <c r="X249"/>
  <c r="X248"/>
  <c r="X247"/>
  <c r="X246"/>
  <c r="X245"/>
  <c r="X244"/>
  <c r="X243"/>
  <c r="X242"/>
  <c r="X241"/>
  <c r="X240"/>
  <c r="X239"/>
  <c r="X238"/>
  <c r="X237"/>
  <c r="X236"/>
  <c r="X235"/>
  <c r="X234"/>
  <c r="X233"/>
  <c r="X232"/>
  <c r="X231"/>
  <c r="X230"/>
  <c r="X229"/>
  <c r="X228"/>
  <c r="X227"/>
  <c r="X226"/>
  <c r="X225"/>
  <c r="X224"/>
  <c r="X223"/>
  <c r="X222"/>
  <c r="X221"/>
  <c r="X220"/>
  <c r="X219"/>
  <c r="X218"/>
  <c r="X217"/>
  <c r="X216"/>
  <c r="X215"/>
  <c r="X214"/>
  <c r="X213"/>
  <c r="X212"/>
  <c r="X211"/>
  <c r="X210"/>
  <c r="X209"/>
  <c r="X208"/>
  <c r="X207"/>
  <c r="X206"/>
  <c r="X205"/>
  <c r="X204"/>
  <c r="X203"/>
  <c r="X202"/>
  <c r="X201"/>
  <c r="X200"/>
  <c r="X199"/>
  <c r="X198"/>
  <c r="X197"/>
  <c r="X196"/>
  <c r="X195"/>
  <c r="X194"/>
  <c r="X193"/>
  <c r="X192"/>
  <c r="X191"/>
  <c r="X190"/>
  <c r="X189"/>
  <c r="X188"/>
  <c r="X187"/>
  <c r="X186"/>
  <c r="X185"/>
  <c r="X184"/>
  <c r="X183"/>
  <c r="X182"/>
  <c r="X181"/>
  <c r="X180"/>
  <c r="X179"/>
  <c r="X178"/>
  <c r="X177"/>
  <c r="X176"/>
  <c r="X174"/>
  <c r="X173"/>
  <c r="X172"/>
  <c r="X171"/>
  <c r="X169"/>
  <c r="X168"/>
  <c r="X167"/>
  <c r="X166"/>
  <c r="X165"/>
  <c r="X163"/>
  <c r="X162"/>
  <c r="X161"/>
  <c r="X160"/>
  <c r="X159"/>
  <c r="X158"/>
  <c r="X157"/>
  <c r="X156"/>
  <c r="X155"/>
  <c r="X154"/>
  <c r="X153"/>
  <c r="X152"/>
  <c r="X151"/>
  <c r="X150"/>
  <c r="X149"/>
  <c r="X148"/>
  <c r="X147"/>
  <c r="X146"/>
  <c r="X145"/>
  <c r="X144"/>
  <c r="X143"/>
  <c r="X142"/>
  <c r="Z2"/>
  <c r="Z261"/>
  <c r="Y164"/>
  <c r="Y141"/>
  <c r="Y140"/>
  <c r="Y139"/>
  <c r="Y138"/>
  <c r="Y137"/>
  <c r="Y136"/>
  <c r="Y135"/>
  <c r="Y134"/>
  <c r="Y133"/>
  <c r="Y132"/>
  <c r="Y131"/>
  <c r="Y130"/>
  <c r="Y129"/>
  <c r="Y128"/>
  <c r="Y127"/>
  <c r="Y126"/>
  <c r="Y125"/>
  <c r="Y124"/>
  <c r="Y123"/>
  <c r="Y122"/>
  <c r="Y121"/>
  <c r="Y120"/>
  <c r="Y119"/>
  <c r="Y118"/>
  <c r="Y117"/>
  <c r="Y116"/>
  <c r="Y115"/>
  <c r="Y114"/>
  <c r="Y113"/>
  <c r="Y112"/>
  <c r="Y111"/>
  <c r="Y110"/>
  <c r="Y109"/>
  <c r="Y108"/>
  <c r="Y107"/>
  <c r="Y106"/>
  <c r="Y105"/>
  <c r="Y104"/>
  <c r="Y103"/>
  <c r="Y102"/>
  <c r="Y101"/>
  <c r="Y100"/>
  <c r="Y99"/>
  <c r="Y98"/>
  <c r="Y97"/>
  <c r="Y96"/>
  <c r="Y95"/>
  <c r="Y94"/>
  <c r="Y93"/>
  <c r="Y92"/>
  <c r="Y91"/>
  <c r="Y90"/>
  <c r="Y89"/>
  <c r="Y88"/>
  <c r="Y87"/>
  <c r="Y86"/>
  <c r="Y85"/>
  <c r="Y84"/>
  <c r="Y83"/>
  <c r="Y82"/>
  <c r="Y81"/>
  <c r="Y80"/>
  <c r="Y79"/>
  <c r="Y78"/>
  <c r="Y77"/>
  <c r="Y76"/>
  <c r="Y75"/>
  <c r="Y74"/>
  <c r="Y73"/>
  <c r="Y72"/>
  <c r="Y71"/>
  <c r="Y70"/>
  <c r="Y69"/>
  <c r="Y68"/>
  <c r="Y67"/>
  <c r="Y66"/>
  <c r="Y65"/>
  <c r="Y64"/>
  <c r="Y63"/>
  <c r="Y62"/>
  <c r="Y61"/>
  <c r="Y60"/>
  <c r="Y59"/>
  <c r="Y58"/>
  <c r="Y57"/>
  <c r="Y56"/>
  <c r="Y55"/>
  <c r="Y54"/>
  <c r="Y53"/>
  <c r="Y52"/>
  <c r="Y51"/>
  <c r="Y50"/>
  <c r="Y49"/>
  <c r="Y48"/>
  <c r="Y47"/>
  <c r="Y46"/>
  <c r="Y45"/>
  <c r="Y44"/>
  <c r="Y43"/>
  <c r="Y42"/>
  <c r="Y41"/>
  <c r="Y40"/>
  <c r="Y39"/>
  <c r="Y37"/>
  <c r="Y36"/>
  <c r="Y34"/>
  <c r="Y33"/>
  <c r="Y31"/>
  <c r="Y30"/>
  <c r="Y28"/>
  <c r="Y27"/>
  <c r="Y25"/>
  <c r="Y24"/>
  <c r="Y22"/>
  <c r="Y21"/>
  <c r="Y19"/>
  <c r="Y18"/>
  <c r="Y16"/>
  <c r="Y15"/>
  <c r="Y13"/>
  <c r="Y12"/>
  <c r="Y10"/>
  <c r="Y9"/>
  <c r="Y7"/>
  <c r="Y6"/>
  <c r="Y4"/>
  <c r="Y3"/>
  <c r="X175"/>
  <c r="X170"/>
  <c r="X164"/>
  <c r="X141"/>
  <c r="X140"/>
  <c r="X139"/>
  <c r="X138"/>
  <c r="X137"/>
  <c r="X136"/>
  <c r="X135"/>
  <c r="X134"/>
  <c r="X133"/>
  <c r="X132"/>
  <c r="X131"/>
  <c r="X130"/>
  <c r="X129"/>
  <c r="X128"/>
  <c r="X127"/>
  <c r="X126"/>
  <c r="X125"/>
  <c r="X124"/>
  <c r="X123"/>
  <c r="X122"/>
  <c r="X121"/>
  <c r="X120"/>
  <c r="X119"/>
  <c r="X118"/>
  <c r="X117"/>
  <c r="X116"/>
  <c r="X115"/>
  <c r="X114"/>
  <c r="X113"/>
  <c r="X112"/>
  <c r="X111"/>
  <c r="X110"/>
  <c r="X109"/>
  <c r="X108"/>
  <c r="X107"/>
  <c r="X106"/>
  <c r="X105"/>
  <c r="X104"/>
  <c r="X103"/>
  <c r="X102"/>
  <c r="X101"/>
  <c r="X100"/>
  <c r="X99"/>
  <c r="X98"/>
  <c r="X97"/>
  <c r="X96"/>
  <c r="X95"/>
  <c r="X94"/>
  <c r="X93"/>
  <c r="X92"/>
  <c r="X91"/>
  <c r="X90"/>
  <c r="X89"/>
  <c r="X88"/>
  <c r="X87"/>
  <c r="X86"/>
  <c r="X85"/>
  <c r="X84"/>
  <c r="X83"/>
  <c r="X82"/>
  <c r="X81"/>
  <c r="X80"/>
  <c r="X79"/>
  <c r="X78"/>
  <c r="X77"/>
  <c r="X76"/>
  <c r="X75"/>
  <c r="X74"/>
  <c r="X73"/>
  <c r="X72"/>
  <c r="X71"/>
  <c r="X70"/>
  <c r="X69"/>
  <c r="X68"/>
  <c r="X67"/>
  <c r="X66"/>
  <c r="X65"/>
  <c r="X64"/>
  <c r="X63"/>
  <c r="X62"/>
  <c r="X61"/>
  <c r="X60"/>
  <c r="X59"/>
  <c r="X58"/>
  <c r="X57"/>
  <c r="X56"/>
  <c r="X55"/>
  <c r="X54"/>
  <c r="X53"/>
  <c r="X52"/>
  <c r="X51"/>
  <c r="X50"/>
  <c r="X49"/>
  <c r="X48"/>
  <c r="X47"/>
  <c r="X46"/>
  <c r="X45"/>
  <c r="X44"/>
  <c r="X43"/>
  <c r="X42"/>
  <c r="X41"/>
  <c r="X40"/>
  <c r="X39"/>
  <c r="X37"/>
  <c r="X36"/>
  <c r="X34"/>
  <c r="X33"/>
  <c r="X31"/>
  <c r="X30"/>
  <c r="X28"/>
  <c r="X27"/>
  <c r="X25"/>
  <c r="X24"/>
  <c r="X22"/>
  <c r="X21"/>
  <c r="X19"/>
  <c r="X18"/>
  <c r="X16"/>
  <c r="X15"/>
  <c r="X13"/>
  <c r="X12"/>
  <c r="X10"/>
  <c r="X9"/>
  <c r="X7"/>
  <c r="X6"/>
  <c r="X4"/>
  <c r="X3"/>
  <c r="W260"/>
  <c r="W259"/>
  <c r="W258"/>
  <c r="W257"/>
  <c r="W256"/>
  <c r="W255"/>
  <c r="W254"/>
  <c r="W253"/>
  <c r="W252"/>
  <c r="W251"/>
  <c r="W250"/>
  <c r="W249"/>
  <c r="W248"/>
  <c r="W247"/>
  <c r="W246"/>
  <c r="W245"/>
  <c r="W244"/>
  <c r="W243"/>
  <c r="W242"/>
  <c r="W241"/>
  <c r="W240"/>
  <c r="W239"/>
  <c r="W238"/>
  <c r="W237"/>
  <c r="W236"/>
  <c r="W235"/>
  <c r="W234"/>
  <c r="W233"/>
  <c r="W232"/>
  <c r="W231"/>
  <c r="W230"/>
  <c r="W229"/>
  <c r="W228"/>
  <c r="W227"/>
  <c r="W226"/>
  <c r="W225"/>
  <c r="W224"/>
  <c r="W223"/>
  <c r="W222"/>
  <c r="W221"/>
  <c r="W220"/>
  <c r="W219"/>
  <c r="W218"/>
  <c r="W217"/>
  <c r="W216"/>
  <c r="W215"/>
  <c r="W214"/>
  <c r="W213"/>
  <c r="W212"/>
  <c r="W211"/>
  <c r="W210"/>
  <c r="W209"/>
  <c r="W208"/>
  <c r="W207"/>
  <c r="W206"/>
  <c r="W205"/>
  <c r="W204"/>
  <c r="W203"/>
  <c r="W202"/>
  <c r="W201"/>
  <c r="W200"/>
  <c r="W199"/>
  <c r="W198"/>
  <c r="W197"/>
  <c r="W196"/>
  <c r="W195"/>
  <c r="W194"/>
  <c r="W193"/>
  <c r="W192"/>
  <c r="W191"/>
  <c r="W190"/>
  <c r="W189"/>
  <c r="W188"/>
  <c r="W187"/>
  <c r="W186"/>
  <c r="W185"/>
  <c r="W184"/>
  <c r="W183"/>
  <c r="W182"/>
  <c r="W181"/>
  <c r="W180"/>
  <c r="W179"/>
  <c r="W178"/>
  <c r="W177"/>
  <c r="W176"/>
  <c r="W175"/>
  <c r="W174"/>
  <c r="W173"/>
  <c r="W172"/>
  <c r="W171"/>
  <c r="W170"/>
  <c r="W169"/>
  <c r="W168"/>
  <c r="W167"/>
  <c r="W166"/>
  <c r="W165"/>
  <c r="W164"/>
  <c r="W163"/>
  <c r="W162"/>
  <c r="W161"/>
  <c r="W160"/>
  <c r="W159"/>
  <c r="W158"/>
  <c r="W157"/>
  <c r="W155"/>
  <c r="W154"/>
  <c r="W153"/>
  <c r="W152"/>
  <c r="W151"/>
  <c r="W150"/>
  <c r="W149"/>
  <c r="W148"/>
  <c r="W147"/>
  <c r="W146"/>
  <c r="W145"/>
  <c r="W144"/>
  <c r="W143"/>
  <c r="W142"/>
  <c r="W141"/>
  <c r="W140"/>
  <c r="W139"/>
  <c r="W138"/>
  <c r="W137"/>
  <c r="W136"/>
  <c r="W135"/>
  <c r="W134"/>
  <c r="W133"/>
  <c r="W132"/>
  <c r="W131"/>
  <c r="W130"/>
  <c r="W129"/>
  <c r="W128"/>
  <c r="W127"/>
  <c r="W126"/>
  <c r="W125"/>
  <c r="W124"/>
  <c r="W123"/>
  <c r="W122"/>
  <c r="W121"/>
  <c r="W120"/>
  <c r="W119"/>
  <c r="W118"/>
  <c r="W117"/>
  <c r="W116"/>
  <c r="W115"/>
  <c r="W114"/>
  <c r="W113"/>
  <c r="W112"/>
  <c r="W111"/>
  <c r="W110"/>
  <c r="W109"/>
  <c r="W108"/>
  <c r="W107"/>
  <c r="W106"/>
  <c r="W105"/>
  <c r="W104"/>
  <c r="W103"/>
  <c r="W102"/>
  <c r="W101"/>
  <c r="W100"/>
  <c r="W99"/>
  <c r="W98"/>
  <c r="W97"/>
  <c r="W96"/>
  <c r="W95"/>
  <c r="W94"/>
  <c r="W93"/>
  <c r="W92"/>
  <c r="W91"/>
  <c r="W90"/>
  <c r="W89"/>
  <c r="W88"/>
  <c r="W87"/>
  <c r="W86"/>
  <c r="W85"/>
  <c r="W84"/>
  <c r="W83"/>
  <c r="W82"/>
  <c r="W81"/>
  <c r="W80"/>
  <c r="W79"/>
  <c r="W78"/>
  <c r="W77"/>
  <c r="W76"/>
  <c r="W75"/>
  <c r="W74"/>
  <c r="W73"/>
  <c r="W72"/>
  <c r="W71"/>
  <c r="W70"/>
  <c r="W69"/>
  <c r="W68"/>
  <c r="W67"/>
  <c r="W66"/>
  <c r="W65"/>
  <c r="W64"/>
  <c r="W63"/>
  <c r="W62"/>
  <c r="W61"/>
  <c r="W60"/>
  <c r="W59"/>
  <c r="W58"/>
  <c r="W57"/>
  <c r="W56"/>
  <c r="W55"/>
  <c r="W54"/>
  <c r="W53"/>
  <c r="W52"/>
  <c r="W51"/>
  <c r="W50"/>
  <c r="W49"/>
  <c r="W48"/>
  <c r="W47"/>
  <c r="W46"/>
  <c r="W45"/>
  <c r="W44"/>
  <c r="W43"/>
  <c r="W42"/>
  <c r="W41"/>
  <c r="W40"/>
  <c r="W39"/>
  <c r="W38"/>
  <c r="W37"/>
  <c r="W36"/>
  <c r="W35"/>
  <c r="W34"/>
  <c r="W33"/>
  <c r="W32"/>
  <c r="W31"/>
  <c r="W30"/>
  <c r="W29"/>
  <c r="W28"/>
  <c r="W27"/>
  <c r="W26"/>
  <c r="W25"/>
  <c r="W24"/>
  <c r="W23"/>
  <c r="W22"/>
  <c r="W21"/>
  <c r="W20"/>
  <c r="W19"/>
  <c r="W18"/>
  <c r="W17"/>
  <c r="W16"/>
  <c r="W15"/>
  <c r="W14"/>
  <c r="W13"/>
  <c r="W12"/>
  <c r="W11"/>
  <c r="W10"/>
  <c r="W9"/>
  <c r="W8"/>
  <c r="W7"/>
  <c r="W6"/>
  <c r="W5"/>
  <c r="W4"/>
  <c r="W3"/>
  <c r="AD260"/>
  <c r="AD259"/>
  <c r="AD258"/>
  <c r="AD257"/>
  <c r="AD256"/>
  <c r="AD255"/>
  <c r="AD254"/>
  <c r="AD253"/>
  <c r="AD252"/>
  <c r="AD251"/>
  <c r="AD250"/>
  <c r="AD249"/>
  <c r="AD248"/>
  <c r="AD247"/>
  <c r="AD246"/>
  <c r="AD245"/>
  <c r="AD244"/>
  <c r="AD243"/>
  <c r="AD242"/>
  <c r="AD241"/>
  <c r="AD240"/>
  <c r="AD239"/>
  <c r="AD238"/>
  <c r="AD237"/>
  <c r="AD236"/>
  <c r="AD235"/>
  <c r="AD234"/>
  <c r="AD233"/>
  <c r="AD232"/>
  <c r="AD231"/>
  <c r="AD230"/>
  <c r="AD229"/>
  <c r="AD228"/>
  <c r="AD227"/>
  <c r="AD226"/>
  <c r="AD225"/>
  <c r="AD224"/>
  <c r="AD223"/>
  <c r="AD222"/>
  <c r="AD221"/>
  <c r="AD220"/>
  <c r="AD219"/>
  <c r="AD218"/>
  <c r="AD217"/>
  <c r="AD216"/>
  <c r="AD215"/>
  <c r="AD214"/>
  <c r="AD213"/>
  <c r="AD212"/>
  <c r="AD211"/>
  <c r="AD210"/>
  <c r="AD209"/>
  <c r="AD208"/>
  <c r="AD207"/>
  <c r="AD206"/>
  <c r="AD205"/>
  <c r="AD204"/>
  <c r="AD203"/>
  <c r="AD202"/>
  <c r="AD201"/>
  <c r="AD200"/>
  <c r="AD199"/>
  <c r="AD198"/>
  <c r="AD197"/>
  <c r="AD196"/>
  <c r="AD195"/>
  <c r="AD194"/>
  <c r="AD193"/>
  <c r="AD192"/>
  <c r="AD191"/>
  <c r="AD190"/>
  <c r="AD189"/>
  <c r="AD188"/>
  <c r="AD187"/>
  <c r="AD186"/>
  <c r="AD185"/>
  <c r="AD184"/>
  <c r="AD183"/>
  <c r="AD182"/>
  <c r="AD181"/>
  <c r="AD180"/>
  <c r="AD179"/>
  <c r="AD178"/>
  <c r="AD177"/>
  <c r="AD176"/>
  <c r="AD175"/>
  <c r="AD174"/>
  <c r="AD173"/>
  <c r="AD172"/>
  <c r="AD171"/>
  <c r="AD170"/>
  <c r="AD169"/>
  <c r="AD168"/>
  <c r="AD167"/>
  <c r="AD166"/>
  <c r="AD165"/>
  <c r="AD164"/>
  <c r="AD163"/>
  <c r="AD162"/>
  <c r="AD161"/>
  <c r="AD160"/>
  <c r="AD159"/>
  <c r="AD158"/>
  <c r="AD157"/>
  <c r="AD155"/>
  <c r="AD154"/>
  <c r="AD153"/>
  <c r="AD152"/>
  <c r="AD151"/>
  <c r="AD150"/>
  <c r="AD149"/>
  <c r="AD148"/>
  <c r="AD147"/>
  <c r="AD146"/>
  <c r="AD145"/>
  <c r="AD144"/>
  <c r="AD143"/>
  <c r="AD142"/>
  <c r="AD141"/>
  <c r="AD140"/>
  <c r="AD139"/>
  <c r="AD138"/>
  <c r="AD137"/>
  <c r="AD136"/>
  <c r="AD135"/>
  <c r="AD134"/>
  <c r="AD133"/>
  <c r="AD132"/>
  <c r="AD131"/>
  <c r="AD130"/>
  <c r="AD129"/>
  <c r="AD128"/>
  <c r="AD127"/>
  <c r="AD126"/>
  <c r="AD125"/>
  <c r="AD124"/>
  <c r="AD123"/>
  <c r="AD122"/>
  <c r="AD121"/>
  <c r="AD120"/>
  <c r="AD119"/>
  <c r="AD118"/>
  <c r="AD117"/>
  <c r="AD116"/>
  <c r="AD115"/>
  <c r="AD114"/>
  <c r="AD113"/>
  <c r="AD112"/>
  <c r="AD111"/>
  <c r="AD110"/>
  <c r="AD109"/>
  <c r="AD108"/>
  <c r="AD107"/>
  <c r="AD106"/>
  <c r="AD105"/>
  <c r="AD104"/>
  <c r="AD103"/>
  <c r="AD102"/>
  <c r="AD101"/>
  <c r="AD100"/>
  <c r="AD99"/>
  <c r="AD98"/>
  <c r="AD97"/>
  <c r="AD96"/>
  <c r="AD95"/>
  <c r="AD94"/>
  <c r="AD93"/>
  <c r="AD92"/>
  <c r="AD91"/>
  <c r="AD90"/>
  <c r="AD89"/>
  <c r="AD88"/>
  <c r="AD87"/>
  <c r="AD86"/>
  <c r="AD85"/>
  <c r="AD84"/>
  <c r="AD83"/>
  <c r="AD82"/>
  <c r="AD81"/>
  <c r="AD80"/>
  <c r="AD79"/>
  <c r="AD78"/>
  <c r="AD77"/>
  <c r="AD76"/>
  <c r="AD75"/>
  <c r="AD74"/>
  <c r="AD73"/>
  <c r="AD72"/>
  <c r="AD71"/>
  <c r="AD70"/>
  <c r="AD69"/>
  <c r="AD68"/>
  <c r="AD67"/>
  <c r="AD66"/>
  <c r="AD65"/>
  <c r="AD64"/>
  <c r="AD63"/>
  <c r="AD62"/>
  <c r="AD61"/>
  <c r="AD60"/>
  <c r="AD59"/>
  <c r="AD58"/>
  <c r="AD57"/>
  <c r="AD56"/>
  <c r="AD55"/>
  <c r="AD54"/>
  <c r="AD53"/>
  <c r="AD52"/>
  <c r="AD51"/>
  <c r="AD50"/>
  <c r="AD49"/>
  <c r="AD48"/>
  <c r="AD47"/>
  <c r="AD46"/>
  <c r="AD45"/>
  <c r="AD44"/>
  <c r="AD43"/>
  <c r="AD42"/>
  <c r="AD41"/>
  <c r="AD40"/>
  <c r="AD39"/>
  <c r="AD38"/>
  <c r="AD37"/>
  <c r="AD36"/>
  <c r="AD35"/>
  <c r="AD34"/>
  <c r="AD33"/>
  <c r="AD32"/>
  <c r="AD31"/>
  <c r="AD30"/>
  <c r="AD29"/>
  <c r="AD28"/>
  <c r="AD27"/>
  <c r="AD26"/>
  <c r="AD25"/>
  <c r="AD24"/>
  <c r="AD23"/>
  <c r="AD22"/>
  <c r="AD21"/>
  <c r="AD20"/>
  <c r="AD19"/>
  <c r="AD18"/>
  <c r="AD17"/>
  <c r="AD16"/>
  <c r="AD15"/>
  <c r="AD14"/>
  <c r="AD13"/>
  <c r="AD12"/>
  <c r="AD11"/>
  <c r="AD10"/>
  <c r="AD9"/>
  <c r="AD8"/>
  <c r="AD7"/>
  <c r="AD6"/>
  <c r="AD5"/>
  <c r="AD4"/>
  <c r="AD3"/>
  <c r="AC260"/>
  <c r="AC259"/>
  <c r="AC258"/>
  <c r="AC257"/>
  <c r="AC256"/>
  <c r="AC255"/>
  <c r="AC254"/>
  <c r="AC253"/>
  <c r="AC252"/>
  <c r="AC251"/>
  <c r="AC250"/>
  <c r="AC249"/>
  <c r="AC248"/>
  <c r="AC247"/>
  <c r="AC246"/>
  <c r="AC245"/>
  <c r="AC244"/>
  <c r="AC243"/>
  <c r="AC242"/>
  <c r="AC241"/>
  <c r="AC240"/>
  <c r="AC239"/>
  <c r="AC238"/>
  <c r="AC237"/>
  <c r="AC236"/>
  <c r="AC235"/>
  <c r="AC234"/>
  <c r="AC233"/>
  <c r="AC232"/>
  <c r="AC231"/>
  <c r="AC230"/>
  <c r="AC229"/>
  <c r="AC228"/>
  <c r="AC227"/>
  <c r="AC226"/>
  <c r="AC225"/>
  <c r="AC224"/>
  <c r="AC223"/>
  <c r="AC222"/>
  <c r="AC221"/>
  <c r="AC220"/>
  <c r="AC219"/>
  <c r="AC218"/>
  <c r="AC217"/>
  <c r="AC216"/>
  <c r="AC215"/>
  <c r="AC214"/>
  <c r="AC213"/>
  <c r="AC212"/>
  <c r="AC211"/>
  <c r="AC210"/>
  <c r="AC209"/>
  <c r="AC208"/>
  <c r="AC207"/>
  <c r="AC206"/>
  <c r="AC205"/>
  <c r="AC204"/>
  <c r="AC203"/>
  <c r="AC202"/>
  <c r="AC201"/>
  <c r="AC200"/>
  <c r="AC199"/>
  <c r="AC198"/>
  <c r="AC197"/>
  <c r="AC196"/>
  <c r="AC195"/>
  <c r="AC194"/>
  <c r="AC193"/>
  <c r="AC192"/>
  <c r="AC191"/>
  <c r="AC190"/>
  <c r="AC189"/>
  <c r="AC188"/>
  <c r="AC187"/>
  <c r="AC186"/>
  <c r="AC185"/>
  <c r="AC184"/>
  <c r="AC183"/>
  <c r="AC182"/>
  <c r="AC181"/>
  <c r="AC180"/>
  <c r="AC179"/>
  <c r="AC178"/>
  <c r="AC177"/>
  <c r="AC176"/>
  <c r="AC175"/>
  <c r="AC174"/>
  <c r="AC173"/>
  <c r="AC172"/>
  <c r="AC171"/>
  <c r="AC170"/>
  <c r="AC169"/>
  <c r="AC168"/>
  <c r="AC167"/>
  <c r="AC166"/>
  <c r="AC165"/>
  <c r="AC164"/>
  <c r="AC163"/>
  <c r="AC162"/>
  <c r="AC161"/>
  <c r="AC160"/>
  <c r="AC159"/>
  <c r="AC158"/>
  <c r="AC157"/>
  <c r="AC155"/>
  <c r="AC154"/>
  <c r="AC153"/>
  <c r="AC152"/>
  <c r="AC151"/>
  <c r="AC150"/>
  <c r="AC149"/>
  <c r="AC148"/>
  <c r="AC147"/>
  <c r="AC146"/>
  <c r="AC145"/>
  <c r="AC144"/>
  <c r="AC143"/>
  <c r="AC142"/>
  <c r="AC141"/>
  <c r="AC140"/>
  <c r="AC139"/>
  <c r="AC138"/>
  <c r="AC137"/>
  <c r="AC136"/>
  <c r="AC135"/>
  <c r="AC134"/>
  <c r="AC133"/>
  <c r="AC132"/>
  <c r="AC131"/>
  <c r="AC130"/>
  <c r="AC129"/>
  <c r="AC128"/>
  <c r="AC127"/>
  <c r="AC126"/>
  <c r="AC125"/>
  <c r="AC124"/>
  <c r="AC123"/>
  <c r="AC122"/>
  <c r="AC121"/>
  <c r="AC120"/>
  <c r="AC119"/>
  <c r="AC118"/>
  <c r="AC117"/>
  <c r="AC116"/>
  <c r="AC115"/>
  <c r="AC114"/>
  <c r="AC113"/>
  <c r="AC112"/>
  <c r="AC111"/>
  <c r="AC110"/>
  <c r="AC109"/>
  <c r="AC108"/>
  <c r="AC107"/>
  <c r="AC106"/>
  <c r="AC105"/>
  <c r="AC104"/>
  <c r="AC103"/>
  <c r="AC102"/>
  <c r="AC101"/>
  <c r="AC100"/>
  <c r="AC99"/>
  <c r="AC98"/>
  <c r="AC97"/>
  <c r="AC96"/>
  <c r="AC95"/>
  <c r="AC94"/>
  <c r="AC93"/>
  <c r="AC92"/>
  <c r="AC91"/>
  <c r="AC90"/>
  <c r="AC89"/>
  <c r="AC88"/>
  <c r="AC87"/>
  <c r="AC86"/>
  <c r="AC85"/>
  <c r="AC84"/>
  <c r="AC83"/>
  <c r="AC82"/>
  <c r="AC81"/>
  <c r="AC80"/>
  <c r="AC79"/>
  <c r="AC78"/>
  <c r="AC77"/>
  <c r="AC76"/>
  <c r="AC75"/>
  <c r="AC74"/>
  <c r="AC73"/>
  <c r="AC72"/>
  <c r="AC71"/>
  <c r="AC70"/>
  <c r="AC69"/>
  <c r="AC68"/>
  <c r="AC67"/>
  <c r="AC66"/>
  <c r="AC65"/>
  <c r="AC64"/>
  <c r="AC63"/>
  <c r="AC62"/>
  <c r="AC61"/>
  <c r="AC60"/>
  <c r="AC59"/>
  <c r="AC58"/>
  <c r="AC57"/>
  <c r="AC56"/>
  <c r="AC55"/>
  <c r="AC54"/>
  <c r="AC53"/>
  <c r="AC52"/>
  <c r="AC51"/>
  <c r="AC50"/>
  <c r="AC49"/>
  <c r="AC48"/>
  <c r="AC47"/>
  <c r="AC46"/>
  <c r="AC45"/>
  <c r="AC44"/>
  <c r="AC43"/>
  <c r="AC42"/>
  <c r="AC41"/>
  <c r="AC40"/>
  <c r="AC39"/>
  <c r="AC38"/>
  <c r="AC37"/>
  <c r="AC36"/>
  <c r="AC35"/>
  <c r="AC34"/>
  <c r="AC33"/>
  <c r="AC32"/>
  <c r="AC31"/>
  <c r="AC30"/>
  <c r="AC29"/>
  <c r="AC28"/>
  <c r="AC27"/>
  <c r="AC26"/>
  <c r="AC25"/>
  <c r="AC24"/>
  <c r="AC23"/>
  <c r="AC22"/>
  <c r="AC21"/>
  <c r="AC20"/>
  <c r="AC19"/>
  <c r="AC18"/>
  <c r="AC17"/>
  <c r="AC16"/>
  <c r="AC15"/>
  <c r="AC14"/>
  <c r="AC13"/>
  <c r="AC12"/>
  <c r="AC11"/>
  <c r="AC10"/>
  <c r="AC9"/>
  <c r="AC8"/>
  <c r="AC7"/>
  <c r="AC6"/>
  <c r="AC5"/>
  <c r="AC4"/>
  <c r="AC3"/>
  <c r="AA260"/>
  <c r="AA259"/>
  <c r="AA258"/>
  <c r="AA257"/>
  <c r="AA256"/>
  <c r="AA255"/>
  <c r="AA254"/>
  <c r="AA253"/>
  <c r="AA252"/>
  <c r="AA251"/>
  <c r="AA250"/>
  <c r="AA249"/>
  <c r="AA248"/>
  <c r="AA247"/>
  <c r="AA246"/>
  <c r="AA245"/>
  <c r="AA244"/>
  <c r="AA243"/>
  <c r="AA242"/>
  <c r="AA241"/>
  <c r="AA240"/>
  <c r="AA239"/>
  <c r="AA238"/>
  <c r="AA237"/>
  <c r="AA236"/>
  <c r="AA235"/>
  <c r="AA234"/>
  <c r="AA233"/>
  <c r="AA232"/>
  <c r="AA231"/>
  <c r="AA230"/>
  <c r="AA229"/>
  <c r="AA228"/>
  <c r="AA227"/>
  <c r="AA226"/>
  <c r="AA225"/>
  <c r="AA224"/>
  <c r="AA223"/>
  <c r="AA222"/>
  <c r="AA221"/>
  <c r="AA220"/>
  <c r="AA219"/>
  <c r="AA218"/>
  <c r="AA217"/>
  <c r="AA216"/>
  <c r="AA215"/>
  <c r="AA214"/>
  <c r="AA213"/>
  <c r="AA212"/>
  <c r="AA211"/>
  <c r="AA210"/>
  <c r="AA209"/>
  <c r="AA208"/>
  <c r="AA207"/>
  <c r="AA206"/>
  <c r="AA205"/>
  <c r="AA204"/>
  <c r="AA203"/>
  <c r="AA202"/>
  <c r="AA201"/>
  <c r="AA200"/>
  <c r="AA199"/>
  <c r="AA198"/>
  <c r="AA197"/>
  <c r="AA196"/>
  <c r="AA195"/>
  <c r="AA194"/>
  <c r="AA193"/>
  <c r="AA192"/>
  <c r="AA191"/>
  <c r="AA190"/>
  <c r="AA189"/>
  <c r="AA188"/>
  <c r="AA187"/>
  <c r="AA186"/>
  <c r="AA185"/>
  <c r="AA184"/>
  <c r="AA183"/>
  <c r="AA182"/>
  <c r="AA181"/>
  <c r="AA180"/>
  <c r="AA179"/>
  <c r="AA178"/>
  <c r="AA177"/>
  <c r="AA176"/>
  <c r="AA175"/>
  <c r="AA174"/>
  <c r="AA173"/>
  <c r="AA172"/>
  <c r="AA171"/>
  <c r="AA170"/>
  <c r="AA169"/>
  <c r="AA168"/>
  <c r="AA167"/>
  <c r="AA166"/>
  <c r="AA165"/>
  <c r="AA164"/>
  <c r="AA163"/>
  <c r="AA162"/>
  <c r="AA161"/>
  <c r="AA160"/>
  <c r="AA159"/>
  <c r="AA158"/>
  <c r="AA157"/>
  <c r="AA155"/>
  <c r="AA154"/>
  <c r="AA153"/>
  <c r="AA152"/>
  <c r="AA151"/>
  <c r="AA150"/>
  <c r="AA149"/>
  <c r="AA148"/>
  <c r="AA147"/>
  <c r="AA146"/>
  <c r="AA145"/>
  <c r="AA144"/>
  <c r="AA143"/>
  <c r="AA142"/>
  <c r="AA141"/>
  <c r="AA140"/>
  <c r="AA139"/>
  <c r="AA138"/>
  <c r="AA137"/>
  <c r="AA136"/>
  <c r="AA135"/>
  <c r="AA134"/>
  <c r="AA133"/>
  <c r="AA132"/>
  <c r="AA131"/>
  <c r="AA130"/>
  <c r="AA129"/>
  <c r="AA128"/>
  <c r="AA127"/>
  <c r="AA126"/>
  <c r="AA125"/>
  <c r="AA124"/>
  <c r="AA123"/>
  <c r="AA122"/>
  <c r="AA121"/>
  <c r="AA120"/>
  <c r="AA119"/>
  <c r="AA118"/>
  <c r="AA117"/>
  <c r="AA116"/>
  <c r="AA115"/>
  <c r="AA114"/>
  <c r="AA113"/>
  <c r="AA112"/>
  <c r="AA111"/>
  <c r="AA110"/>
  <c r="AA109"/>
  <c r="AA108"/>
  <c r="AA107"/>
  <c r="AA106"/>
  <c r="AA105"/>
  <c r="AA104"/>
  <c r="AA103"/>
  <c r="AA102"/>
  <c r="AA101"/>
  <c r="AA100"/>
  <c r="AA99"/>
  <c r="AA98"/>
  <c r="AA97"/>
  <c r="AA96"/>
  <c r="AA95"/>
  <c r="AA94"/>
  <c r="AA93"/>
  <c r="AA92"/>
  <c r="AA91"/>
  <c r="AA90"/>
  <c r="AA89"/>
  <c r="AA88"/>
  <c r="AA87"/>
  <c r="AA86"/>
  <c r="AA85"/>
  <c r="AA84"/>
  <c r="AA83"/>
  <c r="AA82"/>
  <c r="AA81"/>
  <c r="AA80"/>
  <c r="AA79"/>
  <c r="AA78"/>
  <c r="AA77"/>
  <c r="AA76"/>
  <c r="AA75"/>
  <c r="AA74"/>
  <c r="AA73"/>
  <c r="AA72"/>
  <c r="AA71"/>
  <c r="AA70"/>
  <c r="AA69"/>
  <c r="AA68"/>
  <c r="AA67"/>
  <c r="AA66"/>
  <c r="AA65"/>
  <c r="AA64"/>
  <c r="AA63"/>
  <c r="AA62"/>
  <c r="AA61"/>
  <c r="AA60"/>
  <c r="AA59"/>
  <c r="AA58"/>
  <c r="AA57"/>
  <c r="AA56"/>
  <c r="AA55"/>
  <c r="AA54"/>
  <c r="AA53"/>
  <c r="AA52"/>
  <c r="AA51"/>
  <c r="AA50"/>
  <c r="AA49"/>
  <c r="AA48"/>
  <c r="AA47"/>
  <c r="AA46"/>
  <c r="AA45"/>
  <c r="AA44"/>
  <c r="AA43"/>
  <c r="AA42"/>
  <c r="AA41"/>
  <c r="AA40"/>
  <c r="AA39"/>
  <c r="AA38"/>
  <c r="AA37"/>
  <c r="AA36"/>
  <c r="AA35"/>
  <c r="AA34"/>
  <c r="AA33"/>
  <c r="AA32"/>
  <c r="AA31"/>
  <c r="AA30"/>
  <c r="AA29"/>
  <c r="AA28"/>
  <c r="AA27"/>
  <c r="AA26"/>
  <c r="AA25"/>
  <c r="AA24"/>
  <c r="AA23"/>
  <c r="AA22"/>
  <c r="AA21"/>
  <c r="AA20"/>
  <c r="AA19"/>
  <c r="AA18"/>
  <c r="AA17"/>
  <c r="AA16"/>
  <c r="AA15"/>
  <c r="AA14"/>
  <c r="AA13"/>
  <c r="AA12"/>
  <c r="AA11"/>
  <c r="AA10"/>
  <c r="AA9"/>
  <c r="AA8"/>
  <c r="AA7"/>
  <c r="AA6"/>
  <c r="AA5"/>
  <c r="AA4"/>
  <c r="AA3"/>
  <c r="Y38"/>
  <c r="Y35"/>
  <c r="Y32"/>
  <c r="Y29"/>
  <c r="Y26"/>
  <c r="Y23"/>
  <c r="Y20"/>
  <c r="Y17"/>
  <c r="Y14"/>
  <c r="Y11"/>
  <c r="Y8"/>
  <c r="Y5"/>
  <c r="X38"/>
  <c r="X35"/>
  <c r="X32"/>
  <c r="X29"/>
  <c r="X26"/>
  <c r="X23"/>
  <c r="X20"/>
  <c r="X17"/>
  <c r="X14"/>
  <c r="X11"/>
  <c r="X8"/>
  <c r="X5"/>
  <c r="V3"/>
  <c r="AE3"/>
  <c r="V4"/>
  <c r="AE4"/>
  <c r="V5"/>
  <c r="AE5"/>
  <c r="V6"/>
  <c r="AE6"/>
  <c r="V7"/>
  <c r="AE7"/>
  <c r="V8"/>
  <c r="AE8"/>
  <c r="V9"/>
  <c r="AE9"/>
  <c r="V10"/>
  <c r="AE10"/>
  <c r="V11"/>
  <c r="AE11"/>
  <c r="V12"/>
  <c r="AE12"/>
  <c r="V13"/>
  <c r="AE13"/>
  <c r="V14"/>
  <c r="AE14"/>
  <c r="V15"/>
  <c r="AE15"/>
  <c r="V16"/>
  <c r="AE16"/>
  <c r="V17"/>
  <c r="AE17"/>
  <c r="V18"/>
  <c r="AE18"/>
  <c r="V19"/>
  <c r="AE19"/>
  <c r="V20"/>
  <c r="AE20"/>
  <c r="V21"/>
  <c r="AE21"/>
  <c r="V22"/>
  <c r="AE22"/>
  <c r="V23"/>
  <c r="AE23"/>
  <c r="V24"/>
  <c r="AE24"/>
  <c r="V25"/>
  <c r="AE25"/>
  <c r="V26"/>
  <c r="AE26"/>
  <c r="V27"/>
  <c r="AE27"/>
  <c r="V28"/>
  <c r="AE28"/>
  <c r="V29"/>
  <c r="AE29"/>
  <c r="V30"/>
  <c r="AE30"/>
  <c r="V31"/>
  <c r="AE31"/>
  <c r="V32"/>
  <c r="AE32"/>
  <c r="V33"/>
  <c r="AE33"/>
  <c r="V34"/>
  <c r="AE34"/>
  <c r="V35"/>
  <c r="AE35"/>
  <c r="V36"/>
  <c r="AE36"/>
  <c r="V37"/>
  <c r="AE37"/>
  <c r="V38"/>
  <c r="AE38"/>
  <c r="V39"/>
  <c r="AE39"/>
  <c r="V40"/>
  <c r="AE40"/>
  <c r="V41"/>
  <c r="AE41"/>
  <c r="V42"/>
  <c r="AE42"/>
  <c r="V43"/>
  <c r="AE43"/>
  <c r="V44"/>
  <c r="AE44"/>
  <c r="V45"/>
  <c r="AE45"/>
  <c r="V46"/>
  <c r="AE46"/>
  <c r="V47"/>
  <c r="AE47"/>
  <c r="V48"/>
  <c r="AE48"/>
  <c r="V49"/>
  <c r="AE49"/>
  <c r="V50"/>
  <c r="AE50"/>
  <c r="V51"/>
  <c r="AE51"/>
  <c r="V52"/>
  <c r="AE52"/>
  <c r="V53"/>
  <c r="AE53"/>
  <c r="V54"/>
  <c r="AE54"/>
  <c r="V55"/>
  <c r="AE55"/>
  <c r="V56"/>
  <c r="AE56"/>
  <c r="V57"/>
  <c r="AE57"/>
  <c r="V58"/>
  <c r="AE58"/>
  <c r="V59"/>
  <c r="AE59"/>
  <c r="V60"/>
  <c r="AE60"/>
  <c r="V61"/>
  <c r="AE61"/>
  <c r="V62"/>
  <c r="AE62"/>
  <c r="V63"/>
  <c r="AE63"/>
  <c r="V64"/>
  <c r="AE64"/>
  <c r="V65"/>
  <c r="AE65"/>
  <c r="V66"/>
  <c r="AE66"/>
  <c r="V67"/>
  <c r="AE67"/>
  <c r="V68"/>
  <c r="AE68"/>
  <c r="V69"/>
  <c r="AE69"/>
  <c r="V70"/>
  <c r="AE70"/>
  <c r="V71"/>
  <c r="AE71"/>
  <c r="V72"/>
  <c r="AE72"/>
  <c r="V73"/>
  <c r="AE73"/>
  <c r="V74"/>
  <c r="AE74"/>
  <c r="V75"/>
  <c r="AE75"/>
  <c r="V76"/>
  <c r="AE76"/>
  <c r="V77"/>
  <c r="AE77"/>
  <c r="V78"/>
  <c r="AE78"/>
  <c r="V79"/>
  <c r="AE79"/>
  <c r="V80"/>
  <c r="AE80"/>
  <c r="V81"/>
  <c r="AE81"/>
  <c r="V82"/>
  <c r="AE82"/>
  <c r="V83"/>
  <c r="AE83"/>
  <c r="V84"/>
  <c r="AE84"/>
  <c r="V85"/>
  <c r="AE85"/>
  <c r="V86"/>
  <c r="AE86"/>
  <c r="V87"/>
  <c r="AE87"/>
  <c r="V88"/>
  <c r="AE88"/>
  <c r="V89"/>
  <c r="AE89"/>
  <c r="V90"/>
  <c r="AE90"/>
  <c r="V91"/>
  <c r="AE91"/>
  <c r="V92"/>
  <c r="AE92"/>
  <c r="V93"/>
  <c r="AE93"/>
  <c r="V94"/>
  <c r="AE94"/>
  <c r="V95"/>
  <c r="AE95"/>
  <c r="V96"/>
  <c r="AE96"/>
  <c r="V97"/>
  <c r="AE97"/>
  <c r="V98"/>
  <c r="AE98"/>
  <c r="V99"/>
  <c r="AE99"/>
  <c r="V100"/>
  <c r="AE100"/>
  <c r="V101"/>
  <c r="AE101"/>
  <c r="V102"/>
  <c r="AE102"/>
  <c r="V103"/>
  <c r="AE103"/>
  <c r="V104"/>
  <c r="AE104"/>
  <c r="V105"/>
  <c r="AE105"/>
  <c r="V106"/>
  <c r="AE106"/>
  <c r="V107"/>
  <c r="AE107"/>
  <c r="V108"/>
  <c r="AE108"/>
  <c r="V109"/>
  <c r="AE109"/>
  <c r="V110"/>
  <c r="AE110"/>
  <c r="V111"/>
  <c r="AE111"/>
  <c r="V112"/>
  <c r="AE112"/>
  <c r="V113"/>
  <c r="AE113"/>
  <c r="V114"/>
  <c r="AE114"/>
  <c r="V115"/>
  <c r="AE115"/>
  <c r="V116"/>
  <c r="AE116"/>
  <c r="V117"/>
  <c r="AE117"/>
  <c r="V118"/>
  <c r="AE118"/>
  <c r="V119"/>
  <c r="AE119"/>
  <c r="V120"/>
  <c r="AE120"/>
  <c r="V121"/>
  <c r="AE121"/>
  <c r="V122"/>
  <c r="AE122"/>
  <c r="V123"/>
  <c r="AE123"/>
  <c r="V124"/>
  <c r="AE124"/>
  <c r="V125"/>
  <c r="AE125"/>
  <c r="V126"/>
  <c r="AE126"/>
  <c r="V127"/>
  <c r="AE127"/>
  <c r="V128"/>
  <c r="AE128"/>
  <c r="V129"/>
  <c r="AE129"/>
  <c r="V130"/>
  <c r="AE130"/>
  <c r="V131"/>
  <c r="AE131"/>
  <c r="V132"/>
  <c r="AE132"/>
  <c r="V133"/>
  <c r="AE133"/>
  <c r="V134"/>
  <c r="AE134"/>
  <c r="V135"/>
  <c r="AE135"/>
  <c r="V136"/>
  <c r="AE136"/>
  <c r="V137"/>
  <c r="AE137"/>
  <c r="V138"/>
  <c r="AE138"/>
  <c r="V139"/>
  <c r="AE139"/>
  <c r="V140"/>
  <c r="AE140"/>
  <c r="V141"/>
  <c r="AE141"/>
  <c r="V142"/>
  <c r="AE142"/>
  <c r="V143"/>
  <c r="AE143"/>
  <c r="V144"/>
  <c r="AE144"/>
  <c r="V145"/>
  <c r="AE145"/>
  <c r="V146"/>
  <c r="AE146"/>
  <c r="V147"/>
  <c r="AE147"/>
  <c r="V148"/>
  <c r="AE148"/>
  <c r="V149"/>
  <c r="AE149"/>
  <c r="V150"/>
  <c r="AE150"/>
  <c r="V151"/>
  <c r="AE151"/>
  <c r="V152"/>
  <c r="AE152"/>
  <c r="V153"/>
  <c r="AE153"/>
  <c r="V154"/>
  <c r="AE154"/>
  <c r="V155"/>
  <c r="AE155"/>
  <c r="V157"/>
  <c r="AE157"/>
  <c r="V158"/>
  <c r="AE158"/>
  <c r="V159"/>
  <c r="AE159"/>
  <c r="V160"/>
  <c r="AE160"/>
  <c r="V161"/>
  <c r="AE161"/>
  <c r="V162"/>
  <c r="AE162"/>
  <c r="V163"/>
  <c r="AE163"/>
  <c r="V164"/>
  <c r="AE164"/>
  <c r="V165"/>
  <c r="AE165"/>
  <c r="V166"/>
  <c r="AE166"/>
  <c r="V167"/>
  <c r="AE167"/>
  <c r="V168"/>
  <c r="AE168"/>
  <c r="V169"/>
  <c r="AE169"/>
  <c r="V170"/>
  <c r="AE170"/>
  <c r="V171"/>
  <c r="AE171"/>
  <c r="V172"/>
  <c r="AE172"/>
  <c r="V173"/>
  <c r="AE173"/>
  <c r="V174"/>
  <c r="AE174"/>
  <c r="V175"/>
  <c r="AE175"/>
  <c r="V176"/>
  <c r="AE176"/>
  <c r="V177"/>
  <c r="AE177"/>
  <c r="V178"/>
  <c r="AE178"/>
  <c r="V179"/>
  <c r="AE179"/>
  <c r="V180"/>
  <c r="AE180"/>
  <c r="V181"/>
  <c r="AE181"/>
  <c r="V182"/>
  <c r="AE182"/>
  <c r="V183"/>
  <c r="AE183"/>
  <c r="V184"/>
  <c r="AE184"/>
  <c r="V185"/>
  <c r="AE185"/>
  <c r="V186"/>
  <c r="AE186"/>
  <c r="V187"/>
  <c r="AE187"/>
  <c r="V188"/>
  <c r="AE188"/>
  <c r="V189"/>
  <c r="AE189"/>
  <c r="V190"/>
  <c r="AE190"/>
  <c r="V191"/>
  <c r="AE191"/>
  <c r="V192"/>
  <c r="AE192"/>
  <c r="V193"/>
  <c r="AE193"/>
  <c r="V194"/>
  <c r="AE194"/>
  <c r="V195"/>
  <c r="AE195"/>
  <c r="V196"/>
  <c r="AE196"/>
  <c r="V197"/>
  <c r="AE197"/>
  <c r="V198"/>
  <c r="AE198"/>
  <c r="V199"/>
  <c r="AE199"/>
  <c r="V200"/>
  <c r="AE200"/>
  <c r="V201"/>
  <c r="AE201"/>
  <c r="V202"/>
  <c r="AE202"/>
  <c r="V203"/>
  <c r="AE203"/>
  <c r="V204"/>
  <c r="AE204"/>
  <c r="V205"/>
  <c r="AE205"/>
  <c r="V206"/>
  <c r="AE206"/>
  <c r="V207"/>
  <c r="AE207"/>
  <c r="V208"/>
  <c r="AE208"/>
  <c r="V209"/>
  <c r="AE209"/>
  <c r="V210"/>
  <c r="AE210"/>
  <c r="V211"/>
  <c r="AE211"/>
  <c r="V212"/>
  <c r="AE212"/>
  <c r="V213"/>
  <c r="AE213"/>
  <c r="V214"/>
  <c r="AE214"/>
  <c r="V215"/>
  <c r="AE215"/>
  <c r="V216"/>
  <c r="AE216"/>
  <c r="V217"/>
  <c r="AE217"/>
  <c r="V218"/>
  <c r="AE218"/>
  <c r="V219"/>
  <c r="AE219"/>
  <c r="V220"/>
  <c r="AE220"/>
  <c r="V221"/>
  <c r="AE221"/>
  <c r="V222"/>
  <c r="AE222"/>
  <c r="V223"/>
  <c r="AE223"/>
  <c r="V224"/>
  <c r="AE224"/>
  <c r="V225"/>
  <c r="AE225"/>
  <c r="V226"/>
  <c r="AE226"/>
  <c r="V227"/>
  <c r="AE227"/>
  <c r="V228"/>
  <c r="AE228"/>
  <c r="V229"/>
  <c r="AE229"/>
  <c r="V230"/>
  <c r="AE230"/>
  <c r="V231"/>
  <c r="AE231"/>
  <c r="V232"/>
  <c r="AE232"/>
  <c r="V233"/>
  <c r="AE233"/>
  <c r="V234"/>
  <c r="AE234"/>
  <c r="V235"/>
  <c r="AE235"/>
  <c r="V236"/>
  <c r="AE236"/>
  <c r="V237"/>
  <c r="AE237"/>
  <c r="V238"/>
  <c r="AE238"/>
  <c r="V239"/>
  <c r="AE239"/>
  <c r="V240"/>
  <c r="AE240"/>
  <c r="V241"/>
  <c r="AE241"/>
  <c r="V242"/>
  <c r="AE242"/>
  <c r="V243"/>
  <c r="AE243"/>
  <c r="V244"/>
  <c r="AE244"/>
  <c r="V245"/>
  <c r="AE245"/>
  <c r="V246"/>
  <c r="AE246"/>
  <c r="V247"/>
  <c r="AE247"/>
  <c r="V248"/>
  <c r="AE248"/>
  <c r="V249"/>
  <c r="AE249"/>
  <c r="V250"/>
  <c r="AE250"/>
  <c r="V251"/>
  <c r="AE251"/>
  <c r="V252"/>
  <c r="AE252"/>
  <c r="V253"/>
  <c r="AE253"/>
  <c r="V254"/>
  <c r="AE254"/>
  <c r="V255"/>
  <c r="AE255"/>
  <c r="V256"/>
  <c r="AE256"/>
  <c r="V257"/>
  <c r="AE257"/>
  <c r="V258"/>
  <c r="AE258"/>
  <c r="V259"/>
  <c r="AE259"/>
  <c r="V260"/>
  <c r="AE260"/>
  <c r="Y2"/>
  <c r="Y261"/>
  <c r="X2"/>
  <c r="X261"/>
  <c r="E243"/>
  <c r="E242"/>
  <c r="E241"/>
  <c r="E240"/>
  <c r="E239"/>
  <c r="E222"/>
  <c r="E221"/>
  <c r="E220"/>
  <c r="E219"/>
  <c r="E218"/>
  <c r="E260"/>
  <c r="E259"/>
  <c r="E258"/>
  <c r="E257"/>
  <c r="E256"/>
  <c r="E255"/>
  <c r="E254"/>
  <c r="E253"/>
  <c r="E252"/>
  <c r="E251"/>
  <c r="E250"/>
  <c r="E249"/>
  <c r="E248"/>
  <c r="E247"/>
  <c r="E246"/>
  <c r="E245"/>
  <c r="E244"/>
  <c r="E238"/>
  <c r="E237"/>
  <c r="E236"/>
  <c r="E235"/>
  <c r="E234"/>
  <c r="E233"/>
  <c r="E232"/>
  <c r="E231"/>
  <c r="E230"/>
  <c r="E229"/>
  <c r="E228"/>
  <c r="E227"/>
  <c r="E226"/>
  <c r="E225"/>
  <c r="E224"/>
  <c r="E223"/>
  <c r="E217"/>
  <c r="E216"/>
  <c r="E215"/>
  <c r="E214"/>
  <c r="E213"/>
  <c r="E212"/>
  <c r="E211"/>
  <c r="E210"/>
  <c r="E209"/>
  <c r="E208"/>
  <c r="E207"/>
  <c r="E206"/>
  <c r="E205"/>
  <c r="E204"/>
  <c r="E203"/>
  <c r="E202"/>
  <c r="E201"/>
  <c r="E200"/>
  <c r="E199"/>
  <c r="E198"/>
  <c r="E197"/>
  <c r="E196"/>
  <c r="E195"/>
  <c r="E194"/>
  <c r="E193"/>
  <c r="E192"/>
  <c r="E191"/>
  <c r="E190"/>
  <c r="E189"/>
  <c r="E188"/>
  <c r="E187"/>
  <c r="E186"/>
  <c r="E185"/>
  <c r="E184"/>
  <c r="E183"/>
  <c r="E182"/>
  <c r="E181"/>
  <c r="E180"/>
  <c r="E179"/>
  <c r="E178"/>
  <c r="E177"/>
  <c r="E176"/>
  <c r="E175"/>
  <c r="E174"/>
  <c r="E173"/>
  <c r="E172"/>
  <c r="E171"/>
  <c r="E170"/>
  <c r="E169"/>
  <c r="E168"/>
  <c r="E167"/>
  <c r="E166"/>
  <c r="E165"/>
  <c r="E164"/>
  <c r="E163"/>
  <c r="E162"/>
  <c r="E161"/>
  <c r="E160"/>
  <c r="E159"/>
  <c r="E158"/>
  <c r="E157"/>
  <c r="E156"/>
  <c r="E155"/>
  <c r="E154"/>
  <c r="E153"/>
  <c r="E152"/>
  <c r="E151"/>
  <c r="E150"/>
  <c r="E149"/>
  <c r="E148"/>
  <c r="E147"/>
  <c r="E146"/>
  <c r="E145"/>
  <c r="E144"/>
  <c r="E143"/>
  <c r="E142"/>
  <c r="E141"/>
  <c r="E140"/>
  <c r="E139"/>
  <c r="E138"/>
  <c r="E137"/>
  <c r="E136"/>
  <c r="E135"/>
  <c r="E134"/>
  <c r="E133"/>
  <c r="E132"/>
  <c r="E131"/>
  <c r="E130"/>
  <c r="E129"/>
  <c r="E128"/>
  <c r="E127"/>
  <c r="E126"/>
  <c r="E125"/>
  <c r="E124"/>
  <c r="E123"/>
  <c r="E122"/>
  <c r="E121"/>
  <c r="E120"/>
  <c r="E119"/>
  <c r="E118"/>
  <c r="E117"/>
  <c r="E116"/>
  <c r="E115"/>
  <c r="E114"/>
  <c r="E113"/>
  <c r="E112"/>
  <c r="E111"/>
  <c r="E110"/>
  <c r="E109"/>
  <c r="E108"/>
  <c r="E107"/>
  <c r="E106"/>
  <c r="E105"/>
  <c r="E104"/>
  <c r="E103"/>
  <c r="E102"/>
  <c r="E101"/>
  <c r="E100"/>
  <c r="E99"/>
  <c r="E98"/>
  <c r="E97"/>
  <c r="E96"/>
  <c r="E95"/>
  <c r="E94"/>
  <c r="E93"/>
  <c r="E92"/>
  <c r="E91"/>
  <c r="E90"/>
  <c r="E89"/>
  <c r="E88"/>
  <c r="E87"/>
  <c r="E86"/>
  <c r="E85"/>
  <c r="E84"/>
  <c r="E83"/>
  <c r="E82"/>
  <c r="E81"/>
  <c r="E80"/>
  <c r="E79"/>
  <c r="E78"/>
  <c r="E77"/>
  <c r="E76"/>
  <c r="E75"/>
  <c r="E74"/>
  <c r="E73"/>
  <c r="E72"/>
  <c r="E71"/>
  <c r="E70"/>
  <c r="E69"/>
  <c r="E68"/>
  <c r="E67"/>
  <c r="E66"/>
  <c r="E65"/>
  <c r="E64"/>
  <c r="E63"/>
  <c r="E62"/>
  <c r="E61"/>
  <c r="E60"/>
  <c r="E59"/>
  <c r="E58"/>
  <c r="E57"/>
  <c r="E56"/>
  <c r="E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  <c r="E2"/>
  <c r="AD156"/>
  <c r="AD2"/>
  <c r="AD261"/>
  <c r="AC156"/>
  <c r="AC2"/>
  <c r="AC261"/>
  <c r="AA156"/>
  <c r="AA2"/>
  <c r="AA261"/>
  <c r="W156"/>
  <c r="W2"/>
  <c r="W261"/>
  <c r="V156"/>
  <c r="AE156"/>
  <c r="V2"/>
  <c r="AE2"/>
  <c r="AE261"/>
  <c r="V261"/>
  <c r="F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23"/>
  <c r="F224"/>
  <c r="F225"/>
  <c r="F226"/>
  <c r="F227"/>
  <c r="F228"/>
  <c r="F229"/>
  <c r="F230"/>
  <c r="F231"/>
  <c r="F232"/>
  <c r="F233"/>
  <c r="F234"/>
  <c r="F235"/>
  <c r="F236"/>
  <c r="F237"/>
  <c r="F238"/>
  <c r="F244"/>
  <c r="F245"/>
  <c r="F246"/>
  <c r="F2"/>
  <c r="F218"/>
  <c r="F219"/>
  <c r="F220"/>
  <c r="F221"/>
  <c r="F222"/>
  <c r="F239"/>
  <c r="F240"/>
  <c r="F241"/>
  <c r="F242"/>
  <c r="F243"/>
  <c r="F247"/>
  <c r="F248"/>
  <c r="F249"/>
  <c r="F250"/>
  <c r="F251"/>
  <c r="F252"/>
  <c r="F253"/>
  <c r="F254"/>
  <c r="F255"/>
  <c r="F256"/>
  <c r="F257"/>
  <c r="F258"/>
  <c r="F259"/>
  <c r="F260"/>
  <c r="G260"/>
  <c r="G259"/>
  <c r="G258"/>
  <c r="G257"/>
  <c r="G256"/>
  <c r="G255"/>
  <c r="G254"/>
  <c r="G253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G230"/>
  <c r="G229"/>
  <c r="G228"/>
  <c r="G227"/>
  <c r="G226"/>
  <c r="G225"/>
  <c r="G224"/>
  <c r="G223"/>
  <c r="G222"/>
  <c r="G221"/>
  <c r="G220"/>
  <c r="G219"/>
  <c r="G218"/>
  <c r="G217"/>
  <c r="G216"/>
  <c r="G215"/>
  <c r="G214"/>
  <c r="G213"/>
  <c r="G212"/>
  <c r="G211"/>
  <c r="G210"/>
  <c r="G209"/>
  <c r="G208"/>
  <c r="G207"/>
  <c r="G206"/>
  <c r="G205"/>
  <c r="G204"/>
  <c r="G203"/>
  <c r="G202"/>
  <c r="G201"/>
  <c r="G200"/>
  <c r="G199"/>
  <c r="G198"/>
  <c r="G197"/>
  <c r="G196"/>
  <c r="G195"/>
  <c r="G194"/>
  <c r="G193"/>
  <c r="G192"/>
  <c r="G191"/>
  <c r="G190"/>
  <c r="G189"/>
  <c r="G188"/>
  <c r="G187"/>
  <c r="G186"/>
  <c r="G185"/>
  <c r="G184"/>
  <c r="G183"/>
  <c r="G182"/>
  <c r="G181"/>
  <c r="G180"/>
  <c r="G179"/>
  <c r="G178"/>
  <c r="G177"/>
  <c r="G176"/>
  <c r="G175"/>
  <c r="G174"/>
  <c r="G173"/>
  <c r="G172"/>
  <c r="G171"/>
  <c r="G170"/>
  <c r="G169"/>
  <c r="G168"/>
  <c r="G167"/>
  <c r="G166"/>
  <c r="G165"/>
  <c r="G164"/>
  <c r="G163"/>
  <c r="G162"/>
  <c r="G161"/>
  <c r="G160"/>
  <c r="G159"/>
  <c r="G158"/>
  <c r="G157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G3"/>
  <c r="G2"/>
  <c r="H260" i="3"/>
  <c r="H259"/>
  <c r="H258"/>
  <c r="H257"/>
  <c r="H256"/>
  <c r="H255"/>
  <c r="H254"/>
  <c r="H253"/>
  <c r="H252"/>
  <c r="H251"/>
  <c r="H250"/>
  <c r="H249"/>
  <c r="H248"/>
  <c r="H247"/>
  <c r="H246"/>
  <c r="H245"/>
  <c r="H244"/>
  <c r="H243"/>
  <c r="H242"/>
  <c r="H241"/>
  <c r="H240"/>
  <c r="H239"/>
  <c r="H238"/>
  <c r="H237"/>
  <c r="H236"/>
  <c r="H235"/>
  <c r="H234"/>
  <c r="H233"/>
  <c r="H232"/>
  <c r="H231"/>
  <c r="H230"/>
  <c r="H229"/>
  <c r="H228"/>
  <c r="H227"/>
  <c r="H226"/>
  <c r="H225"/>
  <c r="H224"/>
  <c r="H223"/>
  <c r="H222"/>
  <c r="H221"/>
  <c r="H220"/>
  <c r="H219"/>
  <c r="H218"/>
  <c r="H217"/>
  <c r="H216"/>
  <c r="H215"/>
  <c r="H214"/>
  <c r="H213"/>
  <c r="H212"/>
  <c r="H190"/>
  <c r="H189"/>
  <c r="H188"/>
  <c r="H187"/>
  <c r="H186"/>
  <c r="H211"/>
  <c r="H210"/>
  <c r="H209"/>
  <c r="H208"/>
  <c r="H207"/>
  <c r="H206"/>
  <c r="H205"/>
  <c r="H204"/>
  <c r="H203"/>
  <c r="H202"/>
  <c r="H201"/>
  <c r="H200"/>
  <c r="H199"/>
  <c r="H198"/>
  <c r="H197"/>
  <c r="H196"/>
  <c r="H195"/>
  <c r="H194"/>
  <c r="H193"/>
  <c r="H192"/>
  <c r="H191"/>
  <c r="H185"/>
  <c r="H184"/>
  <c r="H183"/>
  <c r="H182"/>
  <c r="H181"/>
  <c r="H180"/>
  <c r="H179"/>
  <c r="H178"/>
  <c r="H177"/>
  <c r="H176"/>
  <c r="H175"/>
  <c r="H174"/>
  <c r="H173"/>
  <c r="H172"/>
  <c r="H171"/>
  <c r="H170"/>
  <c r="H169"/>
  <c r="H168"/>
  <c r="H167"/>
  <c r="H166"/>
  <c r="H165"/>
  <c r="H164"/>
  <c r="H163"/>
  <c r="H162"/>
  <c r="H161"/>
  <c r="H160"/>
  <c r="H159"/>
  <c r="H158"/>
  <c r="H157"/>
  <c r="H156"/>
  <c r="H155"/>
  <c r="H154"/>
  <c r="H153"/>
  <c r="H152"/>
  <c r="H151"/>
  <c r="H150"/>
  <c r="H149"/>
  <c r="H148"/>
  <c r="H147"/>
  <c r="H146"/>
  <c r="H145"/>
  <c r="H144"/>
  <c r="H143"/>
  <c r="H142"/>
  <c r="H141"/>
  <c r="H140"/>
  <c r="H139"/>
  <c r="H138"/>
  <c r="H137"/>
  <c r="H136"/>
  <c r="H135"/>
  <c r="H134"/>
  <c r="H133"/>
  <c r="H132"/>
  <c r="H131"/>
  <c r="H130"/>
  <c r="H129"/>
  <c r="H128"/>
  <c r="H127"/>
  <c r="H126"/>
  <c r="H125"/>
  <c r="H124"/>
  <c r="H123"/>
  <c r="H122"/>
  <c r="H121"/>
  <c r="H120"/>
  <c r="H119"/>
  <c r="H118"/>
  <c r="H117"/>
  <c r="H116"/>
  <c r="H115"/>
  <c r="H114"/>
  <c r="H113"/>
  <c r="H112"/>
  <c r="H111"/>
  <c r="H110"/>
  <c r="H109"/>
  <c r="H108"/>
  <c r="H107"/>
  <c r="H106"/>
  <c r="H105"/>
  <c r="H104"/>
  <c r="H103"/>
  <c r="H102"/>
  <c r="H101"/>
  <c r="H100"/>
  <c r="H99"/>
  <c r="H98"/>
  <c r="H97"/>
  <c r="H96"/>
  <c r="H95"/>
  <c r="H94"/>
  <c r="H93"/>
  <c r="H92"/>
  <c r="H91"/>
  <c r="H90"/>
  <c r="H89"/>
  <c r="H88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67"/>
  <c r="H66"/>
  <c r="H65"/>
  <c r="H64"/>
  <c r="H63"/>
  <c r="H62"/>
  <c r="H61"/>
  <c r="H60"/>
  <c r="H59"/>
  <c r="H58"/>
  <c r="H57"/>
  <c r="H56"/>
  <c r="H55"/>
  <c r="H54"/>
  <c r="H53"/>
  <c r="H52"/>
  <c r="H51"/>
  <c r="H50"/>
  <c r="H49"/>
  <c r="H48"/>
  <c r="H47"/>
  <c r="H46"/>
  <c r="H45"/>
  <c r="H44"/>
  <c r="H43"/>
  <c r="H42"/>
  <c r="H41"/>
  <c r="H40"/>
  <c r="H39"/>
  <c r="H38"/>
  <c r="H37"/>
  <c r="H36"/>
  <c r="H35"/>
  <c r="H34"/>
  <c r="H33"/>
  <c r="H32"/>
  <c r="H31"/>
  <c r="H30"/>
  <c r="H29"/>
  <c r="H28"/>
  <c r="H27"/>
  <c r="H26"/>
  <c r="H25"/>
  <c r="H24"/>
  <c r="H23"/>
  <c r="H22"/>
  <c r="H21"/>
  <c r="H20"/>
  <c r="H19"/>
  <c r="H18"/>
  <c r="H17"/>
  <c r="H16"/>
  <c r="H15"/>
  <c r="H14"/>
  <c r="H13"/>
  <c r="H12"/>
  <c r="H11"/>
  <c r="H10"/>
  <c r="H9"/>
  <c r="H8"/>
  <c r="H7"/>
  <c r="H6"/>
  <c r="H5"/>
  <c r="H4"/>
  <c r="H3"/>
  <c r="H2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190"/>
  <c r="I189"/>
  <c r="I188"/>
  <c r="I187"/>
  <c r="I186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I2"/>
  <c r="F260"/>
  <c r="F259"/>
  <c r="F258"/>
  <c r="F257"/>
  <c r="F256"/>
  <c r="F255"/>
  <c r="F254"/>
  <c r="F253"/>
  <c r="F252"/>
  <c r="F251"/>
  <c r="F250"/>
  <c r="F249"/>
  <c r="F248"/>
  <c r="F247"/>
  <c r="F246"/>
  <c r="F245"/>
  <c r="F244"/>
  <c r="F243"/>
  <c r="F242"/>
  <c r="F241"/>
  <c r="F240"/>
  <c r="F239"/>
  <c r="F238"/>
  <c r="F237"/>
  <c r="F236"/>
  <c r="F235"/>
  <c r="F234"/>
  <c r="F233"/>
  <c r="F232"/>
  <c r="F231"/>
  <c r="F230"/>
  <c r="F229"/>
  <c r="F228"/>
  <c r="F227"/>
  <c r="F226"/>
  <c r="F225"/>
  <c r="F224"/>
  <c r="F223"/>
  <c r="F222"/>
  <c r="F221"/>
  <c r="F220"/>
  <c r="F219"/>
  <c r="F218"/>
  <c r="F217"/>
  <c r="F216"/>
  <c r="F215"/>
  <c r="F214"/>
  <c r="F213"/>
  <c r="F212"/>
  <c r="F190"/>
  <c r="F189"/>
  <c r="F188"/>
  <c r="F187"/>
  <c r="F186"/>
  <c r="F211"/>
  <c r="F210"/>
  <c r="F209"/>
  <c r="F208"/>
  <c r="F207"/>
  <c r="F206"/>
  <c r="F205"/>
  <c r="F204"/>
  <c r="F203"/>
  <c r="F202"/>
  <c r="F201"/>
  <c r="F200"/>
  <c r="F199"/>
  <c r="F198"/>
  <c r="F197"/>
  <c r="F196"/>
  <c r="F195"/>
  <c r="F194"/>
  <c r="F193"/>
  <c r="F192"/>
  <c r="F191"/>
  <c r="F185"/>
  <c r="F184"/>
  <c r="F183"/>
  <c r="F182"/>
  <c r="F181"/>
  <c r="F180"/>
  <c r="F179"/>
  <c r="F178"/>
  <c r="F177"/>
  <c r="F176"/>
  <c r="F175"/>
  <c r="F174"/>
  <c r="F173"/>
  <c r="F172"/>
  <c r="F171"/>
  <c r="F170"/>
  <c r="F169"/>
  <c r="F168"/>
  <c r="F167"/>
  <c r="F166"/>
  <c r="F165"/>
  <c r="F164"/>
  <c r="F163"/>
  <c r="F162"/>
  <c r="F161"/>
  <c r="F160"/>
  <c r="F159"/>
  <c r="F158"/>
  <c r="F157"/>
  <c r="F156"/>
  <c r="F155"/>
  <c r="F154"/>
  <c r="F153"/>
  <c r="F152"/>
  <c r="F151"/>
  <c r="F150"/>
  <c r="F149"/>
  <c r="F148"/>
  <c r="F147"/>
  <c r="F146"/>
  <c r="F145"/>
  <c r="F144"/>
  <c r="F143"/>
  <c r="F142"/>
  <c r="F141"/>
  <c r="F140"/>
  <c r="F139"/>
  <c r="F138"/>
  <c r="F137"/>
  <c r="F136"/>
  <c r="F135"/>
  <c r="F134"/>
  <c r="F133"/>
  <c r="F132"/>
  <c r="F131"/>
  <c r="F130"/>
  <c r="F129"/>
  <c r="F128"/>
  <c r="F127"/>
  <c r="F126"/>
  <c r="F125"/>
  <c r="F124"/>
  <c r="F123"/>
  <c r="F122"/>
  <c r="F121"/>
  <c r="F120"/>
  <c r="F119"/>
  <c r="F118"/>
  <c r="F117"/>
  <c r="F116"/>
  <c r="F115"/>
  <c r="F114"/>
  <c r="F113"/>
  <c r="F112"/>
  <c r="F111"/>
  <c r="F110"/>
  <c r="F109"/>
  <c r="F108"/>
  <c r="F107"/>
  <c r="F106"/>
  <c r="F105"/>
  <c r="F104"/>
  <c r="F103"/>
  <c r="F102"/>
  <c r="F101"/>
  <c r="F100"/>
  <c r="F99"/>
  <c r="F98"/>
  <c r="F97"/>
  <c r="F96"/>
  <c r="F95"/>
  <c r="F94"/>
  <c r="F93"/>
  <c r="F92"/>
  <c r="F91"/>
  <c r="F90"/>
  <c r="F89"/>
  <c r="F88"/>
  <c r="F87"/>
  <c r="F86"/>
  <c r="F85"/>
  <c r="F84"/>
  <c r="F83"/>
  <c r="F82"/>
  <c r="F81"/>
  <c r="F80"/>
  <c r="F79"/>
  <c r="F78"/>
  <c r="F77"/>
  <c r="F76"/>
  <c r="F75"/>
  <c r="F74"/>
  <c r="F73"/>
  <c r="F72"/>
  <c r="F71"/>
  <c r="F70"/>
  <c r="F69"/>
  <c r="F68"/>
  <c r="F67"/>
  <c r="F66"/>
  <c r="F65"/>
  <c r="F64"/>
  <c r="F63"/>
  <c r="F62"/>
  <c r="F61"/>
  <c r="F60"/>
  <c r="F59"/>
  <c r="F58"/>
  <c r="F57"/>
  <c r="F56"/>
  <c r="F55"/>
  <c r="F54"/>
  <c r="F53"/>
  <c r="F52"/>
  <c r="F51"/>
  <c r="F50"/>
  <c r="F49"/>
  <c r="F48"/>
  <c r="F47"/>
  <c r="F46"/>
  <c r="F45"/>
  <c r="F44"/>
  <c r="F43"/>
  <c r="F42"/>
  <c r="F41"/>
  <c r="F40"/>
  <c r="F39"/>
  <c r="F38"/>
  <c r="F37"/>
  <c r="F36"/>
  <c r="F35"/>
  <c r="F34"/>
  <c r="F33"/>
  <c r="F32"/>
  <c r="F31"/>
  <c r="F30"/>
  <c r="F29"/>
  <c r="F28"/>
  <c r="F27"/>
  <c r="F26"/>
  <c r="F25"/>
  <c r="F24"/>
  <c r="F23"/>
  <c r="F22"/>
  <c r="F21"/>
  <c r="F20"/>
  <c r="F19"/>
  <c r="F18"/>
  <c r="F17"/>
  <c r="F16"/>
  <c r="F15"/>
  <c r="F14"/>
  <c r="F13"/>
  <c r="F12"/>
  <c r="F11"/>
  <c r="F10"/>
  <c r="F9"/>
  <c r="F8"/>
  <c r="F7"/>
  <c r="F6"/>
  <c r="F5"/>
  <c r="F4"/>
  <c r="F3"/>
  <c r="F2"/>
  <c r="P3"/>
  <c r="P4"/>
  <c r="P5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211"/>
  <c r="P212"/>
  <c r="P213"/>
  <c r="P214"/>
  <c r="P215"/>
  <c r="P216"/>
  <c r="P217"/>
  <c r="P218"/>
  <c r="P219"/>
  <c r="P220"/>
  <c r="P221"/>
  <c r="P222"/>
  <c r="P223"/>
  <c r="P224"/>
  <c r="P225"/>
  <c r="P226"/>
  <c r="P227"/>
  <c r="P228"/>
  <c r="P229"/>
  <c r="P230"/>
  <c r="P231"/>
  <c r="P232"/>
  <c r="P233"/>
  <c r="P234"/>
  <c r="P235"/>
  <c r="P236"/>
  <c r="P237"/>
  <c r="P238"/>
  <c r="O205"/>
  <c r="E205"/>
  <c r="D201"/>
  <c r="D202"/>
  <c r="D203"/>
  <c r="D204"/>
  <c r="D205"/>
  <c r="O204"/>
  <c r="E204"/>
  <c r="O203"/>
  <c r="E203"/>
  <c r="O202"/>
  <c r="E202"/>
  <c r="O201"/>
  <c r="E201"/>
  <c r="D194"/>
  <c r="D195"/>
  <c r="D196"/>
  <c r="D197"/>
  <c r="D198"/>
  <c r="O198"/>
  <c r="E198"/>
  <c r="O197"/>
  <c r="E197"/>
  <c r="O196"/>
  <c r="E196"/>
  <c r="O195"/>
  <c r="E195"/>
  <c r="O194"/>
  <c r="E194"/>
  <c r="P239"/>
  <c r="P240"/>
  <c r="P241"/>
  <c r="P242"/>
  <c r="P243"/>
  <c r="P244"/>
  <c r="P245"/>
  <c r="P246"/>
  <c r="P247"/>
  <c r="P248"/>
  <c r="P249"/>
  <c r="P250"/>
  <c r="P251"/>
  <c r="P252"/>
  <c r="P253"/>
  <c r="P254"/>
  <c r="P255"/>
  <c r="P256"/>
  <c r="P257"/>
  <c r="P258"/>
  <c r="P259"/>
  <c r="P260"/>
  <c r="O165"/>
  <c r="E165"/>
  <c r="D161"/>
  <c r="D162"/>
  <c r="D163"/>
  <c r="D164"/>
  <c r="D165"/>
  <c r="O178"/>
  <c r="E178"/>
  <c r="O183"/>
  <c r="E183"/>
  <c r="D180"/>
  <c r="D181"/>
  <c r="D182"/>
  <c r="D183"/>
  <c r="O182"/>
  <c r="E182"/>
  <c r="O181"/>
  <c r="E181"/>
  <c r="O180"/>
  <c r="E180"/>
  <c r="D168"/>
  <c r="D169"/>
  <c r="D170"/>
  <c r="D171"/>
  <c r="O171"/>
  <c r="E171"/>
  <c r="O170"/>
  <c r="E170"/>
  <c r="O169"/>
  <c r="E169"/>
  <c r="O168"/>
  <c r="E168"/>
  <c r="O167"/>
  <c r="E167"/>
  <c r="O163"/>
  <c r="E163"/>
  <c r="O190"/>
  <c r="E190"/>
  <c r="D187"/>
  <c r="D188"/>
  <c r="D189"/>
  <c r="D190"/>
  <c r="O189"/>
  <c r="E189"/>
  <c r="O188"/>
  <c r="E188"/>
  <c r="O187"/>
  <c r="E187"/>
  <c r="O186"/>
  <c r="E186"/>
  <c r="O185"/>
  <c r="E185"/>
  <c r="O166"/>
  <c r="E166"/>
  <c r="O191"/>
  <c r="E191"/>
  <c r="O158"/>
  <c r="E158"/>
  <c r="E260"/>
  <c r="E259"/>
  <c r="E258"/>
  <c r="E257"/>
  <c r="E256"/>
  <c r="E255"/>
  <c r="E254"/>
  <c r="E253"/>
  <c r="E252"/>
  <c r="E251"/>
  <c r="E250"/>
  <c r="E249"/>
  <c r="E248"/>
  <c r="E247"/>
  <c r="E246"/>
  <c r="E245"/>
  <c r="E244"/>
  <c r="E243"/>
  <c r="E242"/>
  <c r="E241"/>
  <c r="E240"/>
  <c r="E239"/>
  <c r="E238"/>
  <c r="E237"/>
  <c r="E236"/>
  <c r="E235"/>
  <c r="E234"/>
  <c r="E233"/>
  <c r="E232"/>
  <c r="E231"/>
  <c r="E230"/>
  <c r="E229"/>
  <c r="E228"/>
  <c r="E227"/>
  <c r="E226"/>
  <c r="E225"/>
  <c r="E224"/>
  <c r="E223"/>
  <c r="E222"/>
  <c r="E221"/>
  <c r="E220"/>
  <c r="E219"/>
  <c r="E218"/>
  <c r="E217"/>
  <c r="E216"/>
  <c r="E215"/>
  <c r="E214"/>
  <c r="E213"/>
  <c r="E212"/>
  <c r="E211"/>
  <c r="E210"/>
  <c r="E209"/>
  <c r="E208"/>
  <c r="E207"/>
  <c r="E206"/>
  <c r="E200"/>
  <c r="E199"/>
  <c r="E193"/>
  <c r="E192"/>
  <c r="E184"/>
  <c r="E179"/>
  <c r="E177"/>
  <c r="E176"/>
  <c r="E175"/>
  <c r="E174"/>
  <c r="E173"/>
  <c r="E172"/>
  <c r="E164"/>
  <c r="E162"/>
  <c r="E161"/>
  <c r="E160"/>
  <c r="E159"/>
  <c r="E157"/>
  <c r="E156"/>
  <c r="E155"/>
  <c r="E154"/>
  <c r="E153"/>
  <c r="E152"/>
  <c r="E151"/>
  <c r="E150"/>
  <c r="E149"/>
  <c r="E148"/>
  <c r="E147"/>
  <c r="E146"/>
  <c r="E145"/>
  <c r="E144"/>
  <c r="E143"/>
  <c r="E142"/>
  <c r="E141"/>
  <c r="E140"/>
  <c r="E139"/>
  <c r="E138"/>
  <c r="E137"/>
  <c r="E136"/>
  <c r="E135"/>
  <c r="E134"/>
  <c r="E133"/>
  <c r="E132"/>
  <c r="E131"/>
  <c r="E130"/>
  <c r="E129"/>
  <c r="E128"/>
  <c r="E127"/>
  <c r="E126"/>
  <c r="E125"/>
  <c r="E124"/>
  <c r="E123"/>
  <c r="E122"/>
  <c r="E121"/>
  <c r="E120"/>
  <c r="E119"/>
  <c r="E118"/>
  <c r="E117"/>
  <c r="E116"/>
  <c r="E115"/>
  <c r="E114"/>
  <c r="E113"/>
  <c r="E112"/>
  <c r="E111"/>
  <c r="E110"/>
  <c r="E109"/>
  <c r="E108"/>
  <c r="E107"/>
  <c r="E106"/>
  <c r="E105"/>
  <c r="E104"/>
  <c r="E103"/>
  <c r="E102"/>
  <c r="E101"/>
  <c r="E100"/>
  <c r="E99"/>
  <c r="E98"/>
  <c r="E97"/>
  <c r="E96"/>
  <c r="E95"/>
  <c r="E94"/>
  <c r="E93"/>
  <c r="E92"/>
  <c r="E91"/>
  <c r="E90"/>
  <c r="E89"/>
  <c r="E88"/>
  <c r="E87"/>
  <c r="E86"/>
  <c r="E85"/>
  <c r="E84"/>
  <c r="E83"/>
  <c r="E82"/>
  <c r="E81"/>
  <c r="E80"/>
  <c r="E79"/>
  <c r="E78"/>
  <c r="E77"/>
  <c r="E76"/>
  <c r="E75"/>
  <c r="E74"/>
  <c r="E73"/>
  <c r="E72"/>
  <c r="E71"/>
  <c r="E70"/>
  <c r="E69"/>
  <c r="E68"/>
  <c r="E67"/>
  <c r="E66"/>
  <c r="E65"/>
  <c r="E64"/>
  <c r="E63"/>
  <c r="E62"/>
  <c r="E61"/>
  <c r="E60"/>
  <c r="E59"/>
  <c r="E58"/>
  <c r="E57"/>
  <c r="E56"/>
  <c r="E55"/>
  <c r="E54"/>
  <c r="E53"/>
  <c r="E52"/>
  <c r="E51"/>
  <c r="E50"/>
  <c r="E49"/>
  <c r="E48"/>
  <c r="E47"/>
  <c r="E46"/>
  <c r="E45"/>
  <c r="E44"/>
  <c r="E43"/>
  <c r="E42"/>
  <c r="E41"/>
  <c r="E40"/>
  <c r="E39"/>
  <c r="E38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E19"/>
  <c r="E18"/>
  <c r="E17"/>
  <c r="E16"/>
  <c r="E15"/>
  <c r="E14"/>
  <c r="E13"/>
  <c r="E12"/>
  <c r="E11"/>
  <c r="E10"/>
  <c r="E9"/>
  <c r="E8"/>
  <c r="E7"/>
  <c r="E6"/>
  <c r="E5"/>
  <c r="E4"/>
  <c r="E3"/>
  <c r="E2"/>
  <c r="D3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41"/>
  <c r="O236"/>
  <c r="O2"/>
  <c r="O3"/>
  <c r="O4"/>
  <c r="O5"/>
  <c r="O6"/>
  <c r="O7"/>
  <c r="O8"/>
  <c r="O9"/>
  <c r="O10"/>
  <c r="O11"/>
  <c r="O12"/>
  <c r="O13"/>
  <c r="O14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D33"/>
  <c r="O33"/>
  <c r="D34"/>
  <c r="O34"/>
  <c r="D35"/>
  <c r="O35"/>
  <c r="D36"/>
  <c r="O36"/>
  <c r="D37"/>
  <c r="O37"/>
  <c r="D38"/>
  <c r="O38"/>
  <c r="D39"/>
  <c r="O39"/>
  <c r="D40"/>
  <c r="O40"/>
  <c r="O41"/>
  <c r="D42"/>
  <c r="O42"/>
  <c r="D43"/>
  <c r="O43"/>
  <c r="D44"/>
  <c r="O44"/>
  <c r="D45"/>
  <c r="O45"/>
  <c r="D46"/>
  <c r="O46"/>
  <c r="D47"/>
  <c r="O47"/>
  <c r="D48"/>
  <c r="O48"/>
  <c r="D49"/>
  <c r="O49"/>
  <c r="D50"/>
  <c r="O50"/>
  <c r="D51"/>
  <c r="O51"/>
  <c r="D52"/>
  <c r="O52"/>
  <c r="D53"/>
  <c r="O53"/>
  <c r="D54"/>
  <c r="O54"/>
  <c r="D55"/>
  <c r="O55"/>
  <c r="D56"/>
  <c r="O56"/>
  <c r="D57"/>
  <c r="O57"/>
  <c r="D58"/>
  <c r="O58"/>
  <c r="D59"/>
  <c r="O59"/>
  <c r="D60"/>
  <c r="O60"/>
  <c r="D61"/>
  <c r="O61"/>
  <c r="D62"/>
  <c r="O62"/>
  <c r="D63"/>
  <c r="O63"/>
  <c r="D64"/>
  <c r="O64"/>
  <c r="D65"/>
  <c r="O65"/>
  <c r="D66"/>
  <c r="O66"/>
  <c r="D67"/>
  <c r="O67"/>
  <c r="D68"/>
  <c r="O68"/>
  <c r="D69"/>
  <c r="O69"/>
  <c r="D70"/>
  <c r="O70"/>
  <c r="D71"/>
  <c r="O71"/>
  <c r="D72"/>
  <c r="O72"/>
  <c r="D73"/>
  <c r="O73"/>
  <c r="D74"/>
  <c r="O74"/>
  <c r="D75"/>
  <c r="O75"/>
  <c r="D76"/>
  <c r="O76"/>
  <c r="D77"/>
  <c r="O77"/>
  <c r="D78"/>
  <c r="O78"/>
  <c r="D79"/>
  <c r="O79"/>
  <c r="D80"/>
  <c r="O80"/>
  <c r="D81"/>
  <c r="O81"/>
  <c r="D82"/>
  <c r="O82"/>
  <c r="D83"/>
  <c r="O83"/>
  <c r="D84"/>
  <c r="O84"/>
  <c r="D85"/>
  <c r="O85"/>
  <c r="D86"/>
  <c r="O86"/>
  <c r="D87"/>
  <c r="O87"/>
  <c r="D88"/>
  <c r="O88"/>
  <c r="D89"/>
  <c r="O89"/>
  <c r="D90"/>
  <c r="O90"/>
  <c r="D91"/>
  <c r="O91"/>
  <c r="D92"/>
  <c r="O92"/>
  <c r="D93"/>
  <c r="O93"/>
  <c r="D94"/>
  <c r="O94"/>
  <c r="D95"/>
  <c r="O95"/>
  <c r="D96"/>
  <c r="O96"/>
  <c r="D97"/>
  <c r="O97"/>
  <c r="D98"/>
  <c r="O98"/>
  <c r="D99"/>
  <c r="O99"/>
  <c r="D100"/>
  <c r="O100"/>
  <c r="D101"/>
  <c r="O101"/>
  <c r="D102"/>
  <c r="O102"/>
  <c r="D103"/>
  <c r="O103"/>
  <c r="D104"/>
  <c r="O104"/>
  <c r="D105"/>
  <c r="O105"/>
  <c r="D106"/>
  <c r="O106"/>
  <c r="D107"/>
  <c r="O107"/>
  <c r="D108"/>
  <c r="O108"/>
  <c r="D109"/>
  <c r="O109"/>
  <c r="D110"/>
  <c r="O110"/>
  <c r="O111"/>
  <c r="D112"/>
  <c r="O112"/>
  <c r="D113"/>
  <c r="O113"/>
  <c r="D114"/>
  <c r="O114"/>
  <c r="D115"/>
  <c r="O115"/>
  <c r="D116"/>
  <c r="O116"/>
  <c r="D117"/>
  <c r="O117"/>
  <c r="D118"/>
  <c r="O118"/>
  <c r="D119"/>
  <c r="O119"/>
  <c r="D120"/>
  <c r="O120"/>
  <c r="D121"/>
  <c r="O121"/>
  <c r="D122"/>
  <c r="O122"/>
  <c r="D123"/>
  <c r="O123"/>
  <c r="D124"/>
  <c r="O124"/>
  <c r="D125"/>
  <c r="O125"/>
  <c r="D126"/>
  <c r="O126"/>
  <c r="D127"/>
  <c r="O127"/>
  <c r="D128"/>
  <c r="O128"/>
  <c r="D129"/>
  <c r="O129"/>
  <c r="D130"/>
  <c r="O130"/>
  <c r="D131"/>
  <c r="O131"/>
  <c r="D132"/>
  <c r="O132"/>
  <c r="D133"/>
  <c r="O133"/>
  <c r="D134"/>
  <c r="O134"/>
  <c r="D135"/>
  <c r="O135"/>
  <c r="D136"/>
  <c r="O136"/>
  <c r="D137"/>
  <c r="O137"/>
  <c r="D138"/>
  <c r="O138"/>
  <c r="D139"/>
  <c r="O139"/>
  <c r="D140"/>
  <c r="O140"/>
  <c r="D141"/>
  <c r="O141"/>
  <c r="O142"/>
  <c r="O143"/>
  <c r="D144"/>
  <c r="O144"/>
  <c r="D145"/>
  <c r="O145"/>
  <c r="D146"/>
  <c r="O146"/>
  <c r="D147"/>
  <c r="O147"/>
  <c r="O148"/>
  <c r="D149"/>
  <c r="O149"/>
  <c r="D150"/>
  <c r="O150"/>
  <c r="O151"/>
  <c r="O152"/>
  <c r="D153"/>
  <c r="O153"/>
  <c r="D154"/>
  <c r="O154"/>
  <c r="O155"/>
  <c r="O156"/>
  <c r="O157"/>
  <c r="O159"/>
  <c r="O160"/>
  <c r="O161"/>
  <c r="O162"/>
  <c r="O164"/>
  <c r="O172"/>
  <c r="D173"/>
  <c r="O173"/>
  <c r="D174"/>
  <c r="O174"/>
  <c r="D175"/>
  <c r="O175"/>
  <c r="D176"/>
  <c r="O176"/>
  <c r="O177"/>
  <c r="O179"/>
  <c r="O184"/>
  <c r="O192"/>
  <c r="O193"/>
  <c r="O199"/>
  <c r="O200"/>
  <c r="O206"/>
  <c r="O207"/>
  <c r="O208"/>
  <c r="O209"/>
  <c r="O210"/>
  <c r="O211"/>
  <c r="O212"/>
  <c r="O213"/>
  <c r="D214"/>
  <c r="O214"/>
  <c r="D215"/>
  <c r="O215"/>
  <c r="D216"/>
  <c r="O216"/>
  <c r="D217"/>
  <c r="O217"/>
  <c r="O218"/>
  <c r="D219"/>
  <c r="O219"/>
  <c r="D220"/>
  <c r="O220"/>
  <c r="D221"/>
  <c r="O221"/>
  <c r="D222"/>
  <c r="O222"/>
  <c r="O223"/>
  <c r="O224"/>
  <c r="D225"/>
  <c r="O225"/>
  <c r="D226"/>
  <c r="O226"/>
  <c r="D227"/>
  <c r="O227"/>
  <c r="D228"/>
  <c r="O228"/>
  <c r="O229"/>
  <c r="O230"/>
  <c r="O231"/>
  <c r="O232"/>
  <c r="O233"/>
  <c r="O234"/>
  <c r="O235"/>
  <c r="O237"/>
  <c r="O238"/>
  <c r="O239"/>
  <c r="D240"/>
  <c r="O240"/>
  <c r="D241"/>
  <c r="O241"/>
  <c r="D242"/>
  <c r="O242"/>
  <c r="D243"/>
  <c r="O243"/>
  <c r="O244"/>
  <c r="O245"/>
  <c r="O246"/>
  <c r="D247"/>
  <c r="O247"/>
  <c r="D248"/>
  <c r="O248"/>
  <c r="D249"/>
  <c r="O249"/>
  <c r="D250"/>
  <c r="O250"/>
  <c r="O251"/>
  <c r="D252"/>
  <c r="O252"/>
  <c r="D253"/>
  <c r="O253"/>
  <c r="D254"/>
  <c r="O254"/>
  <c r="D255"/>
  <c r="O255"/>
  <c r="O256"/>
  <c r="D257"/>
  <c r="O257"/>
  <c r="D258"/>
  <c r="O258"/>
  <c r="D259"/>
  <c r="O259"/>
  <c r="D260"/>
  <c r="O260"/>
  <c r="I283" i="9"/>
  <c r="I309"/>
  <c r="I347"/>
  <c r="I484"/>
  <c r="I509"/>
  <c r="I697"/>
  <c r="I705"/>
  <c r="I717"/>
  <c r="I2"/>
  <c r="I7"/>
  <c r="I9"/>
  <c r="I10"/>
  <c r="I11"/>
  <c r="I12"/>
  <c r="I13"/>
  <c r="I14"/>
  <c r="I15"/>
  <c r="I16"/>
  <c r="I17"/>
  <c r="I18"/>
  <c r="I19"/>
  <c r="I20"/>
  <c r="I21"/>
  <c r="I22"/>
  <c r="I23"/>
  <c r="I24"/>
  <c r="I25"/>
  <c r="I35"/>
  <c r="I59"/>
  <c r="I74"/>
  <c r="I75"/>
  <c r="I76"/>
  <c r="I139"/>
  <c r="I140"/>
  <c r="I141"/>
  <c r="I142"/>
  <c r="I143"/>
  <c r="I144"/>
  <c r="I145"/>
  <c r="I146"/>
  <c r="I147"/>
  <c r="I177"/>
  <c r="I180"/>
  <c r="I181"/>
  <c r="I185"/>
  <c r="I186"/>
  <c r="I187"/>
  <c r="I188"/>
  <c r="I189"/>
  <c r="I190"/>
  <c r="I191"/>
  <c r="I192"/>
  <c r="I193"/>
  <c r="I194"/>
  <c r="I362"/>
  <c r="I363"/>
  <c r="I370"/>
  <c r="I371"/>
  <c r="I372"/>
  <c r="I373"/>
  <c r="I406"/>
  <c r="I441"/>
  <c r="I443"/>
  <c r="I445"/>
  <c r="I508"/>
  <c r="I510"/>
  <c r="I539"/>
  <c r="I540"/>
  <c r="I541"/>
  <c r="I542"/>
  <c r="I543"/>
  <c r="I544"/>
  <c r="I545"/>
  <c r="I546"/>
  <c r="I547"/>
  <c r="I576"/>
  <c r="I577"/>
  <c r="I583"/>
  <c r="I734"/>
  <c r="I735"/>
  <c r="I736"/>
  <c r="I737"/>
  <c r="I738"/>
  <c r="I739"/>
  <c r="I740"/>
  <c r="I741"/>
  <c r="I742"/>
  <c r="I743"/>
  <c r="I3"/>
  <c r="I50"/>
  <c r="I51"/>
  <c r="I58"/>
  <c r="I63"/>
  <c r="I82"/>
  <c r="I115"/>
  <c r="I125"/>
  <c r="I126"/>
  <c r="I206"/>
  <c r="I223"/>
  <c r="I225"/>
  <c r="I226"/>
  <c r="I302"/>
  <c r="I310"/>
  <c r="I330"/>
  <c r="I358"/>
  <c r="I535"/>
  <c r="I538"/>
  <c r="I548"/>
  <c r="I689"/>
  <c r="I706"/>
  <c r="I718"/>
  <c r="I83"/>
  <c r="I116"/>
  <c r="I182"/>
  <c r="I183"/>
  <c r="I209"/>
  <c r="I331"/>
  <c r="I459"/>
  <c r="I462"/>
  <c r="I474"/>
  <c r="I477"/>
  <c r="I494"/>
  <c r="I497"/>
  <c r="I515"/>
  <c r="I518"/>
  <c r="I636"/>
  <c r="I639"/>
  <c r="I641"/>
  <c r="I643"/>
  <c r="I645"/>
  <c r="I647"/>
  <c r="I663"/>
  <c r="I664"/>
  <c r="I666"/>
  <c r="I668"/>
  <c r="I670"/>
  <c r="I672"/>
  <c r="I53"/>
  <c r="I55"/>
  <c r="I68"/>
  <c r="I72"/>
  <c r="I78"/>
  <c r="I85"/>
  <c r="I87"/>
  <c r="I96"/>
  <c r="I100"/>
  <c r="I109"/>
  <c r="I118"/>
  <c r="I120"/>
  <c r="I148"/>
  <c r="I149"/>
  <c r="I178"/>
  <c r="I179"/>
  <c r="I263"/>
  <c r="I264"/>
  <c r="I325"/>
  <c r="I326"/>
  <c r="I377"/>
  <c r="I391"/>
  <c r="I394"/>
  <c r="I419"/>
  <c r="I426"/>
  <c r="I427"/>
  <c r="I439"/>
  <c r="I440"/>
  <c r="I442"/>
  <c r="I444"/>
  <c r="I446"/>
  <c r="I447"/>
  <c r="I448"/>
  <c r="I449"/>
  <c r="I450"/>
  <c r="I674"/>
  <c r="I750"/>
  <c r="I754"/>
  <c r="I29"/>
  <c r="I71"/>
  <c r="I79"/>
  <c r="I84"/>
  <c r="I89"/>
  <c r="I97"/>
  <c r="I101"/>
  <c r="I110"/>
  <c r="I113"/>
  <c r="I117"/>
  <c r="I332"/>
  <c r="I380"/>
  <c r="I386"/>
  <c r="I387"/>
  <c r="I388"/>
  <c r="I392"/>
  <c r="I395"/>
  <c r="I30"/>
  <c r="I69"/>
  <c r="I80"/>
  <c r="I86"/>
  <c r="I88"/>
  <c r="I90"/>
  <c r="I98"/>
  <c r="I102"/>
  <c r="I104"/>
  <c r="I111"/>
  <c r="I114"/>
  <c r="I119"/>
  <c r="I121"/>
  <c r="I134"/>
  <c r="I173"/>
  <c r="I202"/>
  <c r="I203"/>
  <c r="I204"/>
  <c r="I333"/>
  <c r="I334"/>
  <c r="I378"/>
  <c r="I460"/>
  <c r="I461"/>
  <c r="I463"/>
  <c r="I464"/>
  <c r="I475"/>
  <c r="I476"/>
  <c r="I478"/>
  <c r="I479"/>
  <c r="I489"/>
  <c r="I492"/>
  <c r="I495"/>
  <c r="I496"/>
  <c r="I498"/>
  <c r="I499"/>
  <c r="I516"/>
  <c r="I517"/>
  <c r="I519"/>
  <c r="I520"/>
  <c r="I530"/>
  <c r="I533"/>
  <c r="I564"/>
  <c r="I617"/>
  <c r="I618"/>
  <c r="I619"/>
  <c r="I620"/>
  <c r="I621"/>
  <c r="I622"/>
  <c r="I623"/>
  <c r="I624"/>
  <c r="I625"/>
  <c r="I626"/>
  <c r="I627"/>
  <c r="I628"/>
  <c r="I629"/>
  <c r="I630"/>
  <c r="I631"/>
  <c r="I632"/>
  <c r="I633"/>
  <c r="I634"/>
  <c r="I635"/>
  <c r="I637"/>
  <c r="I638"/>
  <c r="I640"/>
  <c r="I642"/>
  <c r="I644"/>
  <c r="I646"/>
  <c r="I652"/>
  <c r="I653"/>
  <c r="I654"/>
  <c r="I655"/>
  <c r="I656"/>
  <c r="I657"/>
  <c r="I658"/>
  <c r="I659"/>
  <c r="I660"/>
  <c r="I661"/>
  <c r="I662"/>
  <c r="I665"/>
  <c r="I667"/>
  <c r="I669"/>
  <c r="I671"/>
  <c r="I673"/>
  <c r="I54"/>
  <c r="I56"/>
  <c r="I70"/>
  <c r="I73"/>
  <c r="I81"/>
  <c r="I99"/>
  <c r="I103"/>
  <c r="I112"/>
  <c r="I379"/>
  <c r="I311"/>
  <c r="I348"/>
  <c r="I455"/>
  <c r="I456"/>
  <c r="I457"/>
  <c r="I549"/>
  <c r="I550"/>
  <c r="I675"/>
  <c r="I698"/>
  <c r="I707"/>
  <c r="I710"/>
  <c r="I719"/>
  <c r="I728"/>
  <c r="I8"/>
  <c r="I27"/>
  <c r="I31"/>
  <c r="I184"/>
  <c r="I200"/>
  <c r="I243"/>
  <c r="I257"/>
  <c r="I268"/>
  <c r="I327"/>
  <c r="I335"/>
  <c r="I390"/>
  <c r="I536"/>
  <c r="I579"/>
  <c r="I599"/>
  <c r="I679"/>
  <c r="I695"/>
  <c r="I34"/>
  <c r="I45"/>
  <c r="I46"/>
  <c r="I47"/>
  <c r="I48"/>
  <c r="I52"/>
  <c r="I77"/>
  <c r="I91"/>
  <c r="I92"/>
  <c r="I93"/>
  <c r="I124"/>
  <c r="I127"/>
  <c r="I128"/>
  <c r="I129"/>
  <c r="I130"/>
  <c r="I131"/>
  <c r="I132"/>
  <c r="I133"/>
  <c r="I135"/>
  <c r="I136"/>
  <c r="I207"/>
  <c r="I208"/>
  <c r="I224"/>
  <c r="I227"/>
  <c r="I236"/>
  <c r="I240"/>
  <c r="I241"/>
  <c r="I244"/>
  <c r="I245"/>
  <c r="I254"/>
  <c r="I255"/>
  <c r="I256"/>
  <c r="I258"/>
  <c r="I323"/>
  <c r="I324"/>
  <c r="I339"/>
  <c r="I360"/>
  <c r="I364"/>
  <c r="I365"/>
  <c r="I366"/>
  <c r="I367"/>
  <c r="I381"/>
  <c r="I428"/>
  <c r="I438"/>
  <c r="I451"/>
  <c r="I452"/>
  <c r="I453"/>
  <c r="I493"/>
  <c r="I554"/>
  <c r="I680"/>
  <c r="I684"/>
  <c r="I685"/>
  <c r="I686"/>
  <c r="I687"/>
  <c r="I688"/>
  <c r="I692"/>
  <c r="I152"/>
  <c r="I153"/>
  <c r="I154"/>
  <c r="I155"/>
  <c r="I156"/>
  <c r="I157"/>
  <c r="I158"/>
  <c r="I159"/>
  <c r="I160"/>
  <c r="I161"/>
  <c r="I162"/>
  <c r="I163"/>
  <c r="I164"/>
  <c r="I165"/>
  <c r="I166"/>
  <c r="I167"/>
  <c r="I168"/>
  <c r="I169"/>
  <c r="I648"/>
  <c r="I649"/>
  <c r="I650"/>
  <c r="I651"/>
  <c r="I26"/>
  <c r="I262"/>
  <c r="I265"/>
  <c r="I277"/>
  <c r="I288"/>
  <c r="I312"/>
  <c r="I473"/>
  <c r="I485"/>
  <c r="I511"/>
  <c r="I527"/>
  <c r="I537"/>
  <c r="I558"/>
  <c r="I561"/>
  <c r="I565"/>
  <c r="I571"/>
  <c r="I582"/>
  <c r="I681"/>
  <c r="I691"/>
  <c r="I6"/>
  <c r="I175"/>
  <c r="I176"/>
  <c r="I195"/>
  <c r="I196"/>
  <c r="I197"/>
  <c r="I198"/>
  <c r="I199"/>
  <c r="I217"/>
  <c r="I218"/>
  <c r="I219"/>
  <c r="I220"/>
  <c r="I221"/>
  <c r="I222"/>
  <c r="I228"/>
  <c r="I229"/>
  <c r="I230"/>
  <c r="I231"/>
  <c r="I232"/>
  <c r="I233"/>
  <c r="I237"/>
  <c r="I238"/>
  <c r="I239"/>
  <c r="I242"/>
  <c r="I246"/>
  <c r="I247"/>
  <c r="I249"/>
  <c r="I250"/>
  <c r="I251"/>
  <c r="I252"/>
  <c r="I253"/>
  <c r="I266"/>
  <c r="I267"/>
  <c r="I269"/>
  <c r="I270"/>
  <c r="I271"/>
  <c r="I279"/>
  <c r="I280"/>
  <c r="I281"/>
  <c r="I282"/>
  <c r="I289"/>
  <c r="I290"/>
  <c r="I291"/>
  <c r="I292"/>
  <c r="I293"/>
  <c r="I294"/>
  <c r="I295"/>
  <c r="I296"/>
  <c r="I297"/>
  <c r="I313"/>
  <c r="I314"/>
  <c r="I315"/>
  <c r="I316"/>
  <c r="I317"/>
  <c r="I318"/>
  <c r="I319"/>
  <c r="I320"/>
  <c r="I321"/>
  <c r="I322"/>
  <c r="I328"/>
  <c r="I329"/>
  <c r="I336"/>
  <c r="I337"/>
  <c r="I369"/>
  <c r="I374"/>
  <c r="I375"/>
  <c r="I383"/>
  <c r="I437"/>
  <c r="I514"/>
  <c r="I551"/>
  <c r="I552"/>
  <c r="I562"/>
  <c r="I563"/>
  <c r="I581"/>
  <c r="I608"/>
  <c r="I609"/>
  <c r="I611"/>
  <c r="I612"/>
  <c r="I615"/>
  <c r="I722"/>
  <c r="I723"/>
  <c r="I724"/>
  <c r="I726"/>
  <c r="I727"/>
  <c r="I744"/>
  <c r="I745"/>
  <c r="I746"/>
  <c r="I747"/>
  <c r="I755"/>
  <c r="I759"/>
  <c r="I760"/>
  <c r="I761"/>
  <c r="I762"/>
  <c r="I763"/>
  <c r="I764"/>
  <c r="I765"/>
  <c r="I32"/>
  <c r="I33"/>
  <c r="I36"/>
  <c r="I37"/>
  <c r="I38"/>
  <c r="I39"/>
  <c r="I40"/>
  <c r="I41"/>
  <c r="I42"/>
  <c r="I44"/>
  <c r="I49"/>
  <c r="I60"/>
  <c r="I61"/>
  <c r="I62"/>
  <c r="I137"/>
  <c r="I138"/>
  <c r="I150"/>
  <c r="I151"/>
  <c r="I170"/>
  <c r="I171"/>
  <c r="I174"/>
  <c r="I210"/>
  <c r="I211"/>
  <c r="I212"/>
  <c r="I213"/>
  <c r="I214"/>
  <c r="I215"/>
  <c r="I216"/>
  <c r="I234"/>
  <c r="I235"/>
  <c r="I259"/>
  <c r="I359"/>
  <c r="I361"/>
  <c r="I368"/>
  <c r="I376"/>
  <c r="I382"/>
  <c r="I384"/>
  <c r="I385"/>
  <c r="I389"/>
  <c r="I393"/>
  <c r="I396"/>
  <c r="I397"/>
  <c r="I398"/>
  <c r="I399"/>
  <c r="I400"/>
  <c r="I401"/>
  <c r="I402"/>
  <c r="I403"/>
  <c r="I404"/>
  <c r="I405"/>
  <c r="I407"/>
  <c r="I408"/>
  <c r="I409"/>
  <c r="I555"/>
  <c r="I598"/>
  <c r="I756"/>
  <c r="I757"/>
  <c r="I410"/>
  <c r="I411"/>
  <c r="I412"/>
  <c r="I420"/>
  <c r="I421"/>
  <c r="I422"/>
  <c r="I465"/>
  <c r="I466"/>
  <c r="I467"/>
  <c r="I468"/>
  <c r="I469"/>
  <c r="I470"/>
  <c r="I471"/>
  <c r="I472"/>
  <c r="I677"/>
  <c r="I678"/>
  <c r="I749"/>
  <c r="I105"/>
  <c r="I106"/>
  <c r="I107"/>
  <c r="I108"/>
  <c r="I556"/>
  <c r="I557"/>
  <c r="I349"/>
  <c r="I57"/>
  <c r="I64"/>
  <c r="I65"/>
  <c r="I66"/>
  <c r="I67"/>
  <c r="I260"/>
  <c r="I458"/>
  <c r="I172"/>
  <c r="I201"/>
  <c r="I205"/>
  <c r="I486"/>
  <c r="I487"/>
  <c r="I488"/>
  <c r="I490"/>
  <c r="I491"/>
  <c r="I261"/>
  <c r="I500"/>
  <c r="I501"/>
  <c r="I502"/>
  <c r="I503"/>
  <c r="I504"/>
  <c r="I521"/>
  <c r="I522"/>
  <c r="I523"/>
  <c r="I524"/>
  <c r="I505"/>
  <c r="I506"/>
  <c r="I507"/>
  <c r="I525"/>
  <c r="I526"/>
  <c r="I566"/>
  <c r="I567"/>
  <c r="I534"/>
  <c r="I559"/>
  <c r="I560"/>
  <c r="I568"/>
  <c r="I28"/>
  <c r="I338"/>
  <c r="I345"/>
  <c r="I272"/>
  <c r="I273"/>
  <c r="I274"/>
  <c r="I275"/>
  <c r="I276"/>
  <c r="I43"/>
  <c r="I616"/>
  <c r="I350"/>
  <c r="I351"/>
  <c r="I352"/>
  <c r="I353"/>
  <c r="I354"/>
  <c r="I355"/>
  <c r="I356"/>
  <c r="I357"/>
  <c r="I278"/>
  <c r="I729"/>
  <c r="I730"/>
  <c r="I731"/>
  <c r="I733"/>
  <c r="I732"/>
  <c r="I454"/>
  <c r="I413"/>
  <c r="I423"/>
  <c r="I415"/>
  <c r="I416"/>
  <c r="I417"/>
  <c r="I418"/>
  <c r="I425"/>
  <c r="I430"/>
  <c r="I431"/>
  <c r="I434"/>
  <c r="I432"/>
  <c r="I435"/>
  <c r="I433"/>
  <c r="I436"/>
  <c r="I303"/>
  <c r="I304"/>
  <c r="I305"/>
  <c r="I306"/>
  <c r="I307"/>
  <c r="I308"/>
  <c r="I570"/>
  <c r="I344"/>
  <c r="I341"/>
  <c r="I342"/>
  <c r="I343"/>
  <c r="I414"/>
  <c r="I298"/>
  <c r="I299"/>
  <c r="I300"/>
  <c r="I301"/>
  <c r="I248"/>
  <c r="I580"/>
  <c r="I575"/>
  <c r="I578"/>
  <c r="I480"/>
  <c r="I481"/>
  <c r="I482"/>
  <c r="I483"/>
  <c r="I553"/>
  <c r="I284"/>
  <c r="I285"/>
  <c r="I286"/>
  <c r="I287"/>
  <c r="I572"/>
  <c r="I424"/>
  <c r="I573"/>
  <c r="I569"/>
  <c r="I574"/>
  <c r="I340"/>
  <c r="I346"/>
  <c r="I512"/>
  <c r="I513"/>
  <c r="I528"/>
  <c r="I531"/>
  <c r="I529"/>
  <c r="I532"/>
  <c r="I758"/>
  <c r="I584"/>
  <c r="I585"/>
  <c r="I586"/>
  <c r="I587"/>
  <c r="I588"/>
  <c r="I607"/>
  <c r="I610"/>
  <c r="I589"/>
  <c r="I590"/>
  <c r="I591"/>
  <c r="I592"/>
  <c r="I593"/>
  <c r="I594"/>
  <c r="I597"/>
  <c r="I595"/>
  <c r="I596"/>
  <c r="I676"/>
  <c r="I613"/>
  <c r="I614"/>
  <c r="I725"/>
  <c r="I94"/>
  <c r="I95"/>
  <c r="I122"/>
  <c r="I123"/>
  <c r="I429"/>
  <c r="I600"/>
  <c r="I601"/>
  <c r="I602"/>
  <c r="I605"/>
  <c r="I603"/>
  <c r="I606"/>
  <c r="I604"/>
  <c r="I690"/>
  <c r="I693"/>
  <c r="I694"/>
  <c r="I696"/>
  <c r="I699"/>
  <c r="I700"/>
  <c r="I701"/>
  <c r="I702"/>
  <c r="I703"/>
  <c r="I704"/>
  <c r="I709"/>
  <c r="I708"/>
  <c r="I682"/>
  <c r="I711"/>
  <c r="I712"/>
  <c r="I713"/>
  <c r="I714"/>
  <c r="I715"/>
  <c r="I716"/>
  <c r="I721"/>
  <c r="I720"/>
  <c r="I683"/>
  <c r="I748"/>
  <c r="I751"/>
  <c r="I752"/>
  <c r="I753"/>
  <c r="E3" i="19"/>
  <c r="M3"/>
  <c r="N3"/>
  <c r="O3"/>
  <c r="P3"/>
  <c r="E4"/>
  <c r="M4"/>
  <c r="N4"/>
  <c r="O4"/>
  <c r="P4"/>
  <c r="E5"/>
  <c r="M5"/>
  <c r="N5"/>
  <c r="O5"/>
  <c r="P5"/>
  <c r="E6"/>
  <c r="M6"/>
  <c r="N6"/>
  <c r="O6"/>
  <c r="P6"/>
  <c r="E7"/>
  <c r="M7"/>
  <c r="N7"/>
  <c r="O7"/>
  <c r="P7"/>
  <c r="E8"/>
  <c r="M8"/>
  <c r="N8"/>
  <c r="O8"/>
  <c r="P8"/>
  <c r="E9"/>
  <c r="M9"/>
  <c r="N9"/>
  <c r="O9"/>
  <c r="P9"/>
  <c r="E10"/>
  <c r="M10"/>
  <c r="N10"/>
  <c r="O10"/>
  <c r="P10"/>
  <c r="E11"/>
  <c r="M11"/>
  <c r="N11"/>
  <c r="O11"/>
  <c r="P11"/>
  <c r="E12"/>
  <c r="M12"/>
  <c r="N12"/>
  <c r="O12"/>
  <c r="P12"/>
  <c r="E13"/>
  <c r="M13"/>
  <c r="N13"/>
  <c r="O13"/>
  <c r="P13"/>
  <c r="E14"/>
  <c r="M14"/>
  <c r="N14"/>
  <c r="O14"/>
  <c r="P14"/>
  <c r="E15"/>
  <c r="M15"/>
  <c r="N15"/>
  <c r="O15"/>
  <c r="P15"/>
  <c r="E16"/>
  <c r="M16"/>
  <c r="N16"/>
  <c r="O16"/>
  <c r="P16"/>
  <c r="E17"/>
  <c r="M17"/>
  <c r="N17"/>
  <c r="O17"/>
  <c r="P17"/>
  <c r="E18"/>
  <c r="M18"/>
  <c r="N18"/>
  <c r="O18"/>
  <c r="P18"/>
  <c r="E19"/>
  <c r="M19"/>
  <c r="N19"/>
  <c r="O19"/>
  <c r="P19"/>
  <c r="E20"/>
  <c r="M20"/>
  <c r="N20"/>
  <c r="O20"/>
  <c r="P20"/>
  <c r="E21"/>
  <c r="M21"/>
  <c r="N21"/>
  <c r="O21"/>
  <c r="P21"/>
  <c r="E22"/>
  <c r="M22"/>
  <c r="N22"/>
  <c r="O22"/>
  <c r="P22"/>
  <c r="E23"/>
  <c r="M23"/>
  <c r="N23"/>
  <c r="O23"/>
  <c r="P23"/>
  <c r="E24"/>
  <c r="M24"/>
  <c r="N24"/>
  <c r="O24"/>
  <c r="P24"/>
  <c r="E25"/>
  <c r="M25"/>
  <c r="N25"/>
  <c r="O25"/>
  <c r="P25"/>
  <c r="E26"/>
  <c r="M26"/>
  <c r="N26"/>
  <c r="O26"/>
  <c r="P26"/>
  <c r="E27"/>
  <c r="M27"/>
  <c r="N27"/>
  <c r="O27"/>
  <c r="P27"/>
  <c r="E28"/>
  <c r="M28"/>
  <c r="N28"/>
  <c r="O28"/>
  <c r="P28"/>
  <c r="E29"/>
  <c r="M29"/>
  <c r="N29"/>
  <c r="O29"/>
  <c r="P29"/>
  <c r="E30"/>
  <c r="M30"/>
  <c r="N30"/>
  <c r="O30"/>
  <c r="P30"/>
  <c r="E31"/>
  <c r="M31"/>
  <c r="N31"/>
  <c r="O31"/>
  <c r="P31"/>
  <c r="E32"/>
  <c r="M32"/>
  <c r="N32"/>
  <c r="O32"/>
  <c r="P32"/>
  <c r="M33"/>
  <c r="N33"/>
  <c r="O33"/>
  <c r="P33"/>
  <c r="M34"/>
  <c r="N34"/>
  <c r="O34"/>
  <c r="P34"/>
  <c r="M35"/>
  <c r="N35"/>
  <c r="O35"/>
  <c r="P35"/>
  <c r="M36"/>
  <c r="N36"/>
  <c r="O36"/>
  <c r="P36"/>
  <c r="M37"/>
  <c r="N37"/>
  <c r="O37"/>
  <c r="P37"/>
  <c r="M38"/>
  <c r="N38"/>
  <c r="O38"/>
  <c r="P38"/>
  <c r="M39"/>
  <c r="N39"/>
  <c r="O39"/>
  <c r="P39"/>
  <c r="M40"/>
  <c r="N40"/>
  <c r="O40"/>
  <c r="P40"/>
  <c r="M41"/>
  <c r="N41"/>
  <c r="O41"/>
  <c r="P41"/>
  <c r="M42"/>
  <c r="N42"/>
  <c r="O42"/>
  <c r="P42"/>
  <c r="M43"/>
  <c r="N43"/>
  <c r="O43"/>
  <c r="P43"/>
  <c r="M44"/>
  <c r="N44"/>
  <c r="O44"/>
  <c r="P44"/>
  <c r="M45"/>
  <c r="N45"/>
  <c r="O45"/>
  <c r="P45"/>
  <c r="M46"/>
  <c r="N46"/>
  <c r="O46"/>
  <c r="P46"/>
  <c r="M47"/>
  <c r="N47"/>
  <c r="O47"/>
  <c r="P47"/>
  <c r="M48"/>
  <c r="N48"/>
  <c r="O48"/>
  <c r="P48"/>
  <c r="M49"/>
  <c r="N49"/>
  <c r="O49"/>
  <c r="P49"/>
  <c r="M50"/>
  <c r="N50"/>
  <c r="O50"/>
  <c r="P50"/>
  <c r="M51"/>
  <c r="N51"/>
  <c r="O51"/>
  <c r="P51"/>
  <c r="M52"/>
  <c r="N52"/>
  <c r="O52"/>
  <c r="P52"/>
  <c r="M53"/>
  <c r="N53"/>
  <c r="O53"/>
  <c r="P53"/>
  <c r="M54"/>
  <c r="N54"/>
  <c r="O54"/>
  <c r="P54"/>
  <c r="M55"/>
  <c r="N55"/>
  <c r="O55"/>
  <c r="P55"/>
  <c r="M56"/>
  <c r="N56"/>
  <c r="O56"/>
  <c r="P56"/>
  <c r="M57"/>
  <c r="N57"/>
  <c r="O57"/>
  <c r="P57"/>
  <c r="M58"/>
  <c r="N58"/>
  <c r="O58"/>
  <c r="P58"/>
  <c r="M59"/>
  <c r="N59"/>
  <c r="O59"/>
  <c r="P59"/>
  <c r="M60"/>
  <c r="N60"/>
  <c r="O60"/>
  <c r="P60"/>
  <c r="M61"/>
  <c r="N61"/>
  <c r="O61"/>
  <c r="P61"/>
  <c r="M62"/>
  <c r="N62"/>
  <c r="O62"/>
  <c r="P62"/>
  <c r="M63"/>
  <c r="N63"/>
  <c r="O63"/>
  <c r="P63"/>
  <c r="M64"/>
  <c r="N64"/>
  <c r="O64"/>
  <c r="P64"/>
  <c r="M65"/>
  <c r="N65"/>
  <c r="O65"/>
  <c r="P65"/>
  <c r="M66"/>
  <c r="N66"/>
  <c r="O66"/>
  <c r="P66"/>
  <c r="M67"/>
  <c r="N67"/>
  <c r="O67"/>
  <c r="P67"/>
  <c r="M68"/>
  <c r="N68"/>
  <c r="O68"/>
  <c r="P68"/>
  <c r="M69"/>
  <c r="N69"/>
  <c r="O69"/>
  <c r="P69"/>
  <c r="M70"/>
  <c r="N70"/>
  <c r="O70"/>
  <c r="P70"/>
  <c r="M71"/>
  <c r="N71"/>
  <c r="O71"/>
  <c r="P71"/>
  <c r="M72"/>
  <c r="N72"/>
  <c r="O72"/>
  <c r="P72"/>
  <c r="M73"/>
  <c r="N73"/>
  <c r="O73"/>
  <c r="P73"/>
  <c r="M74"/>
  <c r="N74"/>
  <c r="O74"/>
  <c r="P74"/>
  <c r="M75"/>
  <c r="N75"/>
  <c r="O75"/>
  <c r="P75"/>
  <c r="M76"/>
  <c r="N76"/>
  <c r="O76"/>
  <c r="P76"/>
  <c r="M77"/>
  <c r="N77"/>
  <c r="O77"/>
  <c r="P77"/>
  <c r="M78"/>
  <c r="N78"/>
  <c r="O78"/>
  <c r="P78"/>
  <c r="M79"/>
  <c r="N79"/>
  <c r="O79"/>
  <c r="P79"/>
  <c r="M80"/>
  <c r="N80"/>
  <c r="O80"/>
  <c r="P80"/>
  <c r="M81"/>
  <c r="N81"/>
  <c r="O81"/>
  <c r="P81"/>
  <c r="M82"/>
  <c r="N82"/>
  <c r="O82"/>
  <c r="P82"/>
  <c r="M83"/>
  <c r="N83"/>
  <c r="O83"/>
  <c r="P83"/>
  <c r="M84"/>
  <c r="N84"/>
  <c r="O84"/>
  <c r="P84"/>
  <c r="M85"/>
  <c r="N85"/>
  <c r="O85"/>
  <c r="P85"/>
  <c r="M86"/>
  <c r="N86"/>
  <c r="O86"/>
  <c r="P86"/>
  <c r="M87"/>
  <c r="N87"/>
  <c r="O87"/>
  <c r="P87"/>
  <c r="M88"/>
  <c r="N88"/>
  <c r="O88"/>
  <c r="P88"/>
  <c r="M89"/>
  <c r="N89"/>
  <c r="O89"/>
  <c r="P89"/>
  <c r="M90"/>
  <c r="N90"/>
  <c r="O90"/>
  <c r="P90"/>
  <c r="M91"/>
  <c r="N91"/>
  <c r="O91"/>
  <c r="P91"/>
  <c r="M92"/>
  <c r="N92"/>
  <c r="O92"/>
  <c r="P92"/>
  <c r="M93"/>
  <c r="N93"/>
  <c r="O93"/>
  <c r="P93"/>
  <c r="M94"/>
  <c r="N94"/>
  <c r="O94"/>
  <c r="P94"/>
  <c r="M95"/>
  <c r="N95"/>
  <c r="O95"/>
  <c r="P95"/>
  <c r="M96"/>
  <c r="N96"/>
  <c r="O96"/>
  <c r="P96"/>
  <c r="M97"/>
  <c r="N97"/>
  <c r="O97"/>
  <c r="P97"/>
  <c r="M98"/>
  <c r="N98"/>
  <c r="O98"/>
  <c r="P98"/>
  <c r="M99"/>
  <c r="N99"/>
  <c r="O99"/>
  <c r="P99"/>
  <c r="M100"/>
  <c r="N100"/>
  <c r="O100"/>
  <c r="P100"/>
  <c r="M101"/>
  <c r="N101"/>
  <c r="O101"/>
  <c r="P101"/>
  <c r="M102"/>
  <c r="N102"/>
  <c r="O102"/>
  <c r="P102"/>
  <c r="M103"/>
  <c r="N103"/>
  <c r="O103"/>
  <c r="P103"/>
  <c r="M104"/>
  <c r="N104"/>
  <c r="O104"/>
  <c r="P104"/>
  <c r="M105"/>
  <c r="N105"/>
  <c r="O105"/>
  <c r="P105"/>
  <c r="M106"/>
  <c r="N106"/>
  <c r="O106"/>
  <c r="P106"/>
  <c r="M107"/>
  <c r="N107"/>
  <c r="O107"/>
  <c r="P107"/>
  <c r="M108"/>
  <c r="N108"/>
  <c r="O108"/>
  <c r="P108"/>
  <c r="M109"/>
  <c r="N109"/>
  <c r="O109"/>
  <c r="P109"/>
  <c r="M110"/>
  <c r="N110"/>
  <c r="O110"/>
  <c r="P110"/>
  <c r="M111"/>
  <c r="N111"/>
  <c r="O111"/>
  <c r="P111"/>
  <c r="M112"/>
  <c r="N112"/>
  <c r="O112"/>
  <c r="P112"/>
  <c r="M113"/>
  <c r="N113"/>
  <c r="O113"/>
  <c r="P113"/>
  <c r="M114"/>
  <c r="N114"/>
  <c r="O114"/>
  <c r="P114"/>
  <c r="M115"/>
  <c r="N115"/>
  <c r="O115"/>
  <c r="P115"/>
  <c r="M116"/>
  <c r="N116"/>
  <c r="O116"/>
  <c r="P116"/>
  <c r="M117"/>
  <c r="N117"/>
  <c r="O117"/>
  <c r="P117"/>
  <c r="M118"/>
  <c r="N118"/>
  <c r="O118"/>
  <c r="P118"/>
  <c r="M119"/>
  <c r="N119"/>
  <c r="O119"/>
  <c r="P119"/>
  <c r="M120"/>
  <c r="N120"/>
  <c r="O120"/>
  <c r="P120"/>
  <c r="M121"/>
  <c r="N121"/>
  <c r="O121"/>
  <c r="P121"/>
  <c r="M122"/>
  <c r="N122"/>
  <c r="O122"/>
  <c r="P122"/>
  <c r="M123"/>
  <c r="N123"/>
  <c r="O123"/>
  <c r="P123"/>
  <c r="M124"/>
  <c r="N124"/>
  <c r="O124"/>
  <c r="P124"/>
  <c r="M125"/>
  <c r="N125"/>
  <c r="O125"/>
  <c r="P125"/>
  <c r="M126"/>
  <c r="N126"/>
  <c r="O126"/>
  <c r="P126"/>
  <c r="M127"/>
  <c r="N127"/>
  <c r="O127"/>
  <c r="P127"/>
  <c r="M128"/>
  <c r="N128"/>
  <c r="O128"/>
  <c r="P128"/>
  <c r="M129"/>
  <c r="N129"/>
  <c r="O129"/>
  <c r="P129"/>
  <c r="M130"/>
  <c r="N130"/>
  <c r="O130"/>
  <c r="P130"/>
  <c r="M131"/>
  <c r="N131"/>
  <c r="O131"/>
  <c r="P131"/>
  <c r="M132"/>
  <c r="N132"/>
  <c r="O132"/>
  <c r="P132"/>
  <c r="M133"/>
  <c r="N133"/>
  <c r="O133"/>
  <c r="P133"/>
  <c r="M134"/>
  <c r="N134"/>
  <c r="O134"/>
  <c r="P134"/>
  <c r="M135"/>
  <c r="N135"/>
  <c r="O135"/>
  <c r="P135"/>
  <c r="M136"/>
  <c r="N136"/>
  <c r="O136"/>
  <c r="P136"/>
  <c r="M137"/>
  <c r="N137"/>
  <c r="O137"/>
  <c r="P137"/>
  <c r="M138"/>
  <c r="N138"/>
  <c r="O138"/>
  <c r="P138"/>
  <c r="M139"/>
  <c r="N139"/>
  <c r="O139"/>
  <c r="P139"/>
  <c r="M140"/>
  <c r="N140"/>
  <c r="O140"/>
  <c r="P140"/>
  <c r="M141"/>
  <c r="N141"/>
  <c r="O141"/>
  <c r="P141"/>
  <c r="M142"/>
  <c r="N142"/>
  <c r="O142"/>
  <c r="P142"/>
  <c r="M143"/>
  <c r="N143"/>
  <c r="O143"/>
  <c r="P143"/>
  <c r="M144"/>
  <c r="N144"/>
  <c r="O144"/>
  <c r="P144"/>
  <c r="M145"/>
  <c r="N145"/>
  <c r="O145"/>
  <c r="P145"/>
  <c r="M146"/>
  <c r="N146"/>
  <c r="O146"/>
  <c r="P146"/>
  <c r="M147"/>
  <c r="N147"/>
  <c r="O147"/>
  <c r="P147"/>
  <c r="M148"/>
  <c r="N148"/>
  <c r="O148"/>
  <c r="P148"/>
  <c r="M149"/>
  <c r="N149"/>
  <c r="O149"/>
  <c r="P149"/>
  <c r="M150"/>
  <c r="N150"/>
  <c r="O150"/>
  <c r="P150"/>
  <c r="M151"/>
  <c r="N151"/>
  <c r="O151"/>
  <c r="P151"/>
  <c r="M152"/>
  <c r="N152"/>
  <c r="O152"/>
  <c r="P152"/>
  <c r="M153"/>
  <c r="N153"/>
  <c r="O153"/>
  <c r="P153"/>
  <c r="M154"/>
  <c r="N154"/>
  <c r="O154"/>
  <c r="P154"/>
  <c r="M155"/>
  <c r="N155"/>
  <c r="O155"/>
  <c r="P155"/>
  <c r="M156"/>
  <c r="N156"/>
  <c r="O156"/>
  <c r="P156"/>
  <c r="M157"/>
  <c r="N157"/>
  <c r="O157"/>
  <c r="P157"/>
  <c r="M158"/>
  <c r="N158"/>
  <c r="O158"/>
  <c r="P158"/>
  <c r="M159"/>
  <c r="N159"/>
  <c r="O159"/>
  <c r="P159"/>
  <c r="M160"/>
  <c r="N160"/>
  <c r="O160"/>
  <c r="P160"/>
  <c r="E161"/>
  <c r="M161"/>
  <c r="N161"/>
  <c r="O161"/>
  <c r="P161"/>
  <c r="E162"/>
  <c r="M162"/>
  <c r="N162"/>
  <c r="O162"/>
  <c r="P162"/>
  <c r="E163"/>
  <c r="M163"/>
  <c r="N163"/>
  <c r="O163"/>
  <c r="P163"/>
  <c r="M164"/>
  <c r="N164"/>
  <c r="O164"/>
  <c r="P164"/>
  <c r="M165"/>
  <c r="N165"/>
  <c r="O165"/>
  <c r="P165"/>
  <c r="M166"/>
  <c r="N166"/>
  <c r="O166"/>
  <c r="P166"/>
  <c r="M167"/>
  <c r="N167"/>
  <c r="O167"/>
  <c r="P167"/>
  <c r="M168"/>
  <c r="N168"/>
  <c r="O168"/>
  <c r="P168"/>
  <c r="M169"/>
  <c r="N169"/>
  <c r="O169"/>
  <c r="P169"/>
  <c r="M170"/>
  <c r="N170"/>
  <c r="O170"/>
  <c r="P170"/>
  <c r="M171"/>
  <c r="N171"/>
  <c r="O171"/>
  <c r="P171"/>
  <c r="M172"/>
  <c r="N172"/>
  <c r="O172"/>
  <c r="P172"/>
  <c r="M173"/>
  <c r="N173"/>
  <c r="O173"/>
  <c r="P173"/>
  <c r="M174"/>
  <c r="N174"/>
  <c r="O174"/>
  <c r="P174"/>
  <c r="M175"/>
  <c r="N175"/>
  <c r="O175"/>
  <c r="P175"/>
  <c r="M176"/>
  <c r="N176"/>
  <c r="O176"/>
  <c r="P176"/>
  <c r="M177"/>
  <c r="N177"/>
  <c r="O177"/>
  <c r="P177"/>
  <c r="M178"/>
  <c r="N178"/>
  <c r="O178"/>
  <c r="P178"/>
  <c r="M179"/>
  <c r="N179"/>
  <c r="O179"/>
  <c r="P179"/>
  <c r="M180"/>
  <c r="N180"/>
  <c r="O180"/>
  <c r="P180"/>
  <c r="M181"/>
  <c r="N181"/>
  <c r="O181"/>
  <c r="P181"/>
  <c r="M182"/>
  <c r="N182"/>
  <c r="O182"/>
  <c r="P182"/>
  <c r="M183"/>
  <c r="N183"/>
  <c r="O183"/>
  <c r="P183"/>
  <c r="M184"/>
  <c r="N184"/>
  <c r="O184"/>
  <c r="P184"/>
  <c r="M185"/>
  <c r="N185"/>
  <c r="O185"/>
  <c r="P185"/>
  <c r="M186"/>
  <c r="N186"/>
  <c r="O186"/>
  <c r="P186"/>
  <c r="M187"/>
  <c r="N187"/>
  <c r="O187"/>
  <c r="P187"/>
  <c r="M188"/>
  <c r="N188"/>
  <c r="O188"/>
  <c r="P188"/>
  <c r="M189"/>
  <c r="N189"/>
  <c r="O189"/>
  <c r="P189"/>
  <c r="M190"/>
  <c r="N190"/>
  <c r="O190"/>
  <c r="P190"/>
  <c r="M191"/>
  <c r="N191"/>
  <c r="O191"/>
  <c r="P191"/>
  <c r="M192"/>
  <c r="N192"/>
  <c r="O192"/>
  <c r="P192"/>
  <c r="M193"/>
  <c r="N193"/>
  <c r="O193"/>
  <c r="P193"/>
  <c r="M194"/>
  <c r="N194"/>
  <c r="O194"/>
  <c r="P194"/>
  <c r="M195"/>
  <c r="N195"/>
  <c r="O195"/>
  <c r="P195"/>
  <c r="M196"/>
  <c r="N196"/>
  <c r="O196"/>
  <c r="P196"/>
  <c r="M197"/>
  <c r="N197"/>
  <c r="O197"/>
  <c r="P197"/>
  <c r="M198"/>
  <c r="N198"/>
  <c r="O198"/>
  <c r="P198"/>
  <c r="M199"/>
  <c r="N199"/>
  <c r="O199"/>
  <c r="P199"/>
  <c r="M200"/>
  <c r="N200"/>
  <c r="O200"/>
  <c r="P200"/>
  <c r="M201"/>
  <c r="N201"/>
  <c r="O201"/>
  <c r="P201"/>
  <c r="M202"/>
  <c r="N202"/>
  <c r="O202"/>
  <c r="P202"/>
  <c r="M203"/>
  <c r="N203"/>
  <c r="O203"/>
  <c r="P203"/>
  <c r="M204"/>
  <c r="N204"/>
  <c r="O204"/>
  <c r="P204"/>
  <c r="M205"/>
  <c r="N205"/>
  <c r="O205"/>
  <c r="P205"/>
  <c r="M206"/>
  <c r="N206"/>
  <c r="O206"/>
  <c r="P206"/>
  <c r="M207"/>
  <c r="N207"/>
  <c r="O207"/>
  <c r="P207"/>
  <c r="M208"/>
  <c r="N208"/>
  <c r="O208"/>
  <c r="P208"/>
  <c r="M209"/>
  <c r="N209"/>
  <c r="O209"/>
  <c r="P209"/>
  <c r="M210"/>
  <c r="N210"/>
  <c r="O210"/>
  <c r="P210"/>
  <c r="M211"/>
  <c r="N211"/>
  <c r="O211"/>
  <c r="P211"/>
  <c r="M212"/>
  <c r="N212"/>
  <c r="O212"/>
  <c r="P212"/>
  <c r="M213"/>
  <c r="N213"/>
  <c r="O213"/>
  <c r="P213"/>
  <c r="M214"/>
  <c r="N214"/>
  <c r="O214"/>
  <c r="P214"/>
  <c r="M215"/>
  <c r="N215"/>
  <c r="O215"/>
  <c r="P215"/>
  <c r="M216"/>
  <c r="N216"/>
  <c r="O216"/>
  <c r="P216"/>
  <c r="M217"/>
  <c r="N217"/>
  <c r="O217"/>
  <c r="P217"/>
  <c r="M218"/>
  <c r="N218"/>
  <c r="O218"/>
  <c r="P218"/>
  <c r="M219"/>
  <c r="N219"/>
  <c r="O219"/>
  <c r="P219"/>
  <c r="M220"/>
  <c r="N220"/>
  <c r="O220"/>
  <c r="P220"/>
  <c r="M221"/>
  <c r="N221"/>
  <c r="O221"/>
  <c r="P221"/>
  <c r="M222"/>
  <c r="N222"/>
  <c r="O222"/>
  <c r="P222"/>
  <c r="M223"/>
  <c r="N223"/>
  <c r="O223"/>
  <c r="P223"/>
  <c r="M224"/>
  <c r="N224"/>
  <c r="O224"/>
  <c r="P224"/>
  <c r="M225"/>
  <c r="N225"/>
  <c r="O225"/>
  <c r="P225"/>
  <c r="M226"/>
  <c r="N226"/>
  <c r="O226"/>
  <c r="P226"/>
  <c r="M227"/>
  <c r="N227"/>
  <c r="O227"/>
  <c r="P227"/>
  <c r="M228"/>
  <c r="N228"/>
  <c r="O228"/>
  <c r="P228"/>
  <c r="M229"/>
  <c r="N229"/>
  <c r="O229"/>
  <c r="P229"/>
  <c r="M230"/>
  <c r="N230"/>
  <c r="O230"/>
  <c r="P230"/>
  <c r="M231"/>
  <c r="N231"/>
  <c r="O231"/>
  <c r="P231"/>
  <c r="M232"/>
  <c r="N232"/>
  <c r="O232"/>
  <c r="P232"/>
  <c r="M233"/>
  <c r="N233"/>
  <c r="O233"/>
  <c r="P233"/>
  <c r="M234"/>
  <c r="N234"/>
  <c r="O234"/>
  <c r="P234"/>
  <c r="M235"/>
  <c r="N235"/>
  <c r="O235"/>
  <c r="P235"/>
  <c r="M236"/>
  <c r="N236"/>
  <c r="O236"/>
  <c r="P236"/>
  <c r="M237"/>
  <c r="N237"/>
  <c r="O237"/>
  <c r="P237"/>
  <c r="M238"/>
  <c r="N238"/>
  <c r="O238"/>
  <c r="P238"/>
  <c r="M239"/>
  <c r="N239"/>
  <c r="O239"/>
  <c r="P239"/>
  <c r="M240"/>
  <c r="N240"/>
  <c r="O240"/>
  <c r="P240"/>
  <c r="M241"/>
  <c r="N241"/>
  <c r="O241"/>
  <c r="P241"/>
  <c r="M242"/>
  <c r="N242"/>
  <c r="O242"/>
  <c r="P242"/>
  <c r="M243"/>
  <c r="N243"/>
  <c r="O243"/>
  <c r="P243"/>
  <c r="M244"/>
  <c r="N244"/>
  <c r="O244"/>
  <c r="P244"/>
  <c r="M245"/>
  <c r="N245"/>
  <c r="O245"/>
  <c r="P245"/>
  <c r="M246"/>
  <c r="N246"/>
  <c r="O246"/>
  <c r="P246"/>
  <c r="M247"/>
  <c r="N247"/>
  <c r="O247"/>
  <c r="P247"/>
  <c r="M248"/>
  <c r="N248"/>
  <c r="O248"/>
  <c r="P248"/>
  <c r="M249"/>
  <c r="N249"/>
  <c r="O249"/>
  <c r="P249"/>
  <c r="M250"/>
  <c r="N250"/>
  <c r="O250"/>
  <c r="P250"/>
  <c r="M251"/>
  <c r="N251"/>
  <c r="O251"/>
  <c r="P251"/>
  <c r="M252"/>
  <c r="N252"/>
  <c r="O252"/>
  <c r="P252"/>
  <c r="M253"/>
  <c r="N253"/>
  <c r="O253"/>
  <c r="P253"/>
  <c r="M254"/>
  <c r="N254"/>
  <c r="O254"/>
  <c r="P254"/>
  <c r="M255"/>
  <c r="N255"/>
  <c r="O255"/>
  <c r="P255"/>
  <c r="M256"/>
  <c r="N256"/>
  <c r="O256"/>
  <c r="P256"/>
  <c r="M257"/>
  <c r="N257"/>
  <c r="O257"/>
  <c r="P257"/>
  <c r="M258"/>
  <c r="N258"/>
  <c r="O258"/>
  <c r="P258"/>
  <c r="M259"/>
  <c r="N259"/>
  <c r="O259"/>
  <c r="P259"/>
  <c r="M260"/>
  <c r="N260"/>
  <c r="O260"/>
  <c r="P260"/>
  <c r="M261"/>
  <c r="N261"/>
  <c r="O261"/>
  <c r="P261"/>
  <c r="M262"/>
  <c r="N262"/>
  <c r="O262"/>
  <c r="P262"/>
  <c r="M263"/>
  <c r="N263"/>
  <c r="O263"/>
  <c r="P263"/>
  <c r="M264"/>
  <c r="N264"/>
  <c r="O264"/>
  <c r="P264"/>
  <c r="M265"/>
  <c r="N265"/>
  <c r="O265"/>
  <c r="P265"/>
  <c r="M266"/>
  <c r="N266"/>
  <c r="O266"/>
  <c r="P266"/>
  <c r="M267"/>
  <c r="N267"/>
  <c r="O267"/>
  <c r="P267"/>
  <c r="M268"/>
  <c r="N268"/>
  <c r="O268"/>
  <c r="P268"/>
  <c r="M269"/>
  <c r="N269"/>
  <c r="O269"/>
  <c r="P269"/>
  <c r="M270"/>
  <c r="N270"/>
  <c r="O270"/>
  <c r="P270"/>
  <c r="M271"/>
  <c r="N271"/>
  <c r="O271"/>
  <c r="P271"/>
  <c r="M272"/>
  <c r="N272"/>
  <c r="O272"/>
  <c r="P272"/>
  <c r="M273"/>
  <c r="N273"/>
  <c r="O273"/>
  <c r="P273"/>
  <c r="M274"/>
  <c r="N274"/>
  <c r="O274"/>
  <c r="P274"/>
  <c r="M275"/>
  <c r="N275"/>
  <c r="O275"/>
  <c r="P275"/>
  <c r="M276"/>
  <c r="N276"/>
  <c r="O276"/>
  <c r="P276"/>
  <c r="M277"/>
  <c r="N277"/>
  <c r="O277"/>
  <c r="P277"/>
  <c r="M278"/>
  <c r="N278"/>
  <c r="O278"/>
  <c r="P278"/>
  <c r="M279"/>
  <c r="N279"/>
  <c r="O279"/>
  <c r="P279"/>
  <c r="M280"/>
  <c r="N280"/>
  <c r="O280"/>
  <c r="P280"/>
  <c r="M281"/>
  <c r="N281"/>
  <c r="O281"/>
  <c r="P281"/>
  <c r="M282"/>
  <c r="N282"/>
  <c r="O282"/>
  <c r="P282"/>
  <c r="M283"/>
  <c r="N283"/>
  <c r="O283"/>
  <c r="P283"/>
  <c r="M284"/>
  <c r="N284"/>
  <c r="O284"/>
  <c r="P284"/>
  <c r="M285"/>
  <c r="N285"/>
  <c r="O285"/>
  <c r="P285"/>
  <c r="M286"/>
  <c r="N286"/>
  <c r="O286"/>
  <c r="P286"/>
  <c r="M287"/>
  <c r="N287"/>
  <c r="O287"/>
  <c r="P287"/>
  <c r="M288"/>
  <c r="N288"/>
  <c r="O288"/>
  <c r="P288"/>
  <c r="M289"/>
  <c r="N289"/>
  <c r="O289"/>
  <c r="P289"/>
  <c r="M290"/>
  <c r="N290"/>
  <c r="O290"/>
  <c r="P290"/>
  <c r="M291"/>
  <c r="N291"/>
  <c r="O291"/>
  <c r="P291"/>
  <c r="M292"/>
  <c r="N292"/>
  <c r="O292"/>
  <c r="P292"/>
  <c r="M293"/>
  <c r="N293"/>
  <c r="O293"/>
  <c r="P293"/>
  <c r="M294"/>
  <c r="N294"/>
  <c r="O294"/>
  <c r="P294"/>
  <c r="M295"/>
  <c r="N295"/>
  <c r="O295"/>
  <c r="P295"/>
  <c r="M296"/>
  <c r="N296"/>
  <c r="O296"/>
  <c r="P296"/>
  <c r="M297"/>
  <c r="N297"/>
  <c r="O297"/>
  <c r="P297"/>
  <c r="M298"/>
  <c r="N298"/>
  <c r="O298"/>
  <c r="P298"/>
  <c r="M299"/>
  <c r="N299"/>
  <c r="O299"/>
  <c r="P299"/>
  <c r="M300"/>
  <c r="N300"/>
  <c r="O300"/>
  <c r="P300"/>
  <c r="M301"/>
  <c r="N301"/>
  <c r="O301"/>
  <c r="P301"/>
  <c r="M302"/>
  <c r="N302"/>
  <c r="O302"/>
  <c r="P302"/>
  <c r="M303"/>
  <c r="N303"/>
  <c r="O303"/>
  <c r="P303"/>
  <c r="M304"/>
  <c r="N304"/>
  <c r="O304"/>
  <c r="P304"/>
  <c r="M305"/>
  <c r="N305"/>
  <c r="O305"/>
  <c r="P305"/>
  <c r="M306"/>
  <c r="N306"/>
  <c r="O306"/>
  <c r="P306"/>
  <c r="M307"/>
  <c r="N307"/>
  <c r="O307"/>
  <c r="P307"/>
  <c r="M308"/>
  <c r="N308"/>
  <c r="O308"/>
  <c r="P308"/>
  <c r="M309"/>
  <c r="N309"/>
  <c r="O309"/>
  <c r="P309"/>
  <c r="M310"/>
  <c r="N310"/>
  <c r="O310"/>
  <c r="P310"/>
  <c r="M311"/>
  <c r="N311"/>
  <c r="O311"/>
  <c r="P311"/>
  <c r="M312"/>
  <c r="N312"/>
  <c r="O312"/>
  <c r="P312"/>
  <c r="M313"/>
  <c r="N313"/>
  <c r="O313"/>
  <c r="P313"/>
  <c r="M314"/>
  <c r="N314"/>
  <c r="O314"/>
  <c r="P314"/>
  <c r="M315"/>
  <c r="N315"/>
  <c r="O315"/>
  <c r="P315"/>
  <c r="M316"/>
  <c r="N316"/>
  <c r="O316"/>
  <c r="P316"/>
  <c r="M317"/>
  <c r="N317"/>
  <c r="O317"/>
  <c r="P317"/>
  <c r="M318"/>
  <c r="N318"/>
  <c r="O318"/>
  <c r="P318"/>
  <c r="M319"/>
  <c r="N319"/>
  <c r="O319"/>
  <c r="P319"/>
  <c r="M320"/>
  <c r="N320"/>
  <c r="O320"/>
  <c r="P320"/>
  <c r="M321"/>
  <c r="N321"/>
  <c r="O321"/>
  <c r="P321"/>
  <c r="M322"/>
  <c r="N322"/>
  <c r="O322"/>
  <c r="P322"/>
  <c r="M323"/>
  <c r="N323"/>
  <c r="O323"/>
  <c r="P323"/>
  <c r="M324"/>
  <c r="N324"/>
  <c r="O324"/>
  <c r="P324"/>
  <c r="M325"/>
  <c r="N325"/>
  <c r="O325"/>
  <c r="P325"/>
  <c r="M326"/>
  <c r="N326"/>
  <c r="O326"/>
  <c r="P326"/>
  <c r="M327"/>
  <c r="N327"/>
  <c r="O327"/>
  <c r="P327"/>
  <c r="M328"/>
  <c r="N328"/>
  <c r="O328"/>
  <c r="P328"/>
  <c r="M329"/>
  <c r="N329"/>
  <c r="O329"/>
  <c r="P329"/>
  <c r="M330"/>
  <c r="N330"/>
  <c r="O330"/>
  <c r="P330"/>
  <c r="M331"/>
  <c r="N331"/>
  <c r="O331"/>
  <c r="P331"/>
  <c r="M332"/>
  <c r="N332"/>
  <c r="O332"/>
  <c r="P332"/>
  <c r="M333"/>
  <c r="N333"/>
  <c r="O333"/>
  <c r="P333"/>
  <c r="M334"/>
  <c r="N334"/>
  <c r="O334"/>
  <c r="P334"/>
  <c r="M335"/>
  <c r="N335"/>
  <c r="O335"/>
  <c r="P335"/>
  <c r="M336"/>
  <c r="N336"/>
  <c r="O336"/>
  <c r="P336"/>
  <c r="M337"/>
  <c r="N337"/>
  <c r="O337"/>
  <c r="P337"/>
  <c r="M338"/>
  <c r="N338"/>
  <c r="O338"/>
  <c r="P338"/>
  <c r="M339"/>
  <c r="N339"/>
  <c r="O339"/>
  <c r="P339"/>
  <c r="M340"/>
  <c r="N340"/>
  <c r="O340"/>
  <c r="P340"/>
  <c r="M341"/>
  <c r="N341"/>
  <c r="O341"/>
  <c r="P341"/>
  <c r="M342"/>
  <c r="N342"/>
  <c r="O342"/>
  <c r="P342"/>
  <c r="M343"/>
  <c r="N343"/>
  <c r="O343"/>
  <c r="P343"/>
  <c r="M344"/>
  <c r="N344"/>
  <c r="O344"/>
  <c r="P344"/>
  <c r="M345"/>
  <c r="N345"/>
  <c r="O345"/>
  <c r="P345"/>
  <c r="M346"/>
  <c r="N346"/>
  <c r="O346"/>
  <c r="P346"/>
  <c r="M347"/>
  <c r="N347"/>
  <c r="O347"/>
  <c r="P347"/>
  <c r="M348"/>
  <c r="N348"/>
  <c r="O348"/>
  <c r="P348"/>
  <c r="M349"/>
  <c r="N349"/>
  <c r="O349"/>
  <c r="P349"/>
  <c r="M350"/>
  <c r="N350"/>
  <c r="O350"/>
  <c r="P350"/>
  <c r="M351"/>
  <c r="N351"/>
  <c r="O351"/>
  <c r="P351"/>
  <c r="M352"/>
  <c r="N352"/>
  <c r="O352"/>
  <c r="P352"/>
  <c r="M353"/>
  <c r="N353"/>
  <c r="O353"/>
  <c r="P353"/>
  <c r="M354"/>
  <c r="N354"/>
  <c r="O354"/>
  <c r="P354"/>
  <c r="M355"/>
  <c r="N355"/>
  <c r="O355"/>
  <c r="P355"/>
  <c r="M356"/>
  <c r="N356"/>
  <c r="O356"/>
  <c r="P356"/>
  <c r="M357"/>
  <c r="N357"/>
  <c r="O357"/>
  <c r="P357"/>
  <c r="M358"/>
  <c r="N358"/>
  <c r="O358"/>
  <c r="P358"/>
  <c r="M359"/>
  <c r="N359"/>
  <c r="O359"/>
  <c r="P359"/>
  <c r="M360"/>
  <c r="N360"/>
  <c r="O360"/>
  <c r="P360"/>
  <c r="M361"/>
  <c r="N361"/>
  <c r="O361"/>
  <c r="P361"/>
  <c r="M362"/>
  <c r="N362"/>
  <c r="O362"/>
  <c r="P362"/>
  <c r="M363"/>
  <c r="N363"/>
  <c r="O363"/>
  <c r="P363"/>
  <c r="M364"/>
  <c r="N364"/>
  <c r="O364"/>
  <c r="P364"/>
  <c r="M365"/>
  <c r="N365"/>
  <c r="O365"/>
  <c r="P365"/>
  <c r="M366"/>
  <c r="N366"/>
  <c r="O366"/>
  <c r="P366"/>
  <c r="M367"/>
  <c r="N367"/>
  <c r="O367"/>
  <c r="P367"/>
  <c r="M368"/>
  <c r="N368"/>
  <c r="O368"/>
  <c r="P368"/>
  <c r="M369"/>
  <c r="N369"/>
  <c r="O369"/>
  <c r="P369"/>
  <c r="M370"/>
  <c r="N370"/>
  <c r="O370"/>
  <c r="P370"/>
  <c r="M371"/>
  <c r="N371"/>
  <c r="O371"/>
  <c r="P371"/>
  <c r="M372"/>
  <c r="N372"/>
  <c r="O372"/>
  <c r="P372"/>
  <c r="M373"/>
  <c r="N373"/>
  <c r="O373"/>
  <c r="P373"/>
  <c r="M374"/>
  <c r="N374"/>
  <c r="O374"/>
  <c r="P374"/>
  <c r="M375"/>
  <c r="N375"/>
  <c r="O375"/>
  <c r="P375"/>
  <c r="M376"/>
  <c r="N376"/>
  <c r="O376"/>
  <c r="P376"/>
  <c r="M377"/>
  <c r="N377"/>
  <c r="O377"/>
  <c r="P377"/>
  <c r="M378"/>
  <c r="N378"/>
  <c r="O378"/>
  <c r="P378"/>
  <c r="M379"/>
  <c r="N379"/>
  <c r="O379"/>
  <c r="P379"/>
  <c r="M380"/>
  <c r="N380"/>
  <c r="O380"/>
  <c r="P380"/>
  <c r="M381"/>
  <c r="N381"/>
  <c r="O381"/>
  <c r="P381"/>
  <c r="M382"/>
  <c r="N382"/>
  <c r="O382"/>
  <c r="P382"/>
  <c r="M383"/>
  <c r="N383"/>
  <c r="O383"/>
  <c r="P383"/>
  <c r="M384"/>
  <c r="N384"/>
  <c r="O384"/>
  <c r="P384"/>
  <c r="M385"/>
  <c r="N385"/>
  <c r="O385"/>
  <c r="P385"/>
  <c r="M386"/>
  <c r="N386"/>
  <c r="O386"/>
  <c r="P386"/>
  <c r="M387"/>
  <c r="N387"/>
  <c r="O387"/>
  <c r="P387"/>
  <c r="M388"/>
  <c r="N388"/>
  <c r="O388"/>
  <c r="P388"/>
  <c r="M389"/>
  <c r="N389"/>
  <c r="O389"/>
  <c r="P389"/>
  <c r="M390"/>
  <c r="N390"/>
  <c r="O390"/>
  <c r="P390"/>
  <c r="M391"/>
  <c r="N391"/>
  <c r="O391"/>
  <c r="P391"/>
  <c r="M392"/>
  <c r="N392"/>
  <c r="O392"/>
  <c r="P392"/>
  <c r="M393"/>
  <c r="N393"/>
  <c r="O393"/>
  <c r="P393"/>
  <c r="M394"/>
  <c r="N394"/>
  <c r="O394"/>
  <c r="P394"/>
  <c r="M395"/>
  <c r="N395"/>
  <c r="O395"/>
  <c r="P395"/>
  <c r="M396"/>
  <c r="N396"/>
  <c r="O396"/>
  <c r="P396"/>
  <c r="M397"/>
  <c r="N397"/>
  <c r="O397"/>
  <c r="P397"/>
  <c r="M398"/>
  <c r="N398"/>
  <c r="O398"/>
  <c r="P398"/>
  <c r="M399"/>
  <c r="N399"/>
  <c r="O399"/>
  <c r="P399"/>
  <c r="M400"/>
  <c r="N400"/>
  <c r="O400"/>
  <c r="P400"/>
  <c r="M401"/>
  <c r="N401"/>
  <c r="O401"/>
  <c r="P401"/>
  <c r="M402"/>
  <c r="N402"/>
  <c r="O402"/>
  <c r="P402"/>
  <c r="M403"/>
  <c r="N403"/>
  <c r="O403"/>
  <c r="P403"/>
  <c r="M404"/>
  <c r="N404"/>
  <c r="O404"/>
  <c r="P404"/>
  <c r="M405"/>
  <c r="N405"/>
  <c r="O405"/>
  <c r="P405"/>
  <c r="M406"/>
  <c r="N406"/>
  <c r="O406"/>
  <c r="P406"/>
  <c r="M407"/>
  <c r="N407"/>
  <c r="O407"/>
  <c r="P407"/>
  <c r="M408"/>
  <c r="N408"/>
  <c r="O408"/>
  <c r="P408"/>
  <c r="M409"/>
  <c r="N409"/>
  <c r="O409"/>
  <c r="P409"/>
  <c r="M410"/>
  <c r="N410"/>
  <c r="O410"/>
  <c r="P410"/>
  <c r="M411"/>
  <c r="N411"/>
  <c r="O411"/>
  <c r="P411"/>
  <c r="M412"/>
  <c r="N412"/>
  <c r="O412"/>
  <c r="P412"/>
  <c r="M413"/>
  <c r="N413"/>
  <c r="O413"/>
  <c r="P413"/>
  <c r="M414"/>
  <c r="N414"/>
  <c r="O414"/>
  <c r="P414"/>
  <c r="M415"/>
  <c r="N415"/>
  <c r="O415"/>
  <c r="P415"/>
  <c r="M416"/>
  <c r="N416"/>
  <c r="O416"/>
  <c r="P416"/>
  <c r="M417"/>
  <c r="N417"/>
  <c r="O417"/>
  <c r="P417"/>
  <c r="M418"/>
  <c r="N418"/>
  <c r="O418"/>
  <c r="P418"/>
  <c r="M419"/>
  <c r="N419"/>
  <c r="O419"/>
  <c r="P419"/>
  <c r="M420"/>
  <c r="N420"/>
  <c r="O420"/>
  <c r="P420"/>
  <c r="M421"/>
  <c r="N421"/>
  <c r="O421"/>
  <c r="P421"/>
  <c r="M422"/>
  <c r="N422"/>
  <c r="O422"/>
  <c r="P422"/>
  <c r="M423"/>
  <c r="N423"/>
  <c r="O423"/>
  <c r="P423"/>
  <c r="M424"/>
  <c r="N424"/>
  <c r="O424"/>
  <c r="P424"/>
  <c r="M425"/>
  <c r="N425"/>
  <c r="O425"/>
  <c r="P425"/>
  <c r="M426"/>
  <c r="N426"/>
  <c r="O426"/>
  <c r="P426"/>
  <c r="M427"/>
  <c r="N427"/>
  <c r="O427"/>
  <c r="P427"/>
  <c r="M428"/>
  <c r="N428"/>
  <c r="O428"/>
  <c r="P428"/>
  <c r="M429"/>
  <c r="N429"/>
  <c r="O429"/>
  <c r="P429"/>
  <c r="M430"/>
  <c r="N430"/>
  <c r="O430"/>
  <c r="P430"/>
  <c r="M431"/>
  <c r="N431"/>
  <c r="O431"/>
  <c r="P431"/>
  <c r="M432"/>
  <c r="N432"/>
  <c r="O432"/>
  <c r="P432"/>
  <c r="M433"/>
  <c r="N433"/>
  <c r="O433"/>
  <c r="P433"/>
  <c r="M434"/>
  <c r="N434"/>
  <c r="O434"/>
  <c r="P434"/>
  <c r="M435"/>
  <c r="N435"/>
  <c r="O435"/>
  <c r="P435"/>
  <c r="M436"/>
  <c r="N436"/>
  <c r="O436"/>
  <c r="P436"/>
  <c r="M437"/>
  <c r="N437"/>
  <c r="O437"/>
  <c r="P437"/>
  <c r="M438"/>
  <c r="N438"/>
  <c r="O438"/>
  <c r="P438"/>
  <c r="M439"/>
  <c r="N439"/>
  <c r="O439"/>
  <c r="P439"/>
  <c r="M440"/>
  <c r="N440"/>
  <c r="O440"/>
  <c r="P440"/>
  <c r="M441"/>
  <c r="N441"/>
  <c r="O441"/>
  <c r="P441"/>
  <c r="M442"/>
  <c r="N442"/>
  <c r="O442"/>
  <c r="P442"/>
  <c r="M443"/>
  <c r="N443"/>
  <c r="O443"/>
  <c r="P443"/>
  <c r="M444"/>
  <c r="N444"/>
  <c r="O444"/>
  <c r="P444"/>
  <c r="M445"/>
  <c r="N445"/>
  <c r="O445"/>
  <c r="P445"/>
  <c r="M446"/>
  <c r="N446"/>
  <c r="O446"/>
  <c r="P446"/>
  <c r="M447"/>
  <c r="N447"/>
  <c r="O447"/>
  <c r="P447"/>
  <c r="M448"/>
  <c r="N448"/>
  <c r="O448"/>
  <c r="P448"/>
  <c r="M449"/>
  <c r="N449"/>
  <c r="O449"/>
  <c r="P449"/>
  <c r="M450"/>
  <c r="N450"/>
  <c r="O450"/>
  <c r="P450"/>
  <c r="M451"/>
  <c r="N451"/>
  <c r="O451"/>
  <c r="P451"/>
  <c r="M4" i="20"/>
  <c r="N4"/>
  <c r="M5"/>
  <c r="N5"/>
  <c r="M6"/>
  <c r="N6"/>
  <c r="M7"/>
  <c r="N7"/>
  <c r="M8"/>
  <c r="N8"/>
  <c r="M9"/>
  <c r="N9"/>
  <c r="M10"/>
  <c r="N10"/>
  <c r="M11"/>
  <c r="N11"/>
  <c r="M12"/>
  <c r="N12"/>
  <c r="M13"/>
  <c r="N13"/>
  <c r="M14"/>
  <c r="N14"/>
  <c r="M15"/>
  <c r="N15"/>
  <c r="M16"/>
  <c r="N16"/>
  <c r="M17"/>
  <c r="N17"/>
  <c r="M18"/>
  <c r="N18"/>
  <c r="M19"/>
  <c r="N19"/>
  <c r="M20"/>
  <c r="N20"/>
  <c r="M21"/>
  <c r="N21"/>
  <c r="M22"/>
  <c r="N22"/>
  <c r="M23"/>
  <c r="N23"/>
  <c r="M24"/>
  <c r="N24"/>
  <c r="M25"/>
  <c r="N25"/>
  <c r="M26"/>
  <c r="N26"/>
  <c r="M27"/>
  <c r="N27"/>
  <c r="M28"/>
  <c r="N28"/>
  <c r="M29"/>
  <c r="N29"/>
  <c r="M30"/>
  <c r="N30"/>
  <c r="M31"/>
  <c r="N31"/>
  <c r="M32"/>
  <c r="N32"/>
  <c r="M33"/>
  <c r="N33"/>
  <c r="M34"/>
  <c r="N34"/>
  <c r="M35"/>
  <c r="N35"/>
  <c r="M36"/>
  <c r="N36"/>
  <c r="M37"/>
  <c r="N37"/>
  <c r="M38"/>
  <c r="N38"/>
  <c r="M39"/>
  <c r="N39"/>
  <c r="M40"/>
  <c r="N40"/>
  <c r="M41"/>
  <c r="N41"/>
  <c r="M42"/>
  <c r="N42"/>
  <c r="M43"/>
  <c r="N43"/>
  <c r="M44"/>
  <c r="N44"/>
  <c r="M45"/>
  <c r="N45"/>
  <c r="M46"/>
  <c r="N46"/>
  <c r="M47"/>
  <c r="N47"/>
  <c r="M48"/>
  <c r="N48"/>
  <c r="M49"/>
  <c r="N49"/>
  <c r="M50"/>
  <c r="N50"/>
  <c r="M51"/>
  <c r="N51"/>
  <c r="M52"/>
  <c r="N52"/>
  <c r="M53"/>
  <c r="N53"/>
  <c r="M54"/>
  <c r="N54"/>
  <c r="M55"/>
  <c r="N55"/>
  <c r="M56"/>
  <c r="N56"/>
  <c r="M57"/>
  <c r="N57"/>
  <c r="M58"/>
  <c r="N58"/>
  <c r="M59"/>
  <c r="N59"/>
  <c r="M60"/>
  <c r="N60"/>
  <c r="M61"/>
  <c r="N61"/>
  <c r="M62"/>
  <c r="N62"/>
  <c r="M63"/>
  <c r="N63"/>
  <c r="M64"/>
  <c r="N64"/>
  <c r="M65"/>
  <c r="N65"/>
  <c r="M66"/>
  <c r="N66"/>
  <c r="M67"/>
  <c r="N67"/>
  <c r="M68"/>
  <c r="N68"/>
  <c r="M69"/>
  <c r="N69"/>
  <c r="M70"/>
  <c r="N70"/>
  <c r="M71"/>
  <c r="N71"/>
  <c r="M72"/>
  <c r="N72"/>
  <c r="M73"/>
  <c r="N73"/>
  <c r="M74"/>
  <c r="N74"/>
  <c r="M75"/>
  <c r="N75"/>
  <c r="M76"/>
  <c r="N76"/>
  <c r="M77"/>
  <c r="N77"/>
  <c r="M78"/>
  <c r="N78"/>
  <c r="M79"/>
  <c r="N79"/>
  <c r="M80"/>
  <c r="N80"/>
  <c r="M81"/>
  <c r="N81"/>
  <c r="M82"/>
  <c r="N82"/>
  <c r="M83"/>
  <c r="N83"/>
  <c r="M84"/>
  <c r="N84"/>
  <c r="M85"/>
  <c r="N85"/>
  <c r="M86"/>
  <c r="N86"/>
  <c r="M87"/>
  <c r="N87"/>
  <c r="M88"/>
  <c r="N88"/>
  <c r="M89"/>
  <c r="N89"/>
  <c r="M90"/>
  <c r="N90"/>
  <c r="M91"/>
  <c r="N91"/>
  <c r="M92"/>
  <c r="N92"/>
  <c r="M93"/>
  <c r="N93"/>
  <c r="M94"/>
  <c r="N94"/>
  <c r="M95"/>
  <c r="N95"/>
  <c r="M96"/>
  <c r="N96"/>
  <c r="M97"/>
  <c r="N97"/>
  <c r="M98"/>
  <c r="N98"/>
  <c r="M99"/>
  <c r="N99"/>
  <c r="M100"/>
  <c r="N100"/>
  <c r="M101"/>
  <c r="N101"/>
  <c r="M102"/>
  <c r="N102"/>
  <c r="M103"/>
  <c r="N103"/>
  <c r="M104"/>
  <c r="N104"/>
  <c r="M105"/>
  <c r="N105"/>
  <c r="M106"/>
  <c r="N106"/>
  <c r="M107"/>
  <c r="N107"/>
  <c r="M108"/>
  <c r="N108"/>
  <c r="M109"/>
  <c r="N109"/>
  <c r="M110"/>
  <c r="N110"/>
  <c r="M111"/>
  <c r="N111"/>
  <c r="M112"/>
  <c r="N112"/>
  <c r="M113"/>
  <c r="N113"/>
  <c r="M114"/>
  <c r="N114"/>
  <c r="M115"/>
  <c r="N115"/>
  <c r="M116"/>
  <c r="N116"/>
  <c r="M117"/>
  <c r="N117"/>
  <c r="M118"/>
  <c r="N118"/>
  <c r="M119"/>
  <c r="N119"/>
  <c r="M120"/>
  <c r="N120"/>
  <c r="M121"/>
  <c r="N121"/>
  <c r="M122"/>
  <c r="N122"/>
  <c r="M123"/>
  <c r="N123"/>
  <c r="M124"/>
  <c r="N124"/>
  <c r="M125"/>
  <c r="N125"/>
  <c r="M126"/>
  <c r="N126"/>
  <c r="M127"/>
  <c r="N127"/>
  <c r="M128"/>
  <c r="N128"/>
  <c r="M129"/>
  <c r="N129"/>
  <c r="M130"/>
  <c r="N130"/>
  <c r="M131"/>
  <c r="N131"/>
  <c r="M132"/>
  <c r="N132"/>
  <c r="M133"/>
  <c r="N133"/>
  <c r="M134"/>
  <c r="N134"/>
  <c r="M135"/>
  <c r="N135"/>
  <c r="M136"/>
  <c r="N136"/>
  <c r="M137"/>
  <c r="N137"/>
  <c r="M138"/>
  <c r="N138"/>
  <c r="M139"/>
  <c r="N139"/>
  <c r="M140"/>
  <c r="N140"/>
  <c r="M141"/>
  <c r="N141"/>
  <c r="M142"/>
  <c r="N142"/>
  <c r="M143"/>
  <c r="N143"/>
  <c r="M144"/>
  <c r="N144"/>
  <c r="M145"/>
  <c r="N145"/>
  <c r="M146"/>
  <c r="N146"/>
  <c r="M147"/>
  <c r="N147"/>
  <c r="M148"/>
  <c r="N148"/>
  <c r="M149"/>
  <c r="N149"/>
  <c r="M150"/>
  <c r="N150"/>
  <c r="M151"/>
  <c r="N151"/>
  <c r="M152"/>
  <c r="N152"/>
  <c r="M153"/>
  <c r="N153"/>
  <c r="M154"/>
  <c r="N154"/>
  <c r="M155"/>
  <c r="N155"/>
  <c r="M156"/>
  <c r="N156"/>
  <c r="M157"/>
  <c r="N157"/>
  <c r="M158"/>
  <c r="N158"/>
  <c r="M159"/>
  <c r="N159"/>
  <c r="M160"/>
  <c r="N160"/>
  <c r="M161"/>
  <c r="N161"/>
  <c r="M162"/>
  <c r="N162"/>
  <c r="M163"/>
  <c r="N163"/>
  <c r="M164"/>
  <c r="N164"/>
  <c r="M165"/>
  <c r="N165"/>
  <c r="M166"/>
  <c r="N166"/>
  <c r="M167"/>
  <c r="N167"/>
  <c r="M168"/>
  <c r="N168"/>
  <c r="M169"/>
  <c r="N169"/>
  <c r="M170"/>
  <c r="N170"/>
  <c r="M171"/>
  <c r="N171"/>
  <c r="M172"/>
  <c r="N172"/>
  <c r="M173"/>
  <c r="N173"/>
  <c r="M174"/>
  <c r="N174"/>
  <c r="M175"/>
  <c r="N175"/>
  <c r="M176"/>
  <c r="N176"/>
  <c r="M177"/>
  <c r="N177"/>
  <c r="M178"/>
  <c r="N178"/>
  <c r="M179"/>
  <c r="N179"/>
  <c r="M180"/>
  <c r="N180"/>
  <c r="M181"/>
  <c r="N181"/>
  <c r="M182"/>
  <c r="N182"/>
  <c r="M183"/>
  <c r="N183"/>
  <c r="M184"/>
  <c r="N184"/>
  <c r="M185"/>
  <c r="N185"/>
  <c r="M186"/>
  <c r="N186"/>
  <c r="M187"/>
  <c r="N187"/>
  <c r="M188"/>
  <c r="N188"/>
  <c r="M189"/>
  <c r="N189"/>
  <c r="M190"/>
  <c r="N190"/>
  <c r="M191"/>
  <c r="N191"/>
  <c r="M192"/>
  <c r="N192"/>
  <c r="M193"/>
  <c r="N193"/>
  <c r="M194"/>
  <c r="N194"/>
  <c r="M195"/>
  <c r="N195"/>
  <c r="M196"/>
  <c r="N196"/>
  <c r="M197"/>
  <c r="N197"/>
  <c r="M198"/>
  <c r="N198"/>
  <c r="M199"/>
  <c r="N199"/>
  <c r="M200"/>
  <c r="N200"/>
  <c r="M201"/>
  <c r="N201"/>
  <c r="M202"/>
  <c r="N202"/>
  <c r="M203"/>
  <c r="N203"/>
  <c r="M204"/>
  <c r="N204"/>
  <c r="M205"/>
  <c r="N205"/>
  <c r="M206"/>
  <c r="N206"/>
  <c r="M207"/>
  <c r="N207"/>
  <c r="M208"/>
  <c r="N208"/>
  <c r="M209"/>
  <c r="N209"/>
  <c r="M210"/>
  <c r="N210"/>
  <c r="M211"/>
  <c r="N211"/>
  <c r="M212"/>
  <c r="N212"/>
  <c r="M213"/>
  <c r="N213"/>
  <c r="M214"/>
  <c r="N214"/>
  <c r="M215"/>
  <c r="N215"/>
  <c r="M216"/>
  <c r="N216"/>
  <c r="M217"/>
  <c r="N217"/>
  <c r="M218"/>
  <c r="N218"/>
  <c r="B6" i="27"/>
  <c r="C6"/>
  <c r="D6"/>
  <c r="E6"/>
  <c r="D4"/>
  <c r="D5"/>
  <c r="D3"/>
  <c r="D7"/>
  <c r="C4"/>
  <c r="B4"/>
  <c r="E4"/>
  <c r="B3"/>
  <c r="B5"/>
  <c r="B7"/>
  <c r="C5"/>
  <c r="C3"/>
  <c r="C7"/>
  <c r="E5"/>
  <c r="E3"/>
  <c r="E7"/>
  <c r="F4"/>
  <c r="F5"/>
  <c r="F3"/>
  <c r="F7"/>
  <c r="K4" i="22"/>
  <c r="L4"/>
  <c r="M4"/>
  <c r="K5"/>
  <c r="L5"/>
  <c r="M5"/>
  <c r="K6"/>
  <c r="L6"/>
  <c r="M6"/>
  <c r="K7"/>
  <c r="L7"/>
  <c r="M7"/>
  <c r="K8"/>
  <c r="L8"/>
  <c r="M8"/>
  <c r="K9"/>
  <c r="L9"/>
  <c r="M9"/>
  <c r="K10"/>
  <c r="L10"/>
  <c r="M10"/>
  <c r="K11"/>
  <c r="L11"/>
  <c r="M11"/>
  <c r="K12"/>
  <c r="L12"/>
  <c r="M12"/>
  <c r="K13"/>
  <c r="L13"/>
  <c r="M13"/>
  <c r="K14"/>
  <c r="L14"/>
  <c r="M14"/>
  <c r="K15"/>
  <c r="L15"/>
  <c r="M15"/>
  <c r="K16"/>
  <c r="L16"/>
  <c r="M16"/>
  <c r="K17"/>
  <c r="L17"/>
  <c r="M17"/>
  <c r="K18"/>
  <c r="L18"/>
  <c r="M18"/>
  <c r="K19"/>
  <c r="L19"/>
  <c r="M19"/>
  <c r="K20"/>
  <c r="L20"/>
  <c r="M20"/>
  <c r="B21"/>
  <c r="C21"/>
  <c r="D21"/>
  <c r="E21"/>
  <c r="F21"/>
  <c r="G21"/>
  <c r="H21"/>
  <c r="I21"/>
  <c r="J21"/>
  <c r="K21"/>
  <c r="L21"/>
  <c r="M21"/>
  <c r="D22"/>
  <c r="G22"/>
  <c r="J22"/>
  <c r="M22"/>
  <c r="B7" i="25"/>
  <c r="C7"/>
  <c r="D7"/>
  <c r="E7"/>
  <c r="F7"/>
  <c r="G7"/>
  <c r="H7"/>
  <c r="I7"/>
  <c r="J7"/>
  <c r="K7"/>
  <c r="L7"/>
  <c r="M7"/>
  <c r="N7"/>
  <c r="O7"/>
  <c r="P7"/>
  <c r="Q7"/>
  <c r="B8"/>
  <c r="C8"/>
  <c r="D8"/>
  <c r="F8"/>
  <c r="G8"/>
  <c r="H8"/>
  <c r="J8"/>
  <c r="K8"/>
  <c r="L8"/>
  <c r="N8"/>
  <c r="O8"/>
  <c r="P8"/>
  <c r="E4" i="26"/>
  <c r="F4"/>
  <c r="G4"/>
  <c r="H4"/>
  <c r="E5"/>
  <c r="F5"/>
  <c r="G5"/>
  <c r="H5"/>
  <c r="B6"/>
  <c r="E6"/>
  <c r="F6"/>
  <c r="G6"/>
  <c r="H6"/>
  <c r="B7"/>
  <c r="E7"/>
  <c r="F7"/>
  <c r="G7"/>
  <c r="H7"/>
  <c r="B8"/>
  <c r="E8"/>
  <c r="F8"/>
  <c r="G8"/>
  <c r="H8"/>
  <c r="E9"/>
  <c r="F9"/>
  <c r="G9"/>
  <c r="H9"/>
  <c r="E10"/>
  <c r="F10"/>
  <c r="G10"/>
  <c r="H10"/>
  <c r="E11"/>
  <c r="F11"/>
  <c r="G11"/>
  <c r="H11"/>
  <c r="E12"/>
  <c r="F12"/>
  <c r="G12"/>
  <c r="H12"/>
  <c r="B17" i="24"/>
  <c r="C17"/>
  <c r="D17"/>
  <c r="E17"/>
  <c r="F17"/>
  <c r="G17"/>
  <c r="H17"/>
  <c r="I17"/>
</calcChain>
</file>

<file path=xl/comments1.xml><?xml version="1.0" encoding="utf-8"?>
<comments xmlns="http://schemas.openxmlformats.org/spreadsheetml/2006/main">
  <authors>
    <author>Gary Strand</author>
  </authors>
  <commentList>
    <comment ref="C4" authorId="0">
      <text>
        <r>
          <rPr>
            <b/>
            <sz val="9"/>
            <color indexed="81"/>
            <rFont val="Helvetica Neue"/>
          </rPr>
          <t>Gary Strand:</t>
        </r>
        <r>
          <rPr>
            <sz val="9"/>
            <color indexed="81"/>
            <rFont val="Helvetica Neue"/>
          </rPr>
          <t xml:space="preserve">
Replace XXXX with start year (still TBD)</t>
        </r>
      </text>
    </comment>
    <comment ref="C5" authorId="0">
      <text>
        <r>
          <rPr>
            <b/>
            <sz val="9"/>
            <color indexed="81"/>
            <rFont val="Helvetica Neue"/>
          </rPr>
          <t>Gary Strand:</t>
        </r>
        <r>
          <rPr>
            <sz val="9"/>
            <color indexed="81"/>
            <rFont val="Helvetica Neue"/>
          </rPr>
          <t xml:space="preserve">
Replace XXXX with start year (still TBD)</t>
        </r>
      </text>
    </comment>
    <comment ref="C9" authorId="0">
      <text>
        <r>
          <rPr>
            <b/>
            <sz val="9"/>
            <color indexed="81"/>
            <rFont val="Helvetica Neue"/>
          </rPr>
          <t>Gary Strand:</t>
        </r>
        <r>
          <rPr>
            <sz val="9"/>
            <color indexed="81"/>
            <rFont val="Helvetica Neue"/>
          </rPr>
          <t xml:space="preserve">
Replace XXXX with start year (still TBD)</t>
        </r>
      </text>
    </comment>
    <comment ref="C10" authorId="0">
      <text>
        <r>
          <rPr>
            <b/>
            <sz val="9"/>
            <color indexed="81"/>
            <rFont val="Helvetica Neue"/>
          </rPr>
          <t>Gary Strand:</t>
        </r>
        <r>
          <rPr>
            <sz val="9"/>
            <color indexed="81"/>
            <rFont val="Helvetica Neue"/>
          </rPr>
          <t xml:space="preserve">
Replace XXXX with start year (still TBD)</t>
        </r>
      </text>
    </comment>
    <comment ref="C11" authorId="0">
      <text>
        <r>
          <rPr>
            <b/>
            <sz val="9"/>
            <color indexed="81"/>
            <rFont val="Helvetica Neue"/>
          </rPr>
          <t>Gary Strand:</t>
        </r>
        <r>
          <rPr>
            <sz val="9"/>
            <color indexed="81"/>
            <rFont val="Helvetica Neue"/>
          </rPr>
          <t xml:space="preserve">
Replace XXXX with start year (still TBD)</t>
        </r>
      </text>
    </comment>
    <comment ref="C14" authorId="0">
      <text>
        <r>
          <rPr>
            <b/>
            <sz val="9"/>
            <color indexed="81"/>
            <rFont val="Helvetica Neue"/>
          </rPr>
          <t>Gary Strand:</t>
        </r>
        <r>
          <rPr>
            <sz val="9"/>
            <color indexed="81"/>
            <rFont val="Helvetica Neue"/>
          </rPr>
          <t xml:space="preserve">
Replace 'XXXX' with start year, replace 'Y' with integer indicating that a different initialization procedure was used. Still TBD.</t>
        </r>
      </text>
    </comment>
  </commentList>
</comments>
</file>

<file path=xl/comments2.xml><?xml version="1.0" encoding="utf-8"?>
<comments xmlns="http://schemas.openxmlformats.org/spreadsheetml/2006/main">
  <authors>
    <author>Gary Strand</author>
  </authors>
  <commentList>
    <comment ref="B2" authorId="0">
      <text>
        <r>
          <rPr>
            <b/>
            <sz val="9"/>
            <color indexed="81"/>
            <rFont val="Helvetica Neue"/>
          </rPr>
          <t>Gary Strand:</t>
        </r>
        <r>
          <rPr>
            <sz val="9"/>
            <color indexed="81"/>
            <rFont val="Helvetica Neue"/>
          </rPr>
          <t xml:space="preserve">
4X cost of 0.5x1</t>
        </r>
      </text>
    </comment>
    <comment ref="B3" authorId="0">
      <text>
        <r>
          <rPr>
            <b/>
            <sz val="9"/>
            <color indexed="81"/>
            <rFont val="Helvetica Neue"/>
          </rPr>
          <t>Gary Strand:</t>
        </r>
        <r>
          <rPr>
            <sz val="9"/>
            <color indexed="81"/>
            <rFont val="Helvetica Neue"/>
          </rPr>
          <t xml:space="preserve">
http://www.cgd.ucar.edu/cseg/timing_ccsm4/index.html</t>
        </r>
      </text>
    </comment>
    <comment ref="B4" authorId="0">
      <text>
        <r>
          <rPr>
            <b/>
            <sz val="9"/>
            <color indexed="81"/>
            <rFont val="Helvetica Neue"/>
          </rPr>
          <t>Gary Strand:</t>
        </r>
        <r>
          <rPr>
            <sz val="9"/>
            <color indexed="81"/>
            <rFont val="Helvetica Neue"/>
          </rPr>
          <t xml:space="preserve">
3X cost of 0.5x1</t>
        </r>
      </text>
    </comment>
    <comment ref="B5" authorId="0">
      <text>
        <r>
          <rPr>
            <b/>
            <sz val="9"/>
            <color indexed="81"/>
            <rFont val="Helvetica Neue"/>
          </rPr>
          <t>Gary Strand:</t>
        </r>
        <r>
          <rPr>
            <sz val="9"/>
            <color indexed="81"/>
            <rFont val="Helvetica Neue"/>
          </rPr>
          <t xml:space="preserve">
ref: Jhurrell memo 26 Aug 2009</t>
        </r>
      </text>
    </comment>
    <comment ref="B6" authorId="0">
      <text>
        <r>
          <rPr>
            <b/>
            <sz val="9"/>
            <color indexed="81"/>
            <rFont val="Helvetica Neue"/>
          </rPr>
          <t>Gary Strand:</t>
        </r>
        <r>
          <rPr>
            <sz val="9"/>
            <color indexed="81"/>
            <rFont val="Helvetica Neue"/>
          </rPr>
          <t xml:space="preserve">
ref: Jhurrell memo 26 Aug 2009</t>
        </r>
      </text>
    </comment>
    <comment ref="B7" authorId="0">
      <text>
        <r>
          <rPr>
            <b/>
            <sz val="9"/>
            <color indexed="81"/>
            <rFont val="Helvetica Neue"/>
          </rPr>
          <t>Gary Strand:</t>
        </r>
        <r>
          <rPr>
            <sz val="9"/>
            <color indexed="81"/>
            <rFont val="Helvetica Neue"/>
          </rPr>
          <t xml:space="preserve">
ref: Jhurrell memo 26 Aug 2009</t>
        </r>
      </text>
    </comment>
    <comment ref="B8" authorId="0">
      <text>
        <r>
          <rPr>
            <b/>
            <sz val="9"/>
            <color indexed="81"/>
            <rFont val="Helvetica Neue"/>
          </rPr>
          <t>Gary Strand:</t>
        </r>
        <r>
          <rPr>
            <sz val="9"/>
            <color indexed="81"/>
            <rFont val="Helvetica Neue"/>
          </rPr>
          <t xml:space="preserve">
ref: Jhurrell memo 26 Aug 2009</t>
        </r>
      </text>
    </comment>
    <comment ref="B9" authorId="0">
      <text>
        <r>
          <rPr>
            <b/>
            <sz val="9"/>
            <color indexed="81"/>
            <rFont val="Helvetica Neue"/>
          </rPr>
          <t>Gary Strand:</t>
        </r>
        <r>
          <rPr>
            <sz val="9"/>
            <color indexed="81"/>
            <rFont val="Helvetica Neue"/>
          </rPr>
          <t xml:space="preserve">
1/2 cost of 1x1</t>
        </r>
      </text>
    </comment>
    <comment ref="B10" authorId="0">
      <text>
        <r>
          <rPr>
            <b/>
            <sz val="9"/>
            <color indexed="81"/>
            <rFont val="Helvetica Neue"/>
          </rPr>
          <t>Gary Strand:</t>
        </r>
        <r>
          <rPr>
            <sz val="9"/>
            <color indexed="81"/>
            <rFont val="Helvetica Neue"/>
          </rPr>
          <t xml:space="preserve">
1/2 cost of 1x1</t>
        </r>
      </text>
    </comment>
  </commentList>
</comments>
</file>

<file path=xl/sharedStrings.xml><?xml version="1.0" encoding="utf-8"?>
<sst xmlns="http://schemas.openxmlformats.org/spreadsheetml/2006/main" count="18551" uniqueCount="3128">
  <si>
    <t>rcp4.5</t>
    <phoneticPr fontId="23" type="noConversion"/>
  </si>
  <si>
    <t>rcp8.5</t>
    <phoneticPr fontId="23" type="noConversion"/>
  </si>
  <si>
    <t>CMIP5 name</t>
    <phoneticPr fontId="23" type="noConversion"/>
  </si>
  <si>
    <t>wg+SIC</t>
    <phoneticPr fontId="23" type="noConversion"/>
  </si>
  <si>
    <t>wall days</t>
    <phoneticPr fontId="23" type="noConversion"/>
  </si>
  <si>
    <t>CMIP5 GB</t>
    <phoneticPr fontId="23" type="noConversion"/>
  </si>
  <si>
    <t>data (GB)</t>
    <phoneticPr fontId="23" type="noConversion"/>
  </si>
  <si>
    <t>TOT</t>
    <phoneticPr fontId="23" type="noConversion"/>
  </si>
  <si>
    <t>1</t>
    <phoneticPr fontId="23" type="noConversion"/>
  </si>
  <si>
    <t>PE khrs</t>
    <phoneticPr fontId="23" type="noConversion"/>
  </si>
  <si>
    <t>0.5x1</t>
    <phoneticPr fontId="23" type="noConversion"/>
  </si>
  <si>
    <t>0.5x1CN</t>
    <phoneticPr fontId="23" type="noConversion"/>
  </si>
  <si>
    <t>1x1</t>
    <phoneticPr fontId="23" type="noConversion"/>
  </si>
  <si>
    <t>1x1CN</t>
    <phoneticPr fontId="23" type="noConversion"/>
  </si>
  <si>
    <t>1x1AMIP</t>
    <phoneticPr fontId="23" type="noConversion"/>
  </si>
  <si>
    <t>1x1noCN</t>
    <phoneticPr fontId="23" type="noConversion"/>
  </si>
  <si>
    <t>2x1</t>
    <phoneticPr fontId="23" type="noConversion"/>
  </si>
  <si>
    <t>2x1CN</t>
    <phoneticPr fontId="23" type="noConversion"/>
  </si>
  <si>
    <t>Long-term totals</t>
    <phoneticPr fontId="23" type="noConversion"/>
  </si>
  <si>
    <t>CMIP5 short name</t>
    <phoneticPr fontId="23" type="noConversion"/>
  </si>
  <si>
    <t>IC</t>
    <phoneticPr fontId="23" type="noConversion"/>
  </si>
  <si>
    <t>BC</t>
    <phoneticPr fontId="23" type="noConversion"/>
  </si>
  <si>
    <t>total PE khrs</t>
    <phoneticPr fontId="23" type="noConversion"/>
  </si>
  <si>
    <t>wall days</t>
    <phoneticPr fontId="23" type="noConversion"/>
  </si>
  <si>
    <t>UES</t>
  </si>
  <si>
    <t>UET</t>
  </si>
  <si>
    <t>UISOP</t>
  </si>
  <si>
    <t>USUBM</t>
  </si>
  <si>
    <t>VISOP</t>
  </si>
  <si>
    <t>VNS</t>
  </si>
  <si>
    <t>VNS_ISOP</t>
  </si>
  <si>
    <t>VNS_SUBM</t>
  </si>
  <si>
    <t>VNT</t>
  </si>
  <si>
    <t>VNT_ISOP</t>
  </si>
  <si>
    <t>VNT_SUBM</t>
  </si>
  <si>
    <t>VSUBM</t>
  </si>
  <si>
    <t>WISOP</t>
  </si>
  <si>
    <t>WSUBM</t>
  </si>
  <si>
    <t>WTS</t>
  </si>
  <si>
    <t>WTT</t>
  </si>
  <si>
    <t>WVEL</t>
  </si>
  <si>
    <t>XBLT</t>
  </si>
  <si>
    <t>XMXL</t>
  </si>
  <si>
    <t>dTEMP_NEG_2D</t>
  </si>
  <si>
    <t>dTEMP_POS_2D</t>
  </si>
  <si>
    <t>Tsfc</t>
  </si>
  <si>
    <t>ice_day</t>
  </si>
  <si>
    <t>uvel</t>
  </si>
  <si>
    <t>vvel</t>
  </si>
  <si>
    <t>fswdn</t>
  </si>
  <si>
    <t>flwdn</t>
  </si>
  <si>
    <t>snow</t>
  </si>
  <si>
    <t>snow_ai</t>
  </si>
  <si>
    <t>rain</t>
  </si>
  <si>
    <t>rain_ai</t>
  </si>
  <si>
    <t>fswabs</t>
  </si>
  <si>
    <t>fswabs_ai</t>
  </si>
  <si>
    <t>albsni</t>
  </si>
  <si>
    <t>flat</t>
  </si>
  <si>
    <t>flat_ai</t>
  </si>
  <si>
    <t>CORE decadal prediction</t>
    <phoneticPr fontId="23" type="noConversion"/>
  </si>
  <si>
    <t>N</t>
    <phoneticPr fontId="23" type="noConversion"/>
  </si>
  <si>
    <t>TIER I decadal prediction</t>
    <phoneticPr fontId="23" type="noConversion"/>
  </si>
  <si>
    <t>*</t>
    <phoneticPr fontId="23" type="noConversion"/>
  </si>
  <si>
    <t>Mai</t>
    <phoneticPr fontId="23" type="noConversion"/>
  </si>
  <si>
    <t>CCWG</t>
    <phoneticPr fontId="23" type="noConversion"/>
  </si>
  <si>
    <t>Teng</t>
    <phoneticPr fontId="23" type="noConversion"/>
  </si>
  <si>
    <t>6.3</t>
    <phoneticPr fontId="23" type="noConversion"/>
  </si>
  <si>
    <t>6.1X</t>
    <phoneticPr fontId="23" type="noConversion"/>
  </si>
  <si>
    <t>Phillips</t>
    <phoneticPr fontId="23" type="noConversion"/>
  </si>
  <si>
    <t>CCSM/Hurrell</t>
    <phoneticPr fontId="23" type="noConversion"/>
  </si>
  <si>
    <t>CVWG/Tribbia</t>
    <phoneticPr fontId="23" type="noConversion"/>
  </si>
  <si>
    <t>Philips</t>
    <phoneticPr fontId="23" type="noConversion"/>
  </si>
  <si>
    <t>Mai</t>
    <phoneticPr fontId="23" type="noConversion"/>
  </si>
  <si>
    <t>Mai</t>
    <phoneticPr fontId="23" type="noConversion"/>
  </si>
  <si>
    <t>Mai</t>
    <phoneticPr fontId="23" type="noConversion"/>
  </si>
  <si>
    <t>Fedemma</t>
    <phoneticPr fontId="23" type="noConversion"/>
  </si>
  <si>
    <t>Fedemma</t>
    <phoneticPr fontId="23" type="noConversion"/>
  </si>
  <si>
    <t>abrupt-4xco2</t>
    <phoneticPr fontId="23" type="noConversion"/>
  </si>
  <si>
    <t>RCP 2.7 (concentrations, noCN)</t>
    <phoneticPr fontId="23" type="noConversion"/>
  </si>
  <si>
    <t>rcp2.x</t>
    <phoneticPr fontId="23" type="noConversion"/>
  </si>
  <si>
    <t>RCP 6 (concentrations, noCN)</t>
    <phoneticPr fontId="23" type="noConversion"/>
  </si>
  <si>
    <t>rcp6</t>
    <phoneticPr fontId="23" type="noConversion"/>
  </si>
  <si>
    <t>forcing-aerosol</t>
    <phoneticPr fontId="23" type="noConversion"/>
  </si>
  <si>
    <t>TIER II long-term</t>
    <phoneticPr fontId="23" type="noConversion"/>
  </si>
  <si>
    <t>3.6-X</t>
    <phoneticPr fontId="23" type="noConversion"/>
  </si>
  <si>
    <t>past-1000</t>
    <phoneticPr fontId="23" type="noConversion"/>
  </si>
  <si>
    <t>N</t>
    <phoneticPr fontId="23" type="noConversion"/>
  </si>
  <si>
    <t>PEkhr</t>
    <phoneticPr fontId="23" type="noConversion"/>
  </si>
  <si>
    <t>decadal-XXXX</t>
    <phoneticPr fontId="23" type="noConversion"/>
  </si>
  <si>
    <t>0.5x1CN</t>
    <phoneticPr fontId="23" type="noConversion"/>
  </si>
  <si>
    <t>decadal-XXXX</t>
    <phoneticPr fontId="23" type="noConversion"/>
  </si>
  <si>
    <t>no-volcano</t>
    <phoneticPr fontId="23" type="noConversion"/>
  </si>
  <si>
    <t>volcano-2010</t>
    <phoneticPr fontId="23" type="noConversion"/>
  </si>
  <si>
    <t>0.5x1CN</t>
    <phoneticPr fontId="23" type="noConversion"/>
  </si>
  <si>
    <t>decadal-iY-XXXX</t>
    <phoneticPr fontId="23" type="noConversion"/>
  </si>
  <si>
    <t>sst-2030</t>
    <phoneticPr fontId="23" type="noConversion"/>
  </si>
  <si>
    <t>pi-control</t>
    <phoneticPr fontId="23" type="noConversion"/>
  </si>
  <si>
    <t>CSEG</t>
    <phoneticPr fontId="23" type="noConversion"/>
  </si>
  <si>
    <t>3.1-X</t>
    <phoneticPr fontId="23" type="noConversion"/>
  </si>
  <si>
    <t>Pre-industrial control (concentrations, no CN)</t>
    <phoneticPr fontId="23" type="noConversion"/>
  </si>
  <si>
    <t>pi-control</t>
    <phoneticPr fontId="23" type="noConversion"/>
  </si>
  <si>
    <t>NCAR</t>
    <phoneticPr fontId="23" type="noConversion"/>
  </si>
  <si>
    <t>1x1noCN</t>
    <phoneticPr fontId="23" type="noConversion"/>
  </si>
  <si>
    <t>resolution/
component</t>
  </si>
  <si>
    <t>0.25x0.1</t>
  </si>
  <si>
    <r>
      <rPr>
        <b/>
        <sz val="12"/>
        <color indexed="13"/>
        <rFont val="Optima"/>
      </rPr>
      <t>1x1</t>
    </r>
  </si>
  <si>
    <t>nx</t>
  </si>
  <si>
    <t>ny</t>
  </si>
  <si>
    <t>nz</t>
  </si>
  <si>
    <t>2D (XY) MB</t>
  </si>
  <si>
    <t>3D (XYZ) MB</t>
  </si>
  <si>
    <t>Original data volume/yr</t>
  </si>
  <si>
    <t>comp</t>
  </si>
  <si>
    <t>nt</t>
  </si>
  <si>
    <t>atm mon</t>
  </si>
  <si>
    <t>atm day</t>
  </si>
  <si>
    <t>atm 6hr</t>
  </si>
  <si>
    <t>atm 3hr</t>
  </si>
  <si>
    <t>atm 30m</t>
  </si>
  <si>
    <t>lnd mon</t>
  </si>
  <si>
    <t>ocn mon</t>
  </si>
  <si>
    <t>TOTPRODN</t>
  </si>
  <si>
    <t>TOTSOMC</t>
  </si>
  <si>
    <t>SFCLDLIQ</t>
  </si>
  <si>
    <t>impose a 1%/yr increase in CO2 to quadrupling</t>
  </si>
  <si>
    <t>RETRANSN</t>
  </si>
  <si>
    <t>RETRANSN_TO_NPOOL</t>
  </si>
  <si>
    <t>RH2M</t>
  </si>
  <si>
    <t>RH2M_R</t>
  </si>
  <si>
    <t>RH2M_U</t>
  </si>
  <si>
    <t>SNOWHICE</t>
  </si>
  <si>
    <t>SNOWHLND</t>
  </si>
  <si>
    <t>SRFRAD</t>
  </si>
  <si>
    <t>TSA_U</t>
  </si>
  <si>
    <t>TOTVEGC</t>
  </si>
  <si>
    <t>TOTVEGN</t>
  </si>
  <si>
    <t>TREFMNAV_R</t>
  </si>
  <si>
    <t>TREFMNAV_U</t>
  </si>
  <si>
    <t>TREFMXAV_R</t>
  </si>
  <si>
    <t>TREFMXAV_U</t>
  </si>
  <si>
    <t>TSA</t>
  </si>
  <si>
    <t>TSA_R</t>
  </si>
  <si>
    <t>WOODC_ALLOC</t>
  </si>
  <si>
    <t>WOODC_LOSS</t>
  </si>
  <si>
    <t>WT</t>
  </si>
  <si>
    <t>XSMRPOOL</t>
  </si>
  <si>
    <t>ZBOT</t>
  </si>
  <si>
    <t>ZWT</t>
  </si>
  <si>
    <t>ACTUAL_IMMOB</t>
  </si>
  <si>
    <t>CFC_IFRAC</t>
  </si>
  <si>
    <t>CFC_XKW</t>
  </si>
  <si>
    <t>DIA_DEPTH</t>
  </si>
  <si>
    <t>EVAP_F</t>
  </si>
  <si>
    <t>FW</t>
  </si>
  <si>
    <t>Historical (1850-2005, concentrations)</t>
    <phoneticPr fontId="23" type="noConversion"/>
  </si>
  <si>
    <t>historical</t>
    <phoneticPr fontId="23" type="noConversion"/>
  </si>
  <si>
    <t>3.2-X</t>
    <phoneticPr fontId="23" type="noConversion"/>
  </si>
  <si>
    <t>1x1noCN</t>
    <phoneticPr fontId="23" type="noConversion"/>
  </si>
  <si>
    <t>da_ALLt</t>
    <phoneticPr fontId="23" type="noConversion"/>
  </si>
  <si>
    <t>atm_day_subt</t>
    <phoneticPr fontId="23" type="noConversion"/>
  </si>
  <si>
    <t>3.3-XE</t>
    <phoneticPr fontId="23" type="noConversion"/>
  </si>
  <si>
    <t>rcp4.5</t>
    <phoneticPr fontId="23" type="noConversion"/>
  </si>
  <si>
    <t>4.1-X</t>
    <phoneticPr fontId="23" type="noConversion"/>
  </si>
  <si>
    <t>rcp4.5</t>
    <phoneticPr fontId="23" type="noConversion"/>
  </si>
  <si>
    <t>4.1-XE</t>
    <phoneticPr fontId="23" type="noConversion"/>
  </si>
  <si>
    <t>rcp8.5</t>
    <phoneticPr fontId="23" type="noConversion"/>
  </si>
  <si>
    <t>4.2-X</t>
    <phoneticPr fontId="23" type="noConversion"/>
  </si>
  <si>
    <t>rcp8.5</t>
    <phoneticPr fontId="23" type="noConversion"/>
  </si>
  <si>
    <t>4.2-XE</t>
    <phoneticPr fontId="23" type="noConversion"/>
  </si>
  <si>
    <t>sstclim</t>
    <phoneticPr fontId="23" type="noConversion"/>
  </si>
  <si>
    <t>sstclim-4xco2</t>
    <phoneticPr fontId="23" type="noConversion"/>
  </si>
  <si>
    <t>TIER I long-term</t>
    <phoneticPr fontId="23" type="noConversion"/>
  </si>
  <si>
    <t>faero001</t>
  </si>
  <si>
    <t>faero002</t>
  </si>
  <si>
    <t>faero003</t>
  </si>
  <si>
    <t>fsoot001</t>
  </si>
  <si>
    <t>fsoot002</t>
  </si>
  <si>
    <t>4.3-X</t>
    <phoneticPr fontId="23" type="noConversion"/>
  </si>
  <si>
    <t>4.4-X</t>
    <phoneticPr fontId="23" type="noConversion"/>
  </si>
  <si>
    <t>4.1-XL</t>
    <phoneticPr fontId="23" type="noConversion"/>
  </si>
  <si>
    <t>esm-fixclim1</t>
    <phoneticPr fontId="23" type="noConversion"/>
  </si>
  <si>
    <t>abrupt-4xco2</t>
    <phoneticPr fontId="23" type="noConversion"/>
  </si>
  <si>
    <t>amip-4xco2</t>
    <phoneticPr fontId="23" type="noConversion"/>
  </si>
  <si>
    <t>amip-future</t>
    <phoneticPr fontId="23" type="noConversion"/>
  </si>
  <si>
    <t>aqua-control</t>
    <phoneticPr fontId="23" type="noConversion"/>
  </si>
  <si>
    <t>aqua-4xco2</t>
    <phoneticPr fontId="23" type="noConversion"/>
  </si>
  <si>
    <t>historical-nat???</t>
    <phoneticPr fontId="23" type="noConversion"/>
  </si>
  <si>
    <t>aerosnoint001</t>
  </si>
  <si>
    <t>aerosnoint002</t>
  </si>
  <si>
    <t>aerosnoint003</t>
  </si>
  <si>
    <t>QFLUX</t>
  </si>
  <si>
    <t>QSW_HBL</t>
  </si>
  <si>
    <t>QSW_HTP</t>
  </si>
  <si>
    <t>RESID_S</t>
  </si>
  <si>
    <t>RESID_T</t>
  </si>
  <si>
    <t>RHO</t>
  </si>
  <si>
    <t>ROFF_F</t>
  </si>
  <si>
    <t>SALT</t>
  </si>
  <si>
    <t>SALT2</t>
  </si>
  <si>
    <t>SALT_F</t>
  </si>
  <si>
    <t>historical-ghg???</t>
    <phoneticPr fontId="23" type="noConversion"/>
  </si>
  <si>
    <t>3.4-X</t>
    <phoneticPr fontId="23" type="noConversion"/>
  </si>
  <si>
    <t>mid-holocene</t>
    <phoneticPr fontId="23" type="noConversion"/>
  </si>
  <si>
    <t>3.5-X</t>
    <phoneticPr fontId="23" type="noConversion"/>
  </si>
  <si>
    <t>lgm</t>
    <phoneticPr fontId="23" type="noConversion"/>
  </si>
  <si>
    <t>historical</t>
    <phoneticPr fontId="23" type="noConversion"/>
  </si>
  <si>
    <t>aqua-4k</t>
    <phoneticPr fontId="23" type="noConversion"/>
  </si>
  <si>
    <t>amip-4k</t>
    <phoneticPr fontId="23" type="noConversion"/>
  </si>
  <si>
    <t>NERSC</t>
    <phoneticPr fontId="23" type="noConversion"/>
  </si>
  <si>
    <t>1x1noCN</t>
    <phoneticPr fontId="23" type="noConversion"/>
  </si>
  <si>
    <t>historical-???</t>
    <phoneticPr fontId="23" type="noConversion"/>
  </si>
  <si>
    <t>LITR3N</t>
  </si>
  <si>
    <t>LITTERC</t>
  </si>
  <si>
    <t>LITTERC_HR</t>
  </si>
  <si>
    <t>LITTERC_LOSS</t>
  </si>
  <si>
    <t>LIVECROOTC</t>
  </si>
  <si>
    <t>ice mon</t>
  </si>
  <si>
    <t xml:space="preserve">SeaWater X Velocity </t>
  </si>
  <si>
    <t>UVEL</t>
  </si>
  <si>
    <t>LIVECROOTN</t>
  </si>
  <si>
    <t>LIVESTEMC</t>
  </si>
  <si>
    <t>LIVESTEMN</t>
  </si>
  <si>
    <t>ME</t>
  </si>
  <si>
    <t>MEAN_FIRE_PROB</t>
  </si>
  <si>
    <t>MR</t>
  </si>
  <si>
    <t>NDEP_TO_SMINN</t>
  </si>
  <si>
    <t>NDEPLOY</t>
  </si>
  <si>
    <t>NEE</t>
  </si>
  <si>
    <t>NEP</t>
  </si>
  <si>
    <t>NET_NMIN</t>
  </si>
  <si>
    <t>reffsNwc</t>
  </si>
  <si>
    <t>reffsNws</t>
  </si>
  <si>
    <t>cfDa3d</t>
  </si>
  <si>
    <t>cfDa2d</t>
  </si>
  <si>
    <t>fsens</t>
  </si>
  <si>
    <t>TOTSOMN</t>
  </si>
  <si>
    <t>avail?</t>
  </si>
  <si>
    <t>tres</t>
  </si>
  <si>
    <t>nt/yr</t>
  </si>
  <si>
    <t>megabytes/yr</t>
  </si>
  <si>
    <t>Lab/site</t>
  </si>
  <si>
    <t>hist GB</t>
  </si>
  <si>
    <t>CMIP5 GB</t>
  </si>
  <si>
    <t>Total GB</t>
  </si>
  <si>
    <t>ANL</t>
  </si>
  <si>
    <t>Totals</t>
  </si>
  <si>
    <t>fhocn_ai</t>
  </si>
  <si>
    <t>fswthru</t>
  </si>
  <si>
    <t>fswthru_ai</t>
  </si>
  <si>
    <t>NFIX_TO_SMINN</t>
  </si>
  <si>
    <t>NPP</t>
  </si>
  <si>
    <t>OCDEP</t>
  </si>
  <si>
    <t>PBOT</t>
  </si>
  <si>
    <t>PCO2</t>
  </si>
  <si>
    <t>PFT_CTRUNC</t>
  </si>
  <si>
    <t>PFT_FIRE_CLOSS</t>
  </si>
  <si>
    <t>cfMon2d</t>
  </si>
  <si>
    <t>strcory</t>
  </si>
  <si>
    <t>strintx</t>
  </si>
  <si>
    <t>PSNSHADE_TO_CPOOL</t>
  </si>
  <si>
    <t>PSNSUN</t>
  </si>
  <si>
    <t>PSNSUN_TO_CPOOL</t>
  </si>
  <si>
    <t>Q2M</t>
  </si>
  <si>
    <t>QBOT</t>
  </si>
  <si>
    <t>QCHANR</t>
  </si>
  <si>
    <t>Decadal prediction totals</t>
    <phoneticPr fontId="23" type="noConversion"/>
  </si>
  <si>
    <t>IC</t>
    <phoneticPr fontId="23" type="noConversion"/>
  </si>
  <si>
    <t>Historical (concentrations, noCN)</t>
    <phoneticPr fontId="23" type="noConversion"/>
  </si>
  <si>
    <t>historical</t>
    <phoneticPr fontId="23" type="noConversion"/>
  </si>
  <si>
    <t>Add’l historical (concentrations)</t>
    <phoneticPr fontId="23" type="noConversion"/>
  </si>
  <si>
    <t>AMIP</t>
    <phoneticPr fontId="23" type="noConversion"/>
  </si>
  <si>
    <t>strinty</t>
  </si>
  <si>
    <t>strength</t>
  </si>
  <si>
    <t>divu</t>
  </si>
  <si>
    <t>0.25x1</t>
    <phoneticPr fontId="23" type="noConversion"/>
  </si>
  <si>
    <t>NCAR</t>
    <phoneticPr fontId="23" type="noConversion"/>
  </si>
  <si>
    <t>NERSC</t>
    <phoneticPr fontId="23" type="noConversion"/>
  </si>
  <si>
    <t>ORNL</t>
    <phoneticPr fontId="23" type="noConversion"/>
  </si>
  <si>
    <t>CCSM4 PE hrs/year</t>
    <phoneticPr fontId="23" type="noConversion"/>
  </si>
  <si>
    <t>CCSM4 years/day</t>
    <phoneticPr fontId="23" type="noConversion"/>
  </si>
  <si>
    <r>
      <t xml:space="preserve">Gregory-style diag. of “slow” </t>
    </r>
    <r>
      <rPr>
        <sz val="12"/>
        <color indexed="8"/>
        <rFont val="Helvetica"/>
      </rPr>
      <t>response to 4xCO2</t>
    </r>
  </si>
  <si>
    <t>aice003</t>
  </si>
  <si>
    <t>aice004</t>
  </si>
  <si>
    <t>aice005</t>
  </si>
  <si>
    <t>apond001</t>
  </si>
  <si>
    <t>apond002</t>
  </si>
  <si>
    <t>QINTR</t>
  </si>
  <si>
    <t>QRUNOFF</t>
  </si>
  <si>
    <t>QRUNOFF_NODYNLNDUSE</t>
  </si>
  <si>
    <t>QRUNOFF_R</t>
  </si>
  <si>
    <t>QRUNOFF_U</t>
  </si>
  <si>
    <t>QSNWCPICE</t>
  </si>
  <si>
    <t>QSNWCPICE_NODYNLNDUSE</t>
  </si>
  <si>
    <t>3.2-XE</t>
    <phoneticPr fontId="23" type="noConversion"/>
  </si>
  <si>
    <t>3.3-X</t>
    <phoneticPr fontId="23" type="noConversion"/>
  </si>
  <si>
    <t>1x1AMIP</t>
    <phoneticPr fontId="23" type="noConversion"/>
  </si>
  <si>
    <t>ADVS</t>
  </si>
  <si>
    <t>Pre-industrial control (emissions)</t>
    <phoneticPr fontId="23" type="noConversion"/>
  </si>
  <si>
    <t>esm-control</t>
    <phoneticPr fontId="23" type="noConversion"/>
  </si>
  <si>
    <t>Historical (1850-2005, emissions)</t>
    <phoneticPr fontId="23" type="noConversion"/>
  </si>
  <si>
    <t>esm-historical</t>
    <phoneticPr fontId="23" type="noConversion"/>
  </si>
  <si>
    <t>5.2-E</t>
    <phoneticPr fontId="23" type="noConversion"/>
  </si>
  <si>
    <t>Add'l historical (1850-2005, emissions)</t>
    <phoneticPr fontId="23" type="noConversion"/>
  </si>
  <si>
    <t>esm-historical</t>
    <phoneticPr fontId="23" type="noConversion"/>
  </si>
  <si>
    <t>RCP 8.5 (emissions)</t>
    <phoneticPr fontId="23" type="noConversion"/>
  </si>
  <si>
    <t>1pct-co2</t>
    <phoneticPr fontId="23" type="noConversion"/>
  </si>
  <si>
    <t>CORE long-term</t>
    <phoneticPr fontId="23" type="noConversion"/>
  </si>
  <si>
    <t>Pre-industrial control (concentrations)</t>
    <phoneticPr fontId="23" type="noConversion"/>
  </si>
  <si>
    <t>1x1CN</t>
    <phoneticPr fontId="23" type="noConversion"/>
  </si>
  <si>
    <t>Table/
priority</t>
  </si>
  <si>
    <t>unsure</t>
  </si>
  <si>
    <t>total/year</t>
  </si>
  <si>
    <t>original data</t>
  </si>
  <si>
    <t>PRECCDZM</t>
  </si>
  <si>
    <t>PRECSH</t>
  </si>
  <si>
    <t>QC</t>
  </si>
  <si>
    <t>QFLX</t>
  </si>
  <si>
    <t>QREFHT</t>
  </si>
  <si>
    <t>QRL</t>
  </si>
  <si>
    <t>QRS</t>
  </si>
  <si>
    <t>SFCLDICE</t>
  </si>
  <si>
    <t>control SST climatology</t>
  </si>
  <si>
    <t xml:space="preserve">AMIP-style experiment with control run climatological SSTs &amp; sea ice </t>
  </si>
  <si>
    <t>SWCF</t>
  </si>
  <si>
    <t>TGCLDIWP</t>
  </si>
  <si>
    <t>TGCLDLWP</t>
  </si>
  <si>
    <t>TROP_P</t>
  </si>
  <si>
    <t>TROP_T</t>
  </si>
  <si>
    <t>TROP_Z</t>
  </si>
  <si>
    <t>TSMN</t>
  </si>
  <si>
    <t>TSMX</t>
  </si>
  <si>
    <t>US</t>
  </si>
  <si>
    <t>UU</t>
  </si>
  <si>
    <t>TSAI</t>
  </si>
  <si>
    <t>TSOI</t>
  </si>
  <si>
    <t>TV</t>
  </si>
  <si>
    <t>URBAN_AC</t>
  </si>
  <si>
    <t>URBAN_HEAT</t>
  </si>
  <si>
    <t>WA</t>
  </si>
  <si>
    <t>WASTEHEAT</t>
  </si>
  <si>
    <t>WIND</t>
  </si>
  <si>
    <t>WOOD_HARVESTC</t>
  </si>
  <si>
    <t>WOOD_HARVESTN</t>
  </si>
  <si>
    <t>WOODC</t>
  </si>
  <si>
    <t>VT</t>
  </si>
  <si>
    <t>VU</t>
  </si>
  <si>
    <t>VV</t>
  </si>
  <si>
    <t>WTKE</t>
  </si>
  <si>
    <t>QDRAI</t>
  </si>
  <si>
    <t>lnd_3hr</t>
  </si>
  <si>
    <t>QRGWL</t>
  </si>
  <si>
    <t>VD01</t>
  </si>
  <si>
    <t>VQ</t>
  </si>
  <si>
    <t>VS</t>
  </si>
  <si>
    <t>ADVT</t>
  </si>
  <si>
    <t>ADVT_ISOP</t>
  </si>
  <si>
    <t>ADVT_SUBM</t>
  </si>
  <si>
    <t>BSF</t>
  </si>
  <si>
    <t>CFC11</t>
  </si>
  <si>
    <t>CFC12</t>
  </si>
  <si>
    <t>CFC_ATM_PRESS</t>
  </si>
  <si>
    <t>DEADCROOTC</t>
  </si>
  <si>
    <t>DEADCROOTN</t>
  </si>
  <si>
    <t>DEADSTEMC</t>
  </si>
  <si>
    <t>DEADSTEMN</t>
  </si>
  <si>
    <t>DENIT</t>
  </si>
  <si>
    <t>DISPVEGC</t>
  </si>
  <si>
    <t>DISPVEGN</t>
  </si>
  <si>
    <t>DSTDEP</t>
  </si>
  <si>
    <t>DSTFLXT</t>
  </si>
  <si>
    <t>HBLT</t>
  </si>
  <si>
    <t>HDIFS</t>
  </si>
  <si>
    <t>HDIFT</t>
  </si>
  <si>
    <t>HLS_SUBM</t>
  </si>
  <si>
    <t>HMXL</t>
  </si>
  <si>
    <t>HOR_DIFF</t>
  </si>
  <si>
    <t>IAGE</t>
  </si>
  <si>
    <t>IFRAC</t>
  </si>
  <si>
    <t>INT_DEPTH</t>
  </si>
  <si>
    <t>IOFF_F</t>
  </si>
  <si>
    <t>KAPPA_ISOP</t>
  </si>
  <si>
    <t>AGNPP</t>
  </si>
  <si>
    <t>ADVS_ISOP</t>
  </si>
  <si>
    <t>ADVS_SUBM</t>
  </si>
  <si>
    <t>fcondtopn_ai003</t>
  </si>
  <si>
    <t>fcondtopn_ai004</t>
  </si>
  <si>
    <t>fcondtopn_ai005</t>
  </si>
  <si>
    <t>fmelttn_ai001</t>
  </si>
  <si>
    <t>fmelttn_ai002</t>
  </si>
  <si>
    <t>fmelttn_ai003</t>
  </si>
  <si>
    <t>fmelttn_ai004</t>
  </si>
  <si>
    <t>fmelttn_ai005</t>
  </si>
  <si>
    <t>flatn_ai001</t>
  </si>
  <si>
    <t>flatn_ai002</t>
  </si>
  <si>
    <t>flatn_ai003</t>
  </si>
  <si>
    <t>flatn_ai004</t>
  </si>
  <si>
    <t>flatn_ai005</t>
  </si>
  <si>
    <t>aerosnossl001</t>
  </si>
  <si>
    <t>aerosnossl002</t>
  </si>
  <si>
    <t>aerosnossl003</t>
  </si>
  <si>
    <t>ERRH2O</t>
  </si>
  <si>
    <t>ERRSEB</t>
  </si>
  <si>
    <t>4.2-XE</t>
    <phoneticPr fontId="23" type="noConversion"/>
  </si>
  <si>
    <t>RCP 4.5 (concentrations, noCN)</t>
    <phoneticPr fontId="23" type="noConversion"/>
  </si>
  <si>
    <t>4.2-XL</t>
    <phoneticPr fontId="23" type="noConversion"/>
  </si>
  <si>
    <t>4.3-X</t>
    <phoneticPr fontId="23" type="noConversion"/>
  </si>
  <si>
    <t>4.3-XL</t>
    <phoneticPr fontId="23" type="noConversion"/>
  </si>
  <si>
    <t>SU</t>
  </si>
  <si>
    <t>FSDSND</t>
  </si>
  <si>
    <t>FSDSNDLN</t>
  </si>
  <si>
    <t>3.2-XE</t>
    <phoneticPr fontId="23" type="noConversion"/>
  </si>
  <si>
    <t>3.3-X</t>
    <phoneticPr fontId="23" type="noConversion"/>
  </si>
  <si>
    <t>3.3-XE</t>
    <phoneticPr fontId="23" type="noConversion"/>
  </si>
  <si>
    <t>3.4-X</t>
    <phoneticPr fontId="23" type="noConversion"/>
  </si>
  <si>
    <t>3.5-X</t>
    <phoneticPr fontId="23" type="noConversion"/>
  </si>
  <si>
    <t>3.6-X</t>
    <phoneticPr fontId="23" type="noConversion"/>
  </si>
  <si>
    <t>4.1</t>
    <phoneticPr fontId="23" type="noConversion"/>
  </si>
  <si>
    <t>4.1-XE</t>
    <phoneticPr fontId="23" type="noConversion"/>
  </si>
  <si>
    <t>NCAR</t>
    <phoneticPr fontId="23" type="noConversion"/>
  </si>
  <si>
    <t>4.1-X</t>
    <phoneticPr fontId="23" type="noConversion"/>
  </si>
  <si>
    <t>4.1-XL</t>
    <phoneticPr fontId="23" type="noConversion"/>
  </si>
  <si>
    <t>AMIP (concentrations, noCN)</t>
    <phoneticPr fontId="23" type="noConversion"/>
  </si>
  <si>
    <t>Add'l AMIP (concentrations, noCN)</t>
    <phoneticPr fontId="23" type="noConversion"/>
  </si>
  <si>
    <t>4.2-XL</t>
    <phoneticPr fontId="23" type="noConversion"/>
  </si>
  <si>
    <t>4.3-XL</t>
    <phoneticPr fontId="23" type="noConversion"/>
  </si>
  <si>
    <t>Extend RCP 2.7 to 2300</t>
    <phoneticPr fontId="23" type="noConversion"/>
  </si>
  <si>
    <t>rcp2.8</t>
    <phoneticPr fontId="23" type="noConversion"/>
  </si>
  <si>
    <t>esm-fixclim2</t>
    <phoneticPr fontId="23" type="noConversion"/>
  </si>
  <si>
    <t>LITR1N</t>
  </si>
  <si>
    <t>LITR2C</t>
  </si>
  <si>
    <t>LITR2N</t>
  </si>
  <si>
    <t>LITR3C</t>
  </si>
  <si>
    <t>LEAFC</t>
  </si>
  <si>
    <t>LEAFC_ALLOC</t>
  </si>
  <si>
    <t>ice_mon</t>
  </si>
  <si>
    <t>name</t>
  </si>
  <si>
    <t>levbnds</t>
  </si>
  <si>
    <t>sdepth1</t>
  </si>
  <si>
    <t>uo</t>
  </si>
  <si>
    <t>sea_water_x_velocity</t>
  </si>
  <si>
    <t>umo</t>
  </si>
  <si>
    <t xml:space="preserve">Ocean Mass X Transport </t>
  </si>
  <si>
    <t>UVEL*?</t>
  </si>
  <si>
    <t>ocean_mass_x_transport</t>
  </si>
  <si>
    <t>transix</t>
  </si>
  <si>
    <t>Eastward SeaIce Transport</t>
  </si>
  <si>
    <t>uvel*mass</t>
  </si>
  <si>
    <t>va</t>
  </si>
  <si>
    <t>V</t>
  </si>
  <si>
    <t>vo</t>
  </si>
  <si>
    <t xml:space="preserve">SeaWater Y Velocity </t>
  </si>
  <si>
    <t>1=Y,0=N</t>
  </si>
  <si>
    <t>1st</t>
  </si>
  <si>
    <t>vvel*mass</t>
  </si>
  <si>
    <t>wmo</t>
  </si>
  <si>
    <t>sos</t>
  </si>
  <si>
    <t>cfMon3d</t>
  </si>
  <si>
    <t>2nd</t>
  </si>
  <si>
    <t>3rd</t>
  </si>
  <si>
    <t>4th</t>
  </si>
  <si>
    <t>dims</t>
  </si>
  <si>
    <t>0.25</t>
  </si>
  <si>
    <t>atm</t>
  </si>
  <si>
    <t>da_ALLt</t>
  </si>
  <si>
    <t>PFT_NTRUNC</t>
  </si>
  <si>
    <t>POTENTIAL_IMMOB</t>
  </si>
  <si>
    <t>PROD100C</t>
  </si>
  <si>
    <t>PROD100C_LOSS</t>
  </si>
  <si>
    <t>PROD100N</t>
  </si>
  <si>
    <t>PROD100N_LOSS</t>
  </si>
  <si>
    <t>PROD10C</t>
  </si>
  <si>
    <t>PROD10C_LOSS</t>
  </si>
  <si>
    <t>PROD10N</t>
  </si>
  <si>
    <t>PROD10N_LOSS</t>
  </si>
  <si>
    <t>PRODUCT_CLOSS</t>
  </si>
  <si>
    <t>PRODUCT_NLOSS</t>
  </si>
  <si>
    <t>PSNSHA</t>
  </si>
  <si>
    <t>isccp_prstau</t>
  </si>
  <si>
    <t>isccp_tau</t>
  </si>
  <si>
    <t>latatm</t>
  </si>
  <si>
    <t>latrof</t>
  </si>
  <si>
    <t>levgrnd</t>
  </si>
  <si>
    <t>levlak</t>
  </si>
  <si>
    <t>lonatm</t>
  </si>
  <si>
    <t>lonrof</t>
  </si>
  <si>
    <t>QCHANR_ICE</t>
  </si>
  <si>
    <t>QCHARGE</t>
  </si>
  <si>
    <t>QCHOCNR</t>
  </si>
  <si>
    <t>QCHOCNR_ICE</t>
  </si>
  <si>
    <t>QDRIP</t>
  </si>
  <si>
    <t>QFLX_ICE_DYNBAL</t>
  </si>
  <si>
    <t>QFLX_LIQ_DYNBAL</t>
  </si>
  <si>
    <t>shear</t>
  </si>
  <si>
    <t>sig1</t>
  </si>
  <si>
    <t>sig2</t>
  </si>
  <si>
    <t>dvidtt</t>
  </si>
  <si>
    <t>dvidtd</t>
  </si>
  <si>
    <t>daidtt</t>
  </si>
  <si>
    <t>daidtd</t>
  </si>
  <si>
    <t>opening</t>
  </si>
  <si>
    <t>alvdr</t>
  </si>
  <si>
    <t>alidr</t>
  </si>
  <si>
    <t>dardg1dt</t>
  </si>
  <si>
    <t>dardg2dt</t>
  </si>
  <si>
    <t>dvirdgdt</t>
  </si>
  <si>
    <t>hisnap</t>
  </si>
  <si>
    <t>aisnap</t>
  </si>
  <si>
    <t>Tair</t>
  </si>
  <si>
    <t>trsig</t>
  </si>
  <si>
    <t>ice_present</t>
  </si>
  <si>
    <t>fsurf_ai</t>
  </si>
  <si>
    <t>fcondtop_ai</t>
  </si>
  <si>
    <t>fmeltt_ai</t>
  </si>
  <si>
    <t>fswfac</t>
  </si>
  <si>
    <t>aice001</t>
  </si>
  <si>
    <t>aice002</t>
  </si>
  <si>
    <t>SMINN</t>
  </si>
  <si>
    <t>SMINN_LEACHED</t>
  </si>
  <si>
    <t>PFT_FIRE_NLOSS</t>
  </si>
  <si>
    <t>strcorx</t>
  </si>
  <si>
    <t>3.1-X</t>
    <phoneticPr fontId="23" type="noConversion"/>
  </si>
  <si>
    <t>Per site totals</t>
  </si>
  <si>
    <t>hist ocn/ice fields/priority/dimensions</t>
  </si>
  <si>
    <t>fsurfn_ai001</t>
  </si>
  <si>
    <t>fsurfn_ai002</t>
  </si>
  <si>
    <t>fsurfn_ai003</t>
  </si>
  <si>
    <t>fsurfn_ai004</t>
  </si>
  <si>
    <t>fsurfn_ai005</t>
  </si>
  <si>
    <t>fcondtopn_ai001</t>
  </si>
  <si>
    <t>fcondtopn_ai002</t>
  </si>
  <si>
    <t>RAINFM2A</t>
  </si>
  <si>
    <t>SNOWDP</t>
  </si>
  <si>
    <t>FLDS</t>
  </si>
  <si>
    <t>FLNT</t>
  </si>
  <si>
    <t>4.4-X</t>
    <phoneticPr fontId="23" type="noConversion"/>
  </si>
  <si>
    <t>5.2-E</t>
    <phoneticPr fontId="23" type="noConversion"/>
  </si>
  <si>
    <t>5.3-E</t>
    <phoneticPr fontId="23" type="noConversion"/>
  </si>
  <si>
    <t>NERSC</t>
    <phoneticPr fontId="23" type="noConversion"/>
  </si>
  <si>
    <t>SNOWFM2A</t>
  </si>
  <si>
    <t>SNOWICE</t>
  </si>
  <si>
    <t>SNOWLIQ</t>
  </si>
  <si>
    <t>SOIL1C</t>
  </si>
  <si>
    <t>SOIL1N</t>
  </si>
  <si>
    <t>SOIL2C</t>
  </si>
  <si>
    <t>SOIL2N</t>
  </si>
  <si>
    <t>SOIL3C</t>
  </si>
  <si>
    <t>SOIL3N</t>
  </si>
  <si>
    <t>SOIL4C</t>
  </si>
  <si>
    <t>SOIL4N</t>
  </si>
  <si>
    <t>esm-rcp8.5</t>
    <phoneticPr fontId="23" type="noConversion"/>
  </si>
  <si>
    <t>5.3-E</t>
    <phoneticPr fontId="23" type="noConversion"/>
  </si>
  <si>
    <t>Add'l RCP 8.5 (emissions)</t>
    <phoneticPr fontId="23" type="noConversion"/>
  </si>
  <si>
    <t>esm-rcp8.5</t>
    <phoneticPr fontId="23" type="noConversion"/>
  </si>
  <si>
    <t>By CCSM availability</t>
  </si>
  <si>
    <t>TOTLITN</t>
  </si>
  <si>
    <t>TOTPFTC</t>
  </si>
  <si>
    <t>TOTPFTN</t>
  </si>
  <si>
    <t>TOTPRODC</t>
  </si>
  <si>
    <t>PCONVB</t>
  </si>
  <si>
    <t>PCONVT</t>
  </si>
  <si>
    <t>PHIS</t>
  </si>
  <si>
    <t>carbon cycle "sees" control CO2, but radiatation sees historical followed by RCP4.5 rise in CO2</t>
  </si>
  <si>
    <t>5.5-2</t>
  </si>
  <si>
    <t>1 percent per year CO2</t>
  </si>
  <si>
    <t>TAUX</t>
  </si>
  <si>
    <t>surface_downward_eastward_stress</t>
  </si>
  <si>
    <t>tauv</t>
  </si>
  <si>
    <t>surface_downward_northward_stress</t>
  </si>
  <si>
    <t>ta</t>
  </si>
  <si>
    <t>Air Temperature</t>
  </si>
  <si>
    <t>TEMP</t>
  </si>
  <si>
    <t>CO2 forcing</t>
  </si>
  <si>
    <t>as in expt. 6.2a, but with 4XCO2 imposed</t>
  </si>
  <si>
    <t>abrupt 4XCO2</t>
  </si>
  <si>
    <t>TEMP(k=1)+273.15</t>
  </si>
  <si>
    <t>thetao</t>
  </si>
  <si>
    <t>impose an instantaneous quadrupling of CO2, then hold fixed</t>
  </si>
  <si>
    <t>ANN_FAREA_BURNED</t>
  </si>
  <si>
    <t>AR</t>
  </si>
  <si>
    <t>BCDEP</t>
  </si>
  <si>
    <t>BGNPP</t>
  </si>
  <si>
    <t>BTRAN</t>
  </si>
  <si>
    <t>BUILDHEAT</t>
  </si>
  <si>
    <t>CANNAVG_T2M</t>
  </si>
  <si>
    <t>CANNSUM_NPP</t>
  </si>
  <si>
    <t>COL_CTRUNC</t>
  </si>
  <si>
    <t>COL_FIRE_CLOSS</t>
  </si>
  <si>
    <t>COL_FIRE_NLOSS</t>
  </si>
  <si>
    <t>COL_NTRUNC</t>
  </si>
  <si>
    <t>CPOOL</t>
  </si>
  <si>
    <t>CWDC</t>
  </si>
  <si>
    <t>CWDC_HR</t>
  </si>
  <si>
    <t>CWDC_LOSS</t>
  </si>
  <si>
    <t>CWDN</t>
  </si>
  <si>
    <t>aerosol forcing</t>
  </si>
  <si>
    <t>DWT_CLOSS</t>
  </si>
  <si>
    <t>DWT_CONV_CFLUX</t>
  </si>
  <si>
    <t>DWT_CONV_NFLUX</t>
  </si>
  <si>
    <t>DWT_NLOSS</t>
  </si>
  <si>
    <t>aqua planet control</t>
  </si>
  <si>
    <t>KAPPA_THIC</t>
  </si>
  <si>
    <t>KVMIX</t>
  </si>
  <si>
    <t>LWDN_F</t>
  </si>
  <si>
    <t>LWUP_F</t>
  </si>
  <si>
    <t>MELTH_F</t>
  </si>
  <si>
    <t>MELT_F</t>
  </si>
  <si>
    <t>MOC</t>
  </si>
  <si>
    <t>N_HEAT</t>
  </si>
  <si>
    <t>N_SALT</t>
  </si>
  <si>
    <t>PD</t>
  </si>
  <si>
    <t>PREC_F</t>
  </si>
  <si>
    <t>PV</t>
  </si>
  <si>
    <t>DWT_PROD100C_GAIN</t>
  </si>
  <si>
    <t>DWT_PROD100N_GAIN</t>
  </si>
  <si>
    <t>DWT_PROD10C_GAIN</t>
  </si>
  <si>
    <t>DWT_PROD10N_GAIN</t>
  </si>
  <si>
    <t>DWT_SEEDC_TO_DEADSTEM</t>
  </si>
  <si>
    <t>SENH_F</t>
  </si>
  <si>
    <t>SFWF</t>
  </si>
  <si>
    <t>SHF</t>
  </si>
  <si>
    <t>SHF_QSW</t>
  </si>
  <si>
    <t>SNOW_F</t>
  </si>
  <si>
    <t>fsoot003</t>
  </si>
  <si>
    <t>as in expt. 6.7a, but with a uniform 4K increase in SST</t>
  </si>
  <si>
    <t>ERRSOI</t>
  </si>
  <si>
    <t>ERRSOL</t>
  </si>
  <si>
    <t>ESAI</t>
  </si>
  <si>
    <t>FAREA_BURNED</t>
  </si>
  <si>
    <t>FCEV</t>
  </si>
  <si>
    <t>FCOV</t>
  </si>
  <si>
    <t>FCTR</t>
  </si>
  <si>
    <t>aeroicessl001</t>
  </si>
  <si>
    <t>aeroicessl002</t>
  </si>
  <si>
    <t>DWT_SEEDN_TO_LEAF</t>
  </si>
  <si>
    <t>EFLX_DYNBAL</t>
  </si>
  <si>
    <t>ELAI</t>
  </si>
  <si>
    <t>ER</t>
  </si>
  <si>
    <t>aeroiceint003</t>
  </si>
  <si>
    <t>SSH</t>
  </si>
  <si>
    <t>SSH2</t>
  </si>
  <si>
    <t>“SST”</t>
  </si>
  <si>
    <t>ocn_day</t>
  </si>
  <si>
    <t>STF_CFC11</t>
  </si>
  <si>
    <t>STF_CFC12</t>
  </si>
  <si>
    <t>FROOTC_ALLOC</t>
  </si>
  <si>
    <t>FROOTC_LOSS</t>
  </si>
  <si>
    <t>FROOTN</t>
  </si>
  <si>
    <t>FSA</t>
  </si>
  <si>
    <t>FSAT</t>
  </si>
  <si>
    <t>#yr/cfDa2d</t>
  </si>
  <si>
    <t>FSDSNI</t>
  </si>
  <si>
    <t>FSDSVD</t>
  </si>
  <si>
    <t>FSDSVDLN</t>
  </si>
  <si>
    <t>FSDSVI</t>
  </si>
  <si>
    <t>FSH</t>
  </si>
  <si>
    <t>FSH_G</t>
  </si>
  <si>
    <t>FSH_NODYNLNDUSE</t>
  </si>
  <si>
    <t>FSH_V</t>
  </si>
  <si>
    <t>FSM</t>
  </si>
  <si>
    <t>FSNO</t>
  </si>
  <si>
    <t>SV</t>
  </si>
  <si>
    <t>TBLT</t>
  </si>
  <si>
    <t>TEMP2</t>
  </si>
  <si>
    <t>TFW_S</t>
  </si>
  <si>
    <t>TFW_T</t>
  </si>
  <si>
    <t>TLT</t>
  </si>
  <si>
    <t>TMXL</t>
  </si>
  <si>
    <t>TPOWER</t>
  </si>
  <si>
    <t>fhocn</t>
  </si>
  <si>
    <t>LEAFC_LOSS</t>
  </si>
  <si>
    <t>LEAFN</t>
  </si>
  <si>
    <t>LITHR</t>
  </si>
  <si>
    <t>LITR1C</t>
  </si>
  <si>
    <t>frazil</t>
  </si>
  <si>
    <t>snoice</t>
  </si>
  <si>
    <t>meltt</t>
  </si>
  <si>
    <t>meltb</t>
  </si>
  <si>
    <t>meltl</t>
  </si>
  <si>
    <t>fresh</t>
  </si>
  <si>
    <t>fresh_ai</t>
  </si>
  <si>
    <t>fsalt</t>
  </si>
  <si>
    <t>fsalt_ai</t>
  </si>
  <si>
    <t>HEAT_FROM_AC</t>
  </si>
  <si>
    <t>HR</t>
  </si>
  <si>
    <t>LAISHA</t>
  </si>
  <si>
    <t>LAISUN</t>
  </si>
  <si>
    <t>time: mean (weighted by area of snow-covered seaice)</t>
  </si>
  <si>
    <t>ua</t>
  </si>
  <si>
    <t>U</t>
  </si>
  <si>
    <r>
      <t>m</t>
    </r>
    <r>
      <rPr>
        <vertAlign val="superscript"/>
        <sz val="10"/>
        <color indexed="10"/>
        <rFont val="Optima"/>
      </rPr>
      <t xml:space="preserve"> </t>
    </r>
    <r>
      <rPr>
        <sz val="10"/>
        <color indexed="10"/>
        <rFont val="Optima"/>
      </rPr>
      <t>s</t>
    </r>
    <r>
      <rPr>
        <vertAlign val="superscript"/>
        <sz val="10"/>
        <color indexed="10"/>
        <rFont val="Optima"/>
      </rPr>
      <t xml:space="preserve">-1 </t>
    </r>
  </si>
  <si>
    <t>Surface Rainfall Rate into the SeaIce Portion of the Grid Cell</t>
  </si>
  <si>
    <t>rain_ai?</t>
  </si>
  <si>
    <t xml:space="preserve">Ocean Mass Y Transport </t>
  </si>
  <si>
    <t>VVEL*</t>
  </si>
  <si>
    <t>ocean_mass_y_transport</t>
  </si>
  <si>
    <t>transiy</t>
  </si>
  <si>
    <t>northward SeaIce Transport</t>
  </si>
  <si>
    <t>RELHUM</t>
  </si>
  <si>
    <t>friver</t>
  </si>
  <si>
    <t xml:space="preserve">Water Flux into SeaWater From Rivers </t>
  </si>
  <si>
    <t>ROFF_F?</t>
  </si>
  <si>
    <t>lnd</t>
  </si>
  <si>
    <t>6hr</t>
  </si>
  <si>
    <t>aero2d</t>
  </si>
  <si>
    <t>aero3d</t>
  </si>
  <si>
    <t>30m</t>
  </si>
  <si>
    <t>da_subt</t>
  </si>
  <si>
    <t>ocn/ice dimension and resolution</t>
  </si>
  <si>
    <t>ocn/ice fields/priority/dimensions</t>
  </si>
  <si>
    <t>GB/yr</t>
  </si>
  <si>
    <t>ocn</t>
  </si>
  <si>
    <t>ice</t>
  </si>
  <si>
    <t>ann</t>
  </si>
  <si>
    <t>hfNrth</t>
  </si>
  <si>
    <t>hfrunoffds</t>
  </si>
  <si>
    <t>hist atm/lnd dimension and resolution</t>
  </si>
  <si>
    <t>ilev</t>
  </si>
  <si>
    <t>isccp_prs</t>
  </si>
  <si>
    <t>Requested periods for saving special CFMIP model output</t>
  </si>
  <si>
    <t>slat</t>
  </si>
  <si>
    <t>slon</t>
  </si>
  <si>
    <t>hist ocn/ice dimension and resolution</t>
  </si>
  <si>
    <t>CFMIP monthly inline (A1d,f,g)</t>
  </si>
  <si>
    <t>QINFL</t>
  </si>
  <si>
    <t>lat_aux_grid</t>
  </si>
  <si>
    <t>moc_comp</t>
  </si>
  <si>
    <t>moc_z</t>
  </si>
  <si>
    <t>nlat</t>
  </si>
  <si>
    <t>nlon</t>
  </si>
  <si>
    <t>transport_comp</t>
  </si>
  <si>
    <t>transport_reg</t>
  </si>
  <si>
    <t>QSOIL</t>
  </si>
  <si>
    <t>QVEGE</t>
  </si>
  <si>
    <t>QVEGT</t>
  </si>
  <si>
    <t>RAIN</t>
  </si>
  <si>
    <t>RAINATM</t>
  </si>
  <si>
    <t>CCSM name</t>
  </si>
  <si>
    <t>avail</t>
  </si>
  <si>
    <t>CCSM dims</t>
  </si>
  <si>
    <t>RR</t>
  </si>
  <si>
    <t>SABG</t>
  </si>
  <si>
    <t>SABV</t>
  </si>
  <si>
    <t>SEEDC</t>
  </si>
  <si>
    <t>SEEDN</t>
  </si>
  <si>
    <t>CLOUD</t>
  </si>
  <si>
    <t>CLDTOT</t>
  </si>
  <si>
    <t>FLNS</t>
  </si>
  <si>
    <t>FLNSC</t>
  </si>
  <si>
    <t>FSNS</t>
  </si>
  <si>
    <t>PRECC</t>
  </si>
  <si>
    <t>PRECL</t>
  </si>
  <si>
    <t>PRECSC</t>
  </si>
  <si>
    <t>PRECSL</t>
  </si>
  <si>
    <t>PS</t>
  </si>
  <si>
    <t>FSNTOA</t>
  </si>
  <si>
    <t>AEROD_v</t>
  </si>
  <si>
    <t>SMINN_TO_NPOOL</t>
  </si>
  <si>
    <t>3.2-X</t>
    <phoneticPr fontId="23" type="noConversion"/>
  </si>
  <si>
    <t>apond003</t>
  </si>
  <si>
    <t>apond004</t>
  </si>
  <si>
    <t>apond005</t>
  </si>
  <si>
    <t>SNODSTMSL</t>
  </si>
  <si>
    <t>SNOOCMCL</t>
  </si>
  <si>
    <t>SNOOCMSL</t>
  </si>
  <si>
    <t>SNOW</t>
  </si>
  <si>
    <t>SNOWATM</t>
  </si>
  <si>
    <t>CMFDQR</t>
  </si>
  <si>
    <t>CMFDT</t>
  </si>
  <si>
    <t>CMFMC</t>
  </si>
  <si>
    <t>CMFMCDZM</t>
  </si>
  <si>
    <t>CONCLD</t>
  </si>
  <si>
    <t>DCQ</t>
  </si>
  <si>
    <t>DTCOND</t>
  </si>
  <si>
    <t>DTV</t>
  </si>
  <si>
    <t>FICE</t>
  </si>
  <si>
    <t>FLNTC</t>
  </si>
  <si>
    <t>FSNSC</t>
  </si>
  <si>
    <t>FSNT</t>
  </si>
  <si>
    <t>FSNTC</t>
  </si>
  <si>
    <t>FSNTOAC</t>
  </si>
  <si>
    <t>FSUTOA</t>
  </si>
  <si>
    <t>GCLDLWP</t>
  </si>
  <si>
    <t>ICLDIWP</t>
  </si>
  <si>
    <t>ICLDTWP</t>
  </si>
  <si>
    <t>LCLOUD</t>
  </si>
  <si>
    <t>LWCF</t>
  </si>
  <si>
    <t>NDROPCOL</t>
  </si>
  <si>
    <t>SoilAlpha</t>
  </si>
  <si>
    <t>SoilAlpha_U</t>
  </si>
  <si>
    <t>SOILC</t>
  </si>
  <si>
    <t>SOILC_HR</t>
  </si>
  <si>
    <t>SOILC_LOSS</t>
  </si>
  <si>
    <t>SOILICE</t>
  </si>
  <si>
    <t>SOILLIQ</t>
  </si>
  <si>
    <t>SOILPSI</t>
  </si>
  <si>
    <t>SOMHR</t>
  </si>
  <si>
    <t>SR</t>
  </si>
  <si>
    <t>TOTALS</t>
  </si>
  <si>
    <t>TOTLITC</t>
  </si>
  <si>
    <t>TLAI</t>
  </si>
  <si>
    <t>TLAKE</t>
  </si>
  <si>
    <t>TOTCOLC</t>
  </si>
  <si>
    <t>TOTCOLN</t>
  </si>
  <si>
    <t>TOTECOSYSC</t>
  </si>
  <si>
    <t>TOTECOSYSN</t>
  </si>
  <si>
    <t>Surface Downward Eastward Wind Stress</t>
  </si>
  <si>
    <t>rate_of_melt_at_sea_ice_base</t>
  </si>
  <si>
    <t>tmelt</t>
  </si>
  <si>
    <t>Surface Downward northward Wind Stress</t>
  </si>
  <si>
    <t>TAUY</t>
  </si>
  <si>
    <t>rate_of_melt_at_upper_surface_of_sea_ice</t>
  </si>
  <si>
    <t>msftmrhoz</t>
  </si>
  <si>
    <t>air_temperature</t>
  </si>
  <si>
    <t>lon lat plev3 time1</t>
  </si>
  <si>
    <t>ta700</t>
  </si>
  <si>
    <t>lon lat time p700</t>
  </si>
  <si>
    <t xml:space="preserve">SeaSurface Temperature </t>
  </si>
  <si>
    <t xml:space="preserve">K </t>
  </si>
  <si>
    <t>ocean_meridional_overturning_mass_streamfunction</t>
  </si>
  <si>
    <t>lat rho basin time</t>
  </si>
  <si>
    <t xml:space="preserve">SeaWater Potential Temperature </t>
  </si>
  <si>
    <t>thetaoga</t>
  </si>
  <si>
    <t xml:space="preserve">Global Average SeaWater Potential Temperature </t>
  </si>
  <si>
    <t>TEMP+273.15</t>
  </si>
  <si>
    <t>sea_water_potential_temperature</t>
  </si>
  <si>
    <t>generate an ensemble of runs like expt. 6.3, initialized in different months, and terminated after 5 years</t>
  </si>
  <si>
    <t>Column Integerated Cloud Ice Content</t>
  </si>
  <si>
    <r>
      <t>kg m</t>
    </r>
    <r>
      <rPr>
        <vertAlign val="superscript"/>
        <sz val="10"/>
        <color indexed="10"/>
        <rFont val="Optima"/>
      </rPr>
      <t xml:space="preserve">-2 </t>
    </r>
  </si>
  <si>
    <t>clwvi</t>
  </si>
  <si>
    <t>Column Integrated Cloud Water Content</t>
  </si>
  <si>
    <t>as in expt. 6.2a, but with aerosols from year 2000 of expt. 3.2</t>
  </si>
  <si>
    <t>4xCO2 AMIP</t>
  </si>
  <si>
    <t>AMIP (1979-2008) conditions (expt. 3.3) but with 4xCO2</t>
  </si>
  <si>
    <t>AMIP plus patterned anomaly</t>
  </si>
  <si>
    <t>consistent with CFMIP, zonally uniform SSTs for ocean-covered earth</t>
  </si>
  <si>
    <t>4xCO2 aqua planet</t>
  </si>
  <si>
    <t>DWT_SEEDC_TO_LEAF</t>
  </si>
  <si>
    <t>DWT_SEEDN_TO_DEADSTEM</t>
  </si>
  <si>
    <t>aqua planet plus 4K anomaly</t>
  </si>
  <si>
    <t>TREFHTMN</t>
  </si>
  <si>
    <t>tasmax</t>
  </si>
  <si>
    <t>AMIP plus 4K anomaly</t>
  </si>
  <si>
    <t>as in expt. 3.3, but with a uniform 4K increase in SST</t>
  </si>
  <si>
    <t>CMIP5</t>
  </si>
  <si>
    <t>#yr/Oclim</t>
  </si>
  <si>
    <t>FGEV</t>
  </si>
  <si>
    <t>FGR</t>
  </si>
  <si>
    <t>FGR12</t>
  </si>
  <si>
    <t>aeroicessl003</t>
  </si>
  <si>
    <t>aeroiceint001</t>
  </si>
  <si>
    <t>aeroiceint002</t>
  </si>
  <si>
    <t>FLUXFMLND</t>
  </si>
  <si>
    <t>FPG</t>
  </si>
  <si>
    <t>FPI</t>
  </si>
  <si>
    <t>FPSN</t>
  </si>
  <si>
    <t>FROOTC</t>
  </si>
  <si>
    <t>#yr/da_subt</t>
  </si>
  <si>
    <t>#yr/6hrLev</t>
  </si>
  <si>
    <t>#yr/6hrPLev</t>
  </si>
  <si>
    <t>#yr/3hr</t>
  </si>
  <si>
    <t>#yr/cfMon2d</t>
  </si>
  <si>
    <t>#yr/cfMon3d</t>
  </si>
  <si>
    <t>6hrLev</t>
  </si>
  <si>
    <t>#yr/cfDa3d</t>
  </si>
  <si>
    <t>#yr/cf3hr</t>
  </si>
  <si>
    <t>#yr/cf30m</t>
  </si>
  <si>
    <t>6hrPLev</t>
  </si>
  <si>
    <t>OClim</t>
  </si>
  <si>
    <t>totals</t>
  </si>
  <si>
    <t>GB</t>
  </si>
  <si>
    <t>mon</t>
  </si>
  <si>
    <t>atm_day_ALLt</t>
  </si>
  <si>
    <t>atm_day_subt</t>
  </si>
  <si>
    <t>atm_6hr</t>
  </si>
  <si>
    <t>atm_3hr</t>
  </si>
  <si>
    <t>atm_30m</t>
  </si>
  <si>
    <t>FSRVI</t>
  </si>
  <si>
    <t>FSR</t>
  </si>
  <si>
    <t>FSRND</t>
  </si>
  <si>
    <t>FSRNDLN</t>
  </si>
  <si>
    <t>FSRNI</t>
  </si>
  <si>
    <t>FSRVD</t>
  </si>
  <si>
    <t>FSRVDLN</t>
  </si>
  <si>
    <t>fsens_ai</t>
  </si>
  <si>
    <t>flwup</t>
  </si>
  <si>
    <t>flwup_ai</t>
  </si>
  <si>
    <t>evap_ai</t>
  </si>
  <si>
    <t>Tref</t>
  </si>
  <si>
    <t>Qref</t>
  </si>
  <si>
    <t>congel</t>
  </si>
  <si>
    <t>H2OSNO</t>
  </si>
  <si>
    <t>H2OSNO_TOP</t>
  </si>
  <si>
    <t>H2OSOI</t>
  </si>
  <si>
    <t>HC</t>
  </si>
  <si>
    <t>HCSOI</t>
  </si>
  <si>
    <t>surface_rainfall_rate_into_the_sea_ice_portion_of_the_grid_cell</t>
  </si>
  <si>
    <t>VVEL</t>
  </si>
  <si>
    <t>sea_water_y_velocity</t>
  </si>
  <si>
    <t>vmo</t>
  </si>
  <si>
    <r>
      <rPr>
        <b/>
        <sz val="10"/>
        <color indexed="8"/>
        <rFont val="Optima"/>
      </rPr>
      <t>dardg2dt</t>
    </r>
    <r>
      <rPr>
        <b/>
        <sz val="10"/>
        <color indexed="10"/>
        <rFont val="Optima"/>
      </rPr>
      <t>?</t>
    </r>
  </si>
  <si>
    <t>divice</t>
  </si>
  <si>
    <t>Strain Rate Divergence of SeaIce</t>
  </si>
  <si>
    <t>divu?</t>
  </si>
  <si>
    <t>evap</t>
  </si>
  <si>
    <t>Water Evaporation Flux from SeaIce</t>
  </si>
  <si>
    <t>evap_ai?</t>
  </si>
  <si>
    <t>hur</t>
  </si>
  <si>
    <t>Relative Humidity</t>
  </si>
  <si>
    <t>rlutcs</t>
  </si>
  <si>
    <t>Biogenic Silica Production</t>
  </si>
  <si>
    <t>biogenic_silica_production</t>
  </si>
  <si>
    <t>water_ﬂux_into_sea_water_from_rivers</t>
  </si>
  <si>
    <t>SALT(k=1)/1000</t>
  </si>
  <si>
    <t>sea_surface_salinity</t>
  </si>
  <si>
    <t>so</t>
  </si>
  <si>
    <t xml:space="preserve">SeaSurface Salinity </t>
  </si>
  <si>
    <t xml:space="preserve">psu </t>
  </si>
  <si>
    <t xml:space="preserve">Upward Ocean Mass Transport </t>
  </si>
  <si>
    <t>WVEL*?</t>
  </si>
  <si>
    <t>upward_ocean_mass_transport</t>
  </si>
  <si>
    <t>zg</t>
  </si>
  <si>
    <t>Geopotential Height</t>
  </si>
  <si>
    <t>Z3</t>
  </si>
  <si>
    <t>geopotential_height</t>
  </si>
  <si>
    <t>shear?</t>
  </si>
  <si>
    <t>Surface Upward Sensible Heat Flux</t>
  </si>
  <si>
    <t>SHFLX</t>
  </si>
  <si>
    <t>sNToIce</t>
  </si>
  <si>
    <t>SNw-Ice Formation Rate</t>
  </si>
  <si>
    <t>sNice?</t>
  </si>
  <si>
    <t>snow-ice_formation_rate</t>
  </si>
  <si>
    <t>Why shouldn't these 3-hourly columns be combined?</t>
  </si>
  <si>
    <t>Experiment  Name</t>
  </si>
  <si>
    <t>Experiment Description</t>
  </si>
  <si>
    <t>Experiment number</t>
  </si>
  <si>
    <t>CFMIP monthly offline (A1e)</t>
  </si>
  <si>
    <t>CFMIP daily 2D (A2a,c,f)</t>
  </si>
  <si>
    <t>CFMIP daily 3D (A2b,d,g)</t>
  </si>
  <si>
    <t>z_t</t>
  </si>
  <si>
    <t>ni</t>
  </si>
  <si>
    <t>nj</t>
  </si>
  <si>
    <t>z_w</t>
  </si>
  <si>
    <t>CFMIP 3-hourly orbital offline (A2e)</t>
  </si>
  <si>
    <t>CFMIP 3-hourly inline (A4)</t>
  </si>
  <si>
    <t>CFMIP 30-min (A3)</t>
  </si>
  <si>
    <t>pre-industrial control</t>
  </si>
  <si>
    <t>mrsos</t>
  </si>
  <si>
    <t>coupled atmosphere/ocean control run</t>
  </si>
  <si>
    <t>historical</t>
  </si>
  <si>
    <t>simulation of recent past (1850-2005)</t>
  </si>
  <si>
    <t>AMIP</t>
  </si>
  <si>
    <t>RCP4.5</t>
  </si>
  <si>
    <t>CLDHGH</t>
  </si>
  <si>
    <t>CLDICE</t>
  </si>
  <si>
    <t>CLDLIQ</t>
  </si>
  <si>
    <t>CLDLOW</t>
  </si>
  <si>
    <t>CLDMED</t>
  </si>
  <si>
    <t>SMINN_TO_PLANT</t>
  </si>
  <si>
    <t>SNOBCMCL</t>
  </si>
  <si>
    <t>SNOBCMSL</t>
  </si>
  <si>
    <t>SNODSTMCL</t>
  </si>
  <si>
    <t>ESM fixed climate 1</t>
  </si>
  <si>
    <t>radiation code "sees" control CO2, but carbon cycle sees 1%/yr rise</t>
  </si>
  <si>
    <t>5.4-1</t>
  </si>
  <si>
    <t>ESM fixed climate 2</t>
  </si>
  <si>
    <t xml:space="preserve">yr </t>
  </si>
  <si>
    <t>IAGE?</t>
  </si>
  <si>
    <t>TOA Outgoing Clear-Sky Shortwave Radiation</t>
  </si>
  <si>
    <t>toa_outgoing_shortwave_flux_assuming_clear_sky</t>
  </si>
  <si>
    <t>zos</t>
  </si>
  <si>
    <t>OCNFRAC</t>
  </si>
  <si>
    <t>OMEGAT</t>
  </si>
  <si>
    <t>PBLH</t>
  </si>
  <si>
    <t>NDROPMIX</t>
  </si>
  <si>
    <t>NDROPSNK</t>
  </si>
  <si>
    <t>NDROPSRC</t>
  </si>
  <si>
    <t>STORVEGC</t>
  </si>
  <si>
    <t>STORVEGN</t>
  </si>
  <si>
    <t>SUPPLEMENT_TO_SMINN</t>
  </si>
  <si>
    <t>TBOT</t>
  </si>
  <si>
    <t>TBUILD</t>
  </si>
  <si>
    <t>TG</t>
  </si>
  <si>
    <t>TG_R</t>
  </si>
  <si>
    <t>TG_U</t>
  </si>
  <si>
    <t>THBOT</t>
  </si>
  <si>
    <t>ESM feedback 1</t>
  </si>
  <si>
    <t>carbon cycle "sees" control CO2, but radiatation sees 1%/yr rise</t>
  </si>
  <si>
    <t>5.5-1</t>
  </si>
  <si>
    <t>ESM feedback 2</t>
  </si>
  <si>
    <t>tauu</t>
  </si>
  <si>
    <t>zooc</t>
  </si>
  <si>
    <t>Zooplankton Carbon Concentration</t>
  </si>
  <si>
    <t>Rate of Melt at Upper Surface of SeaIce</t>
  </si>
  <si>
    <t>meltt?</t>
  </si>
  <si>
    <t>Precipitation</t>
  </si>
  <si>
    <t>(PRECC+PRECL)*1000</t>
  </si>
  <si>
    <t xml:space="preserve">Ocean Meridional Overturning Mass Streamfunction </t>
  </si>
  <si>
    <t>MOC?</t>
  </si>
  <si>
    <t>chlmisc</t>
  </si>
  <si>
    <t>Other Phytoplankton Chlorophyll Mass Concentration</t>
  </si>
  <si>
    <t>Surface Net Downward Longwave Radiation</t>
  </si>
  <si>
    <t>surface_net_downward_longwave_ﬂux</t>
  </si>
  <si>
    <t>rldscs</t>
  </si>
  <si>
    <t>msftmrhozba</t>
  </si>
  <si>
    <t>(sb*(TS^4))-FLNS</t>
  </si>
  <si>
    <t>vsfpr</t>
  </si>
  <si>
    <t xml:space="preserve">Virtual Salt Flux into SeaWater due to Rainfall </t>
  </si>
  <si>
    <t>TFW_S?</t>
  </si>
  <si>
    <t>virtual_salt_flux_into_sea_water_due_to_rainfall</t>
  </si>
  <si>
    <t>clivi</t>
  </si>
  <si>
    <t>Column Integrated Cloud Ice Content</t>
  </si>
  <si>
    <t>TGCLDIWP/1000</t>
  </si>
  <si>
    <t>atmosphere_cloud_ice_content</t>
  </si>
  <si>
    <t xml:space="preserve">Ocean Y Overturning Mass Streamfunction </t>
  </si>
  <si>
    <t>ocean_y_overturning_mass_streamfunction</t>
  </si>
  <si>
    <t>msftyrhozba</t>
  </si>
  <si>
    <t>TGCLDLWP/1000</t>
  </si>
  <si>
    <t>atmosphere_cloud_condensed_water_content</t>
  </si>
  <si>
    <t>consistent with CFMIP, patterned SST anomalies added to AMIP conditions (expt. 3.3)</t>
  </si>
  <si>
    <t>Atmosphere Water Vapor Content</t>
  </si>
  <si>
    <t>TMQ</t>
  </si>
  <si>
    <t>atmosphere_water_vapor_content</t>
  </si>
  <si>
    <t>tas</t>
  </si>
  <si>
    <t>TREFHT</t>
  </si>
  <si>
    <t>as in expt. 6.7a, but with 4XCO2</t>
  </si>
  <si>
    <t>Near-Surface Air Temperature</t>
  </si>
  <si>
    <t>tasmin</t>
  </si>
  <si>
    <t>Daily Minimum Near-Surface Air Temperature</t>
  </si>
  <si>
    <t>Daily Maximum Near-Surface Air Temperature</t>
  </si>
  <si>
    <t>TREFHTMX</t>
  </si>
  <si>
    <t>TREFMNAV</t>
  </si>
  <si>
    <t>#yr/aero2d</t>
  </si>
  <si>
    <t>#yr/aero3d</t>
  </si>
  <si>
    <t>#yr/da_ALLt</t>
  </si>
  <si>
    <t>time: maximum within days time: mean over time</t>
  </si>
  <si>
    <t>ts</t>
  </si>
  <si>
    <t>FIRA</t>
  </si>
  <si>
    <t>FIRE</t>
  </si>
  <si>
    <t>FIRE_PROB</t>
  </si>
  <si>
    <t>FIRESEASONL</t>
  </si>
  <si>
    <t>FLUXFM2A</t>
  </si>
  <si>
    <t>PRECSC*1000</t>
  </si>
  <si>
    <t>convective_snowfall_flux</t>
  </si>
  <si>
    <t>ps</t>
  </si>
  <si>
    <t>Surface Pressure</t>
  </si>
  <si>
    <t>PSL</t>
  </si>
  <si>
    <t>surface_pressure</t>
  </si>
  <si>
    <t xml:space="preserve">Ocean Barotropic Mass Streamfunction </t>
  </si>
  <si>
    <t>BSF?</t>
  </si>
  <si>
    <t>Surface Air Pressure</t>
  </si>
  <si>
    <t>surface_air_pressure</t>
  </si>
  <si>
    <t>psl</t>
  </si>
  <si>
    <t>lnd_day</t>
  </si>
  <si>
    <t>atm_mon</t>
  </si>
  <si>
    <t>atm_day</t>
  </si>
  <si>
    <t>lnd_mon</t>
  </si>
  <si>
    <t>ocn_mon</t>
  </si>
  <si>
    <t>GC_HEAT1</t>
  </si>
  <si>
    <t>GC_HEAT2</t>
  </si>
  <si>
    <t>GC_ICE1</t>
  </si>
  <si>
    <t>GC_ICE2</t>
  </si>
  <si>
    <t>GC_LIQ1</t>
  </si>
  <si>
    <t>GC_LIQ2</t>
  </si>
  <si>
    <t>GPP</t>
  </si>
  <si>
    <t>GR</t>
  </si>
  <si>
    <t>GROSS_NMIN</t>
  </si>
  <si>
    <t>H2OCAN</t>
  </si>
  <si>
    <t>soil_temperature</t>
  </si>
  <si>
    <t>tsnint</t>
  </si>
  <si>
    <t>Temperature at Interface Between SeaIce and SNw</t>
  </si>
  <si>
    <t>Tsfc?</t>
  </si>
  <si>
    <t>temperature_at_interface_between_sea_ice_and_snow</t>
  </si>
  <si>
    <t>Congelation SeaIce Growth Rate</t>
  </si>
  <si>
    <t>congel?</t>
  </si>
  <si>
    <t>congelation_sea_ice_growth_rate</t>
  </si>
  <si>
    <t>ridgice</t>
  </si>
  <si>
    <t>SeaIce Ridging Rate</t>
  </si>
  <si>
    <t>TOA Outgoing Longwave Radiation</t>
  </si>
  <si>
    <t>FLUT</t>
  </si>
  <si>
    <t>toa_outgoing_longwave_flux</t>
  </si>
  <si>
    <t xml:space="preserve">Global Average SeaLevel Change </t>
  </si>
  <si>
    <t>global_average_sea_level_change</t>
  </si>
  <si>
    <t>pcalc</t>
  </si>
  <si>
    <t>calcite_production</t>
  </si>
  <si>
    <t>pdi</t>
  </si>
  <si>
    <t>Diatom Primary Carbon Production</t>
  </si>
  <si>
    <t>diatom_production</t>
  </si>
  <si>
    <t>ph</t>
  </si>
  <si>
    <t>toa_outgoing_longwave_flux_assuming_clear_sky</t>
  </si>
  <si>
    <t>TOA Outgoing Clear-Sky Longwave Radiation</t>
  </si>
  <si>
    <t>FLUTC</t>
  </si>
  <si>
    <t xml:space="preserve">SeaWater Salinity </t>
  </si>
  <si>
    <t>SALT/1000</t>
  </si>
  <si>
    <t>sea_water_salinity</t>
  </si>
  <si>
    <t>soga</t>
  </si>
  <si>
    <t xml:space="preserve">Global Mean SeaWater Salinity </t>
  </si>
  <si>
    <t>rlus</t>
  </si>
  <si>
    <t>Surface Upwelling Longwave Radiation</t>
  </si>
  <si>
    <t>sb*(TS^4)</t>
  </si>
  <si>
    <t>shrice</t>
  </si>
  <si>
    <t>Strain Rate Shear of SeaIce</t>
  </si>
  <si>
    <t>Surface Upwelling Shortwave Radiation</t>
  </si>
  <si>
    <t>FSDS-FSNS</t>
  </si>
  <si>
    <t>rsdscs</t>
  </si>
  <si>
    <t>Surface SNwfall Rate into the SeaIce Portion of the Grid Cell</t>
  </si>
  <si>
    <t>CFMIP monthly 3D (A1c_cfmip)</t>
  </si>
  <si>
    <t>CFMIP monthly 4xCO2 2D</t>
  </si>
  <si>
    <t>CFMIP monthly 4xCO2 3D</t>
  </si>
  <si>
    <t>surface_snowfall_rate_into_the_sea_ice_portion_of_the_grid_cell</t>
  </si>
  <si>
    <t>snw</t>
  </si>
  <si>
    <t>surface_snow_amount</t>
  </si>
  <si>
    <t>SNWLIQ+SNWICE</t>
  </si>
  <si>
    <t>mrlso</t>
  </si>
  <si>
    <t xml:space="preserve">Soil Frozen Water Content </t>
  </si>
  <si>
    <t>SOILICE?</t>
  </si>
  <si>
    <t>soil_frozen_water_content_</t>
  </si>
  <si>
    <t>SOILICE+SOILLIQ (&lt; 0.1m)</t>
  </si>
  <si>
    <t>lon lat time sdepth1</t>
  </si>
  <si>
    <t>rsdt</t>
  </si>
  <si>
    <t>future projection (2006-2100) forced by RCP4.5</t>
  </si>
  <si>
    <t>RCP8.5</t>
  </si>
  <si>
    <t>toa_incoming_shortwave_flux</t>
  </si>
  <si>
    <t>rsut</t>
  </si>
  <si>
    <t>TOA Outgoing Shortwave Radiation</t>
  </si>
  <si>
    <t>CMFDQ</t>
  </si>
  <si>
    <t>future projection  (2006-2100) forced by RCP8.5</t>
  </si>
  <si>
    <t>surface_snow_thickness</t>
  </si>
  <si>
    <t>agessc</t>
  </si>
  <si>
    <t xml:space="preserve">SeaWater Age Since Surface Contact </t>
  </si>
  <si>
    <t>Dissolved Phosphate Concentration</t>
  </si>
  <si>
    <t>Soil Frozen Water Content</t>
  </si>
  <si>
    <t>sea_water_age_since_surface_contact</t>
  </si>
  <si>
    <t>mrfso</t>
  </si>
  <si>
    <t xml:space="preserve">SeaSurface Height Above Geoid </t>
  </si>
  <si>
    <t>SSH/100</t>
  </si>
  <si>
    <t>radiation code "sees" control CO2, but carbon cycle sees historical followed by RCP4.5 rise in CO2</t>
  </si>
  <si>
    <t>5.4-2</t>
  </si>
  <si>
    <t>northward Atmospheric Stress On SeaIce</t>
  </si>
  <si>
    <t>streng</t>
  </si>
  <si>
    <t>strength?</t>
  </si>
  <si>
    <t>strocnx</t>
  </si>
  <si>
    <t>Eastward Ocean Stress On SeaIce</t>
  </si>
  <si>
    <t>strocny</t>
  </si>
  <si>
    <t>northward Ocean Stress On SeaIce</t>
  </si>
  <si>
    <t>Rate of Melt at SeaIce Base</t>
  </si>
  <si>
    <t>meltb?</t>
  </si>
  <si>
    <t>total_alkalinity</t>
  </si>
  <si>
    <t>Other Zooplankton Carbon Concentration</t>
  </si>
  <si>
    <t>other_zooplankton_carbon</t>
  </si>
  <si>
    <t>pr</t>
  </si>
  <si>
    <t>rlds</t>
  </si>
  <si>
    <t>Surface Downwelling Longwave Radiation</t>
  </si>
  <si>
    <t>net_downward_shortwave_ﬂux_at_sea_water_surface</t>
  </si>
  <si>
    <t>sfdsi</t>
  </si>
  <si>
    <t>other_phytoplankton_chlorophyll</t>
  </si>
  <si>
    <t>darag</t>
  </si>
  <si>
    <t>(sb*(TS^4))-FLNSC</t>
  </si>
  <si>
    <t>clear-sky_surface_downwelling_longwave_flux_in_air</t>
  </si>
  <si>
    <t>surface_downwelling_longwave_flux_in_air_assuming_clear_sky</t>
  </si>
  <si>
    <t>Surface Downwelling Clear-Sky Longwave Radiation</t>
  </si>
  <si>
    <t xml:space="preserve">Ocean Meridional Overturning Mass Streamfunction due to Bolus Advection </t>
  </si>
  <si>
    <t>ocean_meridional_overturning_mass_streamfunction_due_to_bolus_advection</t>
  </si>
  <si>
    <t>msftmyz</t>
  </si>
  <si>
    <t>lat olevel basin time</t>
  </si>
  <si>
    <t>msftmyzba</t>
  </si>
  <si>
    <t>msftyrhoz</t>
  </si>
  <si>
    <t>wmosq</t>
  </si>
  <si>
    <t xml:space="preserve">Square of Upward Ocean Mass Transport </t>
  </si>
  <si>
    <t xml:space="preserve">Ocean Y Overturning Mass Streamfunction due to Bolus Advection </t>
  </si>
  <si>
    <t>Column Integerated Cloud Water Content</t>
  </si>
  <si>
    <t>prw</t>
  </si>
  <si>
    <t>msftyyz</t>
  </si>
  <si>
    <t>msftyyzba</t>
  </si>
  <si>
    <t>hfnorth</t>
  </si>
  <si>
    <t xml:space="preserve">northward Ocean Heat Transport </t>
  </si>
  <si>
    <t>northward_ocean_heat_transport</t>
  </si>
  <si>
    <t>wap</t>
  </si>
  <si>
    <t>omega (=dp/dt)</t>
  </si>
  <si>
    <r>
      <t>Pa s</t>
    </r>
    <r>
      <rPr>
        <vertAlign val="superscript"/>
        <sz val="10"/>
        <color indexed="10"/>
        <rFont val="Optima"/>
      </rPr>
      <t>-1</t>
    </r>
  </si>
  <si>
    <t>OMEGA</t>
  </si>
  <si>
    <t>lagrangian_tendency_of_air_pressure</t>
  </si>
  <si>
    <t>wap500</t>
  </si>
  <si>
    <t>lon lat time p500</t>
  </si>
  <si>
    <t>total_cloud_area_fraction</t>
  </si>
  <si>
    <t>sic</t>
  </si>
  <si>
    <t>lon lat plev6 time</t>
  </si>
  <si>
    <t>rhopoto</t>
  </si>
  <si>
    <t xml:space="preserve">SeaWater Potential Density </t>
  </si>
  <si>
    <t>PD/1000</t>
  </si>
  <si>
    <t>time: minimum within days time: mean over time</t>
  </si>
  <si>
    <t>TREFMXAV</t>
  </si>
  <si>
    <t>Rainfall Flux where Ice Free Ocean over Sea</t>
  </si>
  <si>
    <t>PREC_F?</t>
  </si>
  <si>
    <t>rainfall_flux</t>
  </si>
  <si>
    <t>Surface Temperature</t>
  </si>
  <si>
    <t>TS</t>
  </si>
  <si>
    <t>Convective SNwfall Flux</t>
  </si>
  <si>
    <t>Convective Precipitation</t>
  </si>
  <si>
    <t>PRECC*1000</t>
  </si>
  <si>
    <t>convective_precipitation_flux</t>
  </si>
  <si>
    <t>prsnc</t>
  </si>
  <si>
    <t xml:space="preserve">Moles Per Unit Mass of CFC-11 in SeaWater </t>
  </si>
  <si>
    <t>SeaLevel Pressure</t>
  </si>
  <si>
    <t>sea_level_pressure</t>
  </si>
  <si>
    <t>Surface Temperature Where Land or SeaIce</t>
  </si>
  <si>
    <t>TS?</t>
  </si>
  <si>
    <t xml:space="preserve"> Surface Temperature Where Land or SeaIce</t>
  </si>
  <si>
    <t>surface_snow_melt_flux</t>
  </si>
  <si>
    <t>mrros</t>
  </si>
  <si>
    <t>Surface RuNoff</t>
  </si>
  <si>
    <t>QOVER</t>
  </si>
  <si>
    <t>mrro</t>
  </si>
  <si>
    <t>Total RuNoff</t>
  </si>
  <si>
    <r>
      <rPr>
        <b/>
        <sz val="10"/>
        <color indexed="8"/>
        <rFont val="Optima"/>
      </rPr>
      <t>QOVER+QRGWL+QDRAI</t>
    </r>
    <r>
      <rPr>
        <b/>
        <sz val="10"/>
        <color indexed="10"/>
        <rFont val="Optima"/>
      </rPr>
      <t xml:space="preserve"> </t>
    </r>
  </si>
  <si>
    <t>ruNoff_flux</t>
  </si>
  <si>
    <t xml:space="preserve">time: mean area: mean where land </t>
  </si>
  <si>
    <t>grCongel</t>
  </si>
  <si>
    <t>Total Grazing of Phytoplankton by Zooplankton</t>
  </si>
  <si>
    <t>total_grazing</t>
  </si>
  <si>
    <t>N3</t>
  </si>
  <si>
    <r>
      <t>mol N m</t>
    </r>
    <r>
      <rPr>
        <vertAlign val="superscript"/>
        <sz val="10"/>
        <color indexed="10"/>
        <rFont val="Optima"/>
      </rPr>
      <t>-3</t>
    </r>
  </si>
  <si>
    <t>nitrate</t>
  </si>
  <si>
    <t>nh4</t>
  </si>
  <si>
    <t>evs</t>
  </si>
  <si>
    <t>Water Evaporation Flux Where Ice Free Ocean over Sea</t>
  </si>
  <si>
    <t>EVAP_F?</t>
  </si>
  <si>
    <t>rlut</t>
  </si>
  <si>
    <t>aragonite_production</t>
  </si>
  <si>
    <t>pbfe</t>
  </si>
  <si>
    <t>Biogenic Iron Production</t>
  </si>
  <si>
    <t>biogenic_iron_production</t>
  </si>
  <si>
    <t>pbsi</t>
  </si>
  <si>
    <t>intparag</t>
  </si>
  <si>
    <t>Aragonite Production</t>
  </si>
  <si>
    <t>zossga</t>
  </si>
  <si>
    <t xml:space="preserve">Global Average Steric SeaLevel Change </t>
  </si>
  <si>
    <t>pH</t>
  </si>
  <si>
    <t>phyc</t>
  </si>
  <si>
    <t>Phytoplankton Carbon Concentration</t>
  </si>
  <si>
    <t>grFrazil</t>
  </si>
  <si>
    <t>Frazil SeaIce Growth (Leads) Rate</t>
  </si>
  <si>
    <t>frazil?</t>
  </si>
  <si>
    <t>frazil_sea_ice_growth_(leads)_rate</t>
  </si>
  <si>
    <t>rsds</t>
  </si>
  <si>
    <t>Surface Downwelling Shortwave Radiation</t>
  </si>
  <si>
    <t>FSDS</t>
  </si>
  <si>
    <t xml:space="preserve">Downwelling Shortwave Radiation in SeaWater </t>
  </si>
  <si>
    <t>downwelling_shortwave_flux_in_sea_water</t>
  </si>
  <si>
    <t>rsus</t>
  </si>
  <si>
    <t>Surface Downwelling Clear-Sky Shortwave Radiation</t>
  </si>
  <si>
    <t>FSDSC</t>
  </si>
  <si>
    <r>
      <t>mol C m</t>
    </r>
    <r>
      <rPr>
        <vertAlign val="superscript"/>
        <sz val="10"/>
        <color indexed="10"/>
        <rFont val="Optima"/>
      </rPr>
      <t>-3</t>
    </r>
  </si>
  <si>
    <t>aragonite</t>
  </si>
  <si>
    <t>snow_ai?</t>
  </si>
  <si>
    <t>surface_downwelling_shortwave_flux_in_air_assuming_clear_sky</t>
  </si>
  <si>
    <t>Surface SNw Amount</t>
  </si>
  <si>
    <t>SNWDP</t>
  </si>
  <si>
    <t xml:space="preserve">Surface Downwelling Clear-Sky Shortwave Radiation </t>
  </si>
  <si>
    <t>surface_downwelling_shortwave_flux_in_air_assuming_clear_sky_</t>
  </si>
  <si>
    <t>rsuscs</t>
  </si>
  <si>
    <t>FSDSC-FSNSC</t>
  </si>
  <si>
    <t>bacterial_carbon</t>
  </si>
  <si>
    <t>bddtalk</t>
  </si>
  <si>
    <t>SNw Area Fraction</t>
  </si>
  <si>
    <t>FSN*100</t>
  </si>
  <si>
    <t>snow_area_fraction</t>
  </si>
  <si>
    <t>rtmt</t>
  </si>
  <si>
    <t>Net Downward Flux at Top of Model</t>
  </si>
  <si>
    <t>FSNT-FLNT</t>
  </si>
  <si>
    <t>TOA Incident Shortwave Radiation</t>
  </si>
  <si>
    <t>SOLIN</t>
  </si>
  <si>
    <t>net_downward_radiative_flux_at_top_of_atmosphere_model</t>
  </si>
  <si>
    <t>sit</t>
  </si>
  <si>
    <t>SeaIce Thickness</t>
  </si>
  <si>
    <t>SOLIN-FSNTOA</t>
  </si>
  <si>
    <t>toa_outgoing_shortwave_flux</t>
  </si>
  <si>
    <t>rsutcs</t>
  </si>
  <si>
    <t>hs</t>
  </si>
  <si>
    <t>Primary Carbon Production by Phytoplankton Based on N3 Alone</t>
  </si>
  <si>
    <t>new_production</t>
  </si>
  <si>
    <t>po4</t>
  </si>
  <si>
    <t>particulate_organic_nitrogen</t>
  </si>
  <si>
    <t>integrate SOILICE</t>
  </si>
  <si>
    <t>sea_surface_height_above_geoid</t>
  </si>
  <si>
    <t>strairx</t>
  </si>
  <si>
    <t>Eastward Atmospheric Stress On SeaIce</t>
  </si>
  <si>
    <t>strairy</t>
  </si>
  <si>
    <t>soil_moisture_content</t>
  </si>
  <si>
    <t>hfls</t>
  </si>
  <si>
    <t>Surface Upward Latent Heat Flux</t>
  </si>
  <si>
    <t>LHFLX</t>
  </si>
  <si>
    <t>Compressive SeaIce Strength</t>
  </si>
  <si>
    <t>Surface Downward Latent Heat Flux</t>
  </si>
  <si>
    <t>surface_downward_latent_heat_ﬂux</t>
  </si>
  <si>
    <t>bmelt</t>
  </si>
  <si>
    <t>Particulate Biogenic Silica Concentration</t>
  </si>
  <si>
    <r>
      <t>mol Si m</t>
    </r>
    <r>
      <rPr>
        <vertAlign val="superscript"/>
        <sz val="10"/>
        <color indexed="10"/>
        <rFont val="Optima"/>
      </rPr>
      <t>-3</t>
    </r>
  </si>
  <si>
    <t>zooplankton_carbon</t>
  </si>
  <si>
    <t>zoocmisc</t>
  </si>
  <si>
    <t>prsn</t>
  </si>
  <si>
    <t>SNwfall Flux</t>
  </si>
  <si>
    <t>(PRECSC+PRECSL)*1000</t>
  </si>
  <si>
    <t>snowfall_flux</t>
  </si>
  <si>
    <t>Solid Precipitation</t>
  </si>
  <si>
    <t>solid_precipitation_flux</t>
  </si>
  <si>
    <t>calcite</t>
  </si>
  <si>
    <t>chl</t>
  </si>
  <si>
    <t>Total Chlorophyll Mass Concentration</t>
  </si>
  <si>
    <r>
      <t>mg Chl m</t>
    </r>
    <r>
      <rPr>
        <vertAlign val="superscript"/>
        <sz val="10"/>
        <color indexed="10"/>
        <rFont val="Optima"/>
      </rPr>
      <t>-3</t>
    </r>
  </si>
  <si>
    <t>total_chlorophyll</t>
  </si>
  <si>
    <t>chldiat</t>
  </si>
  <si>
    <t>Diatom Chlorophyll Mass Concentration</t>
  </si>
  <si>
    <t>diatom_chlorophyll</t>
  </si>
  <si>
    <t xml:space="preserve">Upward Geothermal Heat Flux at SeaFloor </t>
  </si>
  <si>
    <t>Downward SeaIce Basal Salt Flux</t>
  </si>
  <si>
    <t xml:space="preserve">Surface Downwelling Clear-Sky Longwave Radiation </t>
  </si>
  <si>
    <t>surface_downwelling_longwave_flux_in_air_assuming_clear_sky__</t>
  </si>
  <si>
    <t>tossq</t>
  </si>
  <si>
    <t>Square of SeaSurface Temperature</t>
  </si>
  <si>
    <t>(TEMP(k=1++273.15)^2</t>
  </si>
  <si>
    <t>square_of_sea_surface_temperature</t>
  </si>
  <si>
    <t xml:space="preserve">Square of SeaSurface Temperature </t>
  </si>
  <si>
    <r>
      <t>kg</t>
    </r>
    <r>
      <rPr>
        <vertAlign val="superscript"/>
        <sz val="10"/>
        <color indexed="10"/>
        <rFont val="Optima"/>
      </rPr>
      <t>2</t>
    </r>
    <r>
      <rPr>
        <sz val="10"/>
        <color indexed="10"/>
        <rFont val="Optima"/>
      </rPr>
      <t xml:space="preserve"> s</t>
    </r>
    <r>
      <rPr>
        <vertAlign val="superscript"/>
        <sz val="10"/>
        <color indexed="10"/>
        <rFont val="Optima"/>
      </rPr>
      <t>-2</t>
    </r>
  </si>
  <si>
    <t>(WVEL*?)^2</t>
  </si>
  <si>
    <t>exparag</t>
  </si>
  <si>
    <t>surface_downward_x_stress_correction</t>
  </si>
  <si>
    <t xml:space="preserve">tauuo </t>
  </si>
  <si>
    <t>ocean_y_overturning_mass_streamfunction_due_to_bolus_advection</t>
  </si>
  <si>
    <t>Sinking Aragonite Flux</t>
  </si>
  <si>
    <t>N_HEAT*1.e15</t>
  </si>
  <si>
    <t>square_of_upward_ocean_mass_transport</t>
  </si>
  <si>
    <t>clt</t>
  </si>
  <si>
    <t>Total Cloud Fraction</t>
  </si>
  <si>
    <t>100*CLDTOT</t>
  </si>
  <si>
    <t>total_cloud_fraction</t>
  </si>
  <si>
    <t xml:space="preserve">% </t>
  </si>
  <si>
    <t xml:space="preserve">Surface Downward Y Stress </t>
  </si>
  <si>
    <t>surface_downward_y_stress</t>
  </si>
  <si>
    <t>SeaIce Area Fraction</t>
  </si>
  <si>
    <t>aice</t>
  </si>
  <si>
    <t>sea_ice_area_fraction</t>
  </si>
  <si>
    <t>msftbarot</t>
  </si>
  <si>
    <t>Sinking Particulate Organic Carbon Flux</t>
  </si>
  <si>
    <t>sea_water_potential_density</t>
  </si>
  <si>
    <t>sinking_particulate_organic_carbon_export</t>
  </si>
  <si>
    <t>expcalc</t>
  </si>
  <si>
    <t>Sinking Calcite Flux</t>
  </si>
  <si>
    <t>sinking_calcite_export</t>
  </si>
  <si>
    <t>expcfe</t>
  </si>
  <si>
    <t>SNwfall Flux where Ice Free Ocean over Sea</t>
  </si>
  <si>
    <t>prc</t>
  </si>
  <si>
    <t>Sinking Particulate Organic Nitrogen Flux</t>
  </si>
  <si>
    <t>ocean_barotropic_mass_streamfunction</t>
  </si>
  <si>
    <t>cfc11</t>
  </si>
  <si>
    <r>
      <t>mol kg</t>
    </r>
    <r>
      <rPr>
        <vertAlign val="superscript"/>
        <sz val="10"/>
        <color indexed="10"/>
        <rFont val="Optima"/>
      </rPr>
      <t>-1</t>
    </r>
    <r>
      <rPr>
        <sz val="10"/>
        <color indexed="10"/>
        <rFont val="Optima"/>
      </rPr>
      <t xml:space="preserve"> </t>
    </r>
  </si>
  <si>
    <t>air_pressure_at_sea_level</t>
  </si>
  <si>
    <t>hus</t>
  </si>
  <si>
    <t>Specific Humidity</t>
  </si>
  <si>
    <t>Q</t>
  </si>
  <si>
    <t>snm</t>
  </si>
  <si>
    <t>Surface SNw Melt</t>
  </si>
  <si>
    <t>QMELT</t>
  </si>
  <si>
    <t>Cloud Area Fraction in Atmosphere Layer</t>
  </si>
  <si>
    <t>clc</t>
  </si>
  <si>
    <t>Convective Cloud Area Fraction</t>
  </si>
  <si>
    <t>CNVCLD*100?</t>
  </si>
  <si>
    <t>surface_ruNoff_flux</t>
  </si>
  <si>
    <t>convective_cloud_area_fraction_in_atmosphere_layer</t>
  </si>
  <si>
    <t>Nnbiogenic Iron Scavenging</t>
  </si>
  <si>
    <t>Nnbiogenic_iron_scavenging</t>
  </si>
  <si>
    <t>graz</t>
  </si>
  <si>
    <t>water_ﬂux_correction</t>
  </si>
  <si>
    <t>Dissolved Nitrate Concentration</t>
  </si>
  <si>
    <t>ammonium</t>
  </si>
  <si>
    <t>o2</t>
  </si>
  <si>
    <t>Dissolve Oxygen Concentration</t>
  </si>
  <si>
    <t>oxygen</t>
  </si>
  <si>
    <t>parag</t>
  </si>
  <si>
    <t>northward_ocean_heat_transport_due_to_gyre</t>
  </si>
  <si>
    <t>time: mean longitude: mean</t>
  </si>
  <si>
    <t xml:space="preserve">Water Flux into SeaWater Without Flux Correction </t>
  </si>
  <si>
    <t>water_ﬂux_into_sea_water_without_ﬂux_correction</t>
  </si>
  <si>
    <t>zo2min</t>
  </si>
  <si>
    <t>Depth of Oxygen Minimum Concectration</t>
  </si>
  <si>
    <t>oxygen_minimum_depth</t>
  </si>
  <si>
    <t>zosga</t>
  </si>
  <si>
    <t>dic_inventory</t>
  </si>
  <si>
    <t>phytoplankton_carbon</t>
  </si>
  <si>
    <t>phycdiat</t>
  </si>
  <si>
    <t>Diatom Carbon Concentration</t>
  </si>
  <si>
    <t>diatom_carbon</t>
  </si>
  <si>
    <t>phycmisc</t>
  </si>
  <si>
    <t>Nn-Diatom Phytoplankton Carbon Concentration</t>
  </si>
  <si>
    <t>other_phytoplankton_carbon</t>
  </si>
  <si>
    <t>phyfe</t>
  </si>
  <si>
    <t>Phytoplankton Iron Concentration</t>
  </si>
  <si>
    <t>phytoplankton_iron</t>
  </si>
  <si>
    <t>Phytoplankton Nitrogen Concentration</t>
  </si>
  <si>
    <t>phytoplankton_nitrogen</t>
  </si>
  <si>
    <t>phyp</t>
  </si>
  <si>
    <t>Phytoplankton Phosphorus Concentration</t>
  </si>
  <si>
    <r>
      <t>mol P m</t>
    </r>
    <r>
      <rPr>
        <vertAlign val="superscript"/>
        <sz val="10"/>
        <color indexed="10"/>
        <rFont val="Optima"/>
      </rPr>
      <t>-3</t>
    </r>
  </si>
  <si>
    <t>bacc</t>
  </si>
  <si>
    <t>Bacterial Carbon Concentration</t>
  </si>
  <si>
    <t>Other Phytoplankton Carbon Production</t>
  </si>
  <si>
    <t>other_phytoplankton_production</t>
  </si>
  <si>
    <t>physi</t>
  </si>
  <si>
    <t>Phytoplankton Silica Concentration</t>
  </si>
  <si>
    <t>phytoplankton_silica</t>
  </si>
  <si>
    <t>pnew</t>
  </si>
  <si>
    <t>integrated_other_phytoplankton_production</t>
  </si>
  <si>
    <t>masscello</t>
  </si>
  <si>
    <t xml:space="preserve">SeaWater Mass Per Unit Area </t>
  </si>
  <si>
    <t>sea_water_mass_per_unit_area</t>
  </si>
  <si>
    <t>masso</t>
  </si>
  <si>
    <t>Rate of Change of Alkalinity due to Biological Activity</t>
  </si>
  <si>
    <r>
      <t>eq m</t>
    </r>
    <r>
      <rPr>
        <vertAlign val="superscript"/>
        <sz val="10"/>
        <color indexed="10"/>
        <rFont val="Optima"/>
      </rPr>
      <t xml:space="preserve">-3 </t>
    </r>
    <r>
      <rPr>
        <sz val="10"/>
        <color indexed="10"/>
        <rFont val="Optima"/>
      </rPr>
      <t>s</t>
    </r>
    <r>
      <rPr>
        <vertAlign val="superscript"/>
        <sz val="10"/>
        <color indexed="10"/>
        <rFont val="Optima"/>
      </rPr>
      <t>-1</t>
    </r>
  </si>
  <si>
    <t>bddtdic</t>
  </si>
  <si>
    <t>Rate of Change of Dissolved INrganic Carbon due to Biological Activity</t>
  </si>
  <si>
    <r>
      <t>mol C m</t>
    </r>
    <r>
      <rPr>
        <vertAlign val="superscript"/>
        <sz val="10"/>
        <color indexed="10"/>
        <rFont val="Optima"/>
      </rPr>
      <t xml:space="preserve">-3 </t>
    </r>
    <r>
      <rPr>
        <sz val="10"/>
        <color indexed="10"/>
        <rFont val="Optima"/>
      </rPr>
      <t>s</t>
    </r>
    <r>
      <rPr>
        <vertAlign val="superscript"/>
        <sz val="10"/>
        <color indexed="10"/>
        <rFont val="Optima"/>
      </rPr>
      <t>-1</t>
    </r>
  </si>
  <si>
    <t>bddtdife</t>
  </si>
  <si>
    <t>Rate of Change of Dissolved INrganic Iron due to Biological Activity</t>
  </si>
  <si>
    <t>hi</t>
  </si>
  <si>
    <t>sea_ice_thickness</t>
  </si>
  <si>
    <t>snd</t>
  </si>
  <si>
    <t>SNw Depth</t>
  </si>
  <si>
    <t>Particulate Organic Nitrogen Concentration</t>
  </si>
  <si>
    <t>pop</t>
  </si>
  <si>
    <t>soil_frozen_water_content</t>
  </si>
  <si>
    <t>mrso</t>
  </si>
  <si>
    <t>Total Soil Moisture Content</t>
  </si>
  <si>
    <t>integrate SOILICE+SOILLIQ</t>
  </si>
  <si>
    <t>particulate_organic_phosphorus</t>
  </si>
  <si>
    <t>pp</t>
  </si>
  <si>
    <t>Primary Carbon Production by Phytoplankton</t>
  </si>
  <si>
    <t>primary_production</t>
  </si>
  <si>
    <t>si</t>
  </si>
  <si>
    <t>Dissolved Silicate Concentration</t>
  </si>
  <si>
    <t>silicate</t>
  </si>
  <si>
    <t>talk</t>
  </si>
  <si>
    <t>Total Alkalinity</t>
  </si>
  <si>
    <t xml:space="preserve">Monthly Maximum Ocean Mixed Layer Thickness Deﬁned by Mixing Scheme </t>
  </si>
  <si>
    <t>pbo</t>
  </si>
  <si>
    <r>
      <t>eq m</t>
    </r>
    <r>
      <rPr>
        <vertAlign val="superscript"/>
        <sz val="10"/>
        <color indexed="10"/>
        <rFont val="Optima"/>
      </rPr>
      <t>-3</t>
    </r>
  </si>
  <si>
    <t>precipitation_flux</t>
  </si>
  <si>
    <t>time:mean</t>
  </si>
  <si>
    <t>calc</t>
  </si>
  <si>
    <t>hfds</t>
  </si>
  <si>
    <t xml:space="preserve">SeaWater Pressure at Seaﬂoor </t>
  </si>
  <si>
    <t xml:space="preserve">dbar </t>
  </si>
  <si>
    <t>Calcite Concentration</t>
  </si>
  <si>
    <t>downward_heat_flux_at_sea_water_surface</t>
  </si>
  <si>
    <t>sea_water_pressure_at_sea_floor</t>
  </si>
  <si>
    <t>pso</t>
  </si>
  <si>
    <t xml:space="preserve">SeaWater Pressure at SeaWater Surface </t>
  </si>
  <si>
    <t>sea_water_pressure_at_sea_water_surface</t>
  </si>
  <si>
    <t>rsntds</t>
  </si>
  <si>
    <t xml:space="preserve">Net Downward Shortwave Radiation at SeaWater Surface </t>
  </si>
  <si>
    <t>downward_sea_ice_basal_salt_ﬂux</t>
  </si>
  <si>
    <t>Aragonite Dissolution</t>
  </si>
  <si>
    <t>aragonite_dissolution</t>
  </si>
  <si>
    <t>dcalc</t>
  </si>
  <si>
    <t>Calcite Dissolution</t>
  </si>
  <si>
    <t>calcite_dissolution</t>
  </si>
  <si>
    <t>detoc</t>
  </si>
  <si>
    <t>Detrital Organic Carbon Concentration</t>
  </si>
  <si>
    <t>detrital_organic_carbon</t>
  </si>
  <si>
    <t>dfe</t>
  </si>
  <si>
    <t>Dissolved Iron Concentration</t>
  </si>
  <si>
    <t>iron</t>
  </si>
  <si>
    <t>dissic</t>
  </si>
  <si>
    <r>
      <t>K</t>
    </r>
    <r>
      <rPr>
        <vertAlign val="superscript"/>
        <sz val="10"/>
        <color indexed="10"/>
        <rFont val="Optima"/>
      </rPr>
      <t>2</t>
    </r>
    <r>
      <rPr>
        <sz val="10"/>
        <color indexed="10"/>
        <rFont val="Optima"/>
      </rPr>
      <t xml:space="preserve"> </t>
    </r>
  </si>
  <si>
    <t>Dissolved INrganic Carbon Concentration</t>
  </si>
  <si>
    <t>dissolved_iNrganic_carbon</t>
  </si>
  <si>
    <t>dissoc</t>
  </si>
  <si>
    <t>Dissolved Organic Carbon Concentration</t>
  </si>
  <si>
    <t xml:space="preserve">Surface Downward X Stress </t>
  </si>
  <si>
    <t>sinking_aragonite_export</t>
  </si>
  <si>
    <t>expc</t>
  </si>
  <si>
    <t>surface_downward_x_stress</t>
  </si>
  <si>
    <t xml:space="preserve">tauvcorr </t>
  </si>
  <si>
    <t xml:space="preserve">Surface Downward Y Stress Correction </t>
  </si>
  <si>
    <t>surface_downward_y_stress_correction</t>
  </si>
  <si>
    <t xml:space="preserve">tauvo </t>
  </si>
  <si>
    <t>heat_flux_into_sea_water_due_to_snow_thermodynamics</t>
  </si>
  <si>
    <t>hfxba</t>
  </si>
  <si>
    <t xml:space="preserve">Ocean Heat X Transport due to Bolus Advection </t>
  </si>
  <si>
    <t>thkcello</t>
  </si>
  <si>
    <t xml:space="preserve">Ocean Model Cell Thickness </t>
  </si>
  <si>
    <t>cell_thickness</t>
  </si>
  <si>
    <t>volo</t>
  </si>
  <si>
    <t xml:space="preserve">SeaWater Volume </t>
  </si>
  <si>
    <t>sea_water_volume</t>
  </si>
  <si>
    <t>vsf</t>
  </si>
  <si>
    <t xml:space="preserve">Virtual Salt Flux into SeaWater </t>
  </si>
  <si>
    <t>virtual_salt_ﬂux_into_sea_water</t>
  </si>
  <si>
    <t>vsfevap</t>
  </si>
  <si>
    <t xml:space="preserve">Virtual Salt Flux into SeaWater due to Evaporation </t>
  </si>
  <si>
    <t>sinking_particulate_organic_nitrogen_export</t>
  </si>
  <si>
    <t>expp</t>
  </si>
  <si>
    <t>Sinking Particulate Iron Flux</t>
  </si>
  <si>
    <t>expn</t>
  </si>
  <si>
    <t>CFC11?</t>
  </si>
  <si>
    <t>moles_per_unit_mass_of_cfc11_in_sea_water</t>
  </si>
  <si>
    <t>cl</t>
  </si>
  <si>
    <t>Cloud Area Fraction</t>
  </si>
  <si>
    <t>CLOUD*100</t>
  </si>
  <si>
    <t>sinking_particulate_organic_phosphorus_export</t>
  </si>
  <si>
    <t>expsi</t>
  </si>
  <si>
    <t>Sinking Particulate Silica Flux</t>
  </si>
  <si>
    <t>fediss</t>
  </si>
  <si>
    <t>Particle Source of Dissolved Iron</t>
  </si>
  <si>
    <t>dissolved_iron_source_from_particles</t>
  </si>
  <si>
    <t>fescav</t>
  </si>
  <si>
    <t xml:space="preserve">northward Ocean Heat Transport due to Gyre </t>
  </si>
  <si>
    <t>water_ﬂux_into_sea_water</t>
  </si>
  <si>
    <t>wfo</t>
  </si>
  <si>
    <t xml:space="preserve">Water Flux into SeaWater </t>
  </si>
  <si>
    <t>Rate of Change in Upper 100 m of Dissolved INrganic Silicate due to Biological Activity</t>
  </si>
  <si>
    <t>net_biological_disi_rate_of_change</t>
  </si>
  <si>
    <t xml:space="preserve">northward Ocean Heat Transport due to Overturning </t>
  </si>
  <si>
    <t>northward_ocean_heat_transport_due_to_overturning</t>
  </si>
  <si>
    <t>intdic</t>
  </si>
  <si>
    <t>Dissolved INrganic Carbon Content</t>
  </si>
  <si>
    <t>net_dife_rate_of_change</t>
  </si>
  <si>
    <t>fddtdin</t>
  </si>
  <si>
    <t>integrated_aragonite_production</t>
  </si>
  <si>
    <t>intpbfe</t>
  </si>
  <si>
    <t>global_average_steric_sea_level_change</t>
  </si>
  <si>
    <t>zossq</t>
  </si>
  <si>
    <t xml:space="preserve">Square of SeaSurface Height Above Geoid </t>
  </si>
  <si>
    <t>square_of_sea_surface_height_above_geoid</t>
  </si>
  <si>
    <t>zostoga</t>
  </si>
  <si>
    <t xml:space="preserve">Global Average Thermosteric SeaLevel Change </t>
  </si>
  <si>
    <t>global_average_thermosteric_sea_level_change</t>
  </si>
  <si>
    <t>zsatarag</t>
  </si>
  <si>
    <t>phyn</t>
  </si>
  <si>
    <t>Aragonite Saturation Depth</t>
  </si>
  <si>
    <t>aragonite_saturation_depth</t>
  </si>
  <si>
    <t>zsatcalc</t>
  </si>
  <si>
    <t>Calcite Saturation Depth</t>
  </si>
  <si>
    <t>calcite_saturation_depth</t>
  </si>
  <si>
    <t>phytoplankton_phosphorus</t>
  </si>
  <si>
    <t>phypmisc</t>
  </si>
  <si>
    <t>Primary Organic Carbon Production by Phytoplankton Based on N3 Alone</t>
  </si>
  <si>
    <t>integrated_primary_production</t>
  </si>
  <si>
    <t>intpphymisc</t>
  </si>
  <si>
    <t>Primary Organic Carbon Production by Other Phytoplankton</t>
  </si>
  <si>
    <t>Surface Downward O2 Flux</t>
  </si>
  <si>
    <r>
      <t>mol O</t>
    </r>
    <r>
      <rPr>
        <vertAlign val="subscript"/>
        <sz val="10"/>
        <color indexed="10"/>
        <rFont val="Optima"/>
      </rPr>
      <t>2</t>
    </r>
    <r>
      <rPr>
        <sz val="10"/>
        <color indexed="10"/>
        <rFont val="Optima"/>
      </rPr>
      <t xml:space="preserve"> m</t>
    </r>
    <r>
      <rPr>
        <vertAlign val="superscript"/>
        <sz val="10"/>
        <color indexed="10"/>
        <rFont val="Optima"/>
      </rPr>
      <t>-2</t>
    </r>
    <r>
      <rPr>
        <sz val="10"/>
        <color indexed="10"/>
        <rFont val="Optima"/>
      </rPr>
      <t xml:space="preserve"> s</t>
    </r>
    <r>
      <rPr>
        <vertAlign val="superscript"/>
        <sz val="10"/>
        <color indexed="10"/>
        <rFont val="Optima"/>
      </rPr>
      <t>-1</t>
    </r>
  </si>
  <si>
    <t>air_to_sea_o2_flux</t>
  </si>
  <si>
    <t>ficeberg</t>
  </si>
  <si>
    <t xml:space="preserve">SeaWater Mass </t>
  </si>
  <si>
    <t xml:space="preserve">kg </t>
  </si>
  <si>
    <t>sea_water_mass</t>
  </si>
  <si>
    <t>time: mean area: sum where sea</t>
  </si>
  <si>
    <t>mlotst</t>
  </si>
  <si>
    <t xml:space="preserve">Ocean Mixed Layer Thickness Deﬁned by Sigma T </t>
  </si>
  <si>
    <t xml:space="preserve">m </t>
  </si>
  <si>
    <t>ocean_mixed_layer_thickness_defined_by_sigma_t</t>
  </si>
  <si>
    <t>mlotstsq</t>
  </si>
  <si>
    <t>Rate of Change of Nitrogen Nutrient due to Biological Activity</t>
  </si>
  <si>
    <t>bddtdip</t>
  </si>
  <si>
    <t>Rate of Change of Dissolved Phosphate due to Biological Activity</t>
  </si>
  <si>
    <r>
      <t>mol P m</t>
    </r>
    <r>
      <rPr>
        <vertAlign val="superscript"/>
        <sz val="10"/>
        <color indexed="10"/>
        <rFont val="Optima"/>
      </rPr>
      <t xml:space="preserve">-3 </t>
    </r>
    <r>
      <rPr>
        <sz val="10"/>
        <color indexed="10"/>
        <rFont val="Optima"/>
      </rPr>
      <t>s</t>
    </r>
    <r>
      <rPr>
        <vertAlign val="superscript"/>
        <sz val="10"/>
        <color indexed="10"/>
        <rFont val="Optima"/>
      </rPr>
      <t>-1</t>
    </r>
  </si>
  <si>
    <t>bddtdisi</t>
  </si>
  <si>
    <r>
      <t>mol Fe m</t>
    </r>
    <r>
      <rPr>
        <vertAlign val="superscript"/>
        <sz val="10"/>
        <color indexed="10"/>
        <rFont val="Optima"/>
      </rPr>
      <t xml:space="preserve">-3 </t>
    </r>
    <r>
      <rPr>
        <sz val="10"/>
        <color indexed="10"/>
        <rFont val="Optima"/>
      </rPr>
      <t>s</t>
    </r>
    <r>
      <rPr>
        <vertAlign val="superscript"/>
        <sz val="10"/>
        <color indexed="10"/>
        <rFont val="Optima"/>
      </rPr>
      <t>-1</t>
    </r>
  </si>
  <si>
    <t>Particulate Organic Phosphorus Concentration</t>
  </si>
  <si>
    <t>omldamax</t>
  </si>
  <si>
    <t>Rate of Change of Dissolved INrganic Silicate due to Biological Activity</t>
  </si>
  <si>
    <r>
      <t>mol Si m</t>
    </r>
    <r>
      <rPr>
        <vertAlign val="superscript"/>
        <sz val="10"/>
        <color indexed="10"/>
        <rFont val="Optima"/>
      </rPr>
      <t xml:space="preserve">-3 </t>
    </r>
    <r>
      <rPr>
        <sz val="10"/>
        <color indexed="10"/>
        <rFont val="Optima"/>
      </rPr>
      <t>s</t>
    </r>
    <r>
      <rPr>
        <vertAlign val="superscript"/>
        <sz val="10"/>
        <color indexed="10"/>
        <rFont val="Optima"/>
      </rPr>
      <t>-1</t>
    </r>
  </si>
  <si>
    <t>bfe</t>
  </si>
  <si>
    <t>Particulate Biogenic Iron Concentration</t>
  </si>
  <si>
    <r>
      <t>mol Fe m</t>
    </r>
    <r>
      <rPr>
        <vertAlign val="superscript"/>
        <sz val="10"/>
        <color indexed="10"/>
        <rFont val="Optima"/>
      </rPr>
      <t>-3</t>
    </r>
  </si>
  <si>
    <t>particulate_biogenic_iron</t>
  </si>
  <si>
    <t>bsi</t>
  </si>
  <si>
    <t xml:space="preserve">hfcorr </t>
  </si>
  <si>
    <t xml:space="preserve">Heat Flux Correction </t>
  </si>
  <si>
    <t>heat_ﬂux_correction</t>
  </si>
  <si>
    <t>particulate_biogenic_silica</t>
  </si>
  <si>
    <t>Surface Downward Net Flux of Nitrogen</t>
  </si>
  <si>
    <t>SeaIce Mass Transport Through Fram Strait</t>
  </si>
  <si>
    <r>
      <t>kg s</t>
    </r>
    <r>
      <rPr>
        <vertAlign val="superscript"/>
        <sz val="10"/>
        <color indexed="10"/>
        <rFont val="Optima"/>
      </rPr>
      <t>-1</t>
    </r>
  </si>
  <si>
    <t>Downward Heat Flux at SeaWater Surface</t>
  </si>
  <si>
    <t xml:space="preserve">Temperature Flux due to Evaporation Expressed as Heat Flux Out of SeaWater </t>
  </si>
  <si>
    <t>temperature_flux_due_to_evaporation_expressed_as_heat_flux_out_of_sea_water</t>
  </si>
  <si>
    <t>hfgeou</t>
  </si>
  <si>
    <t>dpco2</t>
  </si>
  <si>
    <t>Delta PCO2</t>
  </si>
  <si>
    <t>dpo2</t>
  </si>
  <si>
    <t>sfriver</t>
  </si>
  <si>
    <t xml:space="preserve">Salt Flux into SeaWater from Rivers </t>
  </si>
  <si>
    <t>salt_flux_into_sea_water_from_rivers</t>
  </si>
  <si>
    <t>sltovgyre</t>
  </si>
  <si>
    <t xml:space="preserve">northward Ocean Salt Transport due to Gyre </t>
  </si>
  <si>
    <t>northward_ocean_salt_transport_due_to_gyre</t>
  </si>
  <si>
    <t>sltovovrt</t>
  </si>
  <si>
    <t xml:space="preserve">northward Ocean Salt Transport due to Overturning </t>
  </si>
  <si>
    <t>northward_ocean_salt_transport_due_to_overturning</t>
  </si>
  <si>
    <t>spco2</t>
  </si>
  <si>
    <t>Surface Aqueous Partial Pressure of CO2</t>
  </si>
  <si>
    <t>surface_pco2</t>
  </si>
  <si>
    <t xml:space="preserve">tauucorr </t>
  </si>
  <si>
    <t>dissolved_organic_carbon</t>
  </si>
  <si>
    <t>dms</t>
  </si>
  <si>
    <t>Dimethyl Sulphide Concentration</t>
  </si>
  <si>
    <r>
      <t>mol DMS m</t>
    </r>
    <r>
      <rPr>
        <vertAlign val="superscript"/>
        <sz val="10"/>
        <color indexed="10"/>
        <rFont val="Optima"/>
      </rPr>
      <t>-3</t>
    </r>
  </si>
  <si>
    <t>dimethylsulfide</t>
  </si>
  <si>
    <t>heat_flux_into_sea_water_due_to_sea_ice_thermodynamics</t>
  </si>
  <si>
    <t>hfsnthermds</t>
  </si>
  <si>
    <t xml:space="preserve">Heat Flux into SeaWater due to SNw Thermodynamics </t>
  </si>
  <si>
    <t>Downward Flux of Particulate Silica at 100M</t>
  </si>
  <si>
    <r>
      <t>mol Si m</t>
    </r>
    <r>
      <rPr>
        <vertAlign val="superscript"/>
        <sz val="10"/>
        <color indexed="10"/>
        <rFont val="Optima"/>
      </rPr>
      <t xml:space="preserve">-2 </t>
    </r>
    <r>
      <rPr>
        <sz val="10"/>
        <color indexed="10"/>
        <rFont val="Optima"/>
      </rPr>
      <t>s</t>
    </r>
    <r>
      <rPr>
        <vertAlign val="superscript"/>
        <sz val="10"/>
        <color indexed="10"/>
        <rFont val="Optima"/>
      </rPr>
      <t>-1</t>
    </r>
  </si>
  <si>
    <t>sinking_particulate_silica_export</t>
  </si>
  <si>
    <t>fbddtalk</t>
  </si>
  <si>
    <t xml:space="preserve">W </t>
  </si>
  <si>
    <t>ocean_heat_x_transport_due_to_bolus_advection</t>
  </si>
  <si>
    <t>hfxdiff</t>
  </si>
  <si>
    <t xml:space="preserve">Ocean Heat X Transport due to Diffusion </t>
  </si>
  <si>
    <t>ocean_heat_x_transport_due_to_diffusion</t>
  </si>
  <si>
    <t>hfy</t>
  </si>
  <si>
    <t xml:space="preserve">Ocean Heat Y Transport </t>
  </si>
  <si>
    <t>ocean_heat_y_transport</t>
  </si>
  <si>
    <t>hfyba</t>
  </si>
  <si>
    <t>virtual_salt_flux_into_sea_water_due_to_evaporation</t>
  </si>
  <si>
    <t>vsfriver</t>
  </si>
  <si>
    <t xml:space="preserve">Virtual Salt Flux into SeaWater From Rivers </t>
  </si>
  <si>
    <t>virtual_salt_flux_into_sea_water_from_rivers</t>
  </si>
  <si>
    <t xml:space="preserve">Virtual Salt Flux into SeaWater due to SeaIce Thermodynamics </t>
  </si>
  <si>
    <t xml:space="preserve">Ocean Heat Y Transport due to Bolus Advection </t>
  </si>
  <si>
    <t>virtual_salt_flux_into_sea_water_due_to_sea_ice_thermodynamics</t>
  </si>
  <si>
    <t xml:space="preserve">wfcorr </t>
  </si>
  <si>
    <t xml:space="preserve">Virtual Salt Flux Correction </t>
  </si>
  <si>
    <t>virtual_salt_flux_correction</t>
  </si>
  <si>
    <t xml:space="preserve">Water Flux Correction </t>
  </si>
  <si>
    <t>htovgyre</t>
  </si>
  <si>
    <t>ocean_heat_y_transport_due_to_diffusion</t>
  </si>
  <si>
    <t>wfoNcorr</t>
  </si>
  <si>
    <t>Dissolved Ammonium Concentration</t>
  </si>
  <si>
    <t>tendency_of_ocean_potential_energy_content</t>
  </si>
  <si>
    <t>tnpeot</t>
  </si>
  <si>
    <t>fddtalk</t>
  </si>
  <si>
    <t>Rate of Change in Upper 100 m of Alkalinity</t>
  </si>
  <si>
    <t>lat basin time</t>
  </si>
  <si>
    <t>htovovrt</t>
  </si>
  <si>
    <t>CO2 Flux from Atmosphere due to NPP Allocation to Leaf</t>
  </si>
  <si>
    <t>nppRoot</t>
  </si>
  <si>
    <t>net_alkalinity_rate_of_change</t>
  </si>
  <si>
    <t>fddtdic</t>
  </si>
  <si>
    <t>Rate of Change of Net Dissolved INrganic Carbon</t>
  </si>
  <si>
    <t>net_dic_rate_of_change</t>
  </si>
  <si>
    <t>fddtdife</t>
  </si>
  <si>
    <t>Iron Production</t>
  </si>
  <si>
    <t>integrated_iron_production</t>
  </si>
  <si>
    <t>intpbsi</t>
  </si>
  <si>
    <t>Silica Production</t>
  </si>
  <si>
    <t>integrated_silica_production</t>
  </si>
  <si>
    <t>intpcalc</t>
  </si>
  <si>
    <t>Calcite Production</t>
  </si>
  <si>
    <t>integrated_calcite_production</t>
  </si>
  <si>
    <t>intpdiat</t>
  </si>
  <si>
    <t>Primary Organic Carbon Production by Diatom Phytoplankton</t>
  </si>
  <si>
    <t>integrated_diatom_phytoplankton_production</t>
  </si>
  <si>
    <t>intpn2</t>
  </si>
  <si>
    <t>Nitrogen Fixation Rate in Ocean</t>
  </si>
  <si>
    <t>integrated_nitrogen_fixation</t>
  </si>
  <si>
    <t>intpnew</t>
  </si>
  <si>
    <t xml:space="preserve">Ocean Heat X Transport </t>
  </si>
  <si>
    <t>ocean_heat_x_transport</t>
  </si>
  <si>
    <t>Oyr</t>
  </si>
  <si>
    <t>arag</t>
  </si>
  <si>
    <t>integrated_new_production</t>
  </si>
  <si>
    <t>intpp</t>
  </si>
  <si>
    <t>Primary Organic Carbon Production by All Types of Phytoplankton</t>
  </si>
  <si>
    <t>sea_to_air_dms_flux</t>
  </si>
  <si>
    <t>fgo2</t>
  </si>
  <si>
    <t>Bare SeaIce Albedo</t>
  </si>
  <si>
    <t>bare_sea_ice_albedo</t>
  </si>
  <si>
    <t>time: mean area: mean where sea_ice</t>
  </si>
  <si>
    <t>rldssi</t>
  </si>
  <si>
    <t>Downward Long Wave over SeaIce</t>
  </si>
  <si>
    <t>surface_downwelling_longwave_flux_in_air</t>
  </si>
  <si>
    <t xml:space="preserve">Water Flux into SeaWater From Icebergs </t>
  </si>
  <si>
    <t>water_flux_into_sea_water_from_icebergs</t>
  </si>
  <si>
    <t>lon lat olevel time</t>
  </si>
  <si>
    <t>frc</t>
  </si>
  <si>
    <t>Downward Carbon Flux at Ocean Bottom</t>
  </si>
  <si>
    <t>carbon_removal_flux</t>
  </si>
  <si>
    <t>frfe</t>
  </si>
  <si>
    <t>Iron Loss to Sediments</t>
  </si>
  <si>
    <t>iron_removal_flux</t>
  </si>
  <si>
    <t>frn</t>
  </si>
  <si>
    <t xml:space="preserve">Square of Ocean Mixed Layer Thickness Deﬁned by Sigma T </t>
  </si>
  <si>
    <t>Oxygen Minimum Concectration</t>
  </si>
  <si>
    <r>
      <t>mol O</t>
    </r>
    <r>
      <rPr>
        <vertAlign val="subscript"/>
        <sz val="10"/>
        <color indexed="10"/>
        <rFont val="Optima"/>
      </rPr>
      <t>2</t>
    </r>
    <r>
      <rPr>
        <sz val="10"/>
        <color indexed="10"/>
        <rFont val="Optima"/>
      </rPr>
      <t xml:space="preserve"> m</t>
    </r>
    <r>
      <rPr>
        <vertAlign val="superscript"/>
        <sz val="10"/>
        <color indexed="10"/>
        <rFont val="Optima"/>
      </rPr>
      <t>-3</t>
    </r>
  </si>
  <si>
    <t>bddtdin</t>
  </si>
  <si>
    <t>phosphate</t>
  </si>
  <si>
    <t>pon</t>
  </si>
  <si>
    <t xml:space="preserve">Mean Daily Maximum Ocean Mixed Layer Thickness Deﬁned by Mixing Scheme </t>
  </si>
  <si>
    <t>ocean_mixed_layer_thickness_defined_by_mixing_scheme</t>
  </si>
  <si>
    <t>time: maximum within days time: mean over days</t>
  </si>
  <si>
    <t>omlmax</t>
  </si>
  <si>
    <t>nitrogen_source_flux</t>
  </si>
  <si>
    <t xml:space="preserve">Water Flux into SeaWater due to SeaIce Thermodynamics </t>
  </si>
  <si>
    <t>water_flux_into_sea_water_due_to_sea_ice_thermodynamics</t>
  </si>
  <si>
    <t>fsn</t>
  </si>
  <si>
    <t xml:space="preserve">Ocean Tracer Bolus Laplacian Diffusivity </t>
  </si>
  <si>
    <t>tsice</t>
  </si>
  <si>
    <t>Surface Temperature of SeaIce</t>
  </si>
  <si>
    <t>hfevapds</t>
  </si>
  <si>
    <t>Carbon in Below-Ground Litter</t>
  </si>
  <si>
    <t>cMisc</t>
  </si>
  <si>
    <t>Carbon in Other Living Compartments</t>
  </si>
  <si>
    <t>cProduct</t>
  </si>
  <si>
    <t>ocean_tracer_bolus_laplacian_diffusivity</t>
  </si>
  <si>
    <t>diftrebo</t>
  </si>
  <si>
    <t>surface_temperature_of_sea_ice</t>
  </si>
  <si>
    <t>uatm</t>
  </si>
  <si>
    <t>delta_pco2</t>
  </si>
  <si>
    <t>Delta PO2</t>
  </si>
  <si>
    <t>delta_po2</t>
  </si>
  <si>
    <t>eparag100</t>
  </si>
  <si>
    <t>upward_geothermal_heat_flux_at_sea_floor</t>
  </si>
  <si>
    <t>time: mean area: whre sea</t>
  </si>
  <si>
    <t>hfibthermds</t>
  </si>
  <si>
    <t xml:space="preserve">Heat Flux into SeaWater due to Iceberg Thermodynamics </t>
  </si>
  <si>
    <t>heat_flux_into_sea_water_due_to_iceberg_thermodynamics</t>
  </si>
  <si>
    <t>hfrainds</t>
  </si>
  <si>
    <t xml:space="preserve">Temperature Flux due to Rainfall Expressed as Heat Flux into SeaWater </t>
  </si>
  <si>
    <t>temperature_flux_due_to_rainfall_expressed_as_heat_flux_into_sea_water</t>
  </si>
  <si>
    <t>hfruNoffds</t>
  </si>
  <si>
    <t xml:space="preserve">Surface Downward X Stress Correction </t>
  </si>
  <si>
    <r>
      <t>N m</t>
    </r>
    <r>
      <rPr>
        <vertAlign val="superscript"/>
        <sz val="10"/>
        <color indexed="10"/>
        <rFont val="Optima"/>
      </rPr>
      <t>-2</t>
    </r>
  </si>
  <si>
    <t>temperature_flux_due_to_ruNoff_expressed_as_heat_flux_into_sea_water</t>
  </si>
  <si>
    <t>hfsithermds</t>
  </si>
  <si>
    <t xml:space="preserve">Heat Flux into SeaWater due to SeaIce Thermodynamics </t>
  </si>
  <si>
    <t>ocean_vertical_momentum_diffusivity</t>
  </si>
  <si>
    <t>difvmto</t>
  </si>
  <si>
    <t>Ocean Vertical Momentum Diffusivity due to Tides</t>
  </si>
  <si>
    <t>ocean_vertical_momentum_diffusivity_due_to_tides</t>
  </si>
  <si>
    <t>difvso</t>
  </si>
  <si>
    <t xml:space="preserve">Ocean Vertical Salt Diffusivity </t>
  </si>
  <si>
    <t>ocean_vertical_salt_diffusivity_due_to_background</t>
  </si>
  <si>
    <t>difvtrbo</t>
  </si>
  <si>
    <t>Rate of Change in Upper 100 m of Biological Alkalinity due to Biological Activity</t>
  </si>
  <si>
    <r>
      <t>eq m</t>
    </r>
    <r>
      <rPr>
        <vertAlign val="superscript"/>
        <sz val="10"/>
        <color indexed="10"/>
        <rFont val="Optima"/>
      </rPr>
      <t xml:space="preserve">-2 </t>
    </r>
    <r>
      <rPr>
        <sz val="10"/>
        <color indexed="10"/>
        <rFont val="Optima"/>
      </rPr>
      <t>s</t>
    </r>
    <r>
      <rPr>
        <vertAlign val="superscript"/>
        <sz val="10"/>
        <color indexed="10"/>
        <rFont val="Optima"/>
      </rPr>
      <t>-1</t>
    </r>
  </si>
  <si>
    <t>net_biological_alkalinity_rate_of_change</t>
  </si>
  <si>
    <t>fbddtdic</t>
  </si>
  <si>
    <t>Rate of Change in Upper 100 m of Dissolved INrganic Carbon due to Biological Activity</t>
  </si>
  <si>
    <t>net_biological_dic_rate_of_change</t>
  </si>
  <si>
    <t>Sinking Particulate Organic Phosphorus Flux</t>
  </si>
  <si>
    <t>ocean_heat_y_transport_due_to_bolus_advection</t>
  </si>
  <si>
    <t>hfydiff</t>
  </si>
  <si>
    <t xml:space="preserve">northward Ocean Heat Transport due to Diffusion </t>
  </si>
  <si>
    <t>northward_ocean_heat_transport_due_to_diﬀusion</t>
  </si>
  <si>
    <t>Ocean Heat Y Transport due to Diffussion</t>
  </si>
  <si>
    <t>net_biological_dip_rate_of_change</t>
  </si>
  <si>
    <t>fbddtdisi</t>
  </si>
  <si>
    <t>CO2 Flux from Atmosphere due to NPP Allocation to Wood</t>
  </si>
  <si>
    <t>pastureFrac</t>
  </si>
  <si>
    <t>Anthropogenic Pasture Fraction</t>
  </si>
  <si>
    <t>CO2 Flux from Atmosphere due to NPP Allocation to Root</t>
  </si>
  <si>
    <t>nppWood</t>
  </si>
  <si>
    <t>Rate of Change in Upper 100 m of Net Dissolved INrganic Iron</t>
  </si>
  <si>
    <t>Tendency of Ocean Potential Energy Content due to Background</t>
  </si>
  <si>
    <t>tendency_of_ocean_potential_energy_content_due_to_background</t>
  </si>
  <si>
    <t>Rate of Change in Upper 100 m of Net Dissolved INrganic Nitrogen</t>
  </si>
  <si>
    <r>
      <t>mol N m</t>
    </r>
    <r>
      <rPr>
        <vertAlign val="superscript"/>
        <sz val="10"/>
        <color indexed="10"/>
        <rFont val="Optima"/>
      </rPr>
      <t xml:space="preserve">-2 </t>
    </r>
    <r>
      <rPr>
        <sz val="10"/>
        <color indexed="10"/>
        <rFont val="Optima"/>
      </rPr>
      <t>s</t>
    </r>
    <r>
      <rPr>
        <vertAlign val="superscript"/>
        <sz val="10"/>
        <color indexed="10"/>
        <rFont val="Optima"/>
      </rPr>
      <t>-1</t>
    </r>
  </si>
  <si>
    <t>net_din_rate_of_change</t>
  </si>
  <si>
    <t>fddtdip</t>
  </si>
  <si>
    <t>Rate of Change in Upper 100 m of Net Dissolved INrganic Phosphate</t>
  </si>
  <si>
    <t>net_dip_rate_of_change</t>
  </si>
  <si>
    <t>fddtdisi</t>
  </si>
  <si>
    <t>Maintenance Autotrophic Respiration</t>
  </si>
  <si>
    <t>Rate of Change in Upper 100 m of Net Dissolved INrganic Silicate</t>
  </si>
  <si>
    <t>net_disi_rate_of_change</t>
  </si>
  <si>
    <t>fgco2</t>
  </si>
  <si>
    <t>Surface Downward CO2 Flux</t>
  </si>
  <si>
    <r>
      <t>kg C m</t>
    </r>
    <r>
      <rPr>
        <vertAlign val="superscript"/>
        <sz val="10"/>
        <color indexed="10"/>
        <rFont val="Optima"/>
      </rPr>
      <t xml:space="preserve">-2 </t>
    </r>
    <r>
      <rPr>
        <sz val="10"/>
        <color indexed="10"/>
        <rFont val="Optima"/>
      </rPr>
      <t>s</t>
    </r>
    <r>
      <rPr>
        <vertAlign val="superscript"/>
        <sz val="10"/>
        <color indexed="10"/>
        <rFont val="Optima"/>
      </rPr>
      <t>-1</t>
    </r>
  </si>
  <si>
    <r>
      <t>mol DMS m</t>
    </r>
    <r>
      <rPr>
        <vertAlign val="superscript"/>
        <sz val="10"/>
        <color indexed="10"/>
        <rFont val="Optima"/>
      </rPr>
      <t>-2</t>
    </r>
    <r>
      <rPr>
        <sz val="10"/>
        <color indexed="10"/>
        <rFont val="Optima"/>
      </rPr>
      <t xml:space="preserve"> s</t>
    </r>
    <r>
      <rPr>
        <vertAlign val="superscript"/>
        <sz val="10"/>
        <color indexed="10"/>
        <rFont val="Optima"/>
      </rPr>
      <t>-1</t>
    </r>
  </si>
  <si>
    <t>time: mean area: mean where sea_ice over sea</t>
  </si>
  <si>
    <t>hfssi</t>
  </si>
  <si>
    <t>Aragonite Concentration</t>
  </si>
  <si>
    <t>Surface Upward Sensible Heat Flux over SeaIce</t>
  </si>
  <si>
    <t>surface_upward_sensible_heat_flux</t>
  </si>
  <si>
    <t>ialb</t>
  </si>
  <si>
    <t>surface_upward_latent_heat_flux</t>
  </si>
  <si>
    <t>transpiration_flux</t>
  </si>
  <si>
    <t>treeFrac</t>
  </si>
  <si>
    <t>Tree Cover Fraction</t>
  </si>
  <si>
    <t>tree_cover_fraction</t>
  </si>
  <si>
    <t>treeFracPrimDec</t>
  </si>
  <si>
    <t>Total Primary Deciduous Tree Cover Fraction</t>
  </si>
  <si>
    <t>total_primary_deciduous_tree_cover_fraction</t>
  </si>
  <si>
    <t>treeFracPrimEver</t>
  </si>
  <si>
    <t>rlussi</t>
  </si>
  <si>
    <t>Upward Long Wave over SeaIce</t>
  </si>
  <si>
    <t>surface_upwelling_longwave_flux_in_air</t>
  </si>
  <si>
    <t>rsdssi</t>
  </si>
  <si>
    <t>Downward Shortwave over SeaIce</t>
  </si>
  <si>
    <t>surface_downwelling_shortwave_flux_in_air</t>
  </si>
  <si>
    <t>rsussi</t>
  </si>
  <si>
    <t>Upward Shortwave over SeaIce</t>
  </si>
  <si>
    <t>surface_upwelling_shortwave_flux_in_air</t>
  </si>
  <si>
    <t>oxygen_minimum</t>
  </si>
  <si>
    <t>nitrogen_removal_flux</t>
  </si>
  <si>
    <t>fsc</t>
  </si>
  <si>
    <t>Flux of Carbon Into Ocean Surface by RuNoff and Sediment Dissolution</t>
  </si>
  <si>
    <t>carbon_source_flux</t>
  </si>
  <si>
    <t>fsfe</t>
  </si>
  <si>
    <t>Surface Downward Net Flux of Iron</t>
  </si>
  <si>
    <t>iron_source_flux</t>
  </si>
  <si>
    <t>ocean seaIce</t>
  </si>
  <si>
    <t>fsitherm</t>
  </si>
  <si>
    <t>ocean_tracer_epineutral_biharmonic_diffusivity</t>
  </si>
  <si>
    <t>diftrelo</t>
  </si>
  <si>
    <t>time: mean (weighted by area of seaice)</t>
  </si>
  <si>
    <t>SeaWater Transport</t>
  </si>
  <si>
    <t>sea_water_transport_across_line</t>
  </si>
  <si>
    <t>xline time</t>
  </si>
  <si>
    <t>ocnBgchem</t>
  </si>
  <si>
    <t>ocean_tracer_epineutral_laplacian_diffusivity</t>
  </si>
  <si>
    <t>diftrxybo</t>
  </si>
  <si>
    <t xml:space="preserve">Ocean Tracer XY Biharmonic Diffusivity </t>
  </si>
  <si>
    <t>ocean_tracer_xy_biharmonic_diffusivity</t>
  </si>
  <si>
    <t>diftrxylo</t>
  </si>
  <si>
    <t>Downward Flux of Aragonite at 100M</t>
  </si>
  <si>
    <r>
      <t>mol C m</t>
    </r>
    <r>
      <rPr>
        <vertAlign val="superscript"/>
        <sz val="10"/>
        <color indexed="10"/>
        <rFont val="Optima"/>
      </rPr>
      <t xml:space="preserve">-2 </t>
    </r>
    <r>
      <rPr>
        <sz val="10"/>
        <color indexed="10"/>
        <rFont val="Optima"/>
      </rPr>
      <t>s</t>
    </r>
    <r>
      <rPr>
        <vertAlign val="superscript"/>
        <sz val="10"/>
        <color indexed="10"/>
        <rFont val="Optima"/>
      </rPr>
      <t>-1</t>
    </r>
  </si>
  <si>
    <t>sinking_aragonite</t>
  </si>
  <si>
    <t>epc100</t>
  </si>
  <si>
    <t>Downward Flux of Particle Organic Carbon at 100M</t>
  </si>
  <si>
    <t>sinking_particle_organic_carbon_export</t>
  </si>
  <si>
    <t>epcalc100</t>
  </si>
  <si>
    <t>Downward Flux of Calcite at 100M</t>
  </si>
  <si>
    <t>sinking_calcite</t>
  </si>
  <si>
    <t>epfe100</t>
  </si>
  <si>
    <t>tendency_of_mass_fraction_of_stratiform_cloud_ice_in_air_due_to_homogeneous_nucleation</t>
  </si>
  <si>
    <t xml:space="preserve">tnclisif </t>
  </si>
  <si>
    <t>Downward Flux of Particulate Iron at 100M</t>
  </si>
  <si>
    <r>
      <t>mol Fe m</t>
    </r>
    <r>
      <rPr>
        <vertAlign val="superscript"/>
        <sz val="10"/>
        <color indexed="10"/>
        <rFont val="Optima"/>
      </rPr>
      <t xml:space="preserve">-2 </t>
    </r>
    <r>
      <rPr>
        <sz val="10"/>
        <color indexed="10"/>
        <rFont val="Optima"/>
      </rPr>
      <t>s</t>
    </r>
    <r>
      <rPr>
        <vertAlign val="superscript"/>
        <sz val="10"/>
        <color indexed="10"/>
        <rFont val="Optima"/>
      </rPr>
      <t>-1</t>
    </r>
  </si>
  <si>
    <t>sinking_particulate_iron_export</t>
  </si>
  <si>
    <t>Ocean Vertical Momentum Diffusivity due to Background</t>
  </si>
  <si>
    <t xml:space="preserve">Temperature Flux due to RuNoff Expressed as Heat Flux into SeaWater </t>
  </si>
  <si>
    <t>epsi100</t>
  </si>
  <si>
    <t>ocean_vertical_momentum_diffusivity_due_to_form_drag</t>
  </si>
  <si>
    <t>difvmo</t>
  </si>
  <si>
    <t>Ocean Vertical Momentum Diffusivity</t>
  </si>
  <si>
    <t>CO2 Flux to Atmosphere from Wood Harvest</t>
  </si>
  <si>
    <t>fFire</t>
  </si>
  <si>
    <t>CO2 Emission from Fire</t>
  </si>
  <si>
    <t>fGrazing</t>
  </si>
  <si>
    <t>CO2 Flux to Atmosphere from Grazing</t>
  </si>
  <si>
    <t>fHarvest</t>
  </si>
  <si>
    <t xml:space="preserve">Ocean Vertical Tracer Diffusivity due to Background </t>
  </si>
  <si>
    <t>ocean_vertical_tracer_diffusivity_due_to_background</t>
  </si>
  <si>
    <t>difvtrto</t>
  </si>
  <si>
    <t xml:space="preserve">Ocean Vertical Tracer Diffusivity due to Tides </t>
  </si>
  <si>
    <t>ocean_vertical_tracer_diffusivity_due_to_tides</t>
  </si>
  <si>
    <t>dispkevfo</t>
  </si>
  <si>
    <t>Rate of Change in Upper 100 m of Dissolved INrganic Iron due to Biological Activity</t>
  </si>
  <si>
    <t>fbddtdife</t>
  </si>
  <si>
    <t xml:space="preserve">northward Ocean Heat Transport due to Bolus Advection </t>
  </si>
  <si>
    <t>vsfsit</t>
  </si>
  <si>
    <t>northward_ocean_heat_transport_due_to_bolus_advection</t>
  </si>
  <si>
    <t>net_biological_din_rate_of_change</t>
  </si>
  <si>
    <t>fbddtdip</t>
  </si>
  <si>
    <t>Rate of Change in Upper 100 m of Dissolved INrganic Phosphate due to Biological Activity</t>
  </si>
  <si>
    <r>
      <t>mol P m</t>
    </r>
    <r>
      <rPr>
        <vertAlign val="superscript"/>
        <sz val="10"/>
        <color indexed="10"/>
        <rFont val="Optima"/>
      </rPr>
      <t xml:space="preserve">-2 </t>
    </r>
    <r>
      <rPr>
        <sz val="10"/>
        <color indexed="10"/>
        <rFont val="Optima"/>
      </rPr>
      <t>s</t>
    </r>
    <r>
      <rPr>
        <vertAlign val="superscript"/>
        <sz val="10"/>
        <color indexed="10"/>
        <rFont val="Optima"/>
      </rPr>
      <t>-1</t>
    </r>
  </si>
  <si>
    <t>tendency_of_ocean_potential_energy_content_due_to_tides</t>
  </si>
  <si>
    <t>tnpeotb</t>
  </si>
  <si>
    <t>precipitation_flux_onto_caNpy</t>
  </si>
  <si>
    <t>ra</t>
  </si>
  <si>
    <t>Autotrophic (Plant) Respiration</t>
  </si>
  <si>
    <t>autotrophic_plant_respiration</t>
  </si>
  <si>
    <t>Fraction of Grid Cell that is Land but Neither Vegetation-Covered Nr Bare Soil</t>
  </si>
  <si>
    <t>fraction_of_grid_cell_which_is_Nn_vegetation_and_Nn_bare_soil</t>
  </si>
  <si>
    <t>rGrowth</t>
  </si>
  <si>
    <t>seaIce</t>
  </si>
  <si>
    <t>ageice</t>
  </si>
  <si>
    <t>Age of SeaIce</t>
  </si>
  <si>
    <t>years</t>
  </si>
  <si>
    <t>age_of_sea_ice</t>
  </si>
  <si>
    <t>time: mean (weighted b mass of seaice)</t>
  </si>
  <si>
    <t>grLateral</t>
  </si>
  <si>
    <t>Lateral SeaIce Growth Rate</t>
  </si>
  <si>
    <t>lateral_sea_ice_growth_rate</t>
  </si>
  <si>
    <t>time: mean area: mean where sea</t>
  </si>
  <si>
    <t>hcice</t>
  </si>
  <si>
    <t>SeaIce Total Heat Content</t>
  </si>
  <si>
    <t xml:space="preserve">   J</t>
  </si>
  <si>
    <t>Tendency of Mass Fraction of Stratiform Cloud Condensed Water due to Icefall</t>
  </si>
  <si>
    <t>tendency_of_mass_fraction_of_stratiform_cloud_condensed_water_in_air_due_to_condensation_and_evaporation</t>
  </si>
  <si>
    <t xml:space="preserve">tnclscif </t>
  </si>
  <si>
    <t>Shrub Fraction</t>
  </si>
  <si>
    <t>shrub_fraction</t>
  </si>
  <si>
    <t>air_to_sea_co2_flux</t>
  </si>
  <si>
    <t>fgdms</t>
  </si>
  <si>
    <t>Surface Upward DMS Flux</t>
  </si>
  <si>
    <t>sea_ice_total_heat_content</t>
  </si>
  <si>
    <t>time: mean (weighted by mass of seaice)</t>
  </si>
  <si>
    <t>hflssi</t>
  </si>
  <si>
    <t>shrubFrac</t>
  </si>
  <si>
    <t>Surface Upward Latent Heat Flux over SeaIce</t>
  </si>
  <si>
    <t>Total Primary Evergreen Tree Cover Fraction</t>
  </si>
  <si>
    <t>total_primary_evergreen_tree_cover_fraction</t>
  </si>
  <si>
    <t>treeFracSecDec</t>
  </si>
  <si>
    <t>permafrost_layer_thickness</t>
  </si>
  <si>
    <t>tsn</t>
  </si>
  <si>
    <t>Total Secondary Deciduous Tree Cover Fraction</t>
  </si>
  <si>
    <t>total_secondary_deciduous_tree_cover_fraction</t>
  </si>
  <si>
    <t>treeFracSecEver</t>
  </si>
  <si>
    <t>Total Secondary Evergreen Tree Cover Fraction</t>
  </si>
  <si>
    <t>Sublimation over SeaIce</t>
  </si>
  <si>
    <t>surface_snow_and_ice_sublimation_flux</t>
  </si>
  <si>
    <t>sicn</t>
  </si>
  <si>
    <t>SeaIce Area Fraction in Categories</t>
  </si>
  <si>
    <t>sblsi</t>
  </si>
  <si>
    <t>Nitrogen Loss to Sediments and through Denitrification</t>
  </si>
  <si>
    <t>lon lat icetype time</t>
  </si>
  <si>
    <t>sitn</t>
  </si>
  <si>
    <t>square_of_ocean_mixed_layer_thickness_defined_by_sigma_t</t>
  </si>
  <si>
    <t>o2min</t>
  </si>
  <si>
    <t>surface_snow_area_fraction</t>
  </si>
  <si>
    <t>sNmelt</t>
  </si>
  <si>
    <t>SNw Melt Rate</t>
  </si>
  <si>
    <t>snow_melt_rate</t>
  </si>
  <si>
    <t>ssi</t>
  </si>
  <si>
    <t>SeaIce Salinity</t>
  </si>
  <si>
    <t>psu</t>
  </si>
  <si>
    <t>sea_ice_salinity</t>
  </si>
  <si>
    <t>transifs</t>
  </si>
  <si>
    <t>diftrblo</t>
  </si>
  <si>
    <t>Carbon in Medium Soil Pool</t>
  </si>
  <si>
    <t>cSoilSlow</t>
  </si>
  <si>
    <t>vegetation_carbon_content</t>
  </si>
  <si>
    <t>cWood</t>
  </si>
  <si>
    <t>Carbon in Wood</t>
  </si>
  <si>
    <t>evspsblsoi</t>
  </si>
  <si>
    <t>Water Evaporation from Soil‡</t>
  </si>
  <si>
    <t>water_evaporation_flux_from_soil</t>
  </si>
  <si>
    <t>evspsblveg</t>
  </si>
  <si>
    <t>Evaporation from CaNpy</t>
  </si>
  <si>
    <t>water_evaporation_flux_from_caNpy</t>
  </si>
  <si>
    <t>fco2Deforest</t>
  </si>
  <si>
    <t>CO2 Flux to Atmosphere from Deforestation</t>
  </si>
  <si>
    <t xml:space="preserve">Ocean Tracer XY Laplacian Diffusivity </t>
  </si>
  <si>
    <t>ocean_tracer_xy_laplacian_diffusivity</t>
  </si>
  <si>
    <t>difvho</t>
  </si>
  <si>
    <t>Ocean Vertical Heat Diffusivity</t>
  </si>
  <si>
    <t>ocean_vertical_heat_diffusivity</t>
  </si>
  <si>
    <t>difvmbo</t>
  </si>
  <si>
    <t>Tendency of Mass Fraction of Stratiform Cloud Ice due to Homogeneous Nucleation</t>
  </si>
  <si>
    <t>Eddy Diffusivity Coefficients for Temperature</t>
  </si>
  <si>
    <t>eviscu</t>
  </si>
  <si>
    <t>Tendency of Mass Fraction of Stratiform Cloud Ice due to Icefall</t>
  </si>
  <si>
    <t xml:space="preserve">tnsclwmi </t>
  </si>
  <si>
    <t>Tendency of Mass Fraction of Stratiform Cloud Liquid Water due to Melting From Cloud Ice</t>
  </si>
  <si>
    <t>tendency_of_mass_fraction_of_stratiform_cloud_liquid_water_in_air_due_to_homogeneous_nucleation</t>
  </si>
  <si>
    <t>ocean_vertical_momentum_diffusivity_due_to_background</t>
  </si>
  <si>
    <t>difvmfdo</t>
  </si>
  <si>
    <t>Ocean Vertical Momentum Diffusivity due to Form Drag</t>
  </si>
  <si>
    <t>CO2 Flux to Atmosphere from Land Use Change</t>
  </si>
  <si>
    <t>fVegLitter</t>
  </si>
  <si>
    <t>CloudSat Radar Reflectivity</t>
  </si>
  <si>
    <t>Total Carbon Flux from Vegetation to Litter</t>
  </si>
  <si>
    <t>total_carbon_flux_from_vegetation_to_litter</t>
  </si>
  <si>
    <t>fVegSoil</t>
  </si>
  <si>
    <t>Total Carbon Flux from Vegetation Directly to Soil</t>
  </si>
  <si>
    <t>gpp</t>
  </si>
  <si>
    <t>Ocean Kinetic Energy Dissipation Per Unit Area due to Vertical Friction</t>
  </si>
  <si>
    <t>ocean_kinetic_energy_dissipation_per_unit_area_due_to_vertical_friction</t>
  </si>
  <si>
    <t>dispkexyfo</t>
  </si>
  <si>
    <t>net_biological_dife_rate_of_change</t>
  </si>
  <si>
    <t>fbddtdin</t>
  </si>
  <si>
    <t>Ocean Kinetic Energy Dissipation Per Unit Area due to XY Friction</t>
  </si>
  <si>
    <t>Rate of Change in Upper 100 m of Dissolved INrganic Nitrogen due to Biological Activity</t>
  </si>
  <si>
    <r>
      <t>mol N m</t>
    </r>
    <r>
      <rPr>
        <vertAlign val="superscript"/>
        <sz val="10"/>
        <color indexed="10"/>
        <rFont val="Optima"/>
      </rPr>
      <t xml:space="preserve">-3 </t>
    </r>
    <r>
      <rPr>
        <sz val="10"/>
        <color indexed="10"/>
        <rFont val="Optima"/>
      </rPr>
      <t>s</t>
    </r>
    <r>
      <rPr>
        <vertAlign val="superscript"/>
        <sz val="10"/>
        <color indexed="10"/>
        <rFont val="Optima"/>
      </rPr>
      <t>-1</t>
    </r>
  </si>
  <si>
    <t xml:space="preserve">Tendency of Ocean Eddy Kinetic Energy Content due to Bolus Transport </t>
  </si>
  <si>
    <t>tendency_of_ocean_eddy_kinetic_energy_content_due_to_bolus_transport</t>
  </si>
  <si>
    <t>tnpeo</t>
  </si>
  <si>
    <t xml:space="preserve">Tendency of Ocean Potential Energy Content </t>
  </si>
  <si>
    <t>snow_thermal_energy</t>
  </si>
  <si>
    <t xml:space="preserve">Tendency of Ocean Potential Energy Content due to Tides </t>
  </si>
  <si>
    <t>freezing_line_altitude</t>
  </si>
  <si>
    <t>grainsizesn</t>
  </si>
  <si>
    <t>SNw Grain Size</t>
  </si>
  <si>
    <t>snow_grain_size</t>
  </si>
  <si>
    <t>hfdsn</t>
  </si>
  <si>
    <t>Downward Heat Flux into SNw Where Land over Land</t>
  </si>
  <si>
    <t>net_downward_heat_flux</t>
  </si>
  <si>
    <t>lwsnl</t>
  </si>
  <si>
    <t>Liquid Water Content of SNw Layer</t>
  </si>
  <si>
    <t>liquid_water_content_of_snow_layer</t>
  </si>
  <si>
    <t>mfrso</t>
  </si>
  <si>
    <t>Growth Autotrophic Respiration</t>
  </si>
  <si>
    <t>rh</t>
  </si>
  <si>
    <t>Heterotrophic Respiration</t>
  </si>
  <si>
    <t>heterotrophic_respiration</t>
  </si>
  <si>
    <t>rMaint</t>
  </si>
  <si>
    <t>toa_outgoing_shortwave_flux_assuming_clear_sky_4co2</t>
  </si>
  <si>
    <t>smc</t>
  </si>
  <si>
    <t>Shallow Convective Mass Flux</t>
  </si>
  <si>
    <t>shallow_convective_mass_flux</t>
  </si>
  <si>
    <t xml:space="preserve">tnclisa </t>
  </si>
  <si>
    <t>Tendency of Mass Fraction of Stratiform Cloud Ice due to Advection</t>
  </si>
  <si>
    <t>tendency_of_mass_fraction_of_stratiform_cloud_condensed_water_in_air_due_to_icefall</t>
  </si>
  <si>
    <t>tnhusa</t>
  </si>
  <si>
    <t>snow_soot_content</t>
  </si>
  <si>
    <t>tapl</t>
  </si>
  <si>
    <t>tran</t>
  </si>
  <si>
    <t>Transpiration‡</t>
  </si>
  <si>
    <t>Soil Water Content</t>
  </si>
  <si>
    <t>soil_water_content</t>
  </si>
  <si>
    <t>pflw</t>
  </si>
  <si>
    <t>Liquid Water Content of Permafrost Layer</t>
  </si>
  <si>
    <t>liquid_water_content_of_permafrost_layer</t>
  </si>
  <si>
    <t>sootsn</t>
  </si>
  <si>
    <t>SNw Soot Content</t>
  </si>
  <si>
    <t>tpf</t>
  </si>
  <si>
    <t>Permafrost Layer Thickness</t>
  </si>
  <si>
    <t>SNw Internal Temperature</t>
  </si>
  <si>
    <t>snow_temperature</t>
  </si>
  <si>
    <t>baresoilFrac</t>
  </si>
  <si>
    <t>Bare Soil Fraction</t>
  </si>
  <si>
    <t>bare_soil_fraction</t>
  </si>
  <si>
    <t>btran</t>
  </si>
  <si>
    <t>total_secondary_evergreen_tree_cover_fraction</t>
  </si>
  <si>
    <t>tsl</t>
  </si>
  <si>
    <t>Temperature of Soil</t>
  </si>
  <si>
    <t>temperature_of_soil_layer NT PROPOSED</t>
  </si>
  <si>
    <t>difmxybo</t>
  </si>
  <si>
    <t>Ocean Momentum XY Biharmonic Diffusivity</t>
  </si>
  <si>
    <r>
      <t>m</t>
    </r>
    <r>
      <rPr>
        <vertAlign val="superscript"/>
        <sz val="10"/>
        <color indexed="10"/>
        <rFont val="Optima"/>
      </rPr>
      <t>2</t>
    </r>
    <r>
      <rPr>
        <sz val="10"/>
        <color indexed="10"/>
        <rFont val="Optima"/>
      </rPr>
      <t xml:space="preserve"> s</t>
    </r>
    <r>
      <rPr>
        <vertAlign val="superscript"/>
        <sz val="10"/>
        <color indexed="10"/>
        <rFont val="Optima"/>
      </rPr>
      <t>-1</t>
    </r>
  </si>
  <si>
    <t>c3PftFrac</t>
  </si>
  <si>
    <t>Total C3 PFT Cover Fraction</t>
  </si>
  <si>
    <t>sea_ice_area_fraction_in_categories</t>
  </si>
  <si>
    <t>ocean_momentum_xy_biharmonic_diffusivity</t>
  </si>
  <si>
    <t>time: mean within years time: mean over years</t>
  </si>
  <si>
    <t>lon lat olevel time2</t>
  </si>
  <si>
    <t>SeaIce Thickness in Categories</t>
  </si>
  <si>
    <t>sea_ice_thickness_in_categories</t>
  </si>
  <si>
    <t>snc</t>
  </si>
  <si>
    <t>Surface SNw Area Fraction</t>
  </si>
  <si>
    <t>diftrbbo</t>
  </si>
  <si>
    <t xml:space="preserve">Ocean Tracer Bolus Biharmonic Diffusivity </t>
  </si>
  <si>
    <r>
      <t>m</t>
    </r>
    <r>
      <rPr>
        <vertAlign val="superscript"/>
        <sz val="10"/>
        <color indexed="10"/>
        <rFont val="Optima"/>
      </rPr>
      <t>4</t>
    </r>
    <r>
      <rPr>
        <sz val="10"/>
        <color indexed="10"/>
        <rFont val="Optima"/>
      </rPr>
      <t xml:space="preserve"> s</t>
    </r>
    <r>
      <rPr>
        <vertAlign val="superscript"/>
        <sz val="10"/>
        <color indexed="10"/>
        <rFont val="Optima"/>
      </rPr>
      <t>-1</t>
    </r>
  </si>
  <si>
    <t>ocean_tracer_bolus_biharmonic_diffusivity</t>
  </si>
  <si>
    <t xml:space="preserve">Ocean Tracer Epineutral Biharmonic Diffusivity </t>
  </si>
  <si>
    <t>litter_carbon_content</t>
  </si>
  <si>
    <t>cLitterAbove</t>
  </si>
  <si>
    <t>Carbon in Roots</t>
  </si>
  <si>
    <t>cropFrac</t>
  </si>
  <si>
    <t>carbon_in_products_of_luc NT PROPOSED</t>
  </si>
  <si>
    <t>cRoot</t>
  </si>
  <si>
    <t xml:space="preserve">Ocean Tracer Epineutral Laplacian Diffusivity </t>
  </si>
  <si>
    <t>soil_carbon_content</t>
  </si>
  <si>
    <t>cSoilFast</t>
  </si>
  <si>
    <t>Carbon in Fast Soil Pool</t>
  </si>
  <si>
    <t>cSoilMedium</t>
  </si>
  <si>
    <t>tendency_of_mass_fraction_of_stratiform_cloud_liquid_water_in_air_due_to_condensation_and_evaporation</t>
  </si>
  <si>
    <t>tendency_of_mass_fraction_of_stratiform_cloud_ice_in_air_due_to_evaporation_of_melting_ice</t>
  </si>
  <si>
    <t xml:space="preserve">tnsclwhen </t>
  </si>
  <si>
    <t>fco2WoodHarv</t>
  </si>
  <si>
    <t>tendency_of_mass_fraction_of_stratiform_cloud_ice_in_air_due_to_heterogeneous_nucleation_from_water_vapor</t>
  </si>
  <si>
    <t xml:space="preserve">tnclishon </t>
  </si>
  <si>
    <t>air_pressure_at_cloud_top</t>
  </si>
  <si>
    <t>dmc</t>
  </si>
  <si>
    <t>Deep Convective Mass Flux</t>
  </si>
  <si>
    <t>tendency_of_mass_fraction_of_stratiform_cloud_ice_in_air_due_to_icefall</t>
  </si>
  <si>
    <t xml:space="preserve">tnclismcl </t>
  </si>
  <si>
    <t xml:space="preserve">tnsclwri </t>
  </si>
  <si>
    <t>tendency_of_mass_fraction_of_stratiform_cloud_liquid_water_in_air_due_to_melting_from_cloud_ice</t>
  </si>
  <si>
    <t>CO2 Flux to Atmosphere from Crop Harvesting</t>
  </si>
  <si>
    <t>fLitterSoil</t>
  </si>
  <si>
    <t>Total Carbon Flux from Litter to Soil</t>
  </si>
  <si>
    <t>fLuc</t>
  </si>
  <si>
    <t>tendency_of_mass_fraction_of_stratiform_cloud_liquid_water_in_air_due_to_riming</t>
  </si>
  <si>
    <t>tnt</t>
  </si>
  <si>
    <t>cfOff</t>
  </si>
  <si>
    <t>lon lat alt dbze time</t>
  </si>
  <si>
    <t>CALIPSO Scattering Ratio</t>
  </si>
  <si>
    <t>lon lat alt scatratio time</t>
  </si>
  <si>
    <t>rhs</t>
  </si>
  <si>
    <t>rhsmax</t>
  </si>
  <si>
    <t>Surface Daily Maximum Relative Humidity</t>
  </si>
  <si>
    <t>Gross Primary Production</t>
  </si>
  <si>
    <t>gross_primary_production</t>
  </si>
  <si>
    <t>grassFrac</t>
  </si>
  <si>
    <t>Natural Grass Fraction</t>
  </si>
  <si>
    <t>natural_grass_fraction</t>
  </si>
  <si>
    <t>lai</t>
  </si>
  <si>
    <t>Leaf Area Fraction</t>
  </si>
  <si>
    <t>Eastward SeaIce Velocity</t>
  </si>
  <si>
    <t>eastward_sea_ice_velocity</t>
  </si>
  <si>
    <t>leaf_area_index</t>
  </si>
  <si>
    <t>landCoverFrac</t>
  </si>
  <si>
    <t>Fractional Land Cover of PFT</t>
  </si>
  <si>
    <t>lon lat vegtype time</t>
  </si>
  <si>
    <t>Net Biospheric Productivity</t>
  </si>
  <si>
    <t>ocean_kinetic_energy_dissipation_per_unit_area_due_to_xy_friction</t>
  </si>
  <si>
    <t>tnkebto</t>
  </si>
  <si>
    <t>prveg</t>
  </si>
  <si>
    <t>net_biospheric_productivity  Is this the same as net_primary_productivity_of_carbon (also in cell G53)?</t>
  </si>
  <si>
    <t>npp</t>
  </si>
  <si>
    <t>nppLeaf</t>
  </si>
  <si>
    <t>SNw Thermal Energy Content</t>
  </si>
  <si>
    <t>residualFrac</t>
  </si>
  <si>
    <t>northward_sea_ice_velocity</t>
  </si>
  <si>
    <t>LImon</t>
  </si>
  <si>
    <t>landIce land</t>
  </si>
  <si>
    <t>activelt</t>
  </si>
  <si>
    <t>Active Layer Thickness</t>
  </si>
  <si>
    <t>Precipitation onto CaNpy</t>
  </si>
  <si>
    <t>Net Primary Production</t>
  </si>
  <si>
    <t>net_primary_production</t>
  </si>
  <si>
    <t>ela</t>
  </si>
  <si>
    <t>Equilibrium Line Altitude</t>
  </si>
  <si>
    <t>equilibrium_line_altitude</t>
  </si>
  <si>
    <t>esn</t>
  </si>
  <si>
    <t>fla</t>
  </si>
  <si>
    <t>Freezing Line Altitude</t>
  </si>
  <si>
    <t>Tendency of Mass Fraction of Stratiform Cloud Condensed Water due to Autoconversion to Rain</t>
  </si>
  <si>
    <r>
      <t>J m</t>
    </r>
    <r>
      <rPr>
        <vertAlign val="superscript"/>
        <sz val="10"/>
        <color indexed="10"/>
        <rFont val="Optima"/>
      </rPr>
      <t>-2</t>
    </r>
  </si>
  <si>
    <t>tendency_of_mass_fraction_of_stratiform_cloud_condensed_water_in_air_due_to_advection</t>
  </si>
  <si>
    <t xml:space="preserve">tnclscacr </t>
  </si>
  <si>
    <t>Tendency of Mass Fraction of Stratiform Cloud Condensed Water due to Condensation and Evaporation</t>
  </si>
  <si>
    <t>upwelling_shortwave_flux_in_air_assuming_clear_sky_4co2</t>
  </si>
  <si>
    <t>rsut4co2</t>
  </si>
  <si>
    <t>TOA Outgoing Shortwave Radiation in 4XCO2 Atmosphere</t>
  </si>
  <si>
    <t>toa_outgoing_shortwave_flux_4co2</t>
  </si>
  <si>
    <t>rsutcs4co2</t>
  </si>
  <si>
    <t>TOA Outgoing Clear-Sky Shortwave Radiation 4XCO2 Atmosphere</t>
  </si>
  <si>
    <t>reffrainc</t>
  </si>
  <si>
    <t>Temperature Profile in Active/Permafrost Layers</t>
  </si>
  <si>
    <t>temperature_profile_in_active/permafrost_layers</t>
  </si>
  <si>
    <t>lon lat sdepth time</t>
  </si>
  <si>
    <t>tendency_of_mass_fraction_of_stratiform_cloud_ice_in_air_due_to_advection</t>
  </si>
  <si>
    <t xml:space="preserve">tnclisag </t>
  </si>
  <si>
    <t>tendency_of_mass_fraction_of_stratiform_cloud_liquid_water_in_air_due_to_autoconversion</t>
  </si>
  <si>
    <t xml:space="preserve">tnsclwar </t>
  </si>
  <si>
    <t>tnhusc</t>
  </si>
  <si>
    <t>tnhusd</t>
  </si>
  <si>
    <t>tnhusmp</t>
  </si>
  <si>
    <t>tnhusscce</t>
  </si>
  <si>
    <t xml:space="preserve">tnsclwa </t>
  </si>
  <si>
    <t>Tendency of Mass Fraction of Stratiform Cloud Liquid Water due to Advection</t>
  </si>
  <si>
    <t xml:space="preserve">tnsclwas </t>
  </si>
  <si>
    <t>tendency_of_mass_fraction_of_stratiform_cloud_liquid_water_in_air_due_to_advection</t>
  </si>
  <si>
    <t xml:space="preserve">tnsclwac </t>
  </si>
  <si>
    <t>Tendency of Mass Fraction of Stratiform Cloud Liquid Water due to Autoconversion</t>
  </si>
  <si>
    <t>Transpiration Beta Factor</t>
  </si>
  <si>
    <t>difmxylo</t>
  </si>
  <si>
    <t>Carbon in Leaves</t>
  </si>
  <si>
    <t>cLitter</t>
  </si>
  <si>
    <t>Carbon in Litter Pool</t>
  </si>
  <si>
    <t>Ocean Momentum XY Laplacian Diffusivity</t>
  </si>
  <si>
    <t>ocean_momentum_xy_laplacian_diffusivity</t>
  </si>
  <si>
    <t>Total C4 PFT Cover Fraction</t>
  </si>
  <si>
    <t>total_c4_pft_cover_fraction</t>
  </si>
  <si>
    <t>cCwd</t>
  </si>
  <si>
    <t>Carbon in Coarse Woody Debris</t>
  </si>
  <si>
    <r>
      <t>kg C m</t>
    </r>
    <r>
      <rPr>
        <vertAlign val="superscript"/>
        <sz val="10"/>
        <color indexed="10"/>
        <rFont val="Optima"/>
      </rPr>
      <t>-2</t>
    </r>
  </si>
  <si>
    <t>NT PROPOSED</t>
  </si>
  <si>
    <t>cLeaf</t>
  </si>
  <si>
    <t>Crop Fraction</t>
  </si>
  <si>
    <t>crop_fraction</t>
  </si>
  <si>
    <t>cSoil</t>
  </si>
  <si>
    <t>Carbon in Soil Pool</t>
  </si>
  <si>
    <t>Tendency of Mass Fraction of Stratiform Cloud Liquid Water due to Condensation and Evaporation</t>
  </si>
  <si>
    <t>Carbon in Slow Soil Pool</t>
  </si>
  <si>
    <t>cVeg</t>
  </si>
  <si>
    <t>Carbon in Vegetation</t>
  </si>
  <si>
    <t>Carbon in Above-Ground Litter</t>
  </si>
  <si>
    <t>cLitterBelow</t>
  </si>
  <si>
    <t>tendency_of_mass_fraction_of_stratiform_cloud_liquid_water_in_air_due_convective_detrainment</t>
  </si>
  <si>
    <t xml:space="preserve">tnsclwce </t>
  </si>
  <si>
    <t>calipso_mid_level_cloud_fraction_</t>
  </si>
  <si>
    <t>calipso_total_cloud_fraction_</t>
  </si>
  <si>
    <t>cltisccp</t>
  </si>
  <si>
    <t>Tendency of Mass Fraction of Stratiform Cloud Liquid Water due to Heterogeneous Nucleation</t>
  </si>
  <si>
    <t>tendency_of_mass_fraction_of_stratiform_cloud_liquid_water_in_air_due_to_heterogeneous_nucleation</t>
  </si>
  <si>
    <t xml:space="preserve">tnsclwhon </t>
  </si>
  <si>
    <t>deep_convective_mass_flux</t>
  </si>
  <si>
    <t>evisct</t>
  </si>
  <si>
    <t>Tendency of Mass Fraction of Stratiform Cloud Liquid Water due to Homogeneous Nucleation</t>
  </si>
  <si>
    <t>Tendency of Mass Fraction of Stratiform Cloud Ice due to Heterogeneous Nucleation From Water Vapor</t>
  </si>
  <si>
    <t>Tendency of Mass Fraction of Stratiform Cloud Liquid Water due to Riming</t>
  </si>
  <si>
    <t xml:space="preserve">Mass Fraction of Convective Cloud Liquid Water </t>
  </si>
  <si>
    <t>mass_fraction_of_convective_cloud_liquid_water_in_air_</t>
  </si>
  <si>
    <t>ctpisccp</t>
  </si>
  <si>
    <t>location time</t>
  </si>
  <si>
    <t>clwc</t>
  </si>
  <si>
    <t>Mass Fraction of Convective Cloud Liquid Water</t>
  </si>
  <si>
    <t>mass_fraction_of_stratiform_cloud_ice_in_air</t>
  </si>
  <si>
    <t>clws</t>
  </si>
  <si>
    <t>Eddy Viscosity Coefficients for Momentum</t>
  </si>
  <si>
    <t>eviscw</t>
  </si>
  <si>
    <t>Eddy Diffusivity Coefficients for Water</t>
  </si>
  <si>
    <t>mcd</t>
  </si>
  <si>
    <t>Downdraught Convective Mass Flux</t>
  </si>
  <si>
    <t>downdraught_convective_mass_flux</t>
  </si>
  <si>
    <t>mcu</t>
  </si>
  <si>
    <t>Updraught Convective Mass Flux</t>
  </si>
  <si>
    <t>Tendency of Mass Fraction of Stratiform Cloud Ice due to Melting to Cloud Liquid</t>
  </si>
  <si>
    <t>time: maximum</t>
  </si>
  <si>
    <t>rhsmin</t>
  </si>
  <si>
    <t>mrlsl</t>
  </si>
  <si>
    <t xml:space="preserve"> Water Content of Soil Layer‡</t>
  </si>
  <si>
    <t>moisture_content_of_soil_layer</t>
  </si>
  <si>
    <t>nbr</t>
  </si>
  <si>
    <t>active_layer_thickness</t>
  </si>
  <si>
    <t>agesN</t>
  </si>
  <si>
    <t>anthropogenic_pasture_fraction</t>
  </si>
  <si>
    <t>Daily Maximum Wind Speed</t>
  </si>
  <si>
    <t>tos</t>
  </si>
  <si>
    <t>surface_temperature</t>
  </si>
  <si>
    <t>tsosq</t>
  </si>
  <si>
    <t>Mean Square of SeaSurface Temperature</t>
  </si>
  <si>
    <r>
      <t>K</t>
    </r>
    <r>
      <rPr>
        <vertAlign val="superscript"/>
        <sz val="10"/>
        <color indexed="10"/>
        <rFont val="Optima"/>
      </rPr>
      <t>2</t>
    </r>
  </si>
  <si>
    <t>mean_square_of_sea_surface_temperature</t>
  </si>
  <si>
    <t>northward Wind</t>
  </si>
  <si>
    <t>vsi</t>
  </si>
  <si>
    <t>northward SeaIce Velocity</t>
  </si>
  <si>
    <t>usi</t>
  </si>
  <si>
    <t xml:space="preserve">tnclisrir </t>
  </si>
  <si>
    <t>Tendency of Mass Fraction of Stratiform Cloud Ice due to Riming From Rain</t>
  </si>
  <si>
    <t>Tendency of Mass Fraction of Stratiform Cloud Condensed Water due to Advection</t>
  </si>
  <si>
    <t>SNw Age</t>
  </si>
  <si>
    <t>snow_age</t>
  </si>
  <si>
    <t>time: mean area: mean where land</t>
  </si>
  <si>
    <t>allw</t>
  </si>
  <si>
    <t>Liquid Water Content of Active Layer</t>
  </si>
  <si>
    <t>liquid_water_content_of_active_layer</t>
  </si>
  <si>
    <t>toa_outgoing_longwave_flux_4co2</t>
  </si>
  <si>
    <t>rlutcs4co2</t>
  </si>
  <si>
    <t>large_scale_graupel_flux</t>
  </si>
  <si>
    <t>prsns</t>
  </si>
  <si>
    <t>Stratiform SNwfall Flux</t>
  </si>
  <si>
    <t>TOA Outgoing Clear-Sky Longwave Radiation 4XCO2 Atmosphere</t>
  </si>
  <si>
    <t>tendency_of_mass_fraction_of_stratiform_cloud_condensed_water_in_air_due_to_autoconversion_to_rain</t>
  </si>
  <si>
    <t xml:space="preserve">tnclscacs </t>
  </si>
  <si>
    <t>tendency_of_mass_fraction_of_stratiform_cloud_condensed_water_in_air_due_to_autoconversion_to_snow</t>
  </si>
  <si>
    <t xml:space="preserve">tnclscce </t>
  </si>
  <si>
    <t>Upwelling Shortwave Radiation 4XCO2 Atmosphere</t>
  </si>
  <si>
    <t>upwelling_shortwave_flux_in_air_4co2</t>
  </si>
  <si>
    <t>rsucs4co2</t>
  </si>
  <si>
    <t>Hydrometeor Effective Radius of Convective Rainfall</t>
  </si>
  <si>
    <t>effective_radius_of_convective_cloud_rain_particle</t>
  </si>
  <si>
    <t>reffrains</t>
  </si>
  <si>
    <t>Upwelling Clear-Sky Shortwave Radiation 4XCO2 Atmosphere</t>
  </si>
  <si>
    <t>Hydrometeor Effective Radius of Stratiform Graupel</t>
  </si>
  <si>
    <t>hydrometeor_effective_radius_of_stratiform_graupel</t>
  </si>
  <si>
    <t>tendency_of_specific_humidity_due_to_stratiform_cloud_condensation_and_evaporation</t>
  </si>
  <si>
    <t xml:space="preserve">tnt </t>
  </si>
  <si>
    <t>Tendency of Air Temperature</t>
  </si>
  <si>
    <t>Hydrometeor Effective Radius of Stratiform Rainfall</t>
  </si>
  <si>
    <t>effective_radius_of_stratiform_cloud_rain_particle</t>
  </si>
  <si>
    <t>reffsnowc</t>
  </si>
  <si>
    <t>Hydrometeor Effective Radius of Convective SNwfall</t>
  </si>
  <si>
    <t>effective_radius_of_convective_cloud_snow_particle</t>
  </si>
  <si>
    <t>reffsnows</t>
  </si>
  <si>
    <t>transpiration_beta_factor NT PROPOSED</t>
  </si>
  <si>
    <t>burntArea</t>
  </si>
  <si>
    <t>Burnt Area Fraction</t>
  </si>
  <si>
    <t>burnt_area_fraction</t>
  </si>
  <si>
    <t>total_c3_pft_cover_fraction</t>
  </si>
  <si>
    <t>c4PftFrac</t>
  </si>
  <si>
    <t>tendency_of_mass_fraction_of_stratiform_cloud_liquid_water_in_air_due_to_accretion_to_rain</t>
  </si>
  <si>
    <t>Tendency of Mass Fraction of Stratiform Cloud Liquid Water due to Accretion to SNw</t>
  </si>
  <si>
    <t>tendency_of_mass_fraction_of_stratiform_cloud_liquid_water_in_air_due_to_accretion_to_snow</t>
  </si>
  <si>
    <t xml:space="preserve">tnsclwcd </t>
  </si>
  <si>
    <t>Tendency of Mass Fraction of Stratiform Cloud Liquid Water Due Convective Detrainment</t>
  </si>
  <si>
    <t>Tendency of Mass Fraction of Stratiform Cloud Ice Due Convective Detrainment</t>
  </si>
  <si>
    <t>tendency_of_mass_fraction_of_stratiform_cloud_ice_in_air_due_convective_detrainment</t>
  </si>
  <si>
    <t xml:space="preserve">tnclisds </t>
  </si>
  <si>
    <t>isccp_cloud_area_fraction</t>
  </si>
  <si>
    <t>lon lat tau plev7 time</t>
  </si>
  <si>
    <t>tendency_of_mass_fraction_of_stratiform_cloud_ice_in_air_due_to_deposition_and_sublimation</t>
  </si>
  <si>
    <t xml:space="preserve">tnclisemi </t>
  </si>
  <si>
    <t xml:space="preserve">CALIPSO High Level Cloud Fraction </t>
  </si>
  <si>
    <t>location time p220</t>
  </si>
  <si>
    <t>clic</t>
  </si>
  <si>
    <t>lon lat sza5 time</t>
  </si>
  <si>
    <t>pccb</t>
  </si>
  <si>
    <t>pcct</t>
  </si>
  <si>
    <t>pctisccp</t>
  </si>
  <si>
    <t>ISSCP Mean Cloud Top Pressure</t>
  </si>
  <si>
    <t xml:space="preserve">Pa </t>
  </si>
  <si>
    <t>isccp_mean_cloud_top_pressure</t>
  </si>
  <si>
    <t>Tendency of Mass Fraction of Stratiform Cloud Ice due to Evaporation of Melting Ice</t>
  </si>
  <si>
    <t>tendency_of_mass_fraction_of_stratiform_cloud_ice_in_air_due_to_heterogeneous_nucleation_from_cloud_liquid</t>
  </si>
  <si>
    <t xml:space="preserve">tnclishenv </t>
  </si>
  <si>
    <t>cloud_albedo</t>
  </si>
  <si>
    <t xml:space="preserve">CALIPSO Cloud Fraction </t>
  </si>
  <si>
    <t>lon lat time p220</t>
  </si>
  <si>
    <t>lon lat plev7 tau time</t>
  </si>
  <si>
    <t>CALIPSO Total Cloud Fraction</t>
  </si>
  <si>
    <t>ISSCP Total Cloud Fraction</t>
  </si>
  <si>
    <t>lon lat time p840</t>
  </si>
  <si>
    <t>lon lat time p560</t>
  </si>
  <si>
    <t>cls</t>
  </si>
  <si>
    <t>Stratiform Cloud Area Fraction</t>
  </si>
  <si>
    <t>stratiform_cloud_area_fraction_in_atmosphere_layer</t>
  </si>
  <si>
    <t>location time p560</t>
  </si>
  <si>
    <t>cltcalipso</t>
  </si>
  <si>
    <t xml:space="preserve">CALIPSO Total Cloud Fraction </t>
  </si>
  <si>
    <t>cloud_area_fraction</t>
  </si>
  <si>
    <t>Eddy Diffusivity Coefficient for Temperature Variable</t>
  </si>
  <si>
    <r>
      <t>m</t>
    </r>
    <r>
      <rPr>
        <vertAlign val="superscript"/>
        <sz val="10"/>
        <color indexed="10"/>
        <rFont val="Optima"/>
      </rPr>
      <t xml:space="preserve">2 </t>
    </r>
    <r>
      <rPr>
        <sz val="10"/>
        <color indexed="10"/>
        <rFont val="Optima"/>
      </rPr>
      <t>s</t>
    </r>
    <r>
      <rPr>
        <vertAlign val="superscript"/>
        <sz val="10"/>
        <color indexed="10"/>
        <rFont val="Optima"/>
      </rPr>
      <t>-1</t>
    </r>
  </si>
  <si>
    <t>Mass Fraction of Stratiform Cloud Liquid Water</t>
  </si>
  <si>
    <t>mass_fraction_of_water_in_air</t>
  </si>
  <si>
    <t>demc</t>
  </si>
  <si>
    <t>Convective Cloud Emissivity</t>
  </si>
  <si>
    <t>convective_cloud_longwave_emissivity</t>
  </si>
  <si>
    <t>dems</t>
  </si>
  <si>
    <t>Stratiform Cloud Emissivity</t>
  </si>
  <si>
    <t>Surface Daily Minimum Relative Humidity</t>
  </si>
  <si>
    <t>time: minimum</t>
  </si>
  <si>
    <t>Daily-Mean Wind Speed</t>
  </si>
  <si>
    <t>sfcWindmax</t>
  </si>
  <si>
    <t>Tendency of Mass Fraction of Stratiform Cloud Ice due to Melting to Rain</t>
  </si>
  <si>
    <t>tendency_of_mass_fraction_of_stratiform_cloud_ice_in_air_due_to_melting_to_rain</t>
  </si>
  <si>
    <t xml:space="preserve">tnclisricl </t>
  </si>
  <si>
    <t>Tendency of Mass Fraction of Stratiform Cloud Ice due to Riming From Cloud Liquid</t>
  </si>
  <si>
    <t>Eastward Wind</t>
  </si>
  <si>
    <t>seaIce ocean</t>
  </si>
  <si>
    <t>tendency_of_mass_fraction_of_stratiform_cloud_ice_in_air_due_to_riming_from_rain</t>
  </si>
  <si>
    <t xml:space="preserve">tnclsca </t>
  </si>
  <si>
    <t>Upwelling Clear-Sky Longwave Radiation 4XCO2 Atmosphere</t>
  </si>
  <si>
    <t>Pressure at Model Half-Levels</t>
  </si>
  <si>
    <t>upwelling_longwave_flux_in_air_assuming_clear_sky_4co2</t>
  </si>
  <si>
    <t>rlut4co2</t>
  </si>
  <si>
    <t>TOA Outgoing Longwave Radiation 4XCO2 Atmosphere</t>
  </si>
  <si>
    <t>effective_radius_of_convective_cloud_liquid_water_particle</t>
  </si>
  <si>
    <t>reffclis</t>
  </si>
  <si>
    <t>downwelling_shortwave_flux_in_air_4co2</t>
  </si>
  <si>
    <t>rsdcs4co2</t>
  </si>
  <si>
    <t>Hydrometeor Effective Radius of Stratiform Cloud Ice</t>
  </si>
  <si>
    <t>Hydrometeor Effective Radius of Convective Cloud Ice</t>
  </si>
  <si>
    <t>toa_outgoing_longwave_flux_assuming_clear_sky_4co2</t>
  </si>
  <si>
    <t>rsd4co2</t>
  </si>
  <si>
    <t>Tendency of Mass Fraction of Stratiform Cloud Condensed Water due to Autoconversion to SNw</t>
  </si>
  <si>
    <t>downwelling_shortwave_flux_in_air_assuming_clear_sky_4co2</t>
  </si>
  <si>
    <t>rsu4co2</t>
  </si>
  <si>
    <t>Hydrometeor Effective Radius of Convective Cloud Liquid Water</t>
  </si>
  <si>
    <t>effective_radius_of_stratiform_cloud_ice_particle</t>
  </si>
  <si>
    <t xml:space="preserve">Hydrometeor Effective Radius of Stratiform Cloud Liquid Water </t>
  </si>
  <si>
    <t>mass_fraction_of_convective_cloud_ice_in_air</t>
  </si>
  <si>
    <t>reffgrpls</t>
  </si>
  <si>
    <t>Tendency of Specific Humidity due to Stratiform Cloud Condensation and Evaporation</t>
  </si>
  <si>
    <t>Mole Fraction of Other Radiatively Important Trace Gases (That Are Evolving in Time).</t>
  </si>
  <si>
    <r>
      <t>K s</t>
    </r>
    <r>
      <rPr>
        <vertAlign val="superscript"/>
        <sz val="10"/>
        <color indexed="10"/>
        <rFont val="Optima"/>
      </rPr>
      <t>-1</t>
    </r>
  </si>
  <si>
    <t>tendency_of_air_temperature</t>
  </si>
  <si>
    <t xml:space="preserve">tnta </t>
  </si>
  <si>
    <t>Tendency of Air Temperature due to Advection</t>
  </si>
  <si>
    <t>tendency_of_air_temperature_due_to_advection</t>
  </si>
  <si>
    <t xml:space="preserve">tntdp </t>
  </si>
  <si>
    <t>Tendency of Air Temperature due to Diabatic Processes</t>
  </si>
  <si>
    <t>Hydrometeor Effective Radius of Stratiform SNwfall</t>
  </si>
  <si>
    <t>Tendency of Mass Fraction of Stratiform Cloud Liquid Water due to Accretion to Rain</t>
  </si>
  <si>
    <t>tendency_of_mass_fraction_of_stratiform_cloud_ice_in_air_due_to_aggregation</t>
  </si>
  <si>
    <t>tnclisas</t>
  </si>
  <si>
    <t>Tendency of Mass Fraction of Stratiform Cloud Ice due to Accretion to SNw</t>
  </si>
  <si>
    <t>Carbon in Products of Land Use Change</t>
  </si>
  <si>
    <t>Tendency of Mass Fraction of Stratiform Cloud Ice due to Deposition and Sublimation</t>
  </si>
  <si>
    <t>histogram_of_backscattering_ratio_over_height_above_reference_ellipsoid</t>
  </si>
  <si>
    <t>location alt scatratio time</t>
  </si>
  <si>
    <t>calipso_low_level_cloud_fraction_</t>
  </si>
  <si>
    <t>isccp_total__cloud_area_fraction</t>
  </si>
  <si>
    <t>parsolRefl</t>
  </si>
  <si>
    <t>parasol_reflectance</t>
  </si>
  <si>
    <t>Mass Fraction of Convective Cloud Ice</t>
  </si>
  <si>
    <t>Pressure on Model Levels</t>
  </si>
  <si>
    <t>mass_fraction_of_convective_cloud_liquid_water_in_air</t>
  </si>
  <si>
    <t>lon lat alevel time1</t>
  </si>
  <si>
    <t>clis</t>
  </si>
  <si>
    <t>air_pressure_at_full_levels</t>
  </si>
  <si>
    <t>Pressure on Model Half-Levels</t>
  </si>
  <si>
    <t>air_pressure_at_half_levels</t>
  </si>
  <si>
    <t>lon lat levbnds time</t>
  </si>
  <si>
    <t>cfMon</t>
  </si>
  <si>
    <t>Mass Fraction of Stratiform Cloud Ice</t>
  </si>
  <si>
    <t xml:space="preserve">tnclishencl </t>
  </si>
  <si>
    <t>Tendency of Mass Fraction of Stratiform Cloud Ice due to Heterogeneous Nucleation From Cloud Liquid</t>
  </si>
  <si>
    <t xml:space="preserve">CALIPSO Low Level Cloud Fraction </t>
  </si>
  <si>
    <t>location time p840</t>
  </si>
  <si>
    <t>clmcalipso</t>
  </si>
  <si>
    <t xml:space="preserve">CALIPSO Mid Level Cloud Fraction </t>
  </si>
  <si>
    <t>alevel site time1</t>
  </si>
  <si>
    <t>mass_fraction_of_cloud_liquid_water__in_air</t>
  </si>
  <si>
    <t>edt</t>
  </si>
  <si>
    <t>atmosphere_sulfate_content PROPOSED AND UNDER DISCUSSION</t>
  </si>
  <si>
    <t>soavi</t>
  </si>
  <si>
    <t>eddy_diffusivity_coefficients_for_temperature_variable</t>
  </si>
  <si>
    <t>edw</t>
  </si>
  <si>
    <t>Eddy Diffusivity Coefficient for Water Variables</t>
  </si>
  <si>
    <t>eddy_diffusivity_coefficients_for_water_variables</t>
  </si>
  <si>
    <t>evu</t>
  </si>
  <si>
    <t>Eddy Viscosity Coefficient for Momentum Variables</t>
  </si>
  <si>
    <t>dtauc</t>
  </si>
  <si>
    <t>Convective Cloud Optical Depth</t>
  </si>
  <si>
    <t>atmosphere_optical_thickness_due_to_convective_cloud</t>
  </si>
  <si>
    <t>dtaus</t>
  </si>
  <si>
    <t>updraught_convective_mass_flux</t>
  </si>
  <si>
    <t xml:space="preserve">PARASOL Reflectance </t>
  </si>
  <si>
    <t>lon lat alevbnds time</t>
  </si>
  <si>
    <t>rld4co2</t>
  </si>
  <si>
    <t>atmosphere_optical_thickness_due_to_stratiform_cloud</t>
  </si>
  <si>
    <t>stratiform_cloud_longwave_emissivity</t>
  </si>
  <si>
    <t>tendency_of_mass_fraction_of_stratiform_cloud_ice_in_air_due_to_melting_to_cloud_liquid</t>
  </si>
  <si>
    <t xml:space="preserve">tnclismr </t>
  </si>
  <si>
    <t>tendency_of_mass_fraction_of_stratiform_cloud_ice_in_air_due_to_riming_from_cloud_liquid</t>
  </si>
  <si>
    <t>upwelling_longwave_flux_in_air_4co2</t>
  </si>
  <si>
    <t>rlucs4co2</t>
  </si>
  <si>
    <t>PARASOL Reflectance</t>
  </si>
  <si>
    <t>toa_bidirectional_reflectance</t>
  </si>
  <si>
    <t>location sza5 time</t>
  </si>
  <si>
    <t>pfull</t>
  </si>
  <si>
    <t>Pressure at Model Full-Levels</t>
  </si>
  <si>
    <t>tendency_of_specific_humidity_due_to_advection</t>
  </si>
  <si>
    <t xml:space="preserve">tnhusc </t>
  </si>
  <si>
    <t>Tendency of Specific Humidity due to Advection</t>
  </si>
  <si>
    <t>lon lat levbnds time1</t>
  </si>
  <si>
    <t>prcprof</t>
  </si>
  <si>
    <t>Convective Rainfall Flux</t>
  </si>
  <si>
    <t>Tendency of Specific Humidity due to Convection</t>
  </si>
  <si>
    <t>tendency_of_atmosphere_mass_content_of_sulfate_dry_aerosol_due_to_wet_deposition</t>
  </si>
  <si>
    <t>wdepsoa</t>
  </si>
  <si>
    <t>Wet Deposition Rate of Dry Aerosol Secondary Organic Matter</t>
  </si>
  <si>
    <t>effective_radius_of_stratiform_cloud_liquid_water_particle</t>
  </si>
  <si>
    <t>Tendency of Specific Humidity due to Diffusion</t>
  </si>
  <si>
    <t>tendency_of_specific_humidity_due_to_diffusion</t>
  </si>
  <si>
    <t xml:space="preserve">tnhusmp </t>
  </si>
  <si>
    <t>Downwelling Shortwave Radiation 4XCO2 Atmosphere</t>
  </si>
  <si>
    <t>Downwelling Clear-Sky Shortwave Radiation 4XCO2 Atmosphere</t>
  </si>
  <si>
    <t>tendency_of_specific_humidity_due_to_model_physics</t>
  </si>
  <si>
    <t xml:space="preserve">tnhusscce </t>
  </si>
  <si>
    <t>Wet Deposition Rate of Dust</t>
  </si>
  <si>
    <t>tendency_of_atmosphere_mass_content_of_dust_dry_aerosol_due_to_wet_deposition</t>
  </si>
  <si>
    <t>atmos atmosChem</t>
  </si>
  <si>
    <t>atmosphere_mass_content_of_nitrate_dry_aerosol?</t>
  </si>
  <si>
    <t>oavi</t>
  </si>
  <si>
    <t>Load of Dry Aerosol Organic Matter</t>
  </si>
  <si>
    <t>???</t>
  </si>
  <si>
    <t>lon lat plev17 time</t>
  </si>
  <si>
    <t>ccb</t>
  </si>
  <si>
    <t>Air Pressure at Convective Cloud Base</t>
  </si>
  <si>
    <t>air_pressure_at_convective_cloud_base</t>
  </si>
  <si>
    <t>cct</t>
  </si>
  <si>
    <t>Air Pressure at Convective Cloud Top</t>
  </si>
  <si>
    <t>air_pressure_at_convective_cloud_top</t>
  </si>
  <si>
    <t>ch4</t>
  </si>
  <si>
    <t>tendency_of_air_temperature_due_to_diabatic_processes</t>
  </si>
  <si>
    <t xml:space="preserve">tntmc </t>
  </si>
  <si>
    <t>Tendency of Air Temperature due to Moist Convection</t>
  </si>
  <si>
    <t>tendency_of_air_temperature_due_to_moist_convection</t>
  </si>
  <si>
    <t xml:space="preserve">tntr </t>
  </si>
  <si>
    <t>toffset</t>
  </si>
  <si>
    <t>Offset Time</t>
  </si>
  <si>
    <t>day</t>
  </si>
  <si>
    <t>zfull</t>
  </si>
  <si>
    <t>effective_radius_of_stratiform_cloud_snow_particle</t>
  </si>
  <si>
    <t>Tendency of Mass Fraction of Stratiform Cloud Ice due to Aggregation</t>
  </si>
  <si>
    <t>Altitude of Model Full-Levels</t>
  </si>
  <si>
    <t>tendency_of_mass_fraction_of_stratiform_cloud_ice_in_air_due_to_accretion_to_snow</t>
  </si>
  <si>
    <t xml:space="preserve">tncliscd </t>
  </si>
  <si>
    <t>calipso_high_level_cloud_fraction_</t>
  </si>
  <si>
    <t>clisccp</t>
  </si>
  <si>
    <t>CALIPSO Cloud Fraction</t>
  </si>
  <si>
    <t>calipso_cloud_fraction</t>
  </si>
  <si>
    <t>lon lat alt time</t>
  </si>
  <si>
    <t>histogram_of_equivalent_reflectivity_factor_over_height_above_reference_ellipsoid</t>
  </si>
  <si>
    <t>location alt dbze time</t>
  </si>
  <si>
    <t>cfadLidarsr532</t>
  </si>
  <si>
    <t>ISSCP Cloud Area Fraction</t>
  </si>
  <si>
    <t>Mole Fraction of N2O</t>
  </si>
  <si>
    <t>Surface Concentration of Dust</t>
  </si>
  <si>
    <t>sfcnh4</t>
  </si>
  <si>
    <t>Surface Concentration of NH4</t>
  </si>
  <si>
    <t>sfcno3</t>
  </si>
  <si>
    <t>Surface Concentration of NO3</t>
  </si>
  <si>
    <t>clcalipso</t>
  </si>
  <si>
    <t>CALIPSO Cloud Area Fraction</t>
  </si>
  <si>
    <t>mole_fraction_of_nitrous_oxide_in_air</t>
  </si>
  <si>
    <t>sbl</t>
  </si>
  <si>
    <t>mass_concentration_of_primary_particulate_organic_matter_dry_aerosol_in_air</t>
  </si>
  <si>
    <t>sfcso4</t>
  </si>
  <si>
    <t>Surface Concentration of SO4</t>
  </si>
  <si>
    <t>Surface SNw and Ice Sublimation Flux</t>
  </si>
  <si>
    <t>water_sublimation_flux</t>
  </si>
  <si>
    <t>sci</t>
  </si>
  <si>
    <t>mass_fraction_of_stratiform_cloud_liquid_water_in_air</t>
  </si>
  <si>
    <t>cllcalipso</t>
  </si>
  <si>
    <t>mole_fraction_of_ozone_in_air</t>
  </si>
  <si>
    <t>cf30Min</t>
  </si>
  <si>
    <t>see the "Amon" spreadsheet for list of quantities</t>
  </si>
  <si>
    <t>site time1</t>
  </si>
  <si>
    <t>Surface Concentration of Dry Aerosol Secondary Organic Matter</t>
  </si>
  <si>
    <t>Surface Concentration of Seasalt</t>
  </si>
  <si>
    <t>so4vi</t>
  </si>
  <si>
    <t>Load of SO4</t>
  </si>
  <si>
    <t>tendency_of_atmosphere_mass_content_of_secondary_particulate_organic_matter_dry_aerosol_due_to_dry_deposition</t>
  </si>
  <si>
    <t>ddepss</t>
  </si>
  <si>
    <t>Dry Deposition Rate of Seasalt</t>
  </si>
  <si>
    <t>Load of Dry Aerosol Secondary Organic Matter</t>
  </si>
  <si>
    <t>atmosphere_mass_content_of_secondary_particulate_organic_matter_dry_aerosol</t>
  </si>
  <si>
    <t>ssvi</t>
  </si>
  <si>
    <t>Load of Seasalt</t>
  </si>
  <si>
    <t>atmosphere_mass_content_of_seasalt_dry_aerosol</t>
  </si>
  <si>
    <t>wdepbc</t>
  </si>
  <si>
    <t>eddy_viscosity_coefficients_for_momentum_variables</t>
  </si>
  <si>
    <t>rld</t>
  </si>
  <si>
    <t>Downwelling Longwave Radiation</t>
  </si>
  <si>
    <t>downwelling_longwave_flux_in_air</t>
  </si>
  <si>
    <t>rldcs</t>
  </si>
  <si>
    <t>Downwelling Clear-Sky Longwave Radiation</t>
  </si>
  <si>
    <t>Downwelling Longwave Radiation 4XCO2 Atmosphere</t>
  </si>
  <si>
    <t>downwelling_longwave_flux_in_air_4co2</t>
  </si>
  <si>
    <t>rldcs4co2</t>
  </si>
  <si>
    <t>Downwelling Clear-Sky Longwave Radiation 4XCO2 Atmosphere</t>
  </si>
  <si>
    <t>temperature_in_air</t>
  </si>
  <si>
    <t>downwelling_longwave_flux_in_air_assuming_clear_sky_4co2</t>
  </si>
  <si>
    <t>rlu4co2</t>
  </si>
  <si>
    <t>Upwelling Longwave Radiation 4XCO2 Atmosphere</t>
  </si>
  <si>
    <t>degrees_north</t>
  </si>
  <si>
    <t>Longitude</t>
  </si>
  <si>
    <t>parasolRefl</t>
  </si>
  <si>
    <t>Upwelling Clear-Sky Shortwave Radiation</t>
  </si>
  <si>
    <t>upwelling_shortwave_flux_in_air_assuming_clear_sky</t>
  </si>
  <si>
    <t>tnhus</t>
  </si>
  <si>
    <t>stratiform_snowfall_flux</t>
  </si>
  <si>
    <t>prsprof</t>
  </si>
  <si>
    <t>Stratiform Rainfall Flux</t>
  </si>
  <si>
    <t>stratiform_rainfall_flux</t>
  </si>
  <si>
    <t>reffclic</t>
  </si>
  <si>
    <t>tendency_of_atmosphere_mass_content_of_primary_particulate_organic_matter_dry_aerosol_due_to_net_production_and_emission PROPOSED AND UNDER DISCUSSION</t>
  </si>
  <si>
    <t>tendency_of_specific_humidity_due_to_convection</t>
  </si>
  <si>
    <t xml:space="preserve">tnhusd </t>
  </si>
  <si>
    <t>wdepso4</t>
  </si>
  <si>
    <t>Wet Deposition Rate of SO4</t>
  </si>
  <si>
    <t>tendency_of_atmosphere_mass_content_of_sulfate_dry_aerosol_due_to_net_chemical_production_and_emission PROPOSED AND UNDER DISCUSSION</t>
  </si>
  <si>
    <t>emiss</t>
  </si>
  <si>
    <t>Tendency of Specific Humidity due to Model Physics</t>
  </si>
  <si>
    <t>tendency_of_atmosphere_mass_content_of_seasalt_dry_aerosol_due_to_wet_deposition</t>
  </si>
  <si>
    <t>wetdu</t>
  </si>
  <si>
    <t>tendency_of_atmosphere_mass_content_of_seasalt_dry_aerosol_due_to_emission</t>
  </si>
  <si>
    <t>atmosphere_mass_content_of_ammonium_dry_aerosol?</t>
  </si>
  <si>
    <t>no3vi</t>
  </si>
  <si>
    <t>Load of NO3</t>
  </si>
  <si>
    <t>Load of NH4</t>
  </si>
  <si>
    <t>mass_concentration_of_sulfate_dry_aerosol_in_air</t>
  </si>
  <si>
    <t>aersoa</t>
  </si>
  <si>
    <t>Concentration of Dry Aerosol Secondary Organic Matter</t>
  </si>
  <si>
    <t>atmosphere_mass_content_of_particulate_organic_matter_dry_aerosol</t>
  </si>
  <si>
    <t>od550aer</t>
  </si>
  <si>
    <t>Ambient Aerosol Opitical Thickness at 550 nm</t>
  </si>
  <si>
    <t>atmosphere_optical_thickness_due_to_ambient_aerosol PROPOSED AND UNDER DISCUSSION</t>
  </si>
  <si>
    <t>od550lt1aer</t>
  </si>
  <si>
    <t>Mole Fraction of CH4</t>
  </si>
  <si>
    <t>1e-9</t>
  </si>
  <si>
    <t>mole_fraction_of_methane_in_air</t>
  </si>
  <si>
    <t xml:space="preserve">ci </t>
  </si>
  <si>
    <t>Fraction of Time Convection Occurs</t>
  </si>
  <si>
    <t>cli</t>
  </si>
  <si>
    <t>Tendency of Air Temperature due to Radiative Heating</t>
  </si>
  <si>
    <t>height_of_full_levels_above_reference_ellipsoid</t>
  </si>
  <si>
    <t>zhalf</t>
  </si>
  <si>
    <t>Altitude of Model Half-Levels</t>
  </si>
  <si>
    <t>height_of_half_levels_above_reference_ellipsoid</t>
  </si>
  <si>
    <t>albisccp</t>
  </si>
  <si>
    <t>ISSCP Mean Cloud Albedo</t>
  </si>
  <si>
    <t>tendency_of_air_temperature_due_to_stratiform_cloud_condensation_and_evaporation</t>
  </si>
  <si>
    <t>cfaddbze94</t>
  </si>
  <si>
    <t>CloudSat Radar Reflectivity CFAD</t>
  </si>
  <si>
    <t>isccp_mean_cloud_albedo</t>
  </si>
  <si>
    <t xml:space="preserve">clcalipso </t>
  </si>
  <si>
    <t>Fossil Fuel Anthropogenic CO2 Flux (Fossil Fuel Emissions)</t>
  </si>
  <si>
    <t>fco2nat</t>
  </si>
  <si>
    <t>cloud_area_fraction_in_atmosphere_layer</t>
  </si>
  <si>
    <t>location alt time</t>
  </si>
  <si>
    <t xml:space="preserve">clcalipso2  </t>
  </si>
  <si>
    <t>CALIPSO Cloud Fraction Undetected by CloudSat</t>
  </si>
  <si>
    <t>clhcalipso</t>
  </si>
  <si>
    <t>convective_mass_flux</t>
  </si>
  <si>
    <t>n2o</t>
  </si>
  <si>
    <t>tendency_of_atmosphere_mass_content_of_sulfur_dioxide_due_to_dry_deposition</t>
  </si>
  <si>
    <t>ddepso4</t>
  </si>
  <si>
    <t>Dry Deposition Rate of SO4</t>
  </si>
  <si>
    <t>ISSCP Total Total Cloud Fraction</t>
  </si>
  <si>
    <t>mass_concentration_of_particulate_organic_matter_dry_aerosol_in_air</t>
  </si>
  <si>
    <t>sfcpom</t>
  </si>
  <si>
    <t>Surface Concentration of Dry Aerosol Primary Organic Matter</t>
  </si>
  <si>
    <t>Ambient Aerosol Absorption Optical Thickness at 550 nm</t>
  </si>
  <si>
    <t>atmosphere_absorption_optical_thickness_due_to_aerosol</t>
  </si>
  <si>
    <t>Fraction of Time Shallow Convection Occurs</t>
  </si>
  <si>
    <t>sfcWind</t>
  </si>
  <si>
    <t>Near-Surface Wind Speed</t>
  </si>
  <si>
    <t>wind_speed</t>
  </si>
  <si>
    <t>tro3</t>
  </si>
  <si>
    <t>Mole Fraction of O3</t>
  </si>
  <si>
    <t>aerosol</t>
  </si>
  <si>
    <t>Dry Deposition Rate of Dry Aerosol Organic Matter</t>
  </si>
  <si>
    <r>
      <t>kg m</t>
    </r>
    <r>
      <rPr>
        <vertAlign val="superscript"/>
        <sz val="10"/>
        <color indexed="10"/>
        <rFont val="Optima"/>
      </rPr>
      <t>-2</t>
    </r>
    <r>
      <rPr>
        <sz val="10"/>
        <color indexed="10"/>
        <rFont val="Optima"/>
      </rPr>
      <t xml:space="preserve"> s</t>
    </r>
    <r>
      <rPr>
        <vertAlign val="superscript"/>
        <sz val="10"/>
        <color indexed="10"/>
        <rFont val="Optima"/>
      </rPr>
      <t>-1</t>
    </r>
  </si>
  <si>
    <t>mass_concentration_of_secondary_particulate_organic_matter_dry_aerosol_in_air</t>
  </si>
  <si>
    <t>sfcss</t>
  </si>
  <si>
    <t>tendency_of_atmosphere_mass_content_of_particulate_organic_matter_dry_aerosol_due_to_dry_deposition</t>
  </si>
  <si>
    <t>time: mean</t>
  </si>
  <si>
    <t>tendency_of_atmosphere_mass_content_of_seasalt_dry_aerosol_due_to_dry_deposition</t>
  </si>
  <si>
    <t>drydu</t>
  </si>
  <si>
    <t>Dry Deposition Rate of Dust</t>
  </si>
  <si>
    <t>tendency_of_atmosphere_mass_content_of_dust_dry_aerosol_due_to_dry_deposition</t>
  </si>
  <si>
    <t>dustvi</t>
  </si>
  <si>
    <t>Load of Dust</t>
  </si>
  <si>
    <t>Wet Deposition Rate of Black Carbon Aerosol Mass</t>
  </si>
  <si>
    <t>downwelling_longwave_flux_in_air_assuming_clear_sky</t>
  </si>
  <si>
    <t>rlu</t>
  </si>
  <si>
    <t>Upwelling Longwave Radiation</t>
  </si>
  <si>
    <t>upwelling_longwave_flux_in_air</t>
  </si>
  <si>
    <t>rlucs</t>
  </si>
  <si>
    <t>Stratiform Cloud Optical Depth</t>
  </si>
  <si>
    <t>grplprof</t>
  </si>
  <si>
    <t>Stratiform Graupel Flux</t>
  </si>
  <si>
    <r>
      <t>kg m</t>
    </r>
    <r>
      <rPr>
        <vertAlign val="superscript"/>
        <sz val="10"/>
        <color indexed="10"/>
        <rFont val="Optima"/>
      </rPr>
      <t xml:space="preserve">-2 </t>
    </r>
    <r>
      <rPr>
        <sz val="10"/>
        <color indexed="10"/>
        <rFont val="Optima"/>
      </rPr>
      <t>s</t>
    </r>
    <r>
      <rPr>
        <vertAlign val="superscript"/>
        <sz val="10"/>
        <color indexed="10"/>
        <rFont val="Optima"/>
      </rPr>
      <t xml:space="preserve">-1 </t>
    </r>
  </si>
  <si>
    <t>effective_radius_of_convective_cloud_ice_particle</t>
  </si>
  <si>
    <t>h2o</t>
  </si>
  <si>
    <t>Mass Fraction of Water</t>
  </si>
  <si>
    <t>Downwelling Clear-Sky Shortwave Radiation</t>
  </si>
  <si>
    <t>downwelling_shortwave_flux_in_air_assuming_clear_sky</t>
  </si>
  <si>
    <t>rsu</t>
  </si>
  <si>
    <t>air_pressure</t>
  </si>
  <si>
    <t>phalf</t>
  </si>
  <si>
    <t>rsucs</t>
  </si>
  <si>
    <t>Latitude</t>
  </si>
  <si>
    <t>tendency_of_atmosphere_mass_content_of_particulate_organic_matter_dry_aerosol_due_to_wet_deposition</t>
  </si>
  <si>
    <t>wdeppom</t>
  </si>
  <si>
    <t>Tendency of Specific Humidity</t>
  </si>
  <si>
    <r>
      <t>s</t>
    </r>
    <r>
      <rPr>
        <vertAlign val="superscript"/>
        <sz val="10"/>
        <color indexed="10"/>
        <rFont val="Optima"/>
      </rPr>
      <t>-1</t>
    </r>
  </si>
  <si>
    <t>tendency_of_specific_humidity</t>
  </si>
  <si>
    <t xml:space="preserve">tnhusa </t>
  </si>
  <si>
    <t>Load of Dry Aerosol Primary Organic Matter</t>
  </si>
  <si>
    <t>cldnvi</t>
  </si>
  <si>
    <t>Column Integrated Cloud Droplet Number</t>
  </si>
  <si>
    <t>atmosphere_mass_content_of_primary_particulate_organic_matter_dry_aerosol</t>
  </si>
  <si>
    <t>reffclwc</t>
  </si>
  <si>
    <t>Convective Cloud Droplet Effective Radius</t>
  </si>
  <si>
    <t>reffclws</t>
  </si>
  <si>
    <t>Wet Deposition Rate of SO2</t>
  </si>
  <si>
    <t>emiso2</t>
  </si>
  <si>
    <t>Total Emission Rate of SO2</t>
  </si>
  <si>
    <t>tendency_of_atmosphere_mass_content_of_sulfur_dioxide_due_to_emission</t>
  </si>
  <si>
    <t>emiso4</t>
  </si>
  <si>
    <t>Total Direct Emission Rate of SO4</t>
  </si>
  <si>
    <t>Total Emission Rate of Seasalt</t>
  </si>
  <si>
    <t>aerso2</t>
  </si>
  <si>
    <t>tendency_of_atmosphere_mass_content_of_secondary_particulate_organic_matter_dry_aerosol_due_to_wet_deposition</t>
  </si>
  <si>
    <t>wdepss</t>
  </si>
  <si>
    <t>Wet Deposition Rate of Seasalt</t>
  </si>
  <si>
    <t>mass_concentration_of_secondary_organic_matter_dry_aerosol_in_air</t>
  </si>
  <si>
    <t>aerss</t>
  </si>
  <si>
    <t xml:space="preserve">Concentration of Seasalt </t>
  </si>
  <si>
    <t>nh4vi</t>
  </si>
  <si>
    <r>
      <t>m</t>
    </r>
    <r>
      <rPr>
        <vertAlign val="superscript"/>
        <sz val="10"/>
        <color indexed="10"/>
        <rFont val="Optima"/>
      </rPr>
      <t>3</t>
    </r>
  </si>
  <si>
    <t>time: point area: mean where sea</t>
  </si>
  <si>
    <t>uas</t>
  </si>
  <si>
    <t>CCSM xwalk</t>
  </si>
  <si>
    <t>unformatted units</t>
  </si>
  <si>
    <t>mass_concentration_of_seasalt_dry_aerosol_in_air</t>
  </si>
  <si>
    <t>bcvi</t>
  </si>
  <si>
    <t>Load of Black Carbon Aerosol</t>
  </si>
  <si>
    <t>atmosphere_mass_content_of_black_carbon_dry_aerosol</t>
  </si>
  <si>
    <t>chepsoa</t>
  </si>
  <si>
    <t>Ambient Fine Aerosol Opitical Thickness at 550 nm</t>
  </si>
  <si>
    <t>Mass Fraction of Cloud Ice</t>
  </si>
  <si>
    <t>mass_fraction_of_cloud_ice_in_air</t>
  </si>
  <si>
    <t>clw</t>
  </si>
  <si>
    <t>Mass Fraction of Cloud Liquid Water</t>
  </si>
  <si>
    <t>mass_fraction_of_cloud_liquid_water_in_air</t>
  </si>
  <si>
    <t>co2</t>
  </si>
  <si>
    <t>1e-6</t>
  </si>
  <si>
    <t>mole_fraction_of_carbon_dioxide_in_air</t>
  </si>
  <si>
    <t>co2mass</t>
  </si>
  <si>
    <t>tendency_of_air_temperature_due_to_radiative_heating</t>
  </si>
  <si>
    <t xml:space="preserve">tntscce </t>
  </si>
  <si>
    <t>Mole Fraction of CO2</t>
  </si>
  <si>
    <t>Tendency of Air Temperature due to Stratiform Cloud Condensation and Evaporation</t>
  </si>
  <si>
    <t>tendency_of_atmosphere_mass_content_of_black_carbon_dry_aerosol_due_to_dry_deposition</t>
  </si>
  <si>
    <t>reffclwtop</t>
  </si>
  <si>
    <t>Natural Net Surface Flux of CO2 into The Atmosphere</t>
  </si>
  <si>
    <t>hurs</t>
  </si>
  <si>
    <t>Near-Surface Relative Humidity</t>
  </si>
  <si>
    <t>relative_humidity</t>
  </si>
  <si>
    <t>tendency_of_atmosphere_mass_content_of_primary_particulate_organic_matter_dry_aerosol_due_to_dry_deposition</t>
  </si>
  <si>
    <t>ddepso2</t>
  </si>
  <si>
    <t>Dry Deposition Rate of SO2</t>
  </si>
  <si>
    <t>ice_crystal_number_concentration_in_ice_water_clouds</t>
  </si>
  <si>
    <t>cldncl</t>
  </si>
  <si>
    <t>Liquid Cloud Droplet Number Concentration</t>
  </si>
  <si>
    <t>cloud_droplet_number_concentration_in_liquid_water_clouds</t>
  </si>
  <si>
    <t>cell_methods</t>
  </si>
  <si>
    <t>CMOR dims</t>
  </si>
  <si>
    <t>hfss</t>
  </si>
  <si>
    <t>Surface Downward Sensible Heat Flux</t>
  </si>
  <si>
    <r>
      <t>W m</t>
    </r>
    <r>
      <rPr>
        <vertAlign val="superscript"/>
        <sz val="10"/>
        <color indexed="10"/>
        <rFont val="Optima"/>
      </rPr>
      <t>-2</t>
    </r>
  </si>
  <si>
    <r>
      <t>m</t>
    </r>
    <r>
      <rPr>
        <vertAlign val="superscript"/>
        <sz val="10"/>
        <color indexed="10"/>
        <rFont val="Optima"/>
      </rPr>
      <t>-2</t>
    </r>
  </si>
  <si>
    <t>tendency_of_atmosphere_mass_content_of_sulfate_dry_aerosol_due_to_dry_deposition</t>
  </si>
  <si>
    <t>ddepsoa</t>
  </si>
  <si>
    <t>lon lat time height10m</t>
  </si>
  <si>
    <t>vas</t>
  </si>
  <si>
    <t>northward Near-Surface Wind Speed</t>
  </si>
  <si>
    <t>priority</t>
  </si>
  <si>
    <t>abs550aer</t>
  </si>
  <si>
    <t>aerbb</t>
  </si>
  <si>
    <t>Concentration of Biomass Burning Aerosol</t>
  </si>
  <si>
    <r>
      <t>kg m</t>
    </r>
    <r>
      <rPr>
        <vertAlign val="superscript"/>
        <sz val="10"/>
        <color indexed="10"/>
        <rFont val="Optima"/>
      </rPr>
      <t>-3</t>
    </r>
  </si>
  <si>
    <t>mass_concentration_of_sulfate_aerosol_in_air PROPOSED AND UNDER DISCUSSION</t>
  </si>
  <si>
    <t>sfcsoa</t>
  </si>
  <si>
    <t>Dry Deposition Rate of Dry Aerosol Secondary Organic Matter</t>
  </si>
  <si>
    <t>northward_wind</t>
  </si>
  <si>
    <t>Ambient Aerosol Extinction Optical Thickness at 550 nm</t>
  </si>
  <si>
    <t>atmosphere_mass_content_of_dust_dry_aerosol</t>
  </si>
  <si>
    <t>ec550aer</t>
  </si>
  <si>
    <t>mass_concentration_of_black_carbon_dry_aerosol_in_air</t>
  </si>
  <si>
    <t>aerdms</t>
  </si>
  <si>
    <t>Concentration of DMS</t>
  </si>
  <si>
    <t>tendency_of_atmosphere_mass_content_of_black_carbon_dry_aerosol_due_to_wet_deposition</t>
  </si>
  <si>
    <t>wdepdms</t>
  </si>
  <si>
    <t>tendency_of_atmosphere_mass_content_of_dimethyl_sulfide_due_to_wet_deposition</t>
  </si>
  <si>
    <t>wdepnh4</t>
  </si>
  <si>
    <t>Wet Deposition Rate of NH4+NH3</t>
  </si>
  <si>
    <t>tendency_of_atmosphere_mass_content_of_ammonium_dry_aerosol_due_to_wet_deposition?</t>
  </si>
  <si>
    <t>Upwelling Shortwave Radiation</t>
  </si>
  <si>
    <t>upwelling_shortwave_flux_in_air</t>
  </si>
  <si>
    <t>Upwelling Clear-Sky Longwave Radiation</t>
  </si>
  <si>
    <t>Wet Deposition Rate of DMS</t>
  </si>
  <si>
    <t>upwelling_longwave_flux_in_air_assuming_clear_sky</t>
  </si>
  <si>
    <t>rsd</t>
  </si>
  <si>
    <t>Downwelling Shortwave Radiation</t>
  </si>
  <si>
    <t>downwelling_shortwave_flux_in_air</t>
  </si>
  <si>
    <t>rsdcs</t>
  </si>
  <si>
    <t>Emission Rate of Dry Aerosol Primary Organic Matter</t>
  </si>
  <si>
    <t>mass_concentration_of_secondary_primary_organic_matter_dry_aerosol_in_air</t>
  </si>
  <si>
    <t>aerpom</t>
  </si>
  <si>
    <t>mass_concentration_of_organic_matter_dry_aerosol_in_air</t>
  </si>
  <si>
    <t>Wet Deposition Rate of Dry Aerosol Organic Matter</t>
  </si>
  <si>
    <t>Emission Rate of Dry Aerosol Secondary Organic Matter</t>
  </si>
  <si>
    <t>atmosphere_optical_thickness_due_to_pm1_ambient_aerosol NOT PROPOSED</t>
  </si>
  <si>
    <t>od870aer</t>
  </si>
  <si>
    <t>Ambient Aerosol Opitical Thickness at 870 nm</t>
  </si>
  <si>
    <t>pomvi</t>
  </si>
  <si>
    <t>specific_humidity</t>
  </si>
  <si>
    <t>Liquid Cloud-Top Effective Droplet Radius</t>
  </si>
  <si>
    <t>cloud_droplet_effective_radius_at_liquid_water_cloud_top</t>
  </si>
  <si>
    <t>rsdscsdiff</t>
  </si>
  <si>
    <t>Surface Diffuse Downward Clear Sky Shortwave Radiation</t>
  </si>
  <si>
    <t>dbze</t>
  </si>
  <si>
    <t>Add'l historical (GHG-only)</t>
  </si>
  <si>
    <t>7.3</t>
  </si>
  <si>
    <t>Stratiform Cloud Droplet Effective Radius</t>
  </si>
  <si>
    <t>Total Anthropogenic CO2 Flux (All Emissions)</t>
  </si>
  <si>
    <t>Dry Deposition Rate of Black Carbon Aerosol Mass</t>
  </si>
  <si>
    <t>Surface Diffuse Downward Shortwave Radiation</t>
  </si>
  <si>
    <t>tendency_of_atmosphere_mass_content_of_ammonium_dry_aerosol_due_to_dry_deposition?</t>
  </si>
  <si>
    <t>ddeppom</t>
  </si>
  <si>
    <t>Concentration of SO2</t>
  </si>
  <si>
    <t>mole_concentration_of_sulfur_dioxide_in_air</t>
  </si>
  <si>
    <t>aerso4</t>
  </si>
  <si>
    <t>Concentration of SO4</t>
  </si>
  <si>
    <t>ocean</t>
  </si>
  <si>
    <t>SeaSurface Temperature</t>
  </si>
  <si>
    <t>K</t>
  </si>
  <si>
    <t>sea_surface_temperature</t>
  </si>
  <si>
    <t>Number Concentration of Nucleation Mode Aerosol</t>
  </si>
  <si>
    <t>alevel</t>
  </si>
  <si>
    <t>alt</t>
  </si>
  <si>
    <t>m</t>
  </si>
  <si>
    <t>5.2</t>
  </si>
  <si>
    <t>5.3</t>
  </si>
  <si>
    <t>lon lat alevel time</t>
  </si>
  <si>
    <t>aerbc</t>
  </si>
  <si>
    <t>Concentration of Black Carbon Aerosol</t>
  </si>
  <si>
    <r>
      <t>m</t>
    </r>
    <r>
      <rPr>
        <vertAlign val="superscript"/>
        <sz val="10"/>
        <color indexed="10"/>
        <rFont val="Optima"/>
      </rPr>
      <t>-1</t>
    </r>
  </si>
  <si>
    <t>atmosphere_extinction_due_to_ambient_aerosol</t>
  </si>
  <si>
    <t>emibb</t>
  </si>
  <si>
    <t>Total Emission of Primary Aerosol from Biomass Burning</t>
  </si>
  <si>
    <t>tendency_of_atmosphere_mass_content_of_primary_particulate_organic_matter_dry_aerosol_due_to_emission</t>
  </si>
  <si>
    <t>emibc</t>
  </si>
  <si>
    <t>Emission Rate of Black Carbon Aerosol Mass</t>
  </si>
  <si>
    <t>Total Atmospheric Mass of CO2</t>
  </si>
  <si>
    <t>kg</t>
  </si>
  <si>
    <t>evspsbl</t>
  </si>
  <si>
    <t>Evaporation</t>
  </si>
  <si>
    <t>water_evaporation_flux</t>
  </si>
  <si>
    <t>fco2antt</t>
  </si>
  <si>
    <t>CALIPSO Scattering Ratio CFAD</t>
  </si>
  <si>
    <r>
      <t>kg C m</t>
    </r>
    <r>
      <rPr>
        <vertAlign val="superscript"/>
        <sz val="10"/>
        <color indexed="10"/>
        <rFont val="Optima"/>
      </rPr>
      <t>-2</t>
    </r>
    <r>
      <rPr>
        <sz val="10"/>
        <color indexed="10"/>
        <rFont val="Optima"/>
      </rPr>
      <t xml:space="preserve"> s</t>
    </r>
    <r>
      <rPr>
        <vertAlign val="superscript"/>
        <sz val="10"/>
        <color indexed="10"/>
        <rFont val="Optima"/>
      </rPr>
      <t>-1</t>
    </r>
  </si>
  <si>
    <t>NT PROPOSED.</t>
  </si>
  <si>
    <t>fco2fos</t>
  </si>
  <si>
    <t>mass_concentration_of_nitrate_dry_aerosol_in_air</t>
  </si>
  <si>
    <t>mc</t>
  </si>
  <si>
    <t>Convective Mass Flux</t>
  </si>
  <si>
    <r>
      <t>kg m</t>
    </r>
    <r>
      <rPr>
        <vertAlign val="superscript"/>
        <sz val="10"/>
        <color indexed="10"/>
        <rFont val="Optima"/>
      </rPr>
      <t xml:space="preserve">-2 </t>
    </r>
    <r>
      <rPr>
        <sz val="10"/>
        <color indexed="10"/>
        <rFont val="Optima"/>
      </rPr>
      <t>s</t>
    </r>
    <r>
      <rPr>
        <vertAlign val="superscript"/>
        <sz val="10"/>
        <color indexed="10"/>
        <rFont val="Optima"/>
      </rPr>
      <t>-1</t>
    </r>
  </si>
  <si>
    <t>lon lat alev1 time</t>
  </si>
  <si>
    <t>sfcdust</t>
  </si>
  <si>
    <t>Dry Deposition Rate of Dry Aerosol Primary Organic Matter</t>
  </si>
  <si>
    <t>sfcpa</t>
  </si>
  <si>
    <t>Surface Concentration of Dry Aerosol Organic Matter</t>
  </si>
  <si>
    <t>tendency_of_atmosphere_mass_content_of_secondary_particulate_organic_matter_dry_aerosol_due_to_net_chemical_production</t>
  </si>
  <si>
    <t>cldnci</t>
  </si>
  <si>
    <t>Ice Crystal Number Concentration</t>
  </si>
  <si>
    <t>2.1-E</t>
  </si>
  <si>
    <t>Add’l future “time slice” (2026-2035) (atm only)</t>
  </si>
  <si>
    <t>3.1-S</t>
  </si>
  <si>
    <t>100-Yr Control</t>
  </si>
  <si>
    <t>CCSM/Hurrell</t>
  </si>
  <si>
    <t>6.1-S</t>
  </si>
  <si>
    <t>1% CO2 increase</t>
  </si>
  <si>
    <t>TIER I totals</t>
  </si>
  <si>
    <t>3.1</t>
  </si>
  <si>
    <t>NCAR</t>
  </si>
  <si>
    <t>3.2</t>
  </si>
  <si>
    <t>CCWG/Meehl</t>
  </si>
  <si>
    <t>1x1</t>
  </si>
  <si>
    <t>3.2-E</t>
  </si>
  <si>
    <t>AMIP (1979-2008)</t>
  </si>
  <si>
    <t>4.1</t>
  </si>
  <si>
    <t>atmosphere_number_content_of_cloud_droplets</t>
  </si>
  <si>
    <t>ddepbc</t>
  </si>
  <si>
    <t>time: point</t>
  </si>
  <si>
    <t>lon lat time height2m</t>
  </si>
  <si>
    <t>mrsos?</t>
  </si>
  <si>
    <t>Moisture in Upper 0.1 m of Soil Column</t>
  </si>
  <si>
    <t>lon lat time1</t>
  </si>
  <si>
    <t xml:space="preserve">ddepdms </t>
  </si>
  <si>
    <t>downwelling_diffuse_shortwave_flux_in_air</t>
  </si>
  <si>
    <t>sfcbc</t>
  </si>
  <si>
    <t>Surface Concentration of Black Carbon Aerosol</t>
  </si>
  <si>
    <t>height10m</t>
  </si>
  <si>
    <t>height2m</t>
  </si>
  <si>
    <t>OImon</t>
  </si>
  <si>
    <t>icetype</t>
  </si>
  <si>
    <t>mass_concentration_of_biomass_burning_dry_aerosol_in_air</t>
  </si>
  <si>
    <t>10 year initialized hindcasts &amp; predictions</t>
  </si>
  <si>
    <t>CCWG</t>
  </si>
  <si>
    <t>CVWG/Tribbia</t>
  </si>
  <si>
    <t>ORNL</t>
  </si>
  <si>
    <t>1.2</t>
  </si>
  <si>
    <t>30 year initialized hindcasts &amp; predictions</t>
  </si>
  <si>
    <t>CORE totals</t>
  </si>
  <si>
    <t xml:space="preserve"> </t>
  </si>
  <si>
    <t>2x1</t>
  </si>
  <si>
    <t>mole_concentration_of_dimethyl_sulfide_in_air</t>
  </si>
  <si>
    <t>aerdust</t>
  </si>
  <si>
    <t xml:space="preserve">Concentration of Dust </t>
  </si>
  <si>
    <t>mass_concentration_of_dust_dry_aerosol_in_air</t>
  </si>
  <si>
    <t>aerh2o</t>
  </si>
  <si>
    <t>%</t>
  </si>
  <si>
    <t>LANDFRAC</t>
  </si>
  <si>
    <t xml:space="preserve">Concentration of NH4 </t>
  </si>
  <si>
    <t>mass_concentration_of_ammonium_dry_aerosol_in_air</t>
  </si>
  <si>
    <t>aerno3</t>
  </si>
  <si>
    <t>Concentration of NO3 Aerosol</t>
  </si>
  <si>
    <r>
      <t>kg m</t>
    </r>
    <r>
      <rPr>
        <vertAlign val="superscript"/>
        <sz val="10"/>
        <color indexed="10"/>
        <rFont val="Optima"/>
      </rPr>
      <t>-2</t>
    </r>
  </si>
  <si>
    <t>Number Concentration Coarse Mode Aerosol</t>
  </si>
  <si>
    <t>Wet Deposition Rate of Dry Aerosol Primary Organic Matter</t>
  </si>
  <si>
    <t>tendency_of_atmosphere_mass_content_of_sulfur_dioxide_due_to_wet_deposition</t>
  </si>
  <si>
    <t>Emission Rate of Dry Aerosol Organic Matter</t>
  </si>
  <si>
    <t>emipom</t>
  </si>
  <si>
    <t>tendency_of_atmosphere_mass_content_of_ammonia_due_to_emission</t>
  </si>
  <si>
    <t>tendency_of_atmosphere_mass_content_of_dimethyl_sulfide_due_to_emission</t>
  </si>
  <si>
    <t>emidu</t>
  </si>
  <si>
    <t>Concentration of Dry Aerosol Primary Organic Matter</t>
  </si>
  <si>
    <t>mass_concentration_of_primary_organic_matter_dry_aerosol_in_air</t>
  </si>
  <si>
    <t>p560</t>
  </si>
  <si>
    <t>p700</t>
  </si>
  <si>
    <t>p840</t>
  </si>
  <si>
    <t>plev17</t>
  </si>
  <si>
    <t>6hrPlev</t>
  </si>
  <si>
    <t>plev3</t>
  </si>
  <si>
    <t>da</t>
  </si>
  <si>
    <t>plev6</t>
  </si>
  <si>
    <t>plev7</t>
  </si>
  <si>
    <t>Prediction with 2010 Pinatubo-like eruption</t>
  </si>
  <si>
    <t>NERSC</t>
  </si>
  <si>
    <t>1.5</t>
  </si>
  <si>
    <t>long name</t>
  </si>
  <si>
    <t>Historical (individual forcings)</t>
  </si>
  <si>
    <t>7.3-E</t>
  </si>
  <si>
    <t>Add'l historical (individual forcings)</t>
  </si>
  <si>
    <t>TIER II totals</t>
  </si>
  <si>
    <t>type</t>
  </si>
  <si>
    <t>C/T</t>
  </si>
  <si>
    <t>#</t>
  </si>
  <si>
    <t>ens#</t>
  </si>
  <si>
    <t>description</t>
  </si>
  <si>
    <t>y0</t>
  </si>
  <si>
    <t>y1</t>
  </si>
  <si>
    <t>latitude</t>
  </si>
  <si>
    <t>lat</t>
  </si>
  <si>
    <t>units</t>
  </si>
  <si>
    <t>count</t>
    <phoneticPr fontId="23" type="noConversion"/>
  </si>
  <si>
    <t>3.1</t>
    <phoneticPr fontId="23" type="noConversion"/>
  </si>
  <si>
    <t>NCAR</t>
    <phoneticPr fontId="23" type="noConversion"/>
  </si>
  <si>
    <t>RCP 8.5 (concentrations, noCN)</t>
    <phoneticPr fontId="23" type="noConversion"/>
  </si>
  <si>
    <t>number_concentration_of_ambient_aerosol_in_coarse_mode_in_air</t>
  </si>
  <si>
    <t>aernumsmall</t>
  </si>
  <si>
    <t>PCWG/Otto-Bliesner</t>
  </si>
  <si>
    <t>LGM (21 kyr ago)</t>
  </si>
  <si>
    <t>xline</t>
  </si>
  <si>
    <t>surface_upwelling_shortwave_flux_in_air_assuming_clear_sky</t>
  </si>
  <si>
    <t>rsdsdiff</t>
  </si>
  <si>
    <t>downwelling_diffuse_shortwave_flux_in_air_assuming_clear_sky</t>
  </si>
  <si>
    <t>olevel</t>
  </si>
  <si>
    <t>p220</t>
  </si>
  <si>
    <t>Pa</t>
  </si>
  <si>
    <t>land</t>
  </si>
  <si>
    <t>cf3hr</t>
  </si>
  <si>
    <t>location</t>
  </si>
  <si>
    <t>Omon</t>
  </si>
  <si>
    <t>basin</t>
  </si>
  <si>
    <t>atmos</t>
  </si>
  <si>
    <t>ICEFRAC</t>
  </si>
  <si>
    <t>surface_diffusive_downwelling_shortwave_radiative_flux_in_air</t>
  </si>
  <si>
    <t>tso</t>
  </si>
  <si>
    <t>Carbon-climate feedback, “realistic” pathway</t>
  </si>
  <si>
    <t>BGCWG/Lindsay</t>
  </si>
  <si>
    <t>6.7c</t>
  </si>
  <si>
    <t>Aqua Planet (+4K)</t>
  </si>
  <si>
    <t>6.8</t>
  </si>
  <si>
    <t>Extend RCP 4.5 to 2300</t>
  </si>
  <si>
    <t>Alternative Initialization strategies</t>
  </si>
  <si>
    <t>1.6</t>
  </si>
  <si>
    <t>4.2-X</t>
    <phoneticPr fontId="23" type="noConversion"/>
  </si>
  <si>
    <t>longitude</t>
  </si>
  <si>
    <t>lon</t>
  </si>
  <si>
    <t>number_concentration_of_ambient_aerosol_in_nucleation_mode_in_air</t>
  </si>
  <si>
    <t>aerpoa</t>
  </si>
  <si>
    <t>6.1</t>
  </si>
  <si>
    <t>Idealized 1% CO2/yr</t>
  </si>
  <si>
    <t>AMWG/Teng</t>
  </si>
  <si>
    <t>6.2a</t>
  </si>
  <si>
    <t>Prescribed SST for “fast” response to 4xCO2</t>
  </si>
  <si>
    <t>6.2b</t>
  </si>
  <si>
    <t>6.3</t>
  </si>
  <si>
    <t>Mid-Holocene (6kyr ago)</t>
  </si>
  <si>
    <t>PCWG</t>
  </si>
  <si>
    <t>Oclim</t>
  </si>
  <si>
    <t>vegtype</t>
  </si>
  <si>
    <t>6.3-E</t>
  </si>
  <si>
    <t xml:space="preserve">Concentration of Aerosol Water </t>
  </si>
  <si>
    <t>mass_concentration_of_water_in_ambient_aerosol_in_air</t>
  </si>
  <si>
    <t>aernh4</t>
  </si>
  <si>
    <t>tendency_of_atmosphere_mass_content_of_black_carbon_dry_aerosol_due_to_emission</t>
  </si>
  <si>
    <t>emidms</t>
  </si>
  <si>
    <t>Total Emission Rate of DMS</t>
  </si>
  <si>
    <t>wdepom</t>
  </si>
  <si>
    <t>Aqua Planet (4xCO2)</t>
  </si>
  <si>
    <t>T</t>
  </si>
  <si>
    <t>rluscs</t>
  </si>
  <si>
    <t>Aerosol Number Concentration</t>
  </si>
  <si>
    <r>
      <t>m</t>
    </r>
    <r>
      <rPr>
        <vertAlign val="superscript"/>
        <sz val="10"/>
        <color indexed="10"/>
        <rFont val="Optima"/>
      </rPr>
      <t>-3</t>
    </r>
  </si>
  <si>
    <t>number_concentration_of_ambient_aerosol_in_air</t>
  </si>
  <si>
    <t>aernumlarge</t>
  </si>
  <si>
    <t>eminh3</t>
  </si>
  <si>
    <t>Total Emission Rate of NH3</t>
  </si>
  <si>
    <t>Amon</t>
  </si>
  <si>
    <t>cfDa</t>
  </si>
  <si>
    <t>p500</t>
  </si>
  <si>
    <t>Concentration of Dry Aerosol Organic Matter</t>
  </si>
  <si>
    <t>Concentration of Secondary Primary Organic Matter Dry Aerosol</t>
  </si>
  <si>
    <t>0.5x1</t>
  </si>
  <si>
    <t>total</t>
  </si>
  <si>
    <t>history GB</t>
  </si>
  <si>
    <t>proc GB</t>
  </si>
  <si>
    <t>wallclock</t>
  </si>
  <si>
    <t>1+2</t>
  </si>
  <si>
    <t>1+2+3</t>
  </si>
  <si>
    <t>1.1</t>
  </si>
  <si>
    <t>More complete atm chemistry</t>
    <phoneticPr fontId="23" type="noConversion"/>
  </si>
  <si>
    <t>y(mon)</t>
    <phoneticPr fontId="23" type="noConversion"/>
  </si>
  <si>
    <t>y(atm_day_ALLt)</t>
    <phoneticPr fontId="23" type="noConversion"/>
  </si>
  <si>
    <t>y(atm_day_subt)</t>
    <phoneticPr fontId="23" type="noConversion"/>
  </si>
  <si>
    <t>y(atm_6hr)</t>
    <phoneticPr fontId="23" type="noConversion"/>
  </si>
  <si>
    <t>y(atm_3hr)</t>
    <phoneticPr fontId="23" type="noConversion"/>
  </si>
  <si>
    <t>y(atm_30m)</t>
    <phoneticPr fontId="23" type="noConversion"/>
  </si>
  <si>
    <t>y(lnd_day)</t>
    <phoneticPr fontId="23" type="noConversion"/>
  </si>
  <si>
    <t>TOT</t>
    <phoneticPr fontId="23" type="noConversion"/>
  </si>
  <si>
    <t>Surface Upwelling Clear-Sky Shortwave Radiation</t>
  </si>
  <si>
    <t>tendency_of_atmosphere_mass_content_of_dimethyl_sulfide_due_to_dry_deposition</t>
  </si>
  <si>
    <t>ddepnh3</t>
  </si>
  <si>
    <t>Dry Deposition Rate of NH3</t>
  </si>
  <si>
    <t>tendency_of_atmosphere_mass_content_of_ammonia_due_to_dry_deposition</t>
  </si>
  <si>
    <t>ddepnh4</t>
  </si>
  <si>
    <t>Dry Deposition Rate of DMS</t>
  </si>
  <si>
    <t>core</t>
  </si>
  <si>
    <t>0.5</t>
  </si>
  <si>
    <t>tier1</t>
  </si>
  <si>
    <t>LT</t>
  </si>
  <si>
    <t>1</t>
  </si>
  <si>
    <t>2</t>
  </si>
  <si>
    <t>tier2</t>
  </si>
  <si>
    <t>Runner</t>
  </si>
  <si>
    <t>WG+SIC</t>
  </si>
  <si>
    <t>site</t>
  </si>
  <si>
    <t>yrs/run</t>
  </si>
  <si>
    <t>Eastward Near-Surface Wind Speed</t>
  </si>
  <si>
    <r>
      <t>m s</t>
    </r>
    <r>
      <rPr>
        <vertAlign val="superscript"/>
        <sz val="10"/>
        <color indexed="10"/>
        <rFont val="Optima"/>
      </rPr>
      <t>-1</t>
    </r>
  </si>
  <si>
    <t>eastward_wind</t>
  </si>
  <si>
    <t>realm</t>
  </si>
  <si>
    <r>
      <t>m</t>
    </r>
    <r>
      <rPr>
        <vertAlign val="superscript"/>
        <sz val="10"/>
        <color indexed="10"/>
        <rFont val="Optima"/>
      </rPr>
      <t>2</t>
    </r>
  </si>
  <si>
    <t>Dry Deposition Rate of NH4</t>
  </si>
  <si>
    <t>ChemCWG/Lamarque</t>
  </si>
  <si>
    <t>2.1</t>
  </si>
  <si>
    <t>Future “time slice” (2026-2035) (atm only)</t>
  </si>
  <si>
    <t>AMWG/?</t>
  </si>
  <si>
    <t>5.4-1</t>
    <phoneticPr fontId="23" type="noConversion"/>
  </si>
  <si>
    <t>5.4-2</t>
    <phoneticPr fontId="23" type="noConversion"/>
  </si>
  <si>
    <t>5.4-1</t>
    <phoneticPr fontId="23" type="noConversion"/>
  </si>
  <si>
    <t>5.4-2</t>
    <phoneticPr fontId="23" type="noConversion"/>
  </si>
  <si>
    <t>RCP 4.5 (concentrations)</t>
  </si>
  <si>
    <t>4.2</t>
  </si>
  <si>
    <t>RCP 8.5 (concentrations)</t>
  </si>
  <si>
    <t>5.1</t>
  </si>
  <si>
    <t>Uniform SST change (clouds)</t>
  </si>
  <si>
    <t>7.1-E</t>
  </si>
  <si>
    <t>Add'l historical (natural-only)</t>
  </si>
  <si>
    <t>7.2-E</t>
  </si>
  <si>
    <t>atm/lnd</t>
  </si>
  <si>
    <t>ocn/ice</t>
  </si>
  <si>
    <t>len</t>
  </si>
  <si>
    <t>DP</t>
  </si>
  <si>
    <t># ens</t>
  </si>
  <si>
    <t>total yrs</t>
  </si>
  <si>
    <t>configuration</t>
  </si>
  <si>
    <t>degrees_east</t>
  </si>
  <si>
    <t>#yr/*mon</t>
    <phoneticPr fontId="23" type="noConversion"/>
  </si>
  <si>
    <t>1+2</t>
    <phoneticPr fontId="23" type="noConversion"/>
  </si>
  <si>
    <t>tendency_of_atmosphere_mass_content_of_primary_particulate_organic_matter_dry_aerosol_due_to_wet_deposition</t>
  </si>
  <si>
    <t>wdepso2</t>
  </si>
  <si>
    <t>emioa</t>
  </si>
  <si>
    <t>tendency_of_atmosphere_mass_content_of_dust_dry_aerosol_due_to_emission</t>
  </si>
  <si>
    <t>1+2+3</t>
    <phoneticPr fontId="23" type="noConversion"/>
  </si>
  <si>
    <t>TOT</t>
    <phoneticPr fontId="23" type="noConversion"/>
  </si>
  <si>
    <t>1.1-E</t>
  </si>
  <si>
    <t>Add’l 10 year initialized hindcasts &amp; predictions</t>
  </si>
  <si>
    <t>?</t>
  </si>
  <si>
    <t>1.1-I</t>
  </si>
  <si>
    <t>Total Emission Rate of Dust</t>
  </si>
  <si>
    <t>aero</t>
  </si>
  <si>
    <t>alev1</t>
  </si>
  <si>
    <t>lev</t>
  </si>
  <si>
    <t>Y</t>
  </si>
  <si>
    <t>alevbnds</t>
  </si>
  <si>
    <t>N</t>
  </si>
  <si>
    <t>sdepth</t>
  </si>
  <si>
    <t>Lmon</t>
  </si>
  <si>
    <t>cf30min</t>
  </si>
  <si>
    <t>sza5</t>
  </si>
  <si>
    <t>tau</t>
  </si>
  <si>
    <t>rho</t>
  </si>
  <si>
    <t>scatratio</t>
  </si>
  <si>
    <t>table</t>
  </si>
  <si>
    <t>CMOR name</t>
  </si>
  <si>
    <r>
      <t>standard_name - confirmed/</t>
    </r>
    <r>
      <rPr>
        <b/>
        <sz val="10"/>
        <color indexed="12"/>
        <rFont val="Optima"/>
      </rPr>
      <t>proposed</t>
    </r>
  </si>
  <si>
    <t>time</t>
  </si>
  <si>
    <t>-SHFLX</t>
  </si>
  <si>
    <t>surface_downward_sensible_heat_ﬂux</t>
  </si>
  <si>
    <t>time: mean area: mean where ice_free_seaover sea</t>
  </si>
  <si>
    <t>lon lat time</t>
  </si>
  <si>
    <t>3hr</t>
  </si>
  <si>
    <t>huss</t>
  </si>
  <si>
    <t>Near-Surface Specific Humidity</t>
  </si>
  <si>
    <t>Additional predictions initialized in 01,02..09</t>
  </si>
  <si>
    <t>1.2-E</t>
  </si>
  <si>
    <t>Add'l 30 year initialized hindcasts &amp; predictions</t>
  </si>
  <si>
    <t>1.3</t>
  </si>
  <si>
    <t>Hindcasts sans volcanoes</t>
  </si>
  <si>
    <t>PCWG/Ammann</t>
  </si>
  <si>
    <t>1.4</t>
  </si>
  <si>
    <t>TOTALS</t>
    <phoneticPr fontId="23" type="noConversion"/>
  </si>
  <si>
    <t>Decadal prediction CORE</t>
    <phoneticPr fontId="23" type="noConversion"/>
  </si>
  <si>
    <t>Decadal prediction TIER I</t>
    <phoneticPr fontId="23" type="noConversion"/>
  </si>
  <si>
    <t>Decadal prediction TOTAL</t>
    <phoneticPr fontId="23" type="noConversion"/>
  </si>
  <si>
    <t>Long-term CORE</t>
    <phoneticPr fontId="23" type="noConversion"/>
  </si>
  <si>
    <t>Long-term TIER I</t>
    <phoneticPr fontId="23" type="noConversion"/>
  </si>
  <si>
    <t>Long-term TIER II</t>
    <phoneticPr fontId="23" type="noConversion"/>
  </si>
  <si>
    <t>Long-term TOTAL</t>
    <phoneticPr fontId="23" type="noConversion"/>
  </si>
  <si>
    <t>OVERALL TOTALS</t>
    <phoneticPr fontId="23" type="noConversion"/>
  </si>
  <si>
    <t>CORE</t>
    <phoneticPr fontId="23" type="noConversion"/>
  </si>
  <si>
    <t>CORE + TIER I + TIER II</t>
    <phoneticPr fontId="23" type="noConversion"/>
  </si>
  <si>
    <t>BY SITE</t>
    <phoneticPr fontId="23" type="noConversion"/>
  </si>
  <si>
    <t>NCAR</t>
    <phoneticPr fontId="23" type="noConversion"/>
  </si>
  <si>
    <t>ORNL</t>
    <phoneticPr fontId="23" type="noConversion"/>
  </si>
  <si>
    <t>NERSC</t>
    <phoneticPr fontId="23" type="noConversion"/>
  </si>
  <si>
    <t>TIER I</t>
    <phoneticPr fontId="23" type="noConversion"/>
  </si>
  <si>
    <t>TIER II</t>
    <phoneticPr fontId="23" type="noConversion"/>
  </si>
  <si>
    <t>Carbon-climate feedback, “idealized” pathway</t>
  </si>
  <si>
    <t>Surface Downward Diffuse Shortwave Radiation</t>
  </si>
  <si>
    <t>7.1</t>
  </si>
  <si>
    <t>Historical (natural-only)</t>
  </si>
  <si>
    <t>7.2</t>
  </si>
  <si>
    <t>Historical (GHG-only)</t>
  </si>
  <si>
    <t>Last millennium (850-1850)</t>
  </si>
  <si>
    <t>Extend RCP 8.5 to 2300</t>
  </si>
  <si>
    <t>Y</t>
    <phoneticPr fontId="23" type="noConversion"/>
  </si>
  <si>
    <t>Y</t>
    <phoneticPr fontId="23" type="noConversion"/>
  </si>
  <si>
    <t>CCSM case name</t>
    <phoneticPr fontId="23" type="noConversion"/>
  </si>
  <si>
    <t>TBD</t>
    <phoneticPr fontId="23" type="noConversion"/>
  </si>
  <si>
    <t>TBD</t>
    <phoneticPr fontId="23" type="noConversion"/>
  </si>
  <si>
    <t xml:space="preserve">b40.1850.track1.1deg.006 </t>
  </si>
  <si>
    <t>b40.1850_ramp.track1.1deg.001</t>
  </si>
  <si>
    <t>NCAR</t>
    <phoneticPr fontId="23" type="noConversion"/>
  </si>
  <si>
    <t>1</t>
    <phoneticPr fontId="23" type="noConversion"/>
  </si>
  <si>
    <t>1x1noCN</t>
    <phoneticPr fontId="23" type="noConversion"/>
  </si>
  <si>
    <t>Y</t>
    <phoneticPr fontId="23" type="noConversion"/>
  </si>
  <si>
    <t>Mai</t>
    <phoneticPr fontId="23" type="noConversion"/>
  </si>
  <si>
    <t>NCAR</t>
    <phoneticPr fontId="23" type="noConversion"/>
  </si>
  <si>
    <t>1x1CN</t>
    <phoneticPr fontId="23" type="noConversion"/>
  </si>
  <si>
    <t>Ensemble of abrupt 4xCO2 5-year runs</t>
  </si>
  <si>
    <t>6.4</t>
  </si>
  <si>
    <t>Prescribed SST for “fast” response to SOx</t>
  </si>
  <si>
    <t>6.5</t>
  </si>
  <si>
    <t>Prescribed change CO2 con. (clouds)</t>
  </si>
  <si>
    <t>6.6</t>
  </si>
  <si>
    <t>“Patterned” SST change (clouds)</t>
  </si>
  <si>
    <t>6.7a</t>
  </si>
  <si>
    <t>Aqua Planet control</t>
  </si>
  <si>
    <t>6.7b</t>
  </si>
</sst>
</file>

<file path=xl/styles.xml><?xml version="1.0" encoding="utf-8"?>
<styleSheet xmlns="http://schemas.openxmlformats.org/spreadsheetml/2006/main">
  <numFmts count="3">
    <numFmt numFmtId="164" formatCode="0.000"/>
    <numFmt numFmtId="165" formatCode="#,##0.000"/>
    <numFmt numFmtId="166" formatCode="[h]&quot;h&quot;"/>
  </numFmts>
  <fonts count="67">
    <font>
      <sz val="11"/>
      <color indexed="8"/>
      <name val="Helvetica Neue"/>
    </font>
    <font>
      <sz val="10"/>
      <color indexed="10"/>
      <name val="Arial"/>
    </font>
    <font>
      <b/>
      <sz val="11"/>
      <color indexed="8"/>
      <name val="Optima"/>
    </font>
    <font>
      <sz val="10"/>
      <color indexed="10"/>
      <name val="Optima"/>
    </font>
    <font>
      <b/>
      <sz val="12"/>
      <color indexed="13"/>
      <name val="Optima"/>
    </font>
    <font>
      <sz val="12"/>
      <color indexed="10"/>
      <name val="Optima"/>
    </font>
    <font>
      <b/>
      <sz val="12"/>
      <color indexed="10"/>
      <name val="Optima"/>
    </font>
    <font>
      <b/>
      <sz val="10"/>
      <color indexed="10"/>
      <name val="Optima"/>
    </font>
    <font>
      <sz val="11"/>
      <color indexed="10"/>
      <name val="Times New Roman"/>
    </font>
    <font>
      <vertAlign val="superscript"/>
      <sz val="10"/>
      <color indexed="10"/>
      <name val="Optima"/>
    </font>
    <font>
      <b/>
      <sz val="10"/>
      <color indexed="8"/>
      <name val="Optima"/>
    </font>
    <font>
      <b/>
      <sz val="10"/>
      <color indexed="12"/>
      <name val="Optima"/>
    </font>
    <font>
      <sz val="10"/>
      <color indexed="12"/>
      <name val="Optima"/>
    </font>
    <font>
      <vertAlign val="subscript"/>
      <sz val="10"/>
      <color indexed="10"/>
      <name val="Optima"/>
    </font>
    <font>
      <b/>
      <i/>
      <sz val="10"/>
      <color indexed="10"/>
      <name val="Optima"/>
    </font>
    <font>
      <b/>
      <sz val="11"/>
      <color indexed="13"/>
      <name val="Optima"/>
    </font>
    <font>
      <b/>
      <sz val="11"/>
      <color indexed="10"/>
      <name val="Optima"/>
    </font>
    <font>
      <sz val="11"/>
      <color indexed="10"/>
      <name val="Optima"/>
    </font>
    <font>
      <b/>
      <sz val="12"/>
      <color indexed="10"/>
      <name val="Helvetica Neue"/>
    </font>
    <font>
      <sz val="10"/>
      <color indexed="8"/>
      <name val="Optima"/>
    </font>
    <font>
      <sz val="10"/>
      <color indexed="10"/>
      <name val="Helvetica Neue"/>
    </font>
    <font>
      <sz val="12"/>
      <color indexed="13"/>
      <name val="Optima"/>
    </font>
    <font>
      <b/>
      <sz val="12"/>
      <color indexed="17"/>
      <name val="Optima"/>
    </font>
    <font>
      <sz val="8"/>
      <name val="Courier New"/>
    </font>
    <font>
      <b/>
      <sz val="10"/>
      <color indexed="10"/>
      <name val="Arial"/>
    </font>
    <font>
      <sz val="9"/>
      <color indexed="81"/>
      <name val="Helvetica Neue"/>
    </font>
    <font>
      <b/>
      <sz val="9"/>
      <color indexed="81"/>
      <name val="Helvetica Neue"/>
    </font>
    <font>
      <b/>
      <sz val="10"/>
      <color indexed="10"/>
      <name val="Helvetica"/>
    </font>
    <font>
      <b/>
      <sz val="10"/>
      <color indexed="8"/>
      <name val="Helvetica"/>
    </font>
    <font>
      <sz val="10"/>
      <color indexed="10"/>
      <name val="Helvetica"/>
    </font>
    <font>
      <sz val="10"/>
      <color indexed="8"/>
      <name val="Helvetica"/>
    </font>
    <font>
      <b/>
      <sz val="12"/>
      <color indexed="13"/>
      <name val="Helvetica"/>
    </font>
    <font>
      <sz val="12"/>
      <color indexed="10"/>
      <name val="Helvetica"/>
    </font>
    <font>
      <b/>
      <sz val="12"/>
      <color indexed="10"/>
      <name val="Helvetica"/>
    </font>
    <font>
      <b/>
      <sz val="12"/>
      <color indexed="25"/>
      <name val="Helvetica"/>
    </font>
    <font>
      <b/>
      <sz val="12"/>
      <color indexed="12"/>
      <name val="Helvetica"/>
    </font>
    <font>
      <sz val="12"/>
      <color indexed="8"/>
      <name val="Helvetica"/>
    </font>
    <font>
      <b/>
      <sz val="14"/>
      <color indexed="10"/>
      <name val="Helvetica Neue"/>
    </font>
    <font>
      <sz val="14"/>
      <color indexed="8"/>
      <name val="Helvetica Neue"/>
    </font>
    <font>
      <sz val="14"/>
      <color indexed="10"/>
      <name val="Helvetica Neue"/>
    </font>
    <font>
      <b/>
      <sz val="14"/>
      <color indexed="13"/>
      <name val="Optima"/>
    </font>
    <font>
      <sz val="14"/>
      <color indexed="10"/>
      <name val="Optima"/>
    </font>
    <font>
      <b/>
      <sz val="14"/>
      <color indexed="10"/>
      <name val="Optima"/>
    </font>
    <font>
      <sz val="14"/>
      <color indexed="18"/>
      <name val="Optima"/>
    </font>
    <font>
      <b/>
      <sz val="14"/>
      <color indexed="18"/>
      <name val="Optima"/>
    </font>
    <font>
      <b/>
      <sz val="11"/>
      <color indexed="8"/>
      <name val="Helvetica"/>
    </font>
    <font>
      <sz val="11"/>
      <color indexed="8"/>
      <name val="Helvetica"/>
    </font>
    <font>
      <sz val="18"/>
      <name val="Courier New"/>
    </font>
    <font>
      <b/>
      <sz val="14"/>
      <name val="Optima"/>
    </font>
    <font>
      <sz val="14"/>
      <name val="Optima"/>
    </font>
    <font>
      <sz val="14"/>
      <color indexed="8"/>
      <name val="Optima"/>
    </font>
    <font>
      <b/>
      <sz val="14"/>
      <color indexed="10"/>
      <name val="Helvetica"/>
    </font>
    <font>
      <sz val="14"/>
      <color indexed="10"/>
      <name val="Helvetica"/>
    </font>
    <font>
      <b/>
      <sz val="14"/>
      <color indexed="12"/>
      <name val="Helvetica"/>
    </font>
    <font>
      <b/>
      <sz val="14"/>
      <color indexed="28"/>
      <name val="Helvetica"/>
    </font>
    <font>
      <b/>
      <sz val="14"/>
      <color indexed="29"/>
      <name val="Helvetica"/>
    </font>
    <font>
      <b/>
      <sz val="14"/>
      <color indexed="8"/>
      <name val="Helvetica"/>
    </font>
    <font>
      <b/>
      <sz val="14"/>
      <color indexed="18"/>
      <name val="Helvetica"/>
    </font>
    <font>
      <b/>
      <sz val="14"/>
      <color indexed="14"/>
      <name val="Helvetica"/>
    </font>
    <font>
      <sz val="14"/>
      <color indexed="8"/>
      <name val="Helvetica"/>
    </font>
    <font>
      <sz val="14"/>
      <color indexed="12"/>
      <name val="Helvetica"/>
    </font>
    <font>
      <sz val="14"/>
      <color indexed="12"/>
      <name val="Helvetica Neue"/>
    </font>
    <font>
      <sz val="14"/>
      <name val="Helvetica"/>
    </font>
    <font>
      <b/>
      <sz val="14"/>
      <name val="Helvetica"/>
    </font>
    <font>
      <sz val="14"/>
      <name val="Helvetica Neue"/>
    </font>
    <font>
      <u/>
      <sz val="11"/>
      <color indexed="12"/>
      <name val="Helvetica Neue"/>
    </font>
    <font>
      <u/>
      <sz val="11"/>
      <color indexed="12"/>
      <name val="Optima"/>
    </font>
  </fonts>
  <fills count="18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</fills>
  <borders count="54">
    <border>
      <left/>
      <right/>
      <top/>
      <bottom/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15"/>
      </left>
      <right style="thin">
        <color indexed="15"/>
      </right>
      <top/>
      <bottom style="thin">
        <color indexed="15"/>
      </bottom>
      <diagonal/>
    </border>
    <border>
      <left style="thin">
        <color indexed="10"/>
      </left>
      <right style="thin">
        <color indexed="15"/>
      </right>
      <top style="thin">
        <color indexed="8"/>
      </top>
      <bottom style="thin">
        <color indexed="15"/>
      </bottom>
      <diagonal/>
    </border>
    <border>
      <left style="thin">
        <color indexed="15"/>
      </left>
      <right style="thin">
        <color indexed="15"/>
      </right>
      <top style="thin">
        <color indexed="8"/>
      </top>
      <bottom style="thin">
        <color indexed="15"/>
      </bottom>
      <diagonal/>
    </border>
    <border>
      <left style="thin">
        <color indexed="15"/>
      </left>
      <right style="thin">
        <color indexed="8"/>
      </right>
      <top style="thin">
        <color indexed="8"/>
      </top>
      <bottom style="thin">
        <color indexed="15"/>
      </bottom>
      <diagonal/>
    </border>
    <border>
      <left style="thin">
        <color indexed="10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16"/>
      </left>
      <right/>
      <top style="thin">
        <color indexed="16"/>
      </top>
      <bottom style="thin">
        <color indexed="16"/>
      </bottom>
      <diagonal/>
    </border>
    <border>
      <left/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medium">
        <color indexed="10"/>
      </bottom>
      <diagonal/>
    </border>
    <border>
      <left style="thin">
        <color indexed="16"/>
      </left>
      <right style="thin">
        <color indexed="10"/>
      </right>
      <top style="thin">
        <color indexed="16"/>
      </top>
      <bottom style="medium">
        <color indexed="10"/>
      </bottom>
      <diagonal/>
    </border>
    <border>
      <left style="thin">
        <color indexed="10"/>
      </left>
      <right style="thin">
        <color indexed="16"/>
      </right>
      <top style="thin">
        <color indexed="16"/>
      </top>
      <bottom style="medium">
        <color indexed="10"/>
      </bottom>
      <diagonal/>
    </border>
    <border>
      <left style="thin">
        <color indexed="10"/>
      </left>
      <right style="thin">
        <color indexed="16"/>
      </right>
      <top/>
      <bottom style="medium">
        <color indexed="10"/>
      </bottom>
      <diagonal/>
    </border>
    <border>
      <left style="thin">
        <color indexed="16"/>
      </left>
      <right style="thin">
        <color indexed="10"/>
      </right>
      <top/>
      <bottom style="medium">
        <color indexed="10"/>
      </bottom>
      <diagonal/>
    </border>
    <border>
      <left/>
      <right/>
      <top style="medium">
        <color indexed="10"/>
      </top>
      <bottom/>
      <diagonal/>
    </border>
    <border>
      <left/>
      <right style="thin">
        <color indexed="10"/>
      </right>
      <top style="medium">
        <color indexed="10"/>
      </top>
      <bottom/>
      <diagonal/>
    </border>
    <border>
      <left style="thin">
        <color indexed="10"/>
      </left>
      <right/>
      <top style="medium">
        <color indexed="10"/>
      </top>
      <bottom/>
      <diagonal/>
    </border>
    <border>
      <left style="thin">
        <color indexed="16"/>
      </left>
      <right style="thin">
        <color indexed="16"/>
      </right>
      <top/>
      <bottom/>
      <diagonal/>
    </border>
    <border>
      <left style="thin">
        <color indexed="16"/>
      </left>
      <right style="thin">
        <color indexed="10"/>
      </right>
      <top/>
      <bottom/>
      <diagonal/>
    </border>
    <border>
      <left style="thin">
        <color indexed="10"/>
      </left>
      <right style="thin">
        <color indexed="16"/>
      </right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6"/>
      </bottom>
      <diagonal/>
    </border>
    <border>
      <left style="thin">
        <color indexed="10"/>
      </left>
      <right style="thin">
        <color indexed="10"/>
      </right>
      <top style="thin">
        <color indexed="16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16"/>
      </left>
      <right style="thin">
        <color indexed="10"/>
      </right>
      <top style="thin">
        <color indexed="16"/>
      </top>
      <bottom style="thin">
        <color indexed="16"/>
      </bottom>
      <diagonal/>
    </border>
    <border>
      <left style="thin">
        <color indexed="10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16"/>
      </left>
      <right style="thin">
        <color indexed="10"/>
      </right>
      <top style="thin">
        <color indexed="16"/>
      </top>
      <bottom style="thick">
        <color indexed="31"/>
      </bottom>
      <diagonal/>
    </border>
    <border>
      <left style="thin">
        <color indexed="10"/>
      </left>
      <right style="thin">
        <color indexed="16"/>
      </right>
      <top style="thin">
        <color indexed="16"/>
      </top>
      <bottom style="thick">
        <color indexed="31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ck">
        <color indexed="31"/>
      </bottom>
      <diagonal/>
    </border>
    <border>
      <left style="thin">
        <color indexed="31"/>
      </left>
      <right style="thin">
        <color indexed="31"/>
      </right>
      <top style="thick">
        <color indexed="31"/>
      </top>
      <bottom style="thin">
        <color indexed="31"/>
      </bottom>
      <diagonal/>
    </border>
    <border>
      <left style="thin">
        <color indexed="31"/>
      </left>
      <right style="thin">
        <color indexed="10"/>
      </right>
      <top style="thick">
        <color indexed="31"/>
      </top>
      <bottom style="thin">
        <color indexed="31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16"/>
      </bottom>
      <diagonal/>
    </border>
    <border>
      <left style="thin">
        <color indexed="31"/>
      </left>
      <right style="thin">
        <color indexed="10"/>
      </right>
      <top style="thin">
        <color indexed="31"/>
      </top>
      <bottom style="thin">
        <color indexed="31"/>
      </bottom>
      <diagonal/>
    </border>
    <border>
      <left style="thin">
        <color indexed="10"/>
      </left>
      <right style="thin">
        <color indexed="31"/>
      </right>
      <top style="thin">
        <color indexed="31"/>
      </top>
      <bottom style="thin">
        <color indexed="10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10"/>
      </bottom>
      <diagonal/>
    </border>
    <border>
      <left style="thin">
        <color indexed="31"/>
      </left>
      <right style="thin">
        <color indexed="10"/>
      </right>
      <top style="thin">
        <color indexed="31"/>
      </top>
      <bottom style="thin">
        <color indexed="10"/>
      </bottom>
      <diagonal/>
    </border>
    <border>
      <left style="thin">
        <color indexed="10"/>
      </left>
      <right style="thin">
        <color indexed="31"/>
      </right>
      <top style="thin">
        <color indexed="10"/>
      </top>
      <bottom style="thin">
        <color indexed="10"/>
      </bottom>
      <diagonal/>
    </border>
    <border>
      <left style="thin">
        <color indexed="31"/>
      </left>
      <right style="thin">
        <color indexed="31"/>
      </right>
      <top style="thin">
        <color indexed="10"/>
      </top>
      <bottom style="thin">
        <color indexed="10"/>
      </bottom>
      <diagonal/>
    </border>
    <border>
      <left style="thin">
        <color indexed="3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31"/>
      </left>
      <right style="thin">
        <color indexed="10"/>
      </right>
      <top style="thin">
        <color indexed="10"/>
      </top>
      <bottom style="thin">
        <color indexed="31"/>
      </bottom>
      <diagonal/>
    </border>
    <border>
      <left style="thin">
        <color indexed="10"/>
      </left>
      <right style="thin">
        <color indexed="31"/>
      </right>
      <top style="thin">
        <color indexed="10"/>
      </top>
      <bottom style="thin">
        <color indexed="31"/>
      </bottom>
      <diagonal/>
    </border>
    <border>
      <left style="thin">
        <color indexed="31"/>
      </left>
      <right style="thin">
        <color indexed="31"/>
      </right>
      <top style="thin">
        <color indexed="10"/>
      </top>
      <bottom style="thin">
        <color indexed="31"/>
      </bottom>
      <diagonal/>
    </border>
    <border>
      <left style="thin">
        <color indexed="10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2">
    <xf numFmtId="0" fontId="0" fillId="0" borderId="0" applyNumberFormat="0" applyFill="0" applyBorder="0" applyProtection="0">
      <alignment vertical="top"/>
    </xf>
    <xf numFmtId="0" fontId="65" fillId="0" borderId="0" applyNumberFormat="0" applyFill="0" applyBorder="0" applyAlignment="0" applyProtection="0">
      <alignment vertical="top"/>
      <protection locked="0"/>
    </xf>
  </cellStyleXfs>
  <cellXfs count="430">
    <xf numFmtId="0" fontId="0" fillId="0" borderId="0" xfId="0" applyAlignment="1"/>
    <xf numFmtId="0" fontId="1" fillId="0" borderId="0" xfId="0" applyNumberFormat="1" applyFont="1" applyAlignment="1"/>
    <xf numFmtId="0" fontId="3" fillId="0" borderId="1" xfId="0" applyNumberFormat="1" applyFont="1" applyBorder="1" applyAlignment="1">
      <alignment horizontal="left" vertical="center"/>
    </xf>
    <xf numFmtId="0" fontId="3" fillId="0" borderId="1" xfId="0" applyNumberFormat="1" applyFont="1" applyBorder="1" applyAlignment="1">
      <alignment horizontal="center" vertical="center"/>
    </xf>
    <xf numFmtId="0" fontId="1" fillId="0" borderId="0" xfId="0" applyNumberFormat="1" applyFont="1" applyAlignment="1"/>
    <xf numFmtId="0" fontId="7" fillId="8" borderId="3" xfId="0" applyNumberFormat="1" applyFont="1" applyFill="1" applyBorder="1" applyAlignment="1">
      <alignment horizontal="center" vertical="center" wrapText="1"/>
    </xf>
    <xf numFmtId="0" fontId="7" fillId="8" borderId="4" xfId="0" applyNumberFormat="1" applyFont="1" applyFill="1" applyBorder="1" applyAlignment="1">
      <alignment horizontal="center" vertical="center" wrapText="1"/>
    </xf>
    <xf numFmtId="3" fontId="7" fillId="11" borderId="4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right" vertical="center" wrapText="1"/>
    </xf>
    <xf numFmtId="0" fontId="8" fillId="0" borderId="0" xfId="0" applyNumberFormat="1" applyFont="1" applyAlignment="1"/>
    <xf numFmtId="0" fontId="10" fillId="12" borderId="7" xfId="0" applyNumberFormat="1" applyFont="1" applyFill="1" applyBorder="1" applyAlignment="1">
      <alignment horizontal="center" vertical="center"/>
    </xf>
    <xf numFmtId="0" fontId="7" fillId="12" borderId="7" xfId="0" applyNumberFormat="1" applyFont="1" applyFill="1" applyBorder="1" applyAlignment="1">
      <alignment horizontal="center" vertical="center"/>
    </xf>
    <xf numFmtId="0" fontId="7" fillId="13" borderId="7" xfId="0" applyNumberFormat="1" applyFont="1" applyFill="1" applyBorder="1" applyAlignment="1">
      <alignment horizontal="center" vertical="center"/>
    </xf>
    <xf numFmtId="0" fontId="10" fillId="4" borderId="7" xfId="0" applyNumberFormat="1" applyFont="1" applyFill="1" applyBorder="1" applyAlignment="1">
      <alignment horizontal="left" vertical="center"/>
    </xf>
    <xf numFmtId="0" fontId="3" fillId="4" borderId="7" xfId="0" applyNumberFormat="1" applyFont="1" applyFill="1" applyBorder="1" applyAlignment="1">
      <alignment horizontal="left" vertical="center"/>
    </xf>
    <xf numFmtId="0" fontId="3" fillId="4" borderId="7" xfId="0" applyNumberFormat="1" applyFont="1" applyFill="1" applyBorder="1" applyAlignment="1">
      <alignment horizontal="center" vertical="center"/>
    </xf>
    <xf numFmtId="0" fontId="7" fillId="4" borderId="7" xfId="0" applyNumberFormat="1" applyFont="1" applyFill="1" applyBorder="1" applyAlignment="1">
      <alignment horizontal="left" vertical="center"/>
    </xf>
    <xf numFmtId="0" fontId="10" fillId="9" borderId="7" xfId="0" applyNumberFormat="1" applyFont="1" applyFill="1" applyBorder="1" applyAlignment="1">
      <alignment horizontal="left" vertical="center"/>
    </xf>
    <xf numFmtId="0" fontId="3" fillId="9" borderId="7" xfId="0" applyNumberFormat="1" applyFont="1" applyFill="1" applyBorder="1" applyAlignment="1">
      <alignment horizontal="left" vertical="center"/>
    </xf>
    <xf numFmtId="0" fontId="3" fillId="9" borderId="7" xfId="0" applyNumberFormat="1" applyFont="1" applyFill="1" applyBorder="1" applyAlignment="1">
      <alignment horizontal="center" vertical="center"/>
    </xf>
    <xf numFmtId="0" fontId="7" fillId="9" borderId="7" xfId="0" applyNumberFormat="1" applyFont="1" applyFill="1" applyBorder="1" applyAlignment="1">
      <alignment horizontal="left" vertical="center"/>
    </xf>
    <xf numFmtId="0" fontId="7" fillId="14" borderId="7" xfId="0" applyNumberFormat="1" applyFont="1" applyFill="1" applyBorder="1" applyAlignment="1">
      <alignment horizontal="left" vertical="center"/>
    </xf>
    <xf numFmtId="0" fontId="12" fillId="4" borderId="7" xfId="0" applyNumberFormat="1" applyFont="1" applyFill="1" applyBorder="1" applyAlignment="1">
      <alignment horizontal="left" vertical="center"/>
    </xf>
    <xf numFmtId="0" fontId="11" fillId="9" borderId="7" xfId="0" applyNumberFormat="1" applyFont="1" applyFill="1" applyBorder="1" applyAlignment="1">
      <alignment horizontal="left" vertical="center"/>
    </xf>
    <xf numFmtId="0" fontId="11" fillId="4" borderId="7" xfId="0" applyNumberFormat="1" applyFont="1" applyFill="1" applyBorder="1" applyAlignment="1">
      <alignment horizontal="left" vertical="center"/>
    </xf>
    <xf numFmtId="49" fontId="3" fillId="9" borderId="7" xfId="0" applyNumberFormat="1" applyFont="1" applyFill="1" applyBorder="1" applyAlignment="1">
      <alignment horizontal="left" vertical="center"/>
    </xf>
    <xf numFmtId="49" fontId="3" fillId="4" borderId="7" xfId="0" applyNumberFormat="1" applyFont="1" applyFill="1" applyBorder="1" applyAlignment="1">
      <alignment horizontal="left" vertical="center"/>
    </xf>
    <xf numFmtId="0" fontId="12" fillId="9" borderId="7" xfId="0" applyNumberFormat="1" applyFont="1" applyFill="1" applyBorder="1" applyAlignment="1">
      <alignment horizontal="left" vertical="center"/>
    </xf>
    <xf numFmtId="1" fontId="10" fillId="9" borderId="7" xfId="0" applyNumberFormat="1" applyFont="1" applyFill="1" applyBorder="1" applyAlignment="1">
      <alignment horizontal="left" vertical="center"/>
    </xf>
    <xf numFmtId="1" fontId="3" fillId="9" borderId="7" xfId="0" applyNumberFormat="1" applyFont="1" applyFill="1" applyBorder="1" applyAlignment="1">
      <alignment horizontal="center" vertical="center"/>
    </xf>
    <xf numFmtId="1" fontId="10" fillId="4" borderId="7" xfId="0" applyNumberFormat="1" applyFont="1" applyFill="1" applyBorder="1" applyAlignment="1">
      <alignment horizontal="left" vertical="center"/>
    </xf>
    <xf numFmtId="1" fontId="3" fillId="4" borderId="7" xfId="0" applyNumberFormat="1" applyFont="1" applyFill="1" applyBorder="1" applyAlignment="1">
      <alignment horizontal="center" vertical="center"/>
    </xf>
    <xf numFmtId="0" fontId="8" fillId="0" borderId="0" xfId="0" applyNumberFormat="1" applyFont="1" applyAlignment="1"/>
    <xf numFmtId="0" fontId="7" fillId="8" borderId="8" xfId="0" applyNumberFormat="1" applyFont="1" applyFill="1" applyBorder="1" applyAlignment="1">
      <alignment horizontal="center" vertical="center"/>
    </xf>
    <xf numFmtId="0" fontId="7" fillId="8" borderId="9" xfId="0" applyNumberFormat="1" applyFont="1" applyFill="1" applyBorder="1" applyAlignment="1">
      <alignment horizontal="center" vertical="center"/>
    </xf>
    <xf numFmtId="0" fontId="7" fillId="8" borderId="10" xfId="0" applyNumberFormat="1" applyFont="1" applyFill="1" applyBorder="1" applyAlignment="1">
      <alignment horizontal="center" vertical="center"/>
    </xf>
    <xf numFmtId="0" fontId="7" fillId="8" borderId="11" xfId="0" applyNumberFormat="1" applyFont="1" applyFill="1" applyBorder="1" applyAlignment="1">
      <alignment horizontal="left" vertical="center" wrapText="1"/>
    </xf>
    <xf numFmtId="0" fontId="7" fillId="8" borderId="11" xfId="0" applyNumberFormat="1" applyFont="1" applyFill="1" applyBorder="1" applyAlignment="1">
      <alignment horizontal="center" vertical="center" wrapText="1"/>
    </xf>
    <xf numFmtId="0" fontId="7" fillId="8" borderId="12" xfId="0" applyNumberFormat="1" applyFont="1" applyFill="1" applyBorder="1" applyAlignment="1">
      <alignment horizontal="center" vertical="center" wrapText="1"/>
    </xf>
    <xf numFmtId="0" fontId="3" fillId="16" borderId="16" xfId="0" applyNumberFormat="1" applyFont="1" applyFill="1" applyBorder="1" applyAlignment="1">
      <alignment vertical="center" wrapText="1"/>
    </xf>
    <xf numFmtId="0" fontId="3" fillId="16" borderId="17" xfId="0" applyNumberFormat="1" applyFont="1" applyFill="1" applyBorder="1" applyAlignment="1">
      <alignment horizontal="center" vertical="center" wrapText="1"/>
    </xf>
    <xf numFmtId="1" fontId="3" fillId="16" borderId="18" xfId="0" applyNumberFormat="1" applyFont="1" applyFill="1" applyBorder="1" applyAlignment="1">
      <alignment horizontal="center" vertical="center"/>
    </xf>
    <xf numFmtId="1" fontId="3" fillId="16" borderId="17" xfId="0" applyNumberFormat="1" applyFont="1" applyFill="1" applyBorder="1" applyAlignment="1">
      <alignment horizontal="center" vertical="center"/>
    </xf>
    <xf numFmtId="1" fontId="3" fillId="16" borderId="18" xfId="0" applyNumberFormat="1" applyFont="1" applyFill="1" applyBorder="1" applyAlignment="1">
      <alignment horizontal="center" vertical="center" wrapText="1"/>
    </xf>
    <xf numFmtId="1" fontId="3" fillId="16" borderId="17" xfId="0" applyNumberFormat="1" applyFont="1" applyFill="1" applyBorder="1" applyAlignment="1">
      <alignment horizontal="center" vertical="center" wrapText="1"/>
    </xf>
    <xf numFmtId="0" fontId="3" fillId="4" borderId="19" xfId="0" applyNumberFormat="1" applyFont="1" applyFill="1" applyBorder="1" applyAlignment="1">
      <alignment vertical="center" wrapText="1"/>
    </xf>
    <xf numFmtId="0" fontId="3" fillId="4" borderId="20" xfId="0" applyNumberFormat="1" applyFont="1" applyFill="1" applyBorder="1" applyAlignment="1">
      <alignment horizontal="center" vertical="center" wrapText="1"/>
    </xf>
    <xf numFmtId="1" fontId="3" fillId="4" borderId="21" xfId="0" applyNumberFormat="1" applyFont="1" applyFill="1" applyBorder="1" applyAlignment="1">
      <alignment horizontal="center" vertical="center" wrapText="1"/>
    </xf>
    <xf numFmtId="1" fontId="3" fillId="4" borderId="20" xfId="0" applyNumberFormat="1" applyFont="1" applyFill="1" applyBorder="1" applyAlignment="1">
      <alignment horizontal="center" vertical="center" wrapText="1"/>
    </xf>
    <xf numFmtId="0" fontId="3" fillId="16" borderId="0" xfId="0" applyNumberFormat="1" applyFont="1" applyFill="1" applyBorder="1" applyAlignment="1">
      <alignment vertical="center" wrapText="1"/>
    </xf>
    <xf numFmtId="0" fontId="3" fillId="16" borderId="22" xfId="0" applyNumberFormat="1" applyFont="1" applyFill="1" applyBorder="1" applyAlignment="1">
      <alignment horizontal="center" vertical="center" wrapText="1"/>
    </xf>
    <xf numFmtId="1" fontId="3" fillId="16" borderId="23" xfId="0" applyNumberFormat="1" applyFont="1" applyFill="1" applyBorder="1" applyAlignment="1">
      <alignment horizontal="center" vertical="center" wrapText="1"/>
    </xf>
    <xf numFmtId="1" fontId="3" fillId="16" borderId="22" xfId="0" applyNumberFormat="1" applyFont="1" applyFill="1" applyBorder="1" applyAlignment="1">
      <alignment horizontal="center" vertical="center" wrapText="1"/>
    </xf>
    <xf numFmtId="1" fontId="3" fillId="4" borderId="21" xfId="0" applyNumberFormat="1" applyFont="1" applyFill="1" applyBorder="1" applyAlignment="1">
      <alignment horizontal="center" vertical="center"/>
    </xf>
    <xf numFmtId="1" fontId="3" fillId="4" borderId="20" xfId="0" applyNumberFormat="1" applyFont="1" applyFill="1" applyBorder="1" applyAlignment="1">
      <alignment horizontal="center" vertical="center"/>
    </xf>
    <xf numFmtId="0" fontId="3" fillId="16" borderId="23" xfId="0" applyNumberFormat="1" applyFont="1" applyFill="1" applyBorder="1" applyAlignment="1">
      <alignment vertical="center"/>
    </xf>
    <xf numFmtId="0" fontId="3" fillId="16" borderId="22" xfId="0" applyNumberFormat="1" applyFont="1" applyFill="1" applyBorder="1" applyAlignment="1">
      <alignment vertical="center"/>
    </xf>
    <xf numFmtId="1" fontId="3" fillId="16" borderId="0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Alignment="1"/>
    <xf numFmtId="0" fontId="15" fillId="17" borderId="8" xfId="0" applyNumberFormat="1" applyFont="1" applyFill="1" applyBorder="1" applyAlignment="1">
      <alignment horizontal="center" vertical="center"/>
    </xf>
    <xf numFmtId="0" fontId="16" fillId="8" borderId="8" xfId="0" applyNumberFormat="1" applyFont="1" applyFill="1" applyBorder="1" applyAlignment="1">
      <alignment horizontal="left" vertical="center"/>
    </xf>
    <xf numFmtId="1" fontId="17" fillId="4" borderId="8" xfId="0" applyNumberFormat="1" applyFont="1" applyFill="1" applyBorder="1" applyAlignment="1">
      <alignment horizontal="right" vertical="center"/>
    </xf>
    <xf numFmtId="0" fontId="8" fillId="0" borderId="0" xfId="0" applyNumberFormat="1" applyFont="1" applyAlignment="1"/>
    <xf numFmtId="0" fontId="7" fillId="12" borderId="24" xfId="0" applyNumberFormat="1" applyFont="1" applyFill="1" applyBorder="1" applyAlignment="1">
      <alignment horizontal="center" vertical="center"/>
    </xf>
    <xf numFmtId="0" fontId="10" fillId="12" borderId="24" xfId="0" applyNumberFormat="1" applyFont="1" applyFill="1" applyBorder="1" applyAlignment="1">
      <alignment horizontal="center" vertical="center"/>
    </xf>
    <xf numFmtId="49" fontId="10" fillId="12" borderId="24" xfId="0" applyNumberFormat="1" applyFont="1" applyFill="1" applyBorder="1" applyAlignment="1">
      <alignment horizontal="center" vertical="center"/>
    </xf>
    <xf numFmtId="3" fontId="10" fillId="12" borderId="24" xfId="0" applyNumberFormat="1" applyFont="1" applyFill="1" applyBorder="1" applyAlignment="1">
      <alignment horizontal="center" vertical="center"/>
    </xf>
    <xf numFmtId="0" fontId="7" fillId="12" borderId="25" xfId="0" applyNumberFormat="1" applyFont="1" applyFill="1" applyBorder="1" applyAlignment="1">
      <alignment horizontal="center" vertical="center"/>
    </xf>
    <xf numFmtId="0" fontId="7" fillId="12" borderId="25" xfId="0" applyNumberFormat="1" applyFont="1" applyFill="1" applyBorder="1" applyAlignment="1">
      <alignment horizontal="left" vertical="center"/>
    </xf>
    <xf numFmtId="0" fontId="10" fillId="12" borderId="25" xfId="0" applyNumberFormat="1" applyFont="1" applyFill="1" applyBorder="1" applyAlignment="1">
      <alignment horizontal="left" vertical="center"/>
    </xf>
    <xf numFmtId="49" fontId="10" fillId="12" borderId="25" xfId="0" applyNumberFormat="1" applyFont="1" applyFill="1" applyBorder="1" applyAlignment="1">
      <alignment horizontal="center" vertical="center"/>
    </xf>
    <xf numFmtId="3" fontId="10" fillId="12" borderId="25" xfId="0" applyNumberFormat="1" applyFont="1" applyFill="1" applyBorder="1" applyAlignment="1">
      <alignment horizontal="right" vertical="center"/>
    </xf>
    <xf numFmtId="49" fontId="7" fillId="12" borderId="25" xfId="0" applyNumberFormat="1" applyFont="1" applyFill="1" applyBorder="1" applyAlignment="1">
      <alignment horizontal="center" vertical="center"/>
    </xf>
    <xf numFmtId="0" fontId="19" fillId="4" borderId="7" xfId="0" applyNumberFormat="1" applyFont="1" applyFill="1" applyBorder="1" applyAlignment="1">
      <alignment horizontal="left" vertical="center"/>
    </xf>
    <xf numFmtId="49" fontId="19" fillId="4" borderId="7" xfId="0" applyNumberFormat="1" applyFont="1" applyFill="1" applyBorder="1" applyAlignment="1">
      <alignment horizontal="center" vertical="center"/>
    </xf>
    <xf numFmtId="1" fontId="19" fillId="4" borderId="7" xfId="0" applyNumberFormat="1" applyFont="1" applyFill="1" applyBorder="1" applyAlignment="1">
      <alignment horizontal="right" vertical="center"/>
    </xf>
    <xf numFmtId="3" fontId="3" fillId="4" borderId="7" xfId="0" applyNumberFormat="1" applyFont="1" applyFill="1" applyBorder="1" applyAlignment="1">
      <alignment horizontal="right" vertical="center"/>
    </xf>
    <xf numFmtId="49" fontId="3" fillId="4" borderId="7" xfId="0" applyNumberFormat="1" applyFont="1" applyFill="1" applyBorder="1" applyAlignment="1">
      <alignment horizontal="center" vertical="center"/>
    </xf>
    <xf numFmtId="0" fontId="8" fillId="0" borderId="0" xfId="0" applyNumberFormat="1" applyFont="1" applyAlignment="1"/>
    <xf numFmtId="0" fontId="8" fillId="0" borderId="0" xfId="0" applyNumberFormat="1" applyFont="1" applyAlignment="1"/>
    <xf numFmtId="3" fontId="10" fillId="12" borderId="24" xfId="0" applyNumberFormat="1" applyFont="1" applyFill="1" applyBorder="1" applyAlignment="1">
      <alignment horizontal="right" vertical="center"/>
    </xf>
    <xf numFmtId="0" fontId="10" fillId="12" borderId="25" xfId="0" applyNumberFormat="1" applyFont="1" applyFill="1" applyBorder="1" applyAlignment="1">
      <alignment horizontal="center" vertical="center"/>
    </xf>
    <xf numFmtId="166" fontId="19" fillId="4" borderId="7" xfId="0" applyNumberFormat="1" applyFont="1" applyFill="1" applyBorder="1" applyAlignment="1">
      <alignment horizontal="center" vertical="center"/>
    </xf>
    <xf numFmtId="0" fontId="19" fillId="4" borderId="7" xfId="0" applyNumberFormat="1" applyFont="1" applyFill="1" applyBorder="1" applyAlignment="1">
      <alignment horizontal="center" vertical="center"/>
    </xf>
    <xf numFmtId="1" fontId="19" fillId="4" borderId="7" xfId="0" applyNumberFormat="1" applyFont="1" applyFill="1" applyBorder="1" applyAlignment="1">
      <alignment horizontal="left" vertical="center"/>
    </xf>
    <xf numFmtId="1" fontId="19" fillId="4" borderId="7" xfId="0" applyNumberFormat="1" applyFont="1" applyFill="1" applyBorder="1" applyAlignment="1">
      <alignment horizontal="center" vertical="center"/>
    </xf>
    <xf numFmtId="0" fontId="3" fillId="4" borderId="7" xfId="0" applyNumberFormat="1" applyFont="1" applyFill="1" applyBorder="1" applyAlignment="1">
      <alignment horizontal="right" vertical="center"/>
    </xf>
    <xf numFmtId="0" fontId="8" fillId="0" borderId="0" xfId="0" applyNumberFormat="1" applyFont="1" applyAlignment="1"/>
    <xf numFmtId="0" fontId="8" fillId="0" borderId="0" xfId="0" applyNumberFormat="1" applyFont="1" applyAlignment="1"/>
    <xf numFmtId="0" fontId="8" fillId="0" borderId="0" xfId="0" applyNumberFormat="1" applyFont="1" applyAlignment="1"/>
    <xf numFmtId="49" fontId="10" fillId="12" borderId="7" xfId="0" applyNumberFormat="1" applyFont="1" applyFill="1" applyBorder="1" applyAlignment="1">
      <alignment horizontal="center" vertical="center"/>
    </xf>
    <xf numFmtId="3" fontId="10" fillId="12" borderId="7" xfId="0" applyNumberFormat="1" applyFont="1" applyFill="1" applyBorder="1" applyAlignment="1">
      <alignment horizontal="right" vertical="center"/>
    </xf>
    <xf numFmtId="0" fontId="7" fillId="12" borderId="7" xfId="0" applyNumberFormat="1" applyFont="1" applyFill="1" applyBorder="1" applyAlignment="1">
      <alignment horizontal="left" vertical="center"/>
    </xf>
    <xf numFmtId="0" fontId="10" fillId="12" borderId="7" xfId="0" applyNumberFormat="1" applyFont="1" applyFill="1" applyBorder="1" applyAlignment="1">
      <alignment horizontal="left" vertical="center"/>
    </xf>
    <xf numFmtId="49" fontId="7" fillId="12" borderId="7" xfId="0" applyNumberFormat="1" applyFont="1" applyFill="1" applyBorder="1" applyAlignment="1">
      <alignment horizontal="center" vertical="center"/>
    </xf>
    <xf numFmtId="3" fontId="3" fillId="4" borderId="26" xfId="0" applyNumberFormat="1" applyFont="1" applyFill="1" applyBorder="1" applyAlignment="1">
      <alignment horizontal="right" vertical="center"/>
    </xf>
    <xf numFmtId="0" fontId="3" fillId="4" borderId="27" xfId="0" applyNumberFormat="1" applyFont="1" applyFill="1" applyBorder="1" applyAlignment="1">
      <alignment horizontal="center" vertical="center"/>
    </xf>
    <xf numFmtId="3" fontId="3" fillId="4" borderId="27" xfId="0" applyNumberFormat="1" applyFont="1" applyFill="1" applyBorder="1" applyAlignment="1">
      <alignment horizontal="right" vertical="center"/>
    </xf>
    <xf numFmtId="3" fontId="3" fillId="4" borderId="28" xfId="0" applyNumberFormat="1" applyFont="1" applyFill="1" applyBorder="1" applyAlignment="1">
      <alignment horizontal="right" vertical="center"/>
    </xf>
    <xf numFmtId="0" fontId="8" fillId="0" borderId="0" xfId="0" applyNumberFormat="1" applyFont="1" applyAlignment="1"/>
    <xf numFmtId="0" fontId="7" fillId="4" borderId="7" xfId="0" applyNumberFormat="1" applyFont="1" applyFill="1" applyBorder="1" applyAlignment="1">
      <alignment vertical="center"/>
    </xf>
    <xf numFmtId="0" fontId="3" fillId="4" borderId="7" xfId="0" applyNumberFormat="1" applyFont="1" applyFill="1" applyBorder="1" applyAlignment="1">
      <alignment vertical="center"/>
    </xf>
    <xf numFmtId="0" fontId="3" fillId="4" borderId="7" xfId="0" applyNumberFormat="1" applyFont="1" applyFill="1" applyBorder="1" applyAlignment="1">
      <alignment horizontal="left" vertical="center" wrapText="1"/>
    </xf>
    <xf numFmtId="0" fontId="7" fillId="4" borderId="27" xfId="0" applyNumberFormat="1" applyFont="1" applyFill="1" applyBorder="1" applyAlignment="1">
      <alignment vertical="center"/>
    </xf>
    <xf numFmtId="0" fontId="3" fillId="4" borderId="27" xfId="0" applyNumberFormat="1" applyFont="1" applyFill="1" applyBorder="1" applyAlignment="1">
      <alignment vertical="center"/>
    </xf>
    <xf numFmtId="0" fontId="3" fillId="4" borderId="27" xfId="0" applyNumberFormat="1" applyFont="1" applyFill="1" applyBorder="1" applyAlignment="1">
      <alignment horizontal="right" vertical="center"/>
    </xf>
    <xf numFmtId="0" fontId="3" fillId="4" borderId="27" xfId="0" applyNumberFormat="1" applyFont="1" applyFill="1" applyBorder="1" applyAlignment="1">
      <alignment horizontal="left" vertical="center" wrapText="1"/>
    </xf>
    <xf numFmtId="0" fontId="3" fillId="4" borderId="27" xfId="0" applyNumberFormat="1" applyFont="1" applyFill="1" applyBorder="1" applyAlignment="1">
      <alignment horizontal="left" vertical="center"/>
    </xf>
    <xf numFmtId="0" fontId="7" fillId="8" borderId="8" xfId="0" applyNumberFormat="1" applyFont="1" applyFill="1" applyBorder="1" applyAlignment="1">
      <alignment horizontal="left" vertical="center"/>
    </xf>
    <xf numFmtId="1" fontId="3" fillId="0" borderId="8" xfId="0" applyNumberFormat="1" applyFont="1" applyBorder="1" applyAlignment="1"/>
    <xf numFmtId="1" fontId="7" fillId="0" borderId="8" xfId="0" applyNumberFormat="1" applyFont="1" applyBorder="1" applyAlignment="1"/>
    <xf numFmtId="166" fontId="7" fillId="8" borderId="8" xfId="0" applyNumberFormat="1" applyFont="1" applyFill="1" applyBorder="1" applyAlignment="1">
      <alignment horizontal="left" vertical="center"/>
    </xf>
    <xf numFmtId="0" fontId="8" fillId="0" borderId="0" xfId="0" applyNumberFormat="1" applyFont="1" applyAlignment="1"/>
    <xf numFmtId="0" fontId="7" fillId="8" borderId="29" xfId="0" applyNumberFormat="1" applyFont="1" applyFill="1" applyBorder="1" applyAlignment="1">
      <alignment horizontal="center" vertical="center"/>
    </xf>
    <xf numFmtId="0" fontId="7" fillId="8" borderId="30" xfId="0" applyNumberFormat="1" applyFont="1" applyFill="1" applyBorder="1" applyAlignment="1">
      <alignment horizontal="center" vertical="center"/>
    </xf>
    <xf numFmtId="0" fontId="7" fillId="8" borderId="29" xfId="0" applyNumberFormat="1" applyFont="1" applyFill="1" applyBorder="1" applyAlignment="1">
      <alignment horizontal="left" vertical="center"/>
    </xf>
    <xf numFmtId="1" fontId="3" fillId="0" borderId="30" xfId="0" applyNumberFormat="1" applyFont="1" applyBorder="1" applyAlignment="1"/>
    <xf numFmtId="1" fontId="3" fillId="0" borderId="29" xfId="0" applyNumberFormat="1" applyFont="1" applyBorder="1" applyAlignment="1"/>
    <xf numFmtId="1" fontId="7" fillId="0" borderId="30" xfId="0" applyNumberFormat="1" applyFont="1" applyBorder="1" applyAlignment="1"/>
    <xf numFmtId="1" fontId="7" fillId="0" borderId="29" xfId="0" applyNumberFormat="1" applyFont="1" applyBorder="1" applyAlignment="1"/>
    <xf numFmtId="166" fontId="7" fillId="8" borderId="29" xfId="0" applyNumberFormat="1" applyFont="1" applyFill="1" applyBorder="1" applyAlignment="1">
      <alignment horizontal="left" vertical="center"/>
    </xf>
    <xf numFmtId="0" fontId="7" fillId="8" borderId="31" xfId="0" applyNumberFormat="1" applyFont="1" applyFill="1" applyBorder="1" applyAlignment="1">
      <alignment horizontal="left" vertical="center"/>
    </xf>
    <xf numFmtId="1" fontId="3" fillId="0" borderId="32" xfId="0" applyNumberFormat="1" applyFont="1" applyBorder="1" applyAlignment="1"/>
    <xf numFmtId="1" fontId="3" fillId="0" borderId="33" xfId="0" applyNumberFormat="1" applyFont="1" applyBorder="1" applyAlignment="1"/>
    <xf numFmtId="1" fontId="3" fillId="0" borderId="31" xfId="0" applyNumberFormat="1" applyFont="1" applyBorder="1" applyAlignment="1"/>
    <xf numFmtId="1" fontId="7" fillId="0" borderId="32" xfId="0" applyNumberFormat="1" applyFont="1" applyBorder="1" applyAlignment="1"/>
    <xf numFmtId="1" fontId="7" fillId="0" borderId="33" xfId="0" applyNumberFormat="1" applyFont="1" applyBorder="1" applyAlignment="1"/>
    <xf numFmtId="1" fontId="7" fillId="0" borderId="31" xfId="0" applyNumberFormat="1" applyFont="1" applyBorder="1" applyAlignment="1"/>
    <xf numFmtId="1" fontId="7" fillId="0" borderId="34" xfId="0" applyNumberFormat="1" applyFont="1" applyBorder="1" applyAlignment="1"/>
    <xf numFmtId="1" fontId="7" fillId="0" borderId="35" xfId="0" applyNumberFormat="1" applyFont="1" applyBorder="1" applyAlignment="1"/>
    <xf numFmtId="0" fontId="7" fillId="8" borderId="36" xfId="0" applyNumberFormat="1" applyFont="1" applyFill="1" applyBorder="1" applyAlignment="1">
      <alignment vertical="top" wrapText="1"/>
    </xf>
    <xf numFmtId="0" fontId="7" fillId="8" borderId="37" xfId="0" applyNumberFormat="1" applyFont="1" applyFill="1" applyBorder="1" applyAlignment="1">
      <alignment vertical="top" wrapText="1"/>
    </xf>
    <xf numFmtId="0" fontId="7" fillId="8" borderId="38" xfId="0" applyNumberFormat="1" applyFont="1" applyFill="1" applyBorder="1" applyAlignment="1">
      <alignment vertical="top" wrapText="1"/>
    </xf>
    <xf numFmtId="0" fontId="1" fillId="0" borderId="0" xfId="0" applyNumberFormat="1" applyFont="1" applyAlignment="1"/>
    <xf numFmtId="0" fontId="7" fillId="13" borderId="8" xfId="0" applyNumberFormat="1" applyFont="1" applyFill="1" applyBorder="1" applyAlignment="1">
      <alignment horizontal="center" vertical="center"/>
    </xf>
    <xf numFmtId="0" fontId="7" fillId="13" borderId="8" xfId="0" applyNumberFormat="1" applyFont="1" applyFill="1" applyBorder="1" applyAlignment="1">
      <alignment horizontal="left" vertical="center"/>
    </xf>
    <xf numFmtId="0" fontId="7" fillId="13" borderId="8" xfId="0" applyNumberFormat="1" applyFont="1" applyFill="1" applyBorder="1" applyAlignment="1">
      <alignment horizontal="right" vertical="center"/>
    </xf>
    <xf numFmtId="3" fontId="3" fillId="4" borderId="8" xfId="0" applyNumberFormat="1" applyFont="1" applyFill="1" applyBorder="1" applyAlignment="1">
      <alignment vertical="center"/>
    </xf>
    <xf numFmtId="3" fontId="7" fillId="4" borderId="8" xfId="0" applyNumberFormat="1" applyFont="1" applyFill="1" applyBorder="1" applyAlignment="1">
      <alignment vertical="center"/>
    </xf>
    <xf numFmtId="0" fontId="20" fillId="0" borderId="0" xfId="0" applyNumberFormat="1" applyFont="1" applyAlignment="1">
      <alignment vertical="top"/>
    </xf>
    <xf numFmtId="0" fontId="4" fillId="5" borderId="42" xfId="0" applyNumberFormat="1" applyFont="1" applyFill="1" applyBorder="1" applyAlignment="1">
      <alignment horizontal="center" vertical="center"/>
    </xf>
    <xf numFmtId="0" fontId="4" fillId="5" borderId="43" xfId="0" applyNumberFormat="1" applyFont="1" applyFill="1" applyBorder="1" applyAlignment="1">
      <alignment horizontal="center" vertical="center"/>
    </xf>
    <xf numFmtId="0" fontId="4" fillId="5" borderId="44" xfId="0" applyNumberFormat="1" applyFont="1" applyFill="1" applyBorder="1" applyAlignment="1">
      <alignment horizontal="center" vertical="center"/>
    </xf>
    <xf numFmtId="0" fontId="6" fillId="4" borderId="45" xfId="0" applyNumberFormat="1" applyFont="1" applyFill="1" applyBorder="1" applyAlignment="1">
      <alignment horizontal="center" vertical="center"/>
    </xf>
    <xf numFmtId="0" fontId="5" fillId="4" borderId="46" xfId="0" applyNumberFormat="1" applyFont="1" applyFill="1" applyBorder="1" applyAlignment="1">
      <alignment horizontal="right" vertical="center"/>
    </xf>
    <xf numFmtId="0" fontId="5" fillId="4" borderId="47" xfId="0" applyNumberFormat="1" applyFont="1" applyFill="1" applyBorder="1" applyAlignment="1">
      <alignment horizontal="right" vertical="center"/>
    </xf>
    <xf numFmtId="0" fontId="5" fillId="4" borderId="45" xfId="0" applyNumberFormat="1" applyFont="1" applyFill="1" applyBorder="1" applyAlignment="1">
      <alignment horizontal="right" vertical="center"/>
    </xf>
    <xf numFmtId="0" fontId="6" fillId="4" borderId="38" xfId="0" applyNumberFormat="1" applyFont="1" applyFill="1" applyBorder="1" applyAlignment="1">
      <alignment horizontal="center" vertical="center"/>
    </xf>
    <xf numFmtId="0" fontId="5" fillId="4" borderId="48" xfId="0" applyNumberFormat="1" applyFont="1" applyFill="1" applyBorder="1" applyAlignment="1">
      <alignment horizontal="right" vertical="center"/>
    </xf>
    <xf numFmtId="0" fontId="5" fillId="4" borderId="36" xfId="0" applyNumberFormat="1" applyFont="1" applyFill="1" applyBorder="1" applyAlignment="1">
      <alignment horizontal="right" vertical="center"/>
    </xf>
    <xf numFmtId="0" fontId="5" fillId="4" borderId="38" xfId="0" applyNumberFormat="1" applyFont="1" applyFill="1" applyBorder="1" applyAlignment="1">
      <alignment horizontal="right" vertical="center"/>
    </xf>
    <xf numFmtId="164" fontId="6" fillId="4" borderId="38" xfId="0" applyNumberFormat="1" applyFont="1" applyFill="1" applyBorder="1" applyAlignment="1">
      <alignment horizontal="center" vertical="center"/>
    </xf>
    <xf numFmtId="164" fontId="5" fillId="4" borderId="48" xfId="0" applyNumberFormat="1" applyFont="1" applyFill="1" applyBorder="1" applyAlignment="1">
      <alignment horizontal="right" vertical="center"/>
    </xf>
    <xf numFmtId="164" fontId="5" fillId="4" borderId="36" xfId="0" applyNumberFormat="1" applyFont="1" applyFill="1" applyBorder="1" applyAlignment="1">
      <alignment horizontal="right" vertical="center"/>
    </xf>
    <xf numFmtId="164" fontId="5" fillId="4" borderId="38" xfId="0" applyNumberFormat="1" applyFont="1" applyFill="1" applyBorder="1" applyAlignment="1">
      <alignment horizontal="right" vertical="center"/>
    </xf>
    <xf numFmtId="0" fontId="1" fillId="0" borderId="0" xfId="0" applyNumberFormat="1" applyFont="1" applyAlignment="1"/>
    <xf numFmtId="0" fontId="22" fillId="5" borderId="8" xfId="0" applyNumberFormat="1" applyFont="1" applyFill="1" applyBorder="1" applyAlignment="1">
      <alignment horizontal="center" vertical="center"/>
    </xf>
    <xf numFmtId="3" fontId="22" fillId="5" borderId="8" xfId="0" applyNumberFormat="1" applyFont="1" applyFill="1" applyBorder="1" applyAlignment="1">
      <alignment horizontal="center" vertical="center"/>
    </xf>
    <xf numFmtId="164" fontId="22" fillId="5" borderId="8" xfId="0" applyNumberFormat="1" applyFont="1" applyFill="1" applyBorder="1" applyAlignment="1">
      <alignment horizontal="center" vertical="center"/>
    </xf>
    <xf numFmtId="0" fontId="22" fillId="5" borderId="8" xfId="0" applyFont="1" applyFill="1" applyBorder="1" applyAlignment="1">
      <alignment horizontal="center" vertical="center"/>
    </xf>
    <xf numFmtId="0" fontId="5" fillId="4" borderId="8" xfId="0" applyNumberFormat="1" applyFont="1" applyFill="1" applyBorder="1" applyAlignment="1">
      <alignment vertical="center"/>
    </xf>
    <xf numFmtId="164" fontId="5" fillId="4" borderId="8" xfId="0" applyNumberFormat="1" applyFont="1" applyFill="1" applyBorder="1" applyAlignment="1">
      <alignment vertical="center"/>
    </xf>
    <xf numFmtId="164" fontId="6" fillId="4" borderId="8" xfId="0" applyNumberFormat="1" applyFont="1" applyFill="1" applyBorder="1" applyAlignment="1">
      <alignment vertical="center"/>
    </xf>
    <xf numFmtId="49" fontId="19" fillId="0" borderId="0" xfId="0" applyNumberFormat="1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>
      <alignment horizontal="right" vertical="center"/>
    </xf>
    <xf numFmtId="0" fontId="19" fillId="0" borderId="0" xfId="0" applyNumberFormat="1" applyFont="1" applyFill="1" applyBorder="1" applyAlignment="1">
      <alignment horizontal="left" vertical="center" wrapText="1"/>
    </xf>
    <xf numFmtId="0" fontId="19" fillId="0" borderId="0" xfId="0" applyNumberFormat="1" applyFont="1" applyFill="1" applyBorder="1" applyAlignment="1">
      <alignment horizontal="left" vertical="center"/>
    </xf>
    <xf numFmtId="0" fontId="19" fillId="0" borderId="0" xfId="0" applyNumberFormat="1" applyFont="1" applyFill="1" applyBorder="1" applyAlignment="1">
      <alignment horizontal="center" vertical="center"/>
    </xf>
    <xf numFmtId="1" fontId="19" fillId="0" borderId="0" xfId="0" applyNumberFormat="1" applyFont="1" applyFill="1" applyBorder="1" applyAlignment="1">
      <alignment vertical="center"/>
    </xf>
    <xf numFmtId="0" fontId="19" fillId="0" borderId="0" xfId="0" applyNumberFormat="1" applyFont="1" applyFill="1" applyBorder="1" applyAlignment="1">
      <alignment vertical="center"/>
    </xf>
    <xf numFmtId="0" fontId="19" fillId="0" borderId="0" xfId="0" applyNumberFormat="1" applyFont="1" applyFill="1" applyBorder="1" applyAlignment="1">
      <alignment horizontal="center"/>
    </xf>
    <xf numFmtId="1" fontId="19" fillId="0" borderId="0" xfId="0" applyNumberFormat="1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/>
    <xf numFmtId="0" fontId="24" fillId="4" borderId="0" xfId="0" applyNumberFormat="1" applyFont="1" applyFill="1" applyAlignment="1"/>
    <xf numFmtId="49" fontId="10" fillId="8" borderId="0" xfId="0" applyNumberFormat="1" applyFont="1" applyFill="1" applyBorder="1" applyAlignment="1">
      <alignment horizontal="center" vertical="center"/>
    </xf>
    <xf numFmtId="0" fontId="10" fillId="8" borderId="0" xfId="0" applyNumberFormat="1" applyFont="1" applyFill="1" applyBorder="1" applyAlignment="1">
      <alignment horizontal="center" vertical="center"/>
    </xf>
    <xf numFmtId="1" fontId="10" fillId="8" borderId="0" xfId="0" applyNumberFormat="1" applyFont="1" applyFill="1" applyBorder="1" applyAlignment="1">
      <alignment horizontal="center" vertical="center"/>
    </xf>
    <xf numFmtId="49" fontId="19" fillId="0" borderId="0" xfId="0" applyNumberFormat="1" applyFont="1" applyFill="1" applyBorder="1" applyAlignment="1">
      <alignment horizontal="center"/>
    </xf>
    <xf numFmtId="0" fontId="7" fillId="0" borderId="0" xfId="0" applyNumberFormat="1" applyFont="1" applyAlignment="1"/>
    <xf numFmtId="3" fontId="7" fillId="0" borderId="0" xfId="0" applyNumberFormat="1" applyFont="1" applyAlignment="1"/>
    <xf numFmtId="0" fontId="19" fillId="0" borderId="0" xfId="0" applyNumberFormat="1" applyFont="1" applyFill="1" applyBorder="1" applyAlignment="1">
      <alignment horizontal="center" vertical="center" wrapText="1"/>
    </xf>
    <xf numFmtId="3" fontId="10" fillId="12" borderId="25" xfId="0" applyNumberFormat="1" applyFont="1" applyFill="1" applyBorder="1" applyAlignment="1">
      <alignment horizontal="center" vertical="center"/>
    </xf>
    <xf numFmtId="0" fontId="8" fillId="0" borderId="0" xfId="0" applyNumberFormat="1" applyFont="1" applyAlignment="1">
      <alignment horizontal="center"/>
    </xf>
    <xf numFmtId="3" fontId="28" fillId="8" borderId="49" xfId="0" applyNumberFormat="1" applyFont="1" applyFill="1" applyBorder="1" applyAlignment="1">
      <alignment horizontal="center" vertical="center"/>
    </xf>
    <xf numFmtId="0" fontId="29" fillId="0" borderId="49" xfId="0" applyNumberFormat="1" applyFont="1" applyFill="1" applyBorder="1" applyAlignment="1">
      <alignment horizontal="center" vertical="center"/>
    </xf>
    <xf numFmtId="0" fontId="29" fillId="0" borderId="49" xfId="0" applyNumberFormat="1" applyFont="1" applyFill="1" applyBorder="1" applyAlignment="1">
      <alignment horizontal="left" vertical="center"/>
    </xf>
    <xf numFmtId="3" fontId="29" fillId="0" borderId="49" xfId="0" applyNumberFormat="1" applyFont="1" applyFill="1" applyBorder="1" applyAlignment="1">
      <alignment horizontal="center" vertical="center"/>
    </xf>
    <xf numFmtId="3" fontId="29" fillId="0" borderId="49" xfId="0" applyNumberFormat="1" applyFont="1" applyFill="1" applyBorder="1" applyAlignment="1">
      <alignment horizontal="right" vertical="center"/>
    </xf>
    <xf numFmtId="3" fontId="27" fillId="0" borderId="49" xfId="0" applyNumberFormat="1" applyFont="1" applyFill="1" applyBorder="1" applyAlignment="1">
      <alignment horizontal="right" vertical="center"/>
    </xf>
    <xf numFmtId="0" fontId="29" fillId="0" borderId="50" xfId="0" applyNumberFormat="1" applyFont="1" applyFill="1" applyBorder="1" applyAlignment="1">
      <alignment horizontal="center" vertical="center"/>
    </xf>
    <xf numFmtId="0" fontId="29" fillId="0" borderId="50" xfId="0" applyNumberFormat="1" applyFont="1" applyFill="1" applyBorder="1" applyAlignment="1">
      <alignment horizontal="left" vertical="center"/>
    </xf>
    <xf numFmtId="3" fontId="29" fillId="0" borderId="50" xfId="0" applyNumberFormat="1" applyFont="1" applyFill="1" applyBorder="1" applyAlignment="1">
      <alignment horizontal="center" vertical="center"/>
    </xf>
    <xf numFmtId="3" fontId="29" fillId="0" borderId="50" xfId="0" applyNumberFormat="1" applyFont="1" applyFill="1" applyBorder="1" applyAlignment="1">
      <alignment horizontal="right" vertical="center"/>
    </xf>
    <xf numFmtId="3" fontId="27" fillId="0" borderId="50" xfId="0" applyNumberFormat="1" applyFont="1" applyFill="1" applyBorder="1" applyAlignment="1">
      <alignment horizontal="right" vertical="center"/>
    </xf>
    <xf numFmtId="0" fontId="29" fillId="0" borderId="51" xfId="0" applyNumberFormat="1" applyFont="1" applyFill="1" applyBorder="1" applyAlignment="1">
      <alignment horizontal="center" vertical="center"/>
    </xf>
    <xf numFmtId="0" fontId="29" fillId="0" borderId="51" xfId="0" applyNumberFormat="1" applyFont="1" applyFill="1" applyBorder="1" applyAlignment="1">
      <alignment horizontal="left" vertical="center"/>
    </xf>
    <xf numFmtId="3" fontId="29" fillId="0" borderId="51" xfId="0" applyNumberFormat="1" applyFont="1" applyFill="1" applyBorder="1" applyAlignment="1">
      <alignment horizontal="center" vertical="center"/>
    </xf>
    <xf numFmtId="3" fontId="29" fillId="0" borderId="51" xfId="0" applyNumberFormat="1" applyFont="1" applyFill="1" applyBorder="1" applyAlignment="1">
      <alignment horizontal="right" vertical="center"/>
    </xf>
    <xf numFmtId="3" fontId="27" fillId="0" borderId="51" xfId="0" applyNumberFormat="1" applyFont="1" applyFill="1" applyBorder="1" applyAlignment="1">
      <alignment horizontal="right" vertical="center"/>
    </xf>
    <xf numFmtId="0" fontId="27" fillId="8" borderId="49" xfId="0" applyNumberFormat="1" applyFont="1" applyFill="1" applyBorder="1" applyAlignment="1">
      <alignment vertical="center"/>
    </xf>
    <xf numFmtId="0" fontId="29" fillId="0" borderId="49" xfId="0" applyNumberFormat="1" applyFont="1" applyFill="1" applyBorder="1" applyAlignment="1">
      <alignment vertical="center"/>
    </xf>
    <xf numFmtId="0" fontId="29" fillId="0" borderId="50" xfId="0" applyNumberFormat="1" applyFont="1" applyFill="1" applyBorder="1" applyAlignment="1">
      <alignment vertical="center"/>
    </xf>
    <xf numFmtId="0" fontId="29" fillId="0" borderId="51" xfId="0" applyNumberFormat="1" applyFont="1" applyFill="1" applyBorder="1" applyAlignment="1">
      <alignment vertical="center"/>
    </xf>
    <xf numFmtId="0" fontId="39" fillId="0" borderId="0" xfId="0" applyNumberFormat="1" applyFont="1" applyAlignment="1">
      <alignment vertical="top"/>
    </xf>
    <xf numFmtId="0" fontId="40" fillId="10" borderId="36" xfId="0" applyNumberFormat="1" applyFont="1" applyFill="1" applyBorder="1" applyAlignment="1">
      <alignment horizontal="center" vertical="center"/>
    </xf>
    <xf numFmtId="3" fontId="41" fillId="4" borderId="36" xfId="0" applyNumberFormat="1" applyFont="1" applyFill="1" applyBorder="1" applyAlignment="1">
      <alignment vertical="center"/>
    </xf>
    <xf numFmtId="3" fontId="42" fillId="4" borderId="36" xfId="0" applyNumberFormat="1" applyFont="1" applyFill="1" applyBorder="1" applyAlignment="1">
      <alignment vertical="center"/>
    </xf>
    <xf numFmtId="3" fontId="43" fillId="4" borderId="36" xfId="0" applyNumberFormat="1" applyFont="1" applyFill="1" applyBorder="1" applyAlignment="1">
      <alignment vertical="center"/>
    </xf>
    <xf numFmtId="0" fontId="42" fillId="4" borderId="36" xfId="0" applyNumberFormat="1" applyFont="1" applyFill="1" applyBorder="1" applyAlignment="1">
      <alignment vertical="center"/>
    </xf>
    <xf numFmtId="3" fontId="44" fillId="4" borderId="36" xfId="0" applyNumberFormat="1" applyFont="1" applyFill="1" applyBorder="1" applyAlignment="1">
      <alignment vertical="center"/>
    </xf>
    <xf numFmtId="0" fontId="27" fillId="8" borderId="49" xfId="0" applyNumberFormat="1" applyFont="1" applyFill="1" applyBorder="1" applyAlignment="1">
      <alignment horizontal="center" vertical="center"/>
    </xf>
    <xf numFmtId="3" fontId="27" fillId="8" borderId="49" xfId="0" applyNumberFormat="1" applyFont="1" applyFill="1" applyBorder="1" applyAlignment="1">
      <alignment horizontal="center" vertical="center"/>
    </xf>
    <xf numFmtId="3" fontId="45" fillId="8" borderId="49" xfId="0" applyNumberFormat="1" applyFont="1" applyFill="1" applyBorder="1" applyAlignment="1">
      <alignment horizontal="center" vertical="center"/>
    </xf>
    <xf numFmtId="3" fontId="30" fillId="0" borderId="49" xfId="0" applyNumberFormat="1" applyFont="1" applyBorder="1" applyAlignment="1">
      <alignment horizontal="right" vertical="center"/>
    </xf>
    <xf numFmtId="0" fontId="46" fillId="0" borderId="49" xfId="0" applyFont="1" applyBorder="1" applyAlignment="1">
      <alignment vertical="center"/>
    </xf>
    <xf numFmtId="0" fontId="27" fillId="8" borderId="49" xfId="0" applyNumberFormat="1" applyFont="1" applyFill="1" applyBorder="1" applyAlignment="1">
      <alignment horizontal="left" vertical="center"/>
    </xf>
    <xf numFmtId="3" fontId="27" fillId="8" borderId="49" xfId="0" applyNumberFormat="1" applyFont="1" applyFill="1" applyBorder="1" applyAlignment="1">
      <alignment horizontal="right" vertical="center"/>
    </xf>
    <xf numFmtId="3" fontId="27" fillId="8" borderId="49" xfId="0" applyNumberFormat="1" applyFont="1" applyFill="1" applyBorder="1" applyAlignment="1">
      <alignment vertical="center"/>
    </xf>
    <xf numFmtId="0" fontId="29" fillId="0" borderId="49" xfId="0" applyNumberFormat="1" applyFont="1" applyFill="1" applyBorder="1" applyAlignment="1">
      <alignment horizontal="right" vertical="center"/>
    </xf>
    <xf numFmtId="0" fontId="19" fillId="0" borderId="7" xfId="0" applyNumberFormat="1" applyFont="1" applyFill="1" applyBorder="1" applyAlignment="1">
      <alignment horizontal="left" vertical="center"/>
    </xf>
    <xf numFmtId="0" fontId="19" fillId="0" borderId="52" xfId="0" applyFont="1" applyFill="1" applyBorder="1" applyAlignment="1">
      <alignment horizontal="left" vertical="center"/>
    </xf>
    <xf numFmtId="3" fontId="30" fillId="0" borderId="49" xfId="0" applyNumberFormat="1" applyFont="1" applyBorder="1" applyAlignment="1">
      <alignment horizontal="right" vertical="center"/>
    </xf>
    <xf numFmtId="0" fontId="48" fillId="8" borderId="2" xfId="0" applyNumberFormat="1" applyFont="1" applyFill="1" applyBorder="1" applyAlignment="1">
      <alignment horizontal="left" vertical="center"/>
    </xf>
    <xf numFmtId="0" fontId="48" fillId="8" borderId="2" xfId="0" applyNumberFormat="1" applyFont="1" applyFill="1" applyBorder="1" applyAlignment="1">
      <alignment horizontal="center" vertical="center"/>
    </xf>
    <xf numFmtId="0" fontId="49" fillId="8" borderId="0" xfId="0" applyNumberFormat="1" applyFont="1" applyFill="1" applyAlignment="1"/>
    <xf numFmtId="0" fontId="50" fillId="8" borderId="0" xfId="0" applyFont="1" applyFill="1" applyAlignment="1"/>
    <xf numFmtId="0" fontId="41" fillId="0" borderId="0" xfId="0" applyNumberFormat="1" applyFont="1" applyAlignment="1"/>
    <xf numFmtId="0" fontId="50" fillId="8" borderId="0" xfId="0" applyFont="1" applyFill="1" applyBorder="1" applyAlignment="1"/>
    <xf numFmtId="0" fontId="41" fillId="8" borderId="0" xfId="0" applyNumberFormat="1" applyFont="1" applyFill="1" applyAlignment="1"/>
    <xf numFmtId="2" fontId="41" fillId="4" borderId="1" xfId="0" applyNumberFormat="1" applyFont="1" applyFill="1" applyBorder="1" applyAlignment="1">
      <alignment vertical="center"/>
    </xf>
    <xf numFmtId="2" fontId="2" fillId="11" borderId="4" xfId="0" applyNumberFormat="1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right" vertical="center"/>
    </xf>
    <xf numFmtId="2" fontId="7" fillId="0" borderId="0" xfId="0" applyNumberFormat="1" applyFont="1" applyAlignment="1"/>
    <xf numFmtId="2" fontId="1" fillId="0" borderId="0" xfId="0" applyNumberFormat="1" applyFont="1" applyAlignment="1"/>
    <xf numFmtId="4" fontId="3" fillId="0" borderId="1" xfId="0" applyNumberFormat="1" applyFont="1" applyBorder="1" applyAlignment="1">
      <alignment horizontal="right" vertical="center"/>
    </xf>
    <xf numFmtId="4" fontId="2" fillId="11" borderId="5" xfId="0" applyNumberFormat="1" applyFont="1" applyFill="1" applyBorder="1" applyAlignment="1">
      <alignment horizontal="center" vertical="center"/>
    </xf>
    <xf numFmtId="4" fontId="7" fillId="0" borderId="0" xfId="0" applyNumberFormat="1" applyFont="1" applyAlignment="1"/>
    <xf numFmtId="4" fontId="1" fillId="0" borderId="0" xfId="0" applyNumberFormat="1" applyFont="1" applyAlignment="1"/>
    <xf numFmtId="49" fontId="7" fillId="8" borderId="53" xfId="0" applyNumberFormat="1" applyFont="1" applyFill="1" applyBorder="1" applyAlignment="1">
      <alignment horizontal="center" vertical="center"/>
    </xf>
    <xf numFmtId="3" fontId="7" fillId="8" borderId="53" xfId="0" applyNumberFormat="1" applyFont="1" applyFill="1" applyBorder="1" applyAlignment="1">
      <alignment horizontal="center" vertical="center"/>
    </xf>
    <xf numFmtId="3" fontId="10" fillId="8" borderId="53" xfId="0" applyNumberFormat="1" applyFont="1" applyFill="1" applyBorder="1" applyAlignment="1">
      <alignment horizontal="center" vertical="center"/>
    </xf>
    <xf numFmtId="0" fontId="7" fillId="8" borderId="53" xfId="0" applyNumberFormat="1" applyFont="1" applyFill="1" applyBorder="1" applyAlignment="1">
      <alignment vertical="center"/>
    </xf>
    <xf numFmtId="1" fontId="10" fillId="8" borderId="53" xfId="0" applyNumberFormat="1" applyFont="1" applyFill="1" applyBorder="1" applyAlignment="1">
      <alignment horizontal="center" vertical="center"/>
    </xf>
    <xf numFmtId="0" fontId="3" fillId="0" borderId="53" xfId="0" applyNumberFormat="1" applyFont="1" applyFill="1" applyBorder="1" applyAlignment="1">
      <alignment horizontal="center" vertical="center"/>
    </xf>
    <xf numFmtId="0" fontId="3" fillId="0" borderId="53" xfId="0" applyNumberFormat="1" applyFont="1" applyFill="1" applyBorder="1" applyAlignment="1">
      <alignment horizontal="left" vertical="center"/>
    </xf>
    <xf numFmtId="3" fontId="7" fillId="0" borderId="53" xfId="0" applyNumberFormat="1" applyFont="1" applyFill="1" applyBorder="1" applyAlignment="1">
      <alignment horizontal="right" vertical="center"/>
    </xf>
    <xf numFmtId="0" fontId="3" fillId="0" borderId="53" xfId="0" applyNumberFormat="1" applyFont="1" applyFill="1" applyBorder="1" applyAlignment="1">
      <alignment horizontal="right" vertical="center"/>
    </xf>
    <xf numFmtId="3" fontId="3" fillId="0" borderId="53" xfId="0" applyNumberFormat="1" applyFont="1" applyFill="1" applyBorder="1" applyAlignment="1">
      <alignment horizontal="right" vertical="center"/>
    </xf>
    <xf numFmtId="0" fontId="3" fillId="0" borderId="53" xfId="0" applyNumberFormat="1" applyFont="1" applyFill="1" applyBorder="1" applyAlignment="1">
      <alignment vertical="center"/>
    </xf>
    <xf numFmtId="3" fontId="19" fillId="0" borderId="53" xfId="0" applyNumberFormat="1" applyFont="1" applyFill="1" applyBorder="1" applyAlignment="1">
      <alignment horizontal="right" vertical="center"/>
    </xf>
    <xf numFmtId="0" fontId="19" fillId="0" borderId="53" xfId="0" applyFont="1" applyFill="1" applyBorder="1" applyAlignment="1">
      <alignment vertical="center"/>
    </xf>
    <xf numFmtId="0" fontId="10" fillId="0" borderId="53" xfId="0" applyFont="1" applyFill="1" applyBorder="1" applyAlignment="1">
      <alignment vertical="center"/>
    </xf>
    <xf numFmtId="3" fontId="10" fillId="0" borderId="53" xfId="0" applyNumberFormat="1" applyFont="1" applyFill="1" applyBorder="1" applyAlignment="1">
      <alignment horizontal="right" vertical="center"/>
    </xf>
    <xf numFmtId="0" fontId="10" fillId="0" borderId="53" xfId="0" applyFont="1" applyFill="1" applyBorder="1" applyAlignment="1">
      <alignment horizontal="right" vertical="center"/>
    </xf>
    <xf numFmtId="49" fontId="10" fillId="0" borderId="53" xfId="0" applyNumberFormat="1" applyFont="1" applyFill="1" applyBorder="1" applyAlignment="1">
      <alignment horizontal="center" vertical="center"/>
    </xf>
    <xf numFmtId="0" fontId="10" fillId="0" borderId="53" xfId="0" applyNumberFormat="1" applyFont="1" applyFill="1" applyBorder="1" applyAlignment="1">
      <alignment horizontal="center" vertical="center"/>
    </xf>
    <xf numFmtId="0" fontId="10" fillId="0" borderId="53" xfId="0" applyNumberFormat="1" applyFont="1" applyFill="1" applyBorder="1" applyAlignment="1">
      <alignment horizontal="left" vertical="center"/>
    </xf>
    <xf numFmtId="1" fontId="10" fillId="0" borderId="53" xfId="0" applyNumberFormat="1" applyFont="1" applyFill="1" applyBorder="1" applyAlignment="1">
      <alignment horizontal="center" vertical="center"/>
    </xf>
    <xf numFmtId="3" fontId="10" fillId="0" borderId="53" xfId="0" applyNumberFormat="1" applyFont="1" applyFill="1" applyBorder="1" applyAlignment="1">
      <alignment horizontal="center" vertical="center"/>
    </xf>
    <xf numFmtId="3" fontId="7" fillId="0" borderId="53" xfId="0" applyNumberFormat="1" applyFont="1" applyFill="1" applyBorder="1" applyAlignment="1">
      <alignment vertical="center"/>
    </xf>
    <xf numFmtId="3" fontId="3" fillId="0" borderId="53" xfId="0" applyNumberFormat="1" applyFont="1" applyFill="1" applyBorder="1" applyAlignment="1">
      <alignment horizontal="center" vertical="center"/>
    </xf>
    <xf numFmtId="3" fontId="3" fillId="0" borderId="53" xfId="0" applyNumberFormat="1" applyFont="1" applyFill="1" applyBorder="1" applyAlignment="1">
      <alignment vertical="center"/>
    </xf>
    <xf numFmtId="0" fontId="60" fillId="0" borderId="0" xfId="0" applyNumberFormat="1" applyFont="1" applyBorder="1" applyAlignment="1">
      <alignment vertical="center"/>
    </xf>
    <xf numFmtId="0" fontId="0" fillId="0" borderId="0" xfId="0" applyBorder="1" applyAlignment="1"/>
    <xf numFmtId="49" fontId="52" fillId="4" borderId="49" xfId="0" applyNumberFormat="1" applyFont="1" applyFill="1" applyBorder="1" applyAlignment="1">
      <alignment horizontal="center" vertical="center"/>
    </xf>
    <xf numFmtId="0" fontId="63" fillId="4" borderId="49" xfId="0" applyNumberFormat="1" applyFont="1" applyFill="1" applyBorder="1" applyAlignment="1">
      <alignment horizontal="left" vertical="center"/>
    </xf>
    <xf numFmtId="0" fontId="54" fillId="4" borderId="49" xfId="0" applyNumberFormat="1" applyFont="1" applyFill="1" applyBorder="1" applyAlignment="1">
      <alignment horizontal="left" vertical="center"/>
    </xf>
    <xf numFmtId="0" fontId="54" fillId="4" borderId="49" xfId="0" applyNumberFormat="1" applyFont="1" applyFill="1" applyBorder="1" applyAlignment="1">
      <alignment horizontal="center" vertical="center"/>
    </xf>
    <xf numFmtId="0" fontId="54" fillId="0" borderId="49" xfId="0" applyNumberFormat="1" applyFont="1" applyFill="1" applyBorder="1" applyAlignment="1">
      <alignment horizontal="left" vertical="center"/>
    </xf>
    <xf numFmtId="0" fontId="52" fillId="4" borderId="49" xfId="0" applyNumberFormat="1" applyFont="1" applyFill="1" applyBorder="1" applyAlignment="1">
      <alignment horizontal="center" vertical="center"/>
    </xf>
    <xf numFmtId="3" fontId="51" fillId="4" borderId="49" xfId="0" applyNumberFormat="1" applyFont="1" applyFill="1" applyBorder="1" applyAlignment="1">
      <alignment horizontal="right" vertical="center"/>
    </xf>
    <xf numFmtId="165" fontId="51" fillId="4" borderId="49" xfId="0" applyNumberFormat="1" applyFont="1" applyFill="1" applyBorder="1" applyAlignment="1">
      <alignment horizontal="right" vertical="center"/>
    </xf>
    <xf numFmtId="4" fontId="51" fillId="4" borderId="49" xfId="0" applyNumberFormat="1" applyFont="1" applyFill="1" applyBorder="1" applyAlignment="1">
      <alignment horizontal="right" vertical="center"/>
    </xf>
    <xf numFmtId="0" fontId="38" fillId="0" borderId="49" xfId="0" applyFont="1" applyBorder="1" applyAlignment="1"/>
    <xf numFmtId="0" fontId="38" fillId="0" borderId="0" xfId="0" applyFont="1" applyBorder="1" applyAlignment="1"/>
    <xf numFmtId="0" fontId="52" fillId="0" borderId="0" xfId="0" applyNumberFormat="1" applyFont="1" applyBorder="1" applyAlignment="1">
      <alignment vertical="center"/>
    </xf>
    <xf numFmtId="49" fontId="31" fillId="5" borderId="49" xfId="0" applyNumberFormat="1" applyFont="1" applyFill="1" applyBorder="1" applyAlignment="1">
      <alignment horizontal="center" vertical="center"/>
    </xf>
    <xf numFmtId="0" fontId="31" fillId="5" borderId="49" xfId="0" applyNumberFormat="1" applyFont="1" applyFill="1" applyBorder="1" applyAlignment="1">
      <alignment horizontal="center" vertical="center"/>
    </xf>
    <xf numFmtId="3" fontId="31" fillId="5" borderId="49" xfId="0" applyNumberFormat="1" applyFont="1" applyFill="1" applyBorder="1" applyAlignment="1">
      <alignment horizontal="center" vertical="center"/>
    </xf>
    <xf numFmtId="165" fontId="31" fillId="5" borderId="49" xfId="0" applyNumberFormat="1" applyFont="1" applyFill="1" applyBorder="1" applyAlignment="1">
      <alignment horizontal="center" vertical="center"/>
    </xf>
    <xf numFmtId="4" fontId="31" fillId="5" borderId="49" xfId="0" applyNumberFormat="1" applyFont="1" applyFill="1" applyBorder="1" applyAlignment="1">
      <alignment horizontal="center" vertical="center"/>
    </xf>
    <xf numFmtId="0" fontId="31" fillId="5" borderId="49" xfId="0" applyNumberFormat="1" applyFont="1" applyFill="1" applyBorder="1" applyAlignment="1">
      <alignment horizontal="left" vertical="center"/>
    </xf>
    <xf numFmtId="0" fontId="31" fillId="5" borderId="49" xfId="0" applyNumberFormat="1" applyFont="1" applyFill="1" applyBorder="1" applyAlignment="1">
      <alignment horizontal="right" vertical="center"/>
    </xf>
    <xf numFmtId="49" fontId="33" fillId="4" borderId="49" xfId="0" applyNumberFormat="1" applyFont="1" applyFill="1" applyBorder="1" applyAlignment="1">
      <alignment horizontal="center" vertical="center"/>
    </xf>
    <xf numFmtId="0" fontId="33" fillId="3" borderId="49" xfId="0" applyNumberFormat="1" applyFont="1" applyFill="1" applyBorder="1" applyAlignment="1">
      <alignment horizontal="left" vertical="center"/>
    </xf>
    <xf numFmtId="0" fontId="33" fillId="0" borderId="49" xfId="0" applyNumberFormat="1" applyFont="1" applyFill="1" applyBorder="1" applyAlignment="1">
      <alignment horizontal="center" vertical="center"/>
    </xf>
    <xf numFmtId="0" fontId="33" fillId="0" borderId="49" xfId="0" applyNumberFormat="1" applyFont="1" applyFill="1" applyBorder="1" applyAlignment="1">
      <alignment horizontal="left" vertical="center"/>
    </xf>
    <xf numFmtId="0" fontId="33" fillId="4" borderId="49" xfId="0" applyNumberFormat="1" applyFont="1" applyFill="1" applyBorder="1" applyAlignment="1">
      <alignment horizontal="center" vertical="center"/>
    </xf>
    <xf numFmtId="0" fontId="33" fillId="4" borderId="49" xfId="0" applyNumberFormat="1" applyFont="1" applyFill="1" applyBorder="1" applyAlignment="1">
      <alignment horizontal="right" vertical="center"/>
    </xf>
    <xf numFmtId="3" fontId="33" fillId="4" borderId="49" xfId="0" applyNumberFormat="1" applyFont="1" applyFill="1" applyBorder="1" applyAlignment="1">
      <alignment horizontal="center" vertical="center"/>
    </xf>
    <xf numFmtId="165" fontId="33" fillId="4" borderId="49" xfId="0" applyNumberFormat="1" applyFont="1" applyFill="1" applyBorder="1" applyAlignment="1">
      <alignment horizontal="center" vertical="center"/>
    </xf>
    <xf numFmtId="4" fontId="33" fillId="4" borderId="49" xfId="0" applyNumberFormat="1" applyFont="1" applyFill="1" applyBorder="1" applyAlignment="1">
      <alignment horizontal="center" vertical="center"/>
    </xf>
    <xf numFmtId="49" fontId="32" fillId="3" borderId="49" xfId="0" applyNumberFormat="1" applyFont="1" applyFill="1" applyBorder="1" applyAlignment="1">
      <alignment horizontal="center" vertical="center"/>
    </xf>
    <xf numFmtId="0" fontId="32" fillId="3" borderId="49" xfId="0" applyNumberFormat="1" applyFont="1" applyFill="1" applyBorder="1" applyAlignment="1">
      <alignment horizontal="left" vertical="center"/>
    </xf>
    <xf numFmtId="0" fontId="32" fillId="3" borderId="49" xfId="0" applyNumberFormat="1" applyFont="1" applyFill="1" applyBorder="1" applyAlignment="1">
      <alignment horizontal="center" vertical="center"/>
    </xf>
    <xf numFmtId="0" fontId="32" fillId="0" borderId="49" xfId="0" applyNumberFormat="1" applyFont="1" applyFill="1" applyBorder="1" applyAlignment="1">
      <alignment horizontal="center" vertical="center"/>
    </xf>
    <xf numFmtId="0" fontId="32" fillId="0" borderId="49" xfId="0" applyNumberFormat="1" applyFont="1" applyFill="1" applyBorder="1" applyAlignment="1">
      <alignment horizontal="left" vertical="center"/>
    </xf>
    <xf numFmtId="0" fontId="32" fillId="4" borderId="49" xfId="0" applyNumberFormat="1" applyFont="1" applyFill="1" applyBorder="1" applyAlignment="1">
      <alignment horizontal="center" vertical="center"/>
    </xf>
    <xf numFmtId="3" fontId="32" fillId="4" borderId="49" xfId="0" applyNumberFormat="1" applyFont="1" applyFill="1" applyBorder="1" applyAlignment="1">
      <alignment horizontal="right" vertical="center"/>
    </xf>
    <xf numFmtId="165" fontId="32" fillId="4" borderId="49" xfId="0" applyNumberFormat="1" applyFont="1" applyFill="1" applyBorder="1" applyAlignment="1">
      <alignment horizontal="right" vertical="center"/>
    </xf>
    <xf numFmtId="4" fontId="32" fillId="4" borderId="49" xfId="0" applyNumberFormat="1" applyFont="1" applyFill="1" applyBorder="1" applyAlignment="1">
      <alignment horizontal="right" vertical="center"/>
    </xf>
    <xf numFmtId="3" fontId="32" fillId="4" borderId="49" xfId="0" applyNumberFormat="1" applyFont="1" applyFill="1" applyBorder="1" applyAlignment="1">
      <alignment vertical="center"/>
    </xf>
    <xf numFmtId="49" fontId="32" fillId="0" borderId="49" xfId="0" applyNumberFormat="1" applyFont="1" applyFill="1" applyBorder="1" applyAlignment="1">
      <alignment horizontal="center" vertical="center"/>
    </xf>
    <xf numFmtId="1" fontId="32" fillId="0" borderId="49" xfId="0" applyNumberFormat="1" applyFont="1" applyFill="1" applyBorder="1" applyAlignment="1">
      <alignment horizontal="center" vertical="center"/>
    </xf>
    <xf numFmtId="3" fontId="33" fillId="0" borderId="49" xfId="0" applyNumberFormat="1" applyFont="1" applyFill="1" applyBorder="1" applyAlignment="1">
      <alignment horizontal="right" vertical="center"/>
    </xf>
    <xf numFmtId="165" fontId="33" fillId="0" borderId="49" xfId="0" applyNumberFormat="1" applyFont="1" applyFill="1" applyBorder="1" applyAlignment="1">
      <alignment horizontal="right" vertical="center"/>
    </xf>
    <xf numFmtId="4" fontId="33" fillId="0" borderId="49" xfId="0" applyNumberFormat="1" applyFont="1" applyFill="1" applyBorder="1" applyAlignment="1">
      <alignment horizontal="right" vertical="center"/>
    </xf>
    <xf numFmtId="3" fontId="33" fillId="0" borderId="49" xfId="0" applyNumberFormat="1" applyFont="1" applyFill="1" applyBorder="1" applyAlignment="1">
      <alignment vertical="center"/>
    </xf>
    <xf numFmtId="49" fontId="32" fillId="4" borderId="49" xfId="0" applyNumberFormat="1" applyFont="1" applyFill="1" applyBorder="1" applyAlignment="1">
      <alignment horizontal="center" vertical="center"/>
    </xf>
    <xf numFmtId="0" fontId="33" fillId="4" borderId="49" xfId="0" applyNumberFormat="1" applyFont="1" applyFill="1" applyBorder="1" applyAlignment="1">
      <alignment horizontal="left" vertical="center"/>
    </xf>
    <xf numFmtId="1" fontId="32" fillId="4" borderId="49" xfId="0" applyNumberFormat="1" applyFont="1" applyFill="1" applyBorder="1" applyAlignment="1">
      <alignment horizontal="center" vertical="center"/>
    </xf>
    <xf numFmtId="1" fontId="32" fillId="4" borderId="49" xfId="0" applyNumberFormat="1" applyFont="1" applyFill="1" applyBorder="1" applyAlignment="1">
      <alignment horizontal="right" vertical="center"/>
    </xf>
    <xf numFmtId="3" fontId="34" fillId="4" borderId="49" xfId="0" applyNumberFormat="1" applyFont="1" applyFill="1" applyBorder="1" applyAlignment="1">
      <alignment vertical="center"/>
    </xf>
    <xf numFmtId="0" fontId="33" fillId="2" borderId="49" xfId="0" applyNumberFormat="1" applyFont="1" applyFill="1" applyBorder="1" applyAlignment="1">
      <alignment horizontal="left" vertical="center"/>
    </xf>
    <xf numFmtId="3" fontId="32" fillId="6" borderId="49" xfId="0" applyNumberFormat="1" applyFont="1" applyFill="1" applyBorder="1" applyAlignment="1">
      <alignment horizontal="right" vertical="center"/>
    </xf>
    <xf numFmtId="49" fontId="32" fillId="2" borderId="49" xfId="0" applyNumberFormat="1" applyFont="1" applyFill="1" applyBorder="1" applyAlignment="1">
      <alignment horizontal="center" vertical="center"/>
    </xf>
    <xf numFmtId="0" fontId="32" fillId="2" borderId="49" xfId="0" applyNumberFormat="1" applyFont="1" applyFill="1" applyBorder="1" applyAlignment="1">
      <alignment horizontal="left" vertical="center"/>
    </xf>
    <xf numFmtId="3" fontId="35" fillId="0" borderId="49" xfId="0" applyNumberFormat="1" applyFont="1" applyFill="1" applyBorder="1" applyAlignment="1">
      <alignment horizontal="right" vertical="center"/>
    </xf>
    <xf numFmtId="165" fontId="35" fillId="0" borderId="49" xfId="0" applyNumberFormat="1" applyFont="1" applyFill="1" applyBorder="1" applyAlignment="1">
      <alignment horizontal="right" vertical="center"/>
    </xf>
    <xf numFmtId="4" fontId="35" fillId="0" borderId="49" xfId="0" applyNumberFormat="1" applyFont="1" applyFill="1" applyBorder="1" applyAlignment="1">
      <alignment horizontal="right" vertical="center"/>
    </xf>
    <xf numFmtId="3" fontId="35" fillId="0" borderId="49" xfId="0" applyNumberFormat="1" applyFont="1" applyFill="1" applyBorder="1" applyAlignment="1">
      <alignment vertical="center"/>
    </xf>
    <xf numFmtId="0" fontId="32" fillId="4" borderId="49" xfId="0" applyNumberFormat="1" applyFont="1" applyFill="1" applyBorder="1" applyAlignment="1">
      <alignment horizontal="left" vertical="center"/>
    </xf>
    <xf numFmtId="3" fontId="32" fillId="4" borderId="49" xfId="0" applyNumberFormat="1" applyFont="1" applyFill="1" applyBorder="1" applyAlignment="1">
      <alignment horizontal="center" vertical="center"/>
    </xf>
    <xf numFmtId="165" fontId="32" fillId="4" borderId="49" xfId="0" applyNumberFormat="1" applyFont="1" applyFill="1" applyBorder="1" applyAlignment="1">
      <alignment horizontal="center" vertical="center"/>
    </xf>
    <xf numFmtId="4" fontId="32" fillId="4" borderId="49" xfId="0" applyNumberFormat="1" applyFont="1" applyFill="1" applyBorder="1" applyAlignment="1">
      <alignment horizontal="center" vertical="center"/>
    </xf>
    <xf numFmtId="3" fontId="33" fillId="4" borderId="49" xfId="0" applyNumberFormat="1" applyFont="1" applyFill="1" applyBorder="1" applyAlignment="1">
      <alignment vertical="center"/>
    </xf>
    <xf numFmtId="165" fontId="35" fillId="4" borderId="49" xfId="0" applyNumberFormat="1" applyFont="1" applyFill="1" applyBorder="1" applyAlignment="1">
      <alignment horizontal="right" vertical="center"/>
    </xf>
    <xf numFmtId="4" fontId="35" fillId="4" borderId="49" xfId="0" applyNumberFormat="1" applyFont="1" applyFill="1" applyBorder="1" applyAlignment="1">
      <alignment horizontal="right" vertical="center"/>
    </xf>
    <xf numFmtId="0" fontId="33" fillId="7" borderId="49" xfId="0" applyNumberFormat="1" applyFont="1" applyFill="1" applyBorder="1" applyAlignment="1">
      <alignment horizontal="left" vertical="center"/>
    </xf>
    <xf numFmtId="49" fontId="32" fillId="7" borderId="49" xfId="0" applyNumberFormat="1" applyFont="1" applyFill="1" applyBorder="1" applyAlignment="1">
      <alignment horizontal="center" vertical="center"/>
    </xf>
    <xf numFmtId="0" fontId="32" fillId="7" borderId="49" xfId="0" applyNumberFormat="1" applyFont="1" applyFill="1" applyBorder="1" applyAlignment="1">
      <alignment horizontal="left" vertical="center"/>
    </xf>
    <xf numFmtId="3" fontId="35" fillId="4" borderId="49" xfId="0" applyNumberFormat="1" applyFont="1" applyFill="1" applyBorder="1" applyAlignment="1">
      <alignment horizontal="right" vertical="center"/>
    </xf>
    <xf numFmtId="0" fontId="51" fillId="4" borderId="49" xfId="0" applyNumberFormat="1" applyFont="1" applyFill="1" applyBorder="1" applyAlignment="1">
      <alignment horizontal="left" vertical="center"/>
    </xf>
    <xf numFmtId="0" fontId="51" fillId="4" borderId="49" xfId="0" applyNumberFormat="1" applyFont="1" applyFill="1" applyBorder="1" applyAlignment="1">
      <alignment horizontal="center" vertical="center"/>
    </xf>
    <xf numFmtId="0" fontId="51" fillId="0" borderId="49" xfId="0" applyNumberFormat="1" applyFont="1" applyFill="1" applyBorder="1" applyAlignment="1">
      <alignment horizontal="center" vertical="center"/>
    </xf>
    <xf numFmtId="0" fontId="51" fillId="0" borderId="49" xfId="0" applyNumberFormat="1" applyFont="1" applyFill="1" applyBorder="1" applyAlignment="1">
      <alignment horizontal="left" vertical="center"/>
    </xf>
    <xf numFmtId="1" fontId="52" fillId="4" borderId="49" xfId="0" applyNumberFormat="1" applyFont="1" applyFill="1" applyBorder="1" applyAlignment="1">
      <alignment horizontal="right" vertical="center"/>
    </xf>
    <xf numFmtId="3" fontId="53" fillId="4" borderId="49" xfId="0" applyNumberFormat="1" applyFont="1" applyFill="1" applyBorder="1" applyAlignment="1">
      <alignment horizontal="right" vertical="center"/>
    </xf>
    <xf numFmtId="165" fontId="53" fillId="4" borderId="49" xfId="0" applyNumberFormat="1" applyFont="1" applyFill="1" applyBorder="1" applyAlignment="1">
      <alignment horizontal="right" vertical="center"/>
    </xf>
    <xf numFmtId="4" fontId="53" fillId="4" borderId="49" xfId="0" applyNumberFormat="1" applyFont="1" applyFill="1" applyBorder="1" applyAlignment="1">
      <alignment horizontal="right" vertical="center"/>
    </xf>
    <xf numFmtId="49" fontId="51" fillId="4" borderId="49" xfId="0" applyNumberFormat="1" applyFont="1" applyFill="1" applyBorder="1" applyAlignment="1">
      <alignment horizontal="left" vertical="center"/>
    </xf>
    <xf numFmtId="49" fontId="52" fillId="0" borderId="49" xfId="0" applyNumberFormat="1" applyFont="1" applyFill="1" applyBorder="1" applyAlignment="1">
      <alignment horizontal="center" vertical="center"/>
    </xf>
    <xf numFmtId="0" fontId="52" fillId="0" borderId="49" xfId="0" applyNumberFormat="1" applyFont="1" applyFill="1" applyBorder="1" applyAlignment="1">
      <alignment horizontal="center" vertical="center"/>
    </xf>
    <xf numFmtId="1" fontId="52" fillId="0" borderId="49" xfId="0" applyNumberFormat="1" applyFont="1" applyFill="1" applyBorder="1" applyAlignment="1">
      <alignment horizontal="center" vertical="center"/>
    </xf>
    <xf numFmtId="3" fontId="51" fillId="0" borderId="49" xfId="0" applyNumberFormat="1" applyFont="1" applyFill="1" applyBorder="1" applyAlignment="1">
      <alignment horizontal="right" vertical="center"/>
    </xf>
    <xf numFmtId="165" fontId="51" fillId="0" borderId="49" xfId="0" applyNumberFormat="1" applyFont="1" applyFill="1" applyBorder="1" applyAlignment="1">
      <alignment horizontal="right" vertical="center"/>
    </xf>
    <xf numFmtId="4" fontId="51" fillId="0" borderId="49" xfId="0" applyNumberFormat="1" applyFont="1" applyFill="1" applyBorder="1" applyAlignment="1">
      <alignment horizontal="right" vertical="center"/>
    </xf>
    <xf numFmtId="3" fontId="51" fillId="0" borderId="49" xfId="0" applyNumberFormat="1" applyFont="1" applyFill="1" applyBorder="1" applyAlignment="1">
      <alignment vertical="center"/>
    </xf>
    <xf numFmtId="49" fontId="59" fillId="0" borderId="49" xfId="0" applyNumberFormat="1" applyFont="1" applyBorder="1" applyAlignment="1">
      <alignment horizontal="center" vertical="center"/>
    </xf>
    <xf numFmtId="0" fontId="56" fillId="0" borderId="49" xfId="0" applyFont="1" applyBorder="1" applyAlignment="1">
      <alignment horizontal="left" vertical="center"/>
    </xf>
    <xf numFmtId="0" fontId="59" fillId="0" borderId="49" xfId="0" applyFont="1" applyBorder="1" applyAlignment="1">
      <alignment horizontal="center" vertical="center"/>
    </xf>
    <xf numFmtId="1" fontId="59" fillId="0" borderId="49" xfId="0" applyNumberFormat="1" applyFont="1" applyBorder="1" applyAlignment="1">
      <alignment horizontal="center" vertical="center"/>
    </xf>
    <xf numFmtId="0" fontId="53" fillId="0" borderId="49" xfId="0" applyFont="1" applyBorder="1" applyAlignment="1">
      <alignment horizontal="left" vertical="center"/>
    </xf>
    <xf numFmtId="0" fontId="60" fillId="0" borderId="49" xfId="0" applyFont="1" applyBorder="1" applyAlignment="1">
      <alignment horizontal="center" vertical="center"/>
    </xf>
    <xf numFmtId="1" fontId="60" fillId="0" borderId="49" xfId="0" applyNumberFormat="1" applyFont="1" applyBorder="1" applyAlignment="1">
      <alignment horizontal="center" vertical="center"/>
    </xf>
    <xf numFmtId="0" fontId="61" fillId="0" borderId="49" xfId="0" applyFont="1" applyBorder="1" applyAlignment="1"/>
    <xf numFmtId="3" fontId="53" fillId="0" borderId="49" xfId="0" applyNumberFormat="1" applyFont="1" applyFill="1" applyBorder="1" applyAlignment="1">
      <alignment horizontal="right" vertical="center"/>
    </xf>
    <xf numFmtId="165" fontId="53" fillId="0" borderId="49" xfId="0" applyNumberFormat="1" applyFont="1" applyFill="1" applyBorder="1" applyAlignment="1">
      <alignment horizontal="right" vertical="center"/>
    </xf>
    <xf numFmtId="4" fontId="53" fillId="0" borderId="49" xfId="0" applyNumberFormat="1" applyFont="1" applyFill="1" applyBorder="1" applyAlignment="1">
      <alignment horizontal="right" vertical="center"/>
    </xf>
    <xf numFmtId="49" fontId="62" fillId="0" borderId="49" xfId="0" applyNumberFormat="1" applyFont="1" applyBorder="1" applyAlignment="1">
      <alignment horizontal="center" vertical="center"/>
    </xf>
    <xf numFmtId="0" fontId="63" fillId="0" borderId="49" xfId="0" applyFont="1" applyBorder="1" applyAlignment="1">
      <alignment horizontal="left" vertical="center"/>
    </xf>
    <xf numFmtId="0" fontId="62" fillId="0" borderId="49" xfId="0" applyFont="1" applyBorder="1" applyAlignment="1">
      <alignment horizontal="center" vertical="center"/>
    </xf>
    <xf numFmtId="1" fontId="62" fillId="0" borderId="49" xfId="0" applyNumberFormat="1" applyFont="1" applyBorder="1" applyAlignment="1">
      <alignment horizontal="center" vertical="center"/>
    </xf>
    <xf numFmtId="0" fontId="64" fillId="0" borderId="49" xfId="0" applyFont="1" applyBorder="1" applyAlignment="1"/>
    <xf numFmtId="3" fontId="63" fillId="0" borderId="49" xfId="0" applyNumberFormat="1" applyFont="1" applyFill="1" applyBorder="1" applyAlignment="1">
      <alignment horizontal="right" vertical="center"/>
    </xf>
    <xf numFmtId="165" fontId="63" fillId="0" borderId="49" xfId="0" applyNumberFormat="1" applyFont="1" applyFill="1" applyBorder="1" applyAlignment="1">
      <alignment horizontal="right" vertical="center"/>
    </xf>
    <xf numFmtId="4" fontId="63" fillId="0" borderId="49" xfId="0" applyNumberFormat="1" applyFont="1" applyFill="1" applyBorder="1" applyAlignment="1">
      <alignment horizontal="right" vertical="center"/>
    </xf>
    <xf numFmtId="49" fontId="51" fillId="4" borderId="49" xfId="0" applyNumberFormat="1" applyFont="1" applyFill="1" applyBorder="1" applyAlignment="1">
      <alignment horizontal="center" vertical="center"/>
    </xf>
    <xf numFmtId="165" fontId="54" fillId="4" borderId="49" xfId="0" applyNumberFormat="1" applyFont="1" applyFill="1" applyBorder="1" applyAlignment="1">
      <alignment horizontal="right" vertical="center"/>
    </xf>
    <xf numFmtId="4" fontId="56" fillId="4" borderId="49" xfId="0" applyNumberFormat="1" applyFont="1" applyFill="1" applyBorder="1" applyAlignment="1">
      <alignment horizontal="right" vertical="center"/>
    </xf>
    <xf numFmtId="3" fontId="55" fillId="4" borderId="49" xfId="0" applyNumberFormat="1" applyFont="1" applyFill="1" applyBorder="1" applyAlignment="1">
      <alignment vertical="center"/>
    </xf>
    <xf numFmtId="3" fontId="55" fillId="4" borderId="49" xfId="0" applyNumberFormat="1" applyFont="1" applyFill="1" applyBorder="1" applyAlignment="1">
      <alignment horizontal="right" vertical="center"/>
    </xf>
    <xf numFmtId="49" fontId="51" fillId="0" borderId="49" xfId="0" applyNumberFormat="1" applyFont="1" applyBorder="1" applyAlignment="1">
      <alignment vertical="center"/>
    </xf>
    <xf numFmtId="0" fontId="51" fillId="0" borderId="49" xfId="0" applyNumberFormat="1" applyFont="1" applyBorder="1" applyAlignment="1">
      <alignment vertical="center"/>
    </xf>
    <xf numFmtId="0" fontId="51" fillId="0" borderId="49" xfId="0" applyNumberFormat="1" applyFont="1" applyBorder="1" applyAlignment="1">
      <alignment horizontal="center" vertical="center"/>
    </xf>
    <xf numFmtId="0" fontId="51" fillId="0" borderId="49" xfId="0" applyNumberFormat="1" applyFont="1" applyFill="1" applyBorder="1" applyAlignment="1">
      <alignment vertical="center"/>
    </xf>
    <xf numFmtId="165" fontId="57" fillId="4" borderId="49" xfId="0" applyNumberFormat="1" applyFont="1" applyFill="1" applyBorder="1" applyAlignment="1">
      <alignment horizontal="right" vertical="center"/>
    </xf>
    <xf numFmtId="3" fontId="58" fillId="4" borderId="49" xfId="0" applyNumberFormat="1" applyFont="1" applyFill="1" applyBorder="1" applyAlignment="1">
      <alignment vertical="center"/>
    </xf>
    <xf numFmtId="3" fontId="58" fillId="4" borderId="49" xfId="0" applyNumberFormat="1" applyFont="1" applyFill="1" applyBorder="1" applyAlignment="1">
      <alignment horizontal="right" vertical="center"/>
    </xf>
    <xf numFmtId="49" fontId="51" fillId="0" borderId="49" xfId="0" applyNumberFormat="1" applyFont="1" applyFill="1" applyBorder="1" applyAlignment="1">
      <alignment horizontal="left" vertical="center"/>
    </xf>
    <xf numFmtId="165" fontId="38" fillId="0" borderId="49" xfId="0" applyNumberFormat="1" applyFont="1" applyBorder="1" applyAlignment="1"/>
    <xf numFmtId="4" fontId="38" fillId="0" borderId="49" xfId="0" applyNumberFormat="1" applyFont="1" applyBorder="1" applyAlignment="1"/>
    <xf numFmtId="165" fontId="32" fillId="0" borderId="49" xfId="0" applyNumberFormat="1" applyFont="1" applyBorder="1" applyAlignment="1">
      <alignment vertical="center"/>
    </xf>
    <xf numFmtId="0" fontId="32" fillId="0" borderId="0" xfId="0" applyNumberFormat="1" applyFont="1" applyFill="1" applyBorder="1" applyAlignment="1">
      <alignment vertical="center"/>
    </xf>
    <xf numFmtId="0" fontId="32" fillId="0" borderId="0" xfId="0" applyNumberFormat="1" applyFont="1" applyBorder="1" applyAlignment="1">
      <alignment vertical="center"/>
    </xf>
    <xf numFmtId="0" fontId="62" fillId="0" borderId="0" xfId="0" applyNumberFormat="1" applyFont="1" applyBorder="1" applyAlignment="1">
      <alignment vertical="center"/>
    </xf>
    <xf numFmtId="0" fontId="51" fillId="0" borderId="0" xfId="0" applyNumberFormat="1" applyFont="1" applyBorder="1" applyAlignment="1">
      <alignment vertical="center"/>
    </xf>
    <xf numFmtId="49" fontId="32" fillId="0" borderId="0" xfId="0" applyNumberFormat="1" applyFont="1" applyBorder="1" applyAlignment="1">
      <alignment vertical="center"/>
    </xf>
    <xf numFmtId="0" fontId="32" fillId="0" borderId="0" xfId="0" applyNumberFormat="1" applyFont="1" applyBorder="1" applyAlignment="1">
      <alignment horizontal="center" vertical="center"/>
    </xf>
    <xf numFmtId="0" fontId="32" fillId="0" borderId="0" xfId="0" applyNumberFormat="1" applyFont="1" applyBorder="1" applyAlignment="1">
      <alignment horizontal="right" vertical="center"/>
    </xf>
    <xf numFmtId="4" fontId="32" fillId="0" borderId="0" xfId="0" applyNumberFormat="1" applyFont="1" applyBorder="1" applyAlignment="1">
      <alignment vertical="center"/>
    </xf>
    <xf numFmtId="3" fontId="32" fillId="0" borderId="0" xfId="0" applyNumberFormat="1" applyFont="1" applyBorder="1" applyAlignment="1">
      <alignment vertical="center"/>
    </xf>
    <xf numFmtId="3" fontId="56" fillId="0" borderId="49" xfId="0" applyNumberFormat="1" applyFont="1" applyBorder="1" applyAlignment="1">
      <alignment horizontal="left" vertical="center"/>
    </xf>
    <xf numFmtId="3" fontId="53" fillId="0" borderId="49" xfId="0" applyNumberFormat="1" applyFont="1" applyBorder="1" applyAlignment="1">
      <alignment horizontal="left" vertical="center"/>
    </xf>
    <xf numFmtId="3" fontId="63" fillId="0" borderId="49" xfId="0" applyNumberFormat="1" applyFont="1" applyBorder="1" applyAlignment="1">
      <alignment horizontal="left" vertical="center"/>
    </xf>
    <xf numFmtId="0" fontId="38" fillId="0" borderId="49" xfId="0" applyFont="1" applyBorder="1" applyAlignment="1">
      <alignment horizontal="left"/>
    </xf>
    <xf numFmtId="0" fontId="0" fillId="0" borderId="0" xfId="0" applyAlignment="1">
      <alignment horizontal="left"/>
    </xf>
    <xf numFmtId="0" fontId="32" fillId="0" borderId="0" xfId="0" applyNumberFormat="1" applyFont="1" applyFill="1" applyBorder="1" applyAlignment="1">
      <alignment horizontal="left" vertical="center"/>
    </xf>
    <xf numFmtId="0" fontId="66" fillId="0" borderId="0" xfId="1" applyFont="1" applyAlignment="1" applyProtection="1">
      <alignment horizontal="left"/>
    </xf>
    <xf numFmtId="0" fontId="7" fillId="8" borderId="13" xfId="0" applyNumberFormat="1" applyFont="1" applyFill="1" applyBorder="1" applyAlignment="1">
      <alignment horizontal="center" vertical="center" wrapText="1"/>
    </xf>
    <xf numFmtId="0" fontId="7" fillId="8" borderId="12" xfId="0" applyNumberFormat="1" applyFont="1" applyFill="1" applyBorder="1" applyAlignment="1">
      <alignment horizontal="center" vertical="center" wrapText="1"/>
    </xf>
    <xf numFmtId="0" fontId="14" fillId="8" borderId="8" xfId="0" applyNumberFormat="1" applyFont="1" applyFill="1" applyBorder="1" applyAlignment="1">
      <alignment horizontal="left" vertical="center"/>
    </xf>
    <xf numFmtId="0" fontId="7" fillId="15" borderId="0" xfId="0" applyNumberFormat="1" applyFont="1" applyFill="1" applyBorder="1" applyAlignment="1">
      <alignment horizontal="center" vertical="center" wrapText="1"/>
    </xf>
    <xf numFmtId="0" fontId="7" fillId="8" borderId="14" xfId="0" applyNumberFormat="1" applyFont="1" applyFill="1" applyBorder="1" applyAlignment="1">
      <alignment horizontal="center" vertical="center" wrapText="1"/>
    </xf>
    <xf numFmtId="0" fontId="7" fillId="8" borderId="15" xfId="0" applyNumberFormat="1" applyFont="1" applyFill="1" applyBorder="1" applyAlignment="1">
      <alignment horizontal="center" vertical="center" wrapText="1"/>
    </xf>
    <xf numFmtId="0" fontId="7" fillId="12" borderId="24" xfId="0" applyNumberFormat="1" applyFont="1" applyFill="1" applyBorder="1" applyAlignment="1">
      <alignment horizontal="center" vertical="center"/>
    </xf>
    <xf numFmtId="3" fontId="7" fillId="12" borderId="24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top"/>
    </xf>
    <xf numFmtId="0" fontId="0" fillId="0" borderId="0" xfId="0" applyAlignment="1"/>
    <xf numFmtId="0" fontId="6" fillId="0" borderId="0" xfId="0" applyFont="1" applyAlignment="1">
      <alignment horizontal="center" vertical="top"/>
    </xf>
    <xf numFmtId="0" fontId="7" fillId="12" borderId="7" xfId="0" applyNumberFormat="1" applyFont="1" applyFill="1" applyBorder="1" applyAlignment="1">
      <alignment horizontal="center" vertical="center"/>
    </xf>
    <xf numFmtId="3" fontId="7" fillId="12" borderId="7" xfId="0" applyNumberFormat="1" applyFont="1" applyFill="1" applyBorder="1" applyAlignment="1">
      <alignment horizontal="center" vertical="center"/>
    </xf>
    <xf numFmtId="0" fontId="7" fillId="8" borderId="34" xfId="0" applyNumberFormat="1" applyFont="1" applyFill="1" applyBorder="1" applyAlignment="1">
      <alignment horizontal="left" vertical="center"/>
    </xf>
    <xf numFmtId="0" fontId="7" fillId="8" borderId="36" xfId="0" applyNumberFormat="1" applyFont="1" applyFill="1" applyBorder="1" applyAlignment="1">
      <alignment horizontal="left" vertical="center"/>
    </xf>
    <xf numFmtId="0" fontId="7" fillId="8" borderId="29" xfId="0" applyNumberFormat="1" applyFont="1" applyFill="1" applyBorder="1" applyAlignment="1">
      <alignment horizontal="center" vertical="center" wrapText="1"/>
    </xf>
    <xf numFmtId="0" fontId="7" fillId="8" borderId="30" xfId="0" applyNumberFormat="1" applyFont="1" applyFill="1" applyBorder="1" applyAlignment="1">
      <alignment horizontal="center" vertical="center"/>
    </xf>
    <xf numFmtId="0" fontId="7" fillId="8" borderId="8" xfId="0" applyNumberFormat="1" applyFont="1" applyFill="1" applyBorder="1" applyAlignment="1">
      <alignment horizontal="center" vertical="center"/>
    </xf>
    <xf numFmtId="0" fontId="7" fillId="8" borderId="29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left" vertical="top"/>
    </xf>
    <xf numFmtId="0" fontId="4" fillId="5" borderId="38" xfId="0" applyNumberFormat="1" applyFont="1" applyFill="1" applyBorder="1" applyAlignment="1">
      <alignment horizontal="center" vertical="center" wrapText="1"/>
    </xf>
    <xf numFmtId="0" fontId="4" fillId="5" borderId="41" xfId="0" applyNumberFormat="1" applyFont="1" applyFill="1" applyBorder="1" applyAlignment="1">
      <alignment horizontal="center" vertical="center" wrapText="1"/>
    </xf>
    <xf numFmtId="0" fontId="4" fillId="5" borderId="39" xfId="0" applyNumberFormat="1" applyFont="1" applyFill="1" applyBorder="1" applyAlignment="1">
      <alignment horizontal="center" vertical="center"/>
    </xf>
    <xf numFmtId="0" fontId="4" fillId="5" borderId="40" xfId="0" applyNumberFormat="1" applyFont="1" applyFill="1" applyBorder="1" applyAlignment="1">
      <alignment horizontal="center" vertical="center"/>
    </xf>
    <xf numFmtId="0" fontId="4" fillId="5" borderId="41" xfId="0" applyNumberFormat="1" applyFont="1" applyFill="1" applyBorder="1" applyAlignment="1">
      <alignment horizontal="center" vertical="center"/>
    </xf>
    <xf numFmtId="0" fontId="21" fillId="5" borderId="39" xfId="0" applyNumberFormat="1" applyFont="1" applyFill="1" applyBorder="1" applyAlignment="1">
      <alignment horizontal="center" vertical="center"/>
    </xf>
    <xf numFmtId="0" fontId="21" fillId="5" borderId="40" xfId="0" applyNumberFormat="1" applyFont="1" applyFill="1" applyBorder="1" applyAlignment="1">
      <alignment horizontal="center" vertical="center"/>
    </xf>
    <xf numFmtId="0" fontId="21" fillId="5" borderId="41" xfId="0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left" vertical="top"/>
    </xf>
    <xf numFmtId="0" fontId="38" fillId="0" borderId="0" xfId="0" applyFont="1" applyAlignment="1"/>
  </cellXfs>
  <cellStyles count="2">
    <cellStyle name="Hyperlink" xfId="1" builtinId="8"/>
    <cellStyle name="Normal" xfId="0" builtinId="0"/>
  </cellStyles>
  <dxfs count="10">
    <dxf>
      <font>
        <condense val="0"/>
        <extend val="0"/>
        <color indexed="17"/>
      </font>
      <fill>
        <patternFill patternType="solid">
          <bgColor indexed="17"/>
        </patternFill>
      </fill>
    </dxf>
    <dxf>
      <font>
        <condense val="0"/>
        <extend val="0"/>
        <color indexed="17"/>
      </font>
      <fill>
        <patternFill patternType="solid">
          <bgColor indexed="17"/>
        </patternFill>
      </fill>
    </dxf>
    <dxf>
      <font>
        <condense val="0"/>
        <extend val="0"/>
        <color indexed="17"/>
      </font>
      <fill>
        <patternFill patternType="solid">
          <bgColor indexed="17"/>
        </patternFill>
      </fill>
    </dxf>
    <dxf>
      <font>
        <condense val="0"/>
        <extend val="0"/>
        <color indexed="17"/>
      </font>
      <fill>
        <patternFill patternType="solid">
          <bgColor indexed="17"/>
        </patternFill>
      </fill>
    </dxf>
    <dxf>
      <font>
        <condense val="0"/>
        <extend val="0"/>
        <color indexed="17"/>
      </font>
      <fill>
        <patternFill patternType="solid">
          <fgColor indexed="17"/>
          <bgColor indexed="13"/>
        </patternFill>
      </fill>
    </dxf>
    <dxf>
      <fill>
        <patternFill patternType="solid">
          <bgColor indexed="20"/>
        </patternFill>
      </fill>
    </dxf>
    <dxf>
      <fill>
        <patternFill patternType="solid">
          <bgColor indexed="47"/>
        </patternFill>
      </fill>
    </dxf>
    <dxf>
      <fill>
        <patternFill patternType="solid">
          <bgColor indexed="20"/>
        </patternFill>
      </fill>
    </dxf>
    <dxf>
      <font>
        <condense val="0"/>
        <extend val="0"/>
        <color indexed="57"/>
      </font>
      <fill>
        <patternFill patternType="solid">
          <bgColor indexed="57"/>
        </patternFill>
      </fill>
    </dxf>
    <dxf>
      <font>
        <condense val="0"/>
        <extend val="0"/>
        <color indexed="18"/>
      </font>
      <fill>
        <patternFill patternType="solid">
          <bgColor indexed="18"/>
        </patternFill>
      </fill>
    </dxf>
  </dxfs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E6"/>
      <rgbColor rgb="00000000"/>
      <rgbColor rgb="00F5F5F5"/>
      <rgbColor rgb="000000FF"/>
      <rgbColor rgb="00FFFFFF"/>
      <rgbColor rgb="002C6017"/>
      <rgbColor rgb="00CCCCCC"/>
      <rgbColor rgb="00CCCCCC"/>
      <rgbColor rgb="00FFFFFF"/>
      <rgbColor rgb="00FF0000"/>
      <rgbColor rgb="00C0EDFE"/>
      <rgbColor rgb="00CFBBFE"/>
      <rgbColor rgb="00F6C7D9"/>
      <rgbColor rgb="00D9EACA"/>
      <rgbColor rgb="00FFDBCD"/>
      <rgbColor rgb="00F5D3D5"/>
      <rgbColor rgb="000000D4"/>
      <rgbColor rgb="00FEFDA3"/>
      <rgbColor rgb="00D8FCD4"/>
      <rgbColor rgb="00DD0806"/>
      <rgbColor rgb="00006600"/>
      <rgbColor rgb="002D660F"/>
      <rgbColor rgb="00CDCDCD"/>
      <rgbColor rgb="00CDCDCD"/>
      <rgbColor rgb="00E6E6E6"/>
      <rgbColor rgb="00006411"/>
      <rgbColor rgb="00000099"/>
      <rgbColor rgb="00E6E6E6"/>
      <rgbColor rgb="00FFEFCB"/>
      <rgbColor rgb="00FFE8CB"/>
      <rgbColor rgb="00FEDF98"/>
      <rgbColor rgb="00FEDE98"/>
      <rgbColor rgb="00FF8080"/>
      <rgbColor rgb="00C0C0C0"/>
      <rgbColor rgb="002B6016"/>
      <rgbColor rgb="00006410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worksheet" Target="worksheets/sheet7.xml"/><Relationship Id="rId1" Type="http://schemas.openxmlformats.org/officeDocument/2006/relationships/worksheet" Target="worksheets/sheet1.xml"/><Relationship Id="rId24" Type="http://schemas.openxmlformats.org/officeDocument/2006/relationships/styles" Target="styles.xml"/><Relationship Id="rId2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0" Type="http://schemas.openxmlformats.org/officeDocument/2006/relationships/worksheet" Target="worksheets/sheet10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9" Type="http://schemas.openxmlformats.org/officeDocument/2006/relationships/worksheet" Target="worksheets/sheet9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14" Type="http://schemas.openxmlformats.org/officeDocument/2006/relationships/worksheet" Target="worksheets/sheet14.xml"/><Relationship Id="rId23" Type="http://schemas.openxmlformats.org/officeDocument/2006/relationships/theme" Target="theme/theme1.xml"/><Relationship Id="rId4" Type="http://schemas.openxmlformats.org/officeDocument/2006/relationships/worksheet" Target="worksheets/sheet4.xml"/><Relationship Id="rId26" Type="http://schemas.openxmlformats.org/officeDocument/2006/relationships/calcChain" Target="calcChain.xml"/><Relationship Id="rId11" Type="http://schemas.openxmlformats.org/officeDocument/2006/relationships/worksheet" Target="worksheets/sheet11.xml"/><Relationship Id="rId6" Type="http://schemas.openxmlformats.org/officeDocument/2006/relationships/worksheet" Target="worksheets/sheet6.xml"/><Relationship Id="rId16" Type="http://schemas.openxmlformats.org/officeDocument/2006/relationships/worksheet" Target="worksheets/sheet1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://www.cgd.ucar.edu/cseg/ccsm4_0_runs/b40.1850_ramp.track1.1deg.001/index.html" TargetMode="External"/><Relationship Id="rId1" Type="http://schemas.openxmlformats.org/officeDocument/2006/relationships/hyperlink" Target="http://www.cgd.ucar.edu/cseg/ccsm4_0_runs/b40.1850.track1.1deg.006/index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JG460"/>
  <sheetViews>
    <sheetView tabSelected="1" workbookViewId="0">
      <selection activeCell="M19" sqref="M19"/>
    </sheetView>
  </sheetViews>
  <sheetFormatPr baseColWidth="10" defaultColWidth="10.28515625" defaultRowHeight="13"/>
  <cols>
    <col min="1" max="1" width="18.85546875" style="388" bestFit="1" customWidth="1"/>
    <col min="2" max="2" width="37.85546875" style="385" bestFit="1" customWidth="1"/>
    <col min="3" max="3" width="16" style="385" customWidth="1"/>
    <col min="4" max="4" width="2.7109375" style="389" customWidth="1"/>
    <col min="5" max="5" width="3.5703125" style="389" customWidth="1"/>
    <col min="6" max="6" width="8.7109375" style="398" bestFit="1" customWidth="1"/>
    <col min="7" max="7" width="18" style="384" bestFit="1" customWidth="1"/>
    <col min="8" max="8" width="7" style="385" bestFit="1" customWidth="1"/>
    <col min="9" max="9" width="6.85546875" style="385" bestFit="1" customWidth="1"/>
    <col min="10" max="10" width="5.42578125" style="390" bestFit="1" customWidth="1"/>
    <col min="11" max="11" width="7.7109375" style="385" bestFit="1" customWidth="1"/>
    <col min="12" max="12" width="12" style="385" bestFit="1" customWidth="1"/>
    <col min="13" max="13" width="11.5703125" style="383" bestFit="1" customWidth="1"/>
    <col min="14" max="14" width="8.85546875" style="391" bestFit="1" customWidth="1"/>
    <col min="15" max="15" width="9.85546875" style="392" bestFit="1" customWidth="1"/>
    <col min="16" max="17" width="8.28515625" style="392" bestFit="1" customWidth="1"/>
    <col min="18" max="19" width="7.140625" style="392" bestFit="1" customWidth="1"/>
    <col min="20" max="20" width="8.28515625" style="392" bestFit="1" customWidth="1"/>
    <col min="21" max="21" width="9.42578125" style="392" bestFit="1" customWidth="1"/>
    <col min="22" max="22" width="9.85546875" style="392" bestFit="1" customWidth="1"/>
    <col min="23" max="267" width="10.28515625" style="264"/>
    <col min="268" max="16384" width="10.28515625" style="385"/>
  </cols>
  <sheetData>
    <row r="1" spans="1:267" s="384" customFormat="1">
      <c r="A1" s="277"/>
      <c r="B1" s="278"/>
      <c r="C1" s="278" t="s">
        <v>19</v>
      </c>
      <c r="D1" s="278" t="s">
        <v>20</v>
      </c>
      <c r="E1" s="278" t="s">
        <v>21</v>
      </c>
      <c r="F1" s="282" t="s">
        <v>3001</v>
      </c>
      <c r="G1" s="278" t="s">
        <v>3002</v>
      </c>
      <c r="H1" s="278" t="s">
        <v>3003</v>
      </c>
      <c r="I1" s="278" t="s">
        <v>3004</v>
      </c>
      <c r="J1" s="278" t="s">
        <v>3031</v>
      </c>
      <c r="K1" s="279" t="s">
        <v>3032</v>
      </c>
      <c r="L1" s="278" t="s">
        <v>3033</v>
      </c>
      <c r="M1" s="280" t="s">
        <v>22</v>
      </c>
      <c r="N1" s="281" t="s">
        <v>23</v>
      </c>
      <c r="O1" s="279" t="s">
        <v>2972</v>
      </c>
      <c r="P1" s="279" t="s">
        <v>2973</v>
      </c>
      <c r="Q1" s="279" t="s">
        <v>844</v>
      </c>
      <c r="R1" s="279" t="s">
        <v>844</v>
      </c>
      <c r="S1" s="279" t="s">
        <v>844</v>
      </c>
      <c r="T1" s="279" t="s">
        <v>844</v>
      </c>
      <c r="U1" s="279" t="s">
        <v>5</v>
      </c>
      <c r="V1" s="279" t="s">
        <v>6</v>
      </c>
      <c r="W1" s="264"/>
      <c r="X1" s="264"/>
      <c r="Y1" s="264"/>
      <c r="Z1" s="264"/>
      <c r="AA1" s="264"/>
      <c r="AB1" s="264"/>
      <c r="AC1" s="264"/>
      <c r="AD1" s="264"/>
      <c r="AE1" s="264"/>
      <c r="AF1" s="264"/>
      <c r="AG1" s="264"/>
      <c r="AH1" s="264"/>
      <c r="AI1" s="264"/>
      <c r="AJ1" s="264"/>
      <c r="AK1" s="264"/>
      <c r="AL1" s="264"/>
      <c r="AM1" s="264"/>
      <c r="AN1" s="264"/>
      <c r="AO1" s="264"/>
      <c r="AP1" s="264"/>
      <c r="AQ1" s="264"/>
      <c r="AR1" s="264"/>
      <c r="AS1" s="264"/>
      <c r="AT1" s="264"/>
      <c r="AU1" s="264"/>
      <c r="AV1" s="264"/>
      <c r="AW1" s="264"/>
      <c r="AX1" s="264"/>
      <c r="AY1" s="264"/>
      <c r="AZ1" s="264"/>
      <c r="BA1" s="264"/>
      <c r="BB1" s="264"/>
      <c r="BC1" s="264"/>
      <c r="BD1" s="264"/>
      <c r="BE1" s="264"/>
      <c r="BF1" s="264"/>
      <c r="BG1" s="264"/>
      <c r="BH1" s="264"/>
      <c r="BI1" s="264"/>
      <c r="BJ1" s="264"/>
      <c r="BK1" s="264"/>
      <c r="BL1" s="264"/>
      <c r="BM1" s="264"/>
      <c r="BN1" s="264"/>
      <c r="BO1" s="264"/>
      <c r="BP1" s="264"/>
      <c r="BQ1" s="264"/>
      <c r="BR1" s="264"/>
      <c r="BS1" s="264"/>
      <c r="BT1" s="264"/>
      <c r="BU1" s="264"/>
      <c r="BV1" s="264"/>
      <c r="BW1" s="264"/>
      <c r="BX1" s="264"/>
      <c r="BY1" s="264"/>
      <c r="BZ1" s="264"/>
      <c r="CA1" s="264"/>
      <c r="CB1" s="264"/>
      <c r="CC1" s="264"/>
      <c r="CD1" s="264"/>
      <c r="CE1" s="264"/>
      <c r="CF1" s="264"/>
      <c r="CG1" s="264"/>
      <c r="CH1" s="264"/>
      <c r="CI1" s="264"/>
      <c r="CJ1" s="264"/>
      <c r="CK1" s="264"/>
      <c r="CL1" s="264"/>
      <c r="CM1" s="264"/>
      <c r="CN1" s="264"/>
      <c r="CO1" s="264"/>
      <c r="CP1" s="264"/>
      <c r="CQ1" s="264"/>
      <c r="CR1" s="264"/>
      <c r="CS1" s="264"/>
      <c r="CT1" s="264"/>
      <c r="CU1" s="264"/>
      <c r="CV1" s="264"/>
      <c r="CW1" s="264"/>
      <c r="CX1" s="264"/>
      <c r="CY1" s="264"/>
      <c r="CZ1" s="264"/>
      <c r="DA1" s="264"/>
      <c r="DB1" s="264"/>
      <c r="DC1" s="264"/>
      <c r="DD1" s="264"/>
      <c r="DE1" s="264"/>
      <c r="DF1" s="264"/>
      <c r="DG1" s="264"/>
      <c r="DH1" s="264"/>
      <c r="DI1" s="264"/>
      <c r="DJ1" s="264"/>
      <c r="DK1" s="264"/>
      <c r="DL1" s="264"/>
      <c r="DM1" s="264"/>
      <c r="DN1" s="264"/>
      <c r="DO1" s="264"/>
      <c r="DP1" s="264"/>
      <c r="DQ1" s="264"/>
      <c r="DR1" s="264"/>
      <c r="DS1" s="264"/>
      <c r="DT1" s="264"/>
      <c r="DU1" s="264"/>
      <c r="DV1" s="264"/>
      <c r="DW1" s="264"/>
      <c r="DX1" s="264"/>
      <c r="DY1" s="264"/>
      <c r="DZ1" s="264"/>
      <c r="EA1" s="264"/>
      <c r="EB1" s="264"/>
      <c r="EC1" s="264"/>
      <c r="ED1" s="264"/>
      <c r="EE1" s="264"/>
      <c r="EF1" s="264"/>
      <c r="EG1" s="264"/>
      <c r="EH1" s="264"/>
      <c r="EI1" s="264"/>
      <c r="EJ1" s="264"/>
      <c r="EK1" s="264"/>
      <c r="EL1" s="264"/>
      <c r="EM1" s="264"/>
      <c r="EN1" s="264"/>
      <c r="EO1" s="264"/>
      <c r="EP1" s="264"/>
      <c r="EQ1" s="264"/>
      <c r="ER1" s="264"/>
      <c r="ES1" s="264"/>
      <c r="ET1" s="264"/>
      <c r="EU1" s="264"/>
      <c r="EV1" s="264"/>
      <c r="EW1" s="264"/>
      <c r="EX1" s="264"/>
      <c r="EY1" s="264"/>
      <c r="EZ1" s="264"/>
      <c r="FA1" s="264"/>
      <c r="FB1" s="264"/>
      <c r="FC1" s="264"/>
      <c r="FD1" s="264"/>
      <c r="FE1" s="264"/>
      <c r="FF1" s="264"/>
      <c r="FG1" s="264"/>
      <c r="FH1" s="264"/>
      <c r="FI1" s="264"/>
      <c r="FJ1" s="264"/>
      <c r="FK1" s="264"/>
      <c r="FL1" s="264"/>
      <c r="FM1" s="264"/>
      <c r="FN1" s="264"/>
      <c r="FO1" s="264"/>
      <c r="FP1" s="264"/>
      <c r="FQ1" s="264"/>
      <c r="FR1" s="264"/>
      <c r="FS1" s="264"/>
      <c r="FT1" s="264"/>
      <c r="FU1" s="264"/>
      <c r="FV1" s="264"/>
      <c r="FW1" s="264"/>
      <c r="FX1" s="264"/>
      <c r="FY1" s="264"/>
      <c r="FZ1" s="264"/>
      <c r="GA1" s="264"/>
      <c r="GB1" s="264"/>
      <c r="GC1" s="264"/>
      <c r="GD1" s="264"/>
      <c r="GE1" s="264"/>
      <c r="GF1" s="264"/>
      <c r="GG1" s="264"/>
      <c r="GH1" s="264"/>
      <c r="GI1" s="264"/>
      <c r="GJ1" s="264"/>
      <c r="GK1" s="264"/>
      <c r="GL1" s="264"/>
      <c r="GM1" s="264"/>
      <c r="GN1" s="264"/>
      <c r="GO1" s="264"/>
      <c r="GP1" s="264"/>
      <c r="GQ1" s="264"/>
      <c r="GR1" s="264"/>
      <c r="GS1" s="264"/>
      <c r="GT1" s="264"/>
      <c r="GU1" s="264"/>
      <c r="GV1" s="264"/>
      <c r="GW1" s="264"/>
      <c r="GX1" s="264"/>
      <c r="GY1" s="264"/>
      <c r="GZ1" s="264"/>
      <c r="HA1" s="264"/>
      <c r="HB1" s="264"/>
      <c r="HC1" s="264"/>
      <c r="HD1" s="264"/>
      <c r="HE1" s="264"/>
      <c r="HF1" s="264"/>
      <c r="HG1" s="264"/>
      <c r="HH1" s="264"/>
      <c r="HI1" s="264"/>
      <c r="HJ1" s="264"/>
      <c r="HK1" s="264"/>
      <c r="HL1" s="264"/>
      <c r="HM1" s="264"/>
      <c r="HN1" s="264"/>
      <c r="HO1" s="264"/>
      <c r="HP1" s="264"/>
      <c r="HQ1" s="264"/>
      <c r="HR1" s="264"/>
      <c r="HS1" s="264"/>
      <c r="HT1" s="264"/>
      <c r="HU1" s="264"/>
      <c r="HV1" s="264"/>
      <c r="HW1" s="264"/>
      <c r="HX1" s="264"/>
      <c r="HY1" s="264"/>
      <c r="HZ1" s="264"/>
      <c r="IA1" s="264"/>
      <c r="IB1" s="264"/>
      <c r="IC1" s="264"/>
      <c r="ID1" s="264"/>
      <c r="IE1" s="264"/>
      <c r="IF1" s="264"/>
      <c r="IG1" s="264"/>
      <c r="IH1" s="264"/>
      <c r="II1" s="264"/>
      <c r="IJ1" s="264"/>
      <c r="IK1" s="264"/>
      <c r="IL1" s="264"/>
      <c r="IM1" s="264"/>
      <c r="IN1" s="264"/>
      <c r="IO1" s="264"/>
      <c r="IP1" s="264"/>
      <c r="IQ1" s="264"/>
      <c r="IR1" s="264"/>
      <c r="IS1" s="264"/>
      <c r="IT1" s="264"/>
      <c r="IU1" s="264"/>
      <c r="IV1" s="264"/>
      <c r="IW1" s="264"/>
      <c r="IX1" s="264"/>
      <c r="IY1" s="264"/>
      <c r="IZ1" s="264"/>
      <c r="JA1" s="264"/>
      <c r="JB1" s="264"/>
      <c r="JC1" s="264"/>
      <c r="JD1" s="264"/>
      <c r="JE1" s="264"/>
      <c r="JF1" s="264"/>
      <c r="JG1" s="264"/>
    </row>
    <row r="2" spans="1:267">
      <c r="A2" s="277"/>
      <c r="B2" s="282"/>
      <c r="C2" s="282"/>
      <c r="D2" s="278"/>
      <c r="E2" s="278"/>
      <c r="F2" s="282"/>
      <c r="G2" s="282"/>
      <c r="H2" s="278"/>
      <c r="I2" s="278"/>
      <c r="J2" s="283"/>
      <c r="K2" s="279"/>
      <c r="L2" s="278"/>
      <c r="M2" s="280"/>
      <c r="N2" s="281"/>
      <c r="O2" s="279"/>
      <c r="P2" s="279"/>
      <c r="Q2" s="279">
        <v>1</v>
      </c>
      <c r="R2" s="279">
        <v>2</v>
      </c>
      <c r="S2" s="279">
        <v>3</v>
      </c>
      <c r="T2" s="279" t="s">
        <v>2975</v>
      </c>
      <c r="U2" s="279" t="s">
        <v>2976</v>
      </c>
      <c r="V2" s="279"/>
    </row>
    <row r="3" spans="1:267">
      <c r="A3" s="284"/>
      <c r="B3" s="285" t="s">
        <v>60</v>
      </c>
      <c r="C3" s="285"/>
      <c r="D3" s="286"/>
      <c r="E3" s="286"/>
      <c r="F3" s="287"/>
      <c r="G3" s="287"/>
      <c r="H3" s="288"/>
      <c r="I3" s="288"/>
      <c r="J3" s="289"/>
      <c r="K3" s="290"/>
      <c r="L3" s="288"/>
      <c r="M3" s="291"/>
      <c r="N3" s="292"/>
      <c r="O3" s="290"/>
      <c r="P3" s="290"/>
      <c r="Q3" s="290"/>
      <c r="R3" s="290"/>
      <c r="S3" s="290"/>
      <c r="T3" s="290"/>
      <c r="U3" s="290"/>
      <c r="V3" s="290"/>
    </row>
    <row r="4" spans="1:267">
      <c r="A4" s="293" t="s">
        <v>2977</v>
      </c>
      <c r="B4" s="294" t="s">
        <v>2842</v>
      </c>
      <c r="C4" s="294" t="s">
        <v>89</v>
      </c>
      <c r="D4" s="295" t="s">
        <v>61</v>
      </c>
      <c r="E4" s="295" t="s">
        <v>61</v>
      </c>
      <c r="F4" s="297" t="s">
        <v>2843</v>
      </c>
      <c r="G4" s="297" t="s">
        <v>2844</v>
      </c>
      <c r="H4" s="298" t="s">
        <v>2845</v>
      </c>
      <c r="I4" s="299">
        <f>AVERAGEIF('Experiment list - Runs'!C:C,'CCSM CMIP5 experiment summary'!A4,'Experiment list - Runs'!O:O)</f>
        <v>10</v>
      </c>
      <c r="J4" s="299">
        <f>COUNTIF('Experiment list - Runs'!C:C,'CCSM CMIP5 experiment summary'!A4)</f>
        <v>30</v>
      </c>
      <c r="K4" s="299">
        <f>SUMIF('Experiment list - Runs'!C:C,'CCSM CMIP5 experiment summary'!A4,'Experiment list - Runs'!O:O)</f>
        <v>300</v>
      </c>
      <c r="L4" s="298" t="s">
        <v>90</v>
      </c>
      <c r="M4" s="300">
        <f>SUMIF('Compute costs - PEhrs_wallclock'!$C:$C,A4,'Compute costs - PEhrs_wallclock'!$O:$O)</f>
        <v>0</v>
      </c>
      <c r="N4" s="301" t="e">
        <f>SUMIF('Compute costs - PEhrs_wallclock'!$C:$C,$A4,'Compute costs - PEhrs_wallclock'!$P:$P)</f>
        <v>#DIV/0!</v>
      </c>
      <c r="O4" s="302">
        <f>SUMIF('Data volumes - History files'!$C:$C,$A4,'Data volumes - History files'!$AE:$AE)</f>
        <v>40156.91703360001</v>
      </c>
      <c r="P4" s="302">
        <f>O4*1.01</f>
        <v>40558.486203936009</v>
      </c>
      <c r="Q4" s="302">
        <f>SUMIF('Data volumes - CMIP5'!$C:$C,$A4,'Data volumes - CMIP5'!$BJ:$BJ)</f>
        <v>28588.828363200006</v>
      </c>
      <c r="R4" s="302">
        <f>SUMIF('Data volumes - CMIP5'!$C:$C,$A4,'Data volumes - CMIP5'!$BK:$BK)</f>
        <v>872.37756000000002</v>
      </c>
      <c r="S4" s="302">
        <f>SUMIF('Data volumes - CMIP5'!$C:$C,$A4,'Data volumes - CMIP5'!$BL:$BL)</f>
        <v>775.15038719999984</v>
      </c>
      <c r="T4" s="302">
        <f>Q4+R4</f>
        <v>29461.205923200007</v>
      </c>
      <c r="U4" s="302">
        <f>Q4+R4+S4</f>
        <v>30236.356310400006</v>
      </c>
      <c r="V4" s="299">
        <f>O4+P4+U4</f>
        <v>110951.75954793603</v>
      </c>
    </row>
    <row r="5" spans="1:267">
      <c r="A5" s="293" t="s">
        <v>2846</v>
      </c>
      <c r="B5" s="294" t="s">
        <v>2847</v>
      </c>
      <c r="C5" s="294" t="s">
        <v>91</v>
      </c>
      <c r="D5" s="295" t="s">
        <v>61</v>
      </c>
      <c r="E5" s="295" t="s">
        <v>61</v>
      </c>
      <c r="F5" s="297" t="s">
        <v>2843</v>
      </c>
      <c r="G5" s="297" t="s">
        <v>2844</v>
      </c>
      <c r="H5" s="298" t="s">
        <v>2845</v>
      </c>
      <c r="I5" s="299">
        <f>AVERAGEIF('Experiment list - Runs'!C:C,'CCSM CMIP5 experiment summary'!A5,'Experiment list - Runs'!O:O)</f>
        <v>30</v>
      </c>
      <c r="J5" s="299">
        <f>COUNTIF('Experiment list - Runs'!C:C,'CCSM CMIP5 experiment summary'!A5)</f>
        <v>9</v>
      </c>
      <c r="K5" s="299">
        <f>SUMIF('Experiment list - Runs'!C:C,'CCSM CMIP5 experiment summary'!A5,'Experiment list - Runs'!O:O)</f>
        <v>270</v>
      </c>
      <c r="L5" s="298" t="s">
        <v>90</v>
      </c>
      <c r="M5" s="300">
        <f>SUMIF('Compute costs - PEhrs_wallclock'!$C:$C,A5,'Compute costs - PEhrs_wallclock'!$O:$O)</f>
        <v>0</v>
      </c>
      <c r="N5" s="301" t="e">
        <f>SUMIF('Compute costs - PEhrs_wallclock'!$C:$C,$A5,'Compute costs - PEhrs_wallclock'!$P:$P)</f>
        <v>#DIV/0!</v>
      </c>
      <c r="O5" s="302">
        <f>SUMIF('Data volumes - History files'!$C:$C,$A5,'Data volumes - History files'!$AE:$AE)</f>
        <v>36141.225330240006</v>
      </c>
      <c r="P5" s="302">
        <f>O5*1.01</f>
        <v>36502.637583542404</v>
      </c>
      <c r="Q5" s="302">
        <f>SUMIF('Data volumes - CMIP5'!$C:$C,$A5,'Data volumes - CMIP5'!$BJ:$BJ)</f>
        <v>25729.945526879997</v>
      </c>
      <c r="R5" s="302">
        <f>SUMIF('Data volumes - CMIP5'!$C:$C,$A5,'Data volumes - CMIP5'!$BK:$BK)</f>
        <v>785.13980399999991</v>
      </c>
      <c r="S5" s="302">
        <f>SUMIF('Data volumes - CMIP5'!$C:$C,$A5,'Data volumes - CMIP5'!$BL:$BL)</f>
        <v>697.63534848000006</v>
      </c>
      <c r="T5" s="302">
        <f>Q5+R5</f>
        <v>26515.085330879996</v>
      </c>
      <c r="U5" s="302">
        <f>Q5+R5+S5</f>
        <v>27212.720679359994</v>
      </c>
      <c r="V5" s="299">
        <f>O5+P5+U5</f>
        <v>99856.583593142408</v>
      </c>
    </row>
    <row r="6" spans="1:267">
      <c r="A6" s="303"/>
      <c r="B6" s="287" t="s">
        <v>2848</v>
      </c>
      <c r="C6" s="287"/>
      <c r="D6" s="286"/>
      <c r="E6" s="286"/>
      <c r="F6" s="287"/>
      <c r="G6" s="287"/>
      <c r="H6" s="296" t="s">
        <v>2849</v>
      </c>
      <c r="I6" s="304" t="s">
        <v>2849</v>
      </c>
      <c r="J6" s="305">
        <f>SUM(J$4,J$5)</f>
        <v>39</v>
      </c>
      <c r="K6" s="305">
        <f>SUM(K$4,K$5)</f>
        <v>570</v>
      </c>
      <c r="L6" s="296" t="s">
        <v>2849</v>
      </c>
      <c r="M6" s="306">
        <f t="shared" ref="M6:T6" si="0">SUM(M$4,M$5)</f>
        <v>0</v>
      </c>
      <c r="N6" s="307" t="e">
        <f t="shared" si="0"/>
        <v>#DIV/0!</v>
      </c>
      <c r="O6" s="305">
        <f t="shared" si="0"/>
        <v>76298.142363840016</v>
      </c>
      <c r="P6" s="305">
        <f t="shared" si="0"/>
        <v>77061.123787478413</v>
      </c>
      <c r="Q6" s="305">
        <f t="shared" si="0"/>
        <v>54318.773890080003</v>
      </c>
      <c r="R6" s="305">
        <f t="shared" si="0"/>
        <v>1657.5173639999998</v>
      </c>
      <c r="S6" s="305">
        <f t="shared" si="0"/>
        <v>1472.78573568</v>
      </c>
      <c r="T6" s="305">
        <f t="shared" si="0"/>
        <v>55976.291254080003</v>
      </c>
      <c r="U6" s="308">
        <f>Q6+R6+S6</f>
        <v>57449.076989760004</v>
      </c>
      <c r="V6" s="305">
        <f>O6+P6+U6</f>
        <v>210808.34314107845</v>
      </c>
    </row>
    <row r="7" spans="1:267">
      <c r="A7" s="309"/>
      <c r="B7" s="310" t="s">
        <v>2849</v>
      </c>
      <c r="C7" s="310"/>
      <c r="D7" s="288"/>
      <c r="E7" s="288"/>
      <c r="F7" s="287"/>
      <c r="G7" s="287"/>
      <c r="H7" s="298" t="s">
        <v>2849</v>
      </c>
      <c r="I7" s="311" t="s">
        <v>2849</v>
      </c>
      <c r="J7" s="312" t="s">
        <v>2849</v>
      </c>
      <c r="K7" s="299" t="s">
        <v>2849</v>
      </c>
      <c r="L7" s="298" t="s">
        <v>2849</v>
      </c>
      <c r="M7" s="300" t="s">
        <v>2849</v>
      </c>
      <c r="N7" s="301"/>
      <c r="O7" s="313" t="s">
        <v>2849</v>
      </c>
      <c r="P7" s="313"/>
      <c r="Q7" s="313" t="s">
        <v>2849</v>
      </c>
      <c r="R7" s="313"/>
      <c r="S7" s="313"/>
      <c r="T7" s="313"/>
      <c r="U7" s="313"/>
      <c r="V7" s="299" t="s">
        <v>2849</v>
      </c>
    </row>
    <row r="8" spans="1:267">
      <c r="A8" s="303"/>
      <c r="B8" s="314" t="s">
        <v>62</v>
      </c>
      <c r="C8" s="314"/>
      <c r="D8" s="286"/>
      <c r="E8" s="286"/>
      <c r="F8" s="287"/>
      <c r="G8" s="287"/>
      <c r="H8" s="298" t="s">
        <v>2849</v>
      </c>
      <c r="I8" s="311" t="s">
        <v>2849</v>
      </c>
      <c r="J8" s="312" t="s">
        <v>2849</v>
      </c>
      <c r="K8" s="299" t="s">
        <v>2849</v>
      </c>
      <c r="L8" s="298" t="s">
        <v>2849</v>
      </c>
      <c r="M8" s="300" t="s">
        <v>2849</v>
      </c>
      <c r="N8" s="301"/>
      <c r="O8" s="313" t="s">
        <v>2849</v>
      </c>
      <c r="P8" s="313"/>
      <c r="Q8" s="313" t="s">
        <v>2849</v>
      </c>
      <c r="R8" s="313"/>
      <c r="S8" s="313"/>
      <c r="T8" s="313"/>
      <c r="U8" s="313"/>
      <c r="V8" s="315"/>
    </row>
    <row r="9" spans="1:267">
      <c r="A9" s="316" t="s">
        <v>3043</v>
      </c>
      <c r="B9" s="317" t="s">
        <v>3044</v>
      </c>
      <c r="C9" s="317" t="s">
        <v>89</v>
      </c>
      <c r="D9" s="295" t="s">
        <v>61</v>
      </c>
      <c r="E9" s="295" t="s">
        <v>61</v>
      </c>
      <c r="F9" s="297" t="s">
        <v>3045</v>
      </c>
      <c r="G9" s="297" t="s">
        <v>2844</v>
      </c>
      <c r="H9" s="298" t="s">
        <v>2845</v>
      </c>
      <c r="I9" s="299">
        <f>AVERAGEIF('Experiment list - Runs'!C:C,'CCSM CMIP5 experiment summary'!A9,'Experiment list - Runs'!O:O)</f>
        <v>10</v>
      </c>
      <c r="J9" s="299">
        <f>COUNTIF('Experiment list - Runs'!C:C,'CCSM CMIP5 experiment summary'!A9)</f>
        <v>70</v>
      </c>
      <c r="K9" s="299">
        <f>SUMIF('Experiment list - Runs'!C:C,'CCSM CMIP5 experiment summary'!A9,'Experiment list - Runs'!O:O)</f>
        <v>700</v>
      </c>
      <c r="L9" s="298" t="s">
        <v>90</v>
      </c>
      <c r="M9" s="300">
        <f>SUMIF('Compute costs - PEhrs_wallclock'!$C:$C,A9,'Compute costs - PEhrs_wallclock'!$O:$O)</f>
        <v>0</v>
      </c>
      <c r="N9" s="301" t="e">
        <f>SUMIF('Compute costs - PEhrs_wallclock'!$C:$C,$A9,'Compute costs - PEhrs_wallclock'!$P:$P)</f>
        <v>#DIV/0!</v>
      </c>
      <c r="O9" s="302">
        <f>SUMIF('Data volumes - History files'!$C:$C,$A9,'Data volumes - History files'!$AE:$AE)</f>
        <v>21589.507766400031</v>
      </c>
      <c r="P9" s="302">
        <f t="shared" ref="P9:P19" si="1">O9*1.01</f>
        <v>21805.402844064032</v>
      </c>
      <c r="Q9" s="302">
        <f>SUMIF('Data volumes - CMIP5'!$C:$C,$A9,'Data volumes - CMIP5'!$BJ:$BJ)</f>
        <v>7256.103556800007</v>
      </c>
      <c r="R9" s="302">
        <f>SUMIF('Data volumes - CMIP5'!$C:$C,$A9,'Data volumes - CMIP5'!$BK:$BK)</f>
        <v>2035.54764</v>
      </c>
      <c r="S9" s="302">
        <f>SUMIF('Data volumes - CMIP5'!$C:$C,$A9,'Data volumes - CMIP5'!$BL:$BL)</f>
        <v>1808.6842367999984</v>
      </c>
      <c r="T9" s="302">
        <f t="shared" ref="T9:T19" si="2">Q9+R9</f>
        <v>9291.6511968000068</v>
      </c>
      <c r="U9" s="302">
        <f t="shared" ref="U9:U19" si="3">Q9+R9+S9</f>
        <v>11100.335433600005</v>
      </c>
      <c r="V9" s="299">
        <f t="shared" ref="V9:V19" si="4">O9+P9+U9</f>
        <v>54495.246044064072</v>
      </c>
    </row>
    <row r="10" spans="1:267">
      <c r="A10" s="316" t="s">
        <v>3046</v>
      </c>
      <c r="B10" s="317" t="s">
        <v>3072</v>
      </c>
      <c r="C10" s="317" t="s">
        <v>89</v>
      </c>
      <c r="D10" s="295" t="s">
        <v>61</v>
      </c>
      <c r="E10" s="295" t="s">
        <v>61</v>
      </c>
      <c r="F10" s="297" t="s">
        <v>3045</v>
      </c>
      <c r="G10" s="297" t="s">
        <v>2844</v>
      </c>
      <c r="H10" s="298" t="s">
        <v>2845</v>
      </c>
      <c r="I10" s="299">
        <f>AVERAGEIF('Experiment list - Runs'!C:C,'CCSM CMIP5 experiment summary'!A10,'Experiment list - Runs'!O:O)</f>
        <v>10</v>
      </c>
      <c r="J10" s="299">
        <f>COUNTIF('Experiment list - Runs'!C:C,'CCSM CMIP5 experiment summary'!A10)</f>
        <v>10</v>
      </c>
      <c r="K10" s="299">
        <f>SUMIF('Experiment list - Runs'!C:C,'CCSM CMIP5 experiment summary'!A10,'Experiment list - Runs'!O:O)</f>
        <v>100</v>
      </c>
      <c r="L10" s="298" t="s">
        <v>90</v>
      </c>
      <c r="M10" s="300">
        <f>SUMIF('Compute costs - PEhrs_wallclock'!$C:$C,A10,'Compute costs - PEhrs_wallclock'!$O:$O)</f>
        <v>0</v>
      </c>
      <c r="N10" s="301" t="e">
        <f>SUMIF('Compute costs - PEhrs_wallclock'!$C:$C,$A10,'Compute costs - PEhrs_wallclock'!$P:$P)</f>
        <v>#DIV/0!</v>
      </c>
      <c r="O10" s="302">
        <f>SUMIF('Data volumes - History files'!$C:$C,$A10,'Data volumes - History files'!$AE:$AE)</f>
        <v>3084.2153951999994</v>
      </c>
      <c r="P10" s="302">
        <f t="shared" si="1"/>
        <v>3115.0575491519994</v>
      </c>
      <c r="Q10" s="302">
        <f>SUMIF('Data volumes - CMIP5'!$C:$C,$A10,'Data volumes - CMIP5'!$BJ:$BJ)</f>
        <v>1036.5862224000009</v>
      </c>
      <c r="R10" s="302">
        <f>SUMIF('Data volumes - CMIP5'!$C:$C,$A10,'Data volumes - CMIP5'!$BK:$BK)</f>
        <v>290.79252000000002</v>
      </c>
      <c r="S10" s="302">
        <f>SUMIF('Data volumes - CMIP5'!$C:$C,$A10,'Data volumes - CMIP5'!$BL:$BL)</f>
        <v>258.38346239999998</v>
      </c>
      <c r="T10" s="302">
        <f t="shared" si="2"/>
        <v>1327.3787424000009</v>
      </c>
      <c r="U10" s="302">
        <f t="shared" si="3"/>
        <v>1585.7622048000007</v>
      </c>
      <c r="V10" s="299">
        <f t="shared" si="4"/>
        <v>7785.0351491519996</v>
      </c>
    </row>
    <row r="11" spans="1:267">
      <c r="A11" s="316" t="s">
        <v>3073</v>
      </c>
      <c r="B11" s="317" t="s">
        <v>3074</v>
      </c>
      <c r="C11" s="317" t="s">
        <v>91</v>
      </c>
      <c r="D11" s="295" t="s">
        <v>61</v>
      </c>
      <c r="E11" s="295" t="s">
        <v>61</v>
      </c>
      <c r="F11" s="297" t="s">
        <v>3045</v>
      </c>
      <c r="G11" s="297" t="s">
        <v>2844</v>
      </c>
      <c r="H11" s="298" t="s">
        <v>2845</v>
      </c>
      <c r="I11" s="299">
        <f>AVERAGEIF('Experiment list - Runs'!C:C,'CCSM CMIP5 experiment summary'!A11,'Experiment list - Runs'!O:O)</f>
        <v>30</v>
      </c>
      <c r="J11" s="299">
        <f>COUNTIF('Experiment list - Runs'!C:C,'CCSM CMIP5 experiment summary'!A11)</f>
        <v>21</v>
      </c>
      <c r="K11" s="299">
        <f>SUMIF('Experiment list - Runs'!C:C,'CCSM CMIP5 experiment summary'!A11,'Experiment list - Runs'!O:O)</f>
        <v>630</v>
      </c>
      <c r="L11" s="298" t="s">
        <v>90</v>
      </c>
      <c r="M11" s="300">
        <f>SUMIF('Compute costs - PEhrs_wallclock'!$C:$C,A11,'Compute costs - PEhrs_wallclock'!$O:$O)</f>
        <v>0</v>
      </c>
      <c r="N11" s="301" t="e">
        <f>SUMIF('Compute costs - PEhrs_wallclock'!$C:$C,$A11,'Compute costs - PEhrs_wallclock'!$P:$P)</f>
        <v>#DIV/0!</v>
      </c>
      <c r="O11" s="302">
        <f>SUMIF('Data volumes - History files'!$C:$C,$A11,'Data volumes - History files'!$AE:$AE)</f>
        <v>19430.55698976</v>
      </c>
      <c r="P11" s="302">
        <f t="shared" si="1"/>
        <v>19624.862559657598</v>
      </c>
      <c r="Q11" s="302">
        <f>SUMIF('Data volumes - CMIP5'!$C:$C,$A11,'Data volumes - CMIP5'!$BJ:$BJ)</f>
        <v>6530.4932011200062</v>
      </c>
      <c r="R11" s="302">
        <f>SUMIF('Data volumes - CMIP5'!$C:$C,$A11,'Data volumes - CMIP5'!$BK:$BK)</f>
        <v>1831.9928759999998</v>
      </c>
      <c r="S11" s="302">
        <f>SUMIF('Data volumes - CMIP5'!$C:$C,$A11,'Data volumes - CMIP5'!$BL:$BL)</f>
        <v>1627.8158131200007</v>
      </c>
      <c r="T11" s="302">
        <f t="shared" si="2"/>
        <v>8362.4860771200056</v>
      </c>
      <c r="U11" s="302">
        <f t="shared" si="3"/>
        <v>9990.3018902400072</v>
      </c>
      <c r="V11" s="299">
        <f t="shared" si="4"/>
        <v>49045.721439657602</v>
      </c>
    </row>
    <row r="12" spans="1:267">
      <c r="A12" s="316" t="s">
        <v>3075</v>
      </c>
      <c r="B12" s="317" t="s">
        <v>3076</v>
      </c>
      <c r="C12" s="317" t="s">
        <v>92</v>
      </c>
      <c r="D12" s="295" t="s">
        <v>61</v>
      </c>
      <c r="E12" s="295" t="s">
        <v>61</v>
      </c>
      <c r="F12" s="297" t="s">
        <v>3045</v>
      </c>
      <c r="G12" s="297" t="s">
        <v>3077</v>
      </c>
      <c r="H12" s="298" t="s">
        <v>2845</v>
      </c>
      <c r="I12" s="299">
        <f>AVERAGEIF('Experiment list - Runs'!C:C,'CCSM CMIP5 experiment summary'!A12,'Experiment list - Runs'!O:O)</f>
        <v>0</v>
      </c>
      <c r="J12" s="299">
        <f>COUNTIF('Experiment list - Runs'!C:C,'CCSM CMIP5 experiment summary'!A12)</f>
        <v>1</v>
      </c>
      <c r="K12" s="299">
        <f>SUMIF('Experiment list - Runs'!C:C,'CCSM CMIP5 experiment summary'!A12,'Experiment list - Runs'!O:O)</f>
        <v>0</v>
      </c>
      <c r="L12" s="298" t="s">
        <v>90</v>
      </c>
      <c r="M12" s="300">
        <f>SUMIF('Compute costs - PEhrs_wallclock'!$C:$C,A12,'Compute costs - PEhrs_wallclock'!$O:$O)</f>
        <v>0</v>
      </c>
      <c r="N12" s="301" t="e">
        <f>SUMIF('Compute costs - PEhrs_wallclock'!$C:$C,$A12,'Compute costs - PEhrs_wallclock'!$P:$P)</f>
        <v>#DIV/0!</v>
      </c>
      <c r="O12" s="302">
        <f>SUMIF('Data volumes - History files'!$C:$C,$A12,'Data volumes - History files'!$AE:$AE)</f>
        <v>0</v>
      </c>
      <c r="P12" s="302">
        <f t="shared" si="1"/>
        <v>0</v>
      </c>
      <c r="Q12" s="302">
        <f>SUMIF('Data volumes - CMIP5'!$C:$C,$A12,'Data volumes - CMIP5'!$BJ:$BJ)</f>
        <v>0</v>
      </c>
      <c r="R12" s="302">
        <f>SUMIF('Data volumes - CMIP5'!$C:$C,$A12,'Data volumes - CMIP5'!$BK:$BK)</f>
        <v>0</v>
      </c>
      <c r="S12" s="302">
        <f>SUMIF('Data volumes - CMIP5'!$C:$C,$A12,'Data volumes - CMIP5'!$BL:$BL)</f>
        <v>0</v>
      </c>
      <c r="T12" s="302">
        <f t="shared" si="2"/>
        <v>0</v>
      </c>
      <c r="U12" s="302">
        <f t="shared" si="3"/>
        <v>0</v>
      </c>
      <c r="V12" s="299">
        <f t="shared" si="4"/>
        <v>0</v>
      </c>
    </row>
    <row r="13" spans="1:267">
      <c r="A13" s="316" t="s">
        <v>3078</v>
      </c>
      <c r="B13" s="317" t="s">
        <v>2882</v>
      </c>
      <c r="C13" s="317" t="s">
        <v>93</v>
      </c>
      <c r="D13" s="295" t="s">
        <v>61</v>
      </c>
      <c r="E13" s="295" t="s">
        <v>61</v>
      </c>
      <c r="F13" s="297" t="s">
        <v>3045</v>
      </c>
      <c r="G13" s="297" t="s">
        <v>3077</v>
      </c>
      <c r="H13" s="298" t="s">
        <v>2883</v>
      </c>
      <c r="I13" s="299">
        <f>AVERAGEIF('Experiment list - Runs'!C:C,'CCSM CMIP5 experiment summary'!A13,'Experiment list - Runs'!O:O)</f>
        <v>10</v>
      </c>
      <c r="J13" s="299">
        <f>COUNTIF('Experiment list - Runs'!C:C,'CCSM CMIP5 experiment summary'!A13)</f>
        <v>5</v>
      </c>
      <c r="K13" s="299">
        <f>SUMIF('Experiment list - Runs'!C:C,'CCSM CMIP5 experiment summary'!A13,'Experiment list - Runs'!O:O)</f>
        <v>50</v>
      </c>
      <c r="L13" s="298" t="s">
        <v>94</v>
      </c>
      <c r="M13" s="300">
        <f>SUMIF('Compute costs - PEhrs_wallclock'!$C:$C,A13,'Compute costs - PEhrs_wallclock'!$O:$O)</f>
        <v>0</v>
      </c>
      <c r="N13" s="301" t="e">
        <f>SUMIF('Compute costs - PEhrs_wallclock'!$C:$C,$A13,'Compute costs - PEhrs_wallclock'!$P:$P)</f>
        <v>#DIV/0!</v>
      </c>
      <c r="O13" s="302">
        <f>SUMIF('Data volumes - History files'!$C:$C,$A13,'Data volumes - History files'!$AE:$AE)</f>
        <v>1542.1076975999997</v>
      </c>
      <c r="P13" s="302">
        <f t="shared" si="1"/>
        <v>1557.5287745759997</v>
      </c>
      <c r="Q13" s="302">
        <f>SUMIF('Data volumes - CMIP5'!$C:$C,$A13,'Data volumes - CMIP5'!$BJ:$BJ)</f>
        <v>518.29311120000034</v>
      </c>
      <c r="R13" s="302">
        <f>SUMIF('Data volumes - CMIP5'!$C:$C,$A13,'Data volumes - CMIP5'!$BK:$BK)</f>
        <v>145.39626000000001</v>
      </c>
      <c r="S13" s="302">
        <f>SUMIF('Data volumes - CMIP5'!$C:$C,$A13,'Data volumes - CMIP5'!$BL:$BL)</f>
        <v>129.19173119999999</v>
      </c>
      <c r="T13" s="302">
        <f t="shared" si="2"/>
        <v>663.68937120000032</v>
      </c>
      <c r="U13" s="302">
        <f t="shared" si="3"/>
        <v>792.88110240000037</v>
      </c>
      <c r="V13" s="299">
        <f t="shared" si="4"/>
        <v>3892.5175745759998</v>
      </c>
    </row>
    <row r="14" spans="1:267">
      <c r="A14" s="316" t="s">
        <v>2884</v>
      </c>
      <c r="B14" s="317" t="s">
        <v>2930</v>
      </c>
      <c r="C14" s="317" t="s">
        <v>95</v>
      </c>
      <c r="D14" s="295" t="s">
        <v>61</v>
      </c>
      <c r="E14" s="295" t="s">
        <v>61</v>
      </c>
      <c r="F14" s="297" t="s">
        <v>3045</v>
      </c>
      <c r="G14" s="297" t="s">
        <v>2844</v>
      </c>
      <c r="H14" s="298" t="s">
        <v>2845</v>
      </c>
      <c r="I14" s="299">
        <f>AVERAGEIF('Experiment list - Runs'!C:C,'CCSM CMIP5 experiment summary'!A14,'Experiment list - Runs'!O:O)</f>
        <v>10</v>
      </c>
      <c r="J14" s="299">
        <f>COUNTIF('Experiment list - Runs'!C:C,'CCSM CMIP5 experiment summary'!A14)</f>
        <v>3</v>
      </c>
      <c r="K14" s="299">
        <f>SUMIF('Experiment list - Runs'!C:C,'CCSM CMIP5 experiment summary'!A14,'Experiment list - Runs'!O:O)</f>
        <v>30</v>
      </c>
      <c r="L14" s="298" t="s">
        <v>90</v>
      </c>
      <c r="M14" s="300">
        <f>SUMIF('Compute costs - PEhrs_wallclock'!$C:$C,A14,'Compute costs - PEhrs_wallclock'!$O:$O)</f>
        <v>0</v>
      </c>
      <c r="N14" s="301" t="e">
        <f>SUMIF('Compute costs - PEhrs_wallclock'!$C:$C,$A14,'Compute costs - PEhrs_wallclock'!$P:$P)</f>
        <v>#DIV/0!</v>
      </c>
      <c r="O14" s="302">
        <f>SUMIF('Data volumes - History files'!$C:$C,$A14,'Data volumes - History files'!$AE:$AE)</f>
        <v>925.26461855999992</v>
      </c>
      <c r="P14" s="302">
        <f t="shared" si="1"/>
        <v>934.51726474559996</v>
      </c>
      <c r="Q14" s="302">
        <f>SUMIF('Data volumes - CMIP5'!$C:$C,$A14,'Data volumes - CMIP5'!$BJ:$BJ)</f>
        <v>310.97586672000023</v>
      </c>
      <c r="R14" s="302">
        <f>SUMIF('Data volumes - CMIP5'!$C:$C,$A14,'Data volumes - CMIP5'!$BK:$BK)</f>
        <v>87.237756000000005</v>
      </c>
      <c r="S14" s="302">
        <f>SUMIF('Data volumes - CMIP5'!$C:$C,$A14,'Data volumes - CMIP5'!$BL:$BL)</f>
        <v>77.515038720000007</v>
      </c>
      <c r="T14" s="302">
        <f t="shared" si="2"/>
        <v>398.21362272000022</v>
      </c>
      <c r="U14" s="302">
        <f t="shared" si="3"/>
        <v>475.72866144000022</v>
      </c>
      <c r="V14" s="299">
        <f t="shared" si="4"/>
        <v>2335.5105447455999</v>
      </c>
    </row>
    <row r="15" spans="1:267">
      <c r="A15" s="316" t="s">
        <v>2931</v>
      </c>
      <c r="B15" s="317" t="s">
        <v>2978</v>
      </c>
      <c r="C15" s="317" t="s">
        <v>63</v>
      </c>
      <c r="D15" s="295" t="s">
        <v>61</v>
      </c>
      <c r="E15" s="295" t="s">
        <v>61</v>
      </c>
      <c r="F15" s="297" t="s">
        <v>3045</v>
      </c>
      <c r="G15" s="297" t="s">
        <v>3011</v>
      </c>
      <c r="H15" s="298" t="s">
        <v>2845</v>
      </c>
      <c r="I15" s="299">
        <f>AVERAGEIF('Experiment list - Runs'!C:C,'CCSM CMIP5 experiment summary'!A15,'Experiment list - Runs'!O:O)</f>
        <v>0</v>
      </c>
      <c r="J15" s="299">
        <f>COUNTIF('Experiment list - Runs'!C:C,'CCSM CMIP5 experiment summary'!A15)</f>
        <v>1</v>
      </c>
      <c r="K15" s="299">
        <f>SUMIF('Experiment list - Runs'!C:C,'CCSM CMIP5 experiment summary'!A15,'Experiment list - Runs'!O:O)</f>
        <v>0</v>
      </c>
      <c r="L15" s="298" t="s">
        <v>90</v>
      </c>
      <c r="M15" s="300">
        <f>SUMIF('Compute costs - PEhrs_wallclock'!$C:$C,A15,'Compute costs - PEhrs_wallclock'!$O:$O)</f>
        <v>0</v>
      </c>
      <c r="N15" s="301" t="e">
        <f>SUMIF('Compute costs - PEhrs_wallclock'!$C:$C,$A15,'Compute costs - PEhrs_wallclock'!$P:$P)</f>
        <v>#DIV/0!</v>
      </c>
      <c r="O15" s="302">
        <f>SUMIF('Data volumes - History files'!$C:$C,$A15,'Data volumes - History files'!$AE:$AE)</f>
        <v>0</v>
      </c>
      <c r="P15" s="302">
        <f t="shared" si="1"/>
        <v>0</v>
      </c>
      <c r="Q15" s="302">
        <f>SUMIF('Data volumes - CMIP5'!$C:$C,$A15,'Data volumes - CMIP5'!$BJ:$BJ)</f>
        <v>0</v>
      </c>
      <c r="R15" s="302">
        <f>SUMIF('Data volumes - CMIP5'!$C:$C,$A15,'Data volumes - CMIP5'!$BK:$BK)</f>
        <v>0</v>
      </c>
      <c r="S15" s="302">
        <f>SUMIF('Data volumes - CMIP5'!$C:$C,$A15,'Data volumes - CMIP5'!$BL:$BL)</f>
        <v>0</v>
      </c>
      <c r="T15" s="302">
        <f t="shared" si="2"/>
        <v>0</v>
      </c>
      <c r="U15" s="302">
        <f t="shared" si="3"/>
        <v>0</v>
      </c>
      <c r="V15" s="299">
        <f t="shared" si="4"/>
        <v>0</v>
      </c>
    </row>
    <row r="16" spans="1:267">
      <c r="A16" s="316" t="s">
        <v>3012</v>
      </c>
      <c r="B16" s="317" t="s">
        <v>3013</v>
      </c>
      <c r="C16" s="317" t="s">
        <v>96</v>
      </c>
      <c r="D16" s="295" t="s">
        <v>61</v>
      </c>
      <c r="E16" s="295" t="s">
        <v>61</v>
      </c>
      <c r="F16" s="297" t="s">
        <v>3045</v>
      </c>
      <c r="G16" s="297" t="s">
        <v>3014</v>
      </c>
      <c r="H16" s="298" t="s">
        <v>2845</v>
      </c>
      <c r="I16" s="299">
        <f>AVERAGEIF('Experiment list - Runs'!C:C,'CCSM CMIP5 experiment summary'!A16,'Experiment list - Runs'!O:O)</f>
        <v>10</v>
      </c>
      <c r="J16" s="299">
        <f>COUNTIF('Experiment list - Runs'!C:C,'CCSM CMIP5 experiment summary'!A16)</f>
        <v>1</v>
      </c>
      <c r="K16" s="299">
        <f>SUMIF('Experiment list - Runs'!C:C,'CCSM CMIP5 experiment summary'!A16,'Experiment list - Runs'!O:O)</f>
        <v>10</v>
      </c>
      <c r="L16" s="298" t="s">
        <v>90</v>
      </c>
      <c r="M16" s="300">
        <f>SUMIF('Compute costs - PEhrs_wallclock'!$C:$C,A16,'Compute costs - PEhrs_wallclock'!$O:$O)</f>
        <v>0</v>
      </c>
      <c r="N16" s="301" t="e">
        <f>SUMIF('Compute costs - PEhrs_wallclock'!$C:$C,$A16,'Compute costs - PEhrs_wallclock'!$P:$P)</f>
        <v>#DIV/0!</v>
      </c>
      <c r="O16" s="302">
        <f>SUMIF('Data volumes - History files'!$C:$C,$A16,'Data volumes - History files'!$AE:$AE)</f>
        <v>308.42153951999995</v>
      </c>
      <c r="P16" s="302">
        <f t="shared" si="1"/>
        <v>311.50575491519993</v>
      </c>
      <c r="Q16" s="302">
        <f>SUMIF('Data volumes - CMIP5'!$C:$C,$A16,'Data volumes - CMIP5'!$BJ:$BJ)</f>
        <v>103.65862224000007</v>
      </c>
      <c r="R16" s="302">
        <f>SUMIF('Data volumes - CMIP5'!$C:$C,$A16,'Data volumes - CMIP5'!$BK:$BK)</f>
        <v>29.079252</v>
      </c>
      <c r="S16" s="302">
        <f>SUMIF('Data volumes - CMIP5'!$C:$C,$A16,'Data volumes - CMIP5'!$BL:$BL)</f>
        <v>25.83834624</v>
      </c>
      <c r="T16" s="302">
        <f t="shared" si="2"/>
        <v>132.73787424000008</v>
      </c>
      <c r="U16" s="302">
        <f t="shared" si="3"/>
        <v>158.57622048000007</v>
      </c>
      <c r="V16" s="299">
        <f t="shared" si="4"/>
        <v>778.50351491519996</v>
      </c>
    </row>
    <row r="17" spans="1:22">
      <c r="A17" s="316" t="s">
        <v>2810</v>
      </c>
      <c r="B17" s="317" t="s">
        <v>2811</v>
      </c>
      <c r="C17" s="317" t="s">
        <v>96</v>
      </c>
      <c r="D17" s="295" t="s">
        <v>61</v>
      </c>
      <c r="E17" s="295" t="s">
        <v>61</v>
      </c>
      <c r="F17" s="297" t="s">
        <v>3045</v>
      </c>
      <c r="G17" s="297" t="s">
        <v>3014</v>
      </c>
      <c r="H17" s="298" t="s">
        <v>2845</v>
      </c>
      <c r="I17" s="299">
        <f>AVERAGEIF('Experiment list - Runs'!C:C,'CCSM CMIP5 experiment summary'!A17,'Experiment list - Runs'!O:O)</f>
        <v>10</v>
      </c>
      <c r="J17" s="299">
        <f>COUNTIF('Experiment list - Runs'!C:C,'CCSM CMIP5 experiment summary'!A17)</f>
        <v>2</v>
      </c>
      <c r="K17" s="299">
        <f>SUMIF('Experiment list - Runs'!C:C,'CCSM CMIP5 experiment summary'!A17,'Experiment list - Runs'!O:O)</f>
        <v>20</v>
      </c>
      <c r="L17" s="298" t="s">
        <v>90</v>
      </c>
      <c r="M17" s="300">
        <f>SUMIF('Compute costs - PEhrs_wallclock'!$C:$C,A17,'Compute costs - PEhrs_wallclock'!$O:$O)</f>
        <v>0</v>
      </c>
      <c r="N17" s="301" t="e">
        <f>SUMIF('Compute costs - PEhrs_wallclock'!$C:$C,$A17,'Compute costs - PEhrs_wallclock'!$P:$P)</f>
        <v>#DIV/0!</v>
      </c>
      <c r="O17" s="302">
        <f>SUMIF('Data volumes - History files'!$C:$C,$A17,'Data volumes - History files'!$AE:$AE)</f>
        <v>616.84307903999991</v>
      </c>
      <c r="P17" s="302">
        <f t="shared" si="1"/>
        <v>623.01150983039986</v>
      </c>
      <c r="Q17" s="302">
        <f>SUMIF('Data volumes - CMIP5'!$C:$C,$A17,'Data volumes - CMIP5'!$BJ:$BJ)</f>
        <v>207.31724448000014</v>
      </c>
      <c r="R17" s="302">
        <f>SUMIF('Data volumes - CMIP5'!$C:$C,$A17,'Data volumes - CMIP5'!$BK:$BK)</f>
        <v>58.158504000000001</v>
      </c>
      <c r="S17" s="302">
        <f>SUMIF('Data volumes - CMIP5'!$C:$C,$A17,'Data volumes - CMIP5'!$BL:$BL)</f>
        <v>51.67669248</v>
      </c>
      <c r="T17" s="302">
        <f t="shared" si="2"/>
        <v>265.47574848000016</v>
      </c>
      <c r="U17" s="302">
        <f t="shared" si="3"/>
        <v>317.15244096000015</v>
      </c>
      <c r="V17" s="299">
        <f t="shared" si="4"/>
        <v>1557.0070298303999</v>
      </c>
    </row>
    <row r="18" spans="1:22">
      <c r="A18" s="316" t="s">
        <v>2812</v>
      </c>
      <c r="B18" s="317" t="s">
        <v>2813</v>
      </c>
      <c r="C18" s="317" t="s">
        <v>97</v>
      </c>
      <c r="D18" s="295" t="s">
        <v>61</v>
      </c>
      <c r="E18" s="295" t="s">
        <v>61</v>
      </c>
      <c r="F18" s="297" t="s">
        <v>98</v>
      </c>
      <c r="G18" s="297" t="s">
        <v>2814</v>
      </c>
      <c r="H18" s="298" t="s">
        <v>2845</v>
      </c>
      <c r="I18" s="299">
        <f>AVERAGEIF('Experiment list - Runs'!C:C,'CCSM CMIP5 experiment summary'!A18,'Experiment list - Runs'!O:O)</f>
        <v>100</v>
      </c>
      <c r="J18" s="299">
        <f>COUNTIF('Experiment list - Runs'!C:C,'CCSM CMIP5 experiment summary'!A18)</f>
        <v>1</v>
      </c>
      <c r="K18" s="299">
        <f>SUMIF('Experiment list - Runs'!C:C,'CCSM CMIP5 experiment summary'!A18,'Experiment list - Runs'!O:O)</f>
        <v>100</v>
      </c>
      <c r="L18" s="298" t="s">
        <v>90</v>
      </c>
      <c r="M18" s="300">
        <f>SUMIF('Compute costs - PEhrs_wallclock'!$C:$C,A18,'Compute costs - PEhrs_wallclock'!$O:$O)</f>
        <v>0</v>
      </c>
      <c r="N18" s="301" t="e">
        <f>SUMIF('Compute costs - PEhrs_wallclock'!$C:$C,$A18,'Compute costs - PEhrs_wallclock'!$P:$P)</f>
        <v>#DIV/0!</v>
      </c>
      <c r="O18" s="302">
        <f>SUMIF('Data volumes - History files'!$C:$C,$A18,'Data volumes - History files'!$AE:$AE)</f>
        <v>3084.2153951999994</v>
      </c>
      <c r="P18" s="302">
        <f t="shared" si="1"/>
        <v>3115.0575491519994</v>
      </c>
      <c r="Q18" s="302">
        <f>SUMIF('Data volumes - CMIP5'!$C:$C,$A18,'Data volumes - CMIP5'!$BJ:$BJ)</f>
        <v>1036.5862224000007</v>
      </c>
      <c r="R18" s="302">
        <f>SUMIF('Data volumes - CMIP5'!$C:$C,$A18,'Data volumes - CMIP5'!$BK:$BK)</f>
        <v>290.79251999999997</v>
      </c>
      <c r="S18" s="302">
        <f>SUMIF('Data volumes - CMIP5'!$C:$C,$A18,'Data volumes - CMIP5'!$BL:$BL)</f>
        <v>258.38346239999998</v>
      </c>
      <c r="T18" s="302">
        <f t="shared" si="2"/>
        <v>1327.3787424000006</v>
      </c>
      <c r="U18" s="302">
        <f t="shared" si="3"/>
        <v>1585.7622048000007</v>
      </c>
      <c r="V18" s="299">
        <f t="shared" si="4"/>
        <v>7785.0351491519996</v>
      </c>
    </row>
    <row r="19" spans="1:22">
      <c r="A19" s="316" t="s">
        <v>2815</v>
      </c>
      <c r="B19" s="317" t="s">
        <v>2816</v>
      </c>
      <c r="C19" s="317" t="s">
        <v>306</v>
      </c>
      <c r="D19" s="295" t="s">
        <v>3114</v>
      </c>
      <c r="E19" s="295" t="s">
        <v>3114</v>
      </c>
      <c r="F19" s="297" t="s">
        <v>3115</v>
      </c>
      <c r="G19" s="297" t="s">
        <v>2814</v>
      </c>
      <c r="H19" s="298" t="s">
        <v>3116</v>
      </c>
      <c r="I19" s="299">
        <f>AVERAGEIF('Experiment list - Runs'!C:C,'CCSM CMIP5 experiment summary'!A19,'Experiment list - Runs'!O:O)</f>
        <v>141</v>
      </c>
      <c r="J19" s="299">
        <f>COUNTIF('Experiment list - Runs'!C:C,'CCSM CMIP5 experiment summary'!A19)</f>
        <v>1</v>
      </c>
      <c r="K19" s="299">
        <f>SUMIF('Experiment list - Runs'!C:C,'CCSM CMIP5 experiment summary'!A19,'Experiment list - Runs'!O:O)</f>
        <v>141</v>
      </c>
      <c r="L19" s="298" t="s">
        <v>3117</v>
      </c>
      <c r="M19" s="300">
        <f>SUMIF('Compute costs - PEhrs_wallclock'!$C:$C,A19,'Compute costs - PEhrs_wallclock'!$O:$O)</f>
        <v>82.061999999999998</v>
      </c>
      <c r="N19" s="301">
        <f>SUMIF('Compute costs - PEhrs_wallclock'!$C:$C,$A19,'Compute costs - PEhrs_wallclock'!$P:$P)</f>
        <v>9.5077545515846253</v>
      </c>
      <c r="O19" s="302">
        <f>SUMIF('Data volumes - History files'!$C:$C,$A19,'Data volumes - History files'!$AE:$AE)</f>
        <v>4348.7437072319999</v>
      </c>
      <c r="P19" s="302">
        <f t="shared" si="1"/>
        <v>4392.23114430432</v>
      </c>
      <c r="Q19" s="302">
        <f>SUMIF('Data volumes - CMIP5'!$C:$C,$A19,'Data volumes - CMIP5'!$BJ:$BJ)</f>
        <v>1461.5865735840011</v>
      </c>
      <c r="R19" s="302">
        <f>SUMIF('Data volumes - CMIP5'!$C:$C,$A19,'Data volumes - CMIP5'!$BK:$BK)</f>
        <v>410.01745319999998</v>
      </c>
      <c r="S19" s="302">
        <f>SUMIF('Data volumes - CMIP5'!$C:$C,$A19,'Data volumes - CMIP5'!$BL:$BL)</f>
        <v>364.32068198399998</v>
      </c>
      <c r="T19" s="302">
        <f t="shared" si="2"/>
        <v>1871.6040267840012</v>
      </c>
      <c r="U19" s="302">
        <f t="shared" si="3"/>
        <v>2235.9247087680014</v>
      </c>
      <c r="V19" s="299">
        <f t="shared" si="4"/>
        <v>10976.899560304322</v>
      </c>
    </row>
    <row r="20" spans="1:22">
      <c r="A20" s="303"/>
      <c r="B20" s="287" t="s">
        <v>2817</v>
      </c>
      <c r="C20" s="287"/>
      <c r="D20" s="286"/>
      <c r="E20" s="286"/>
      <c r="F20" s="287"/>
      <c r="G20" s="287"/>
      <c r="H20" s="296" t="s">
        <v>2849</v>
      </c>
      <c r="I20" s="304" t="s">
        <v>2849</v>
      </c>
      <c r="J20" s="305">
        <f>SUM(J$9:J$19)</f>
        <v>116</v>
      </c>
      <c r="K20" s="305">
        <f>SUM(K$9:K$19)</f>
        <v>1781</v>
      </c>
      <c r="L20" s="296" t="s">
        <v>2849</v>
      </c>
      <c r="M20" s="306">
        <f t="shared" ref="M20:S20" si="5">SUM(M$9:M$19)</f>
        <v>82.061999999999998</v>
      </c>
      <c r="N20" s="307" t="e">
        <f t="shared" si="5"/>
        <v>#DIV/0!</v>
      </c>
      <c r="O20" s="305">
        <f t="shared" si="5"/>
        <v>54929.876188512033</v>
      </c>
      <c r="P20" s="305">
        <f t="shared" si="5"/>
        <v>55479.174950397144</v>
      </c>
      <c r="Q20" s="305">
        <f t="shared" si="5"/>
        <v>18461.600620944017</v>
      </c>
      <c r="R20" s="305">
        <f t="shared" si="5"/>
        <v>5179.0147812000014</v>
      </c>
      <c r="S20" s="305">
        <f t="shared" si="5"/>
        <v>4601.8094653439994</v>
      </c>
      <c r="T20" s="308">
        <f>SUM(T9:T19)</f>
        <v>23640.615402144012</v>
      </c>
      <c r="U20" s="308">
        <f>SUM(U9:U19)</f>
        <v>28242.424867488015</v>
      </c>
      <c r="V20" s="305">
        <f>SUM(V9:V19)</f>
        <v>138651.47600639719</v>
      </c>
    </row>
    <row r="21" spans="1:22">
      <c r="A21" s="303"/>
      <c r="B21" s="287" t="s">
        <v>266</v>
      </c>
      <c r="C21" s="287"/>
      <c r="D21" s="286"/>
      <c r="E21" s="286"/>
      <c r="F21" s="287"/>
      <c r="G21" s="287"/>
      <c r="H21" s="296" t="s">
        <v>2849</v>
      </c>
      <c r="I21" s="304" t="s">
        <v>2849</v>
      </c>
      <c r="J21" s="318">
        <f>SUM(J6,J20)</f>
        <v>155</v>
      </c>
      <c r="K21" s="318">
        <f>SUM(K6,K20)</f>
        <v>2351</v>
      </c>
      <c r="L21" s="296" t="s">
        <v>2849</v>
      </c>
      <c r="M21" s="319">
        <f t="shared" ref="M21:V21" si="6">SUM(M6,M20)</f>
        <v>82.061999999999998</v>
      </c>
      <c r="N21" s="320" t="e">
        <f t="shared" si="6"/>
        <v>#DIV/0!</v>
      </c>
      <c r="O21" s="321">
        <f t="shared" si="6"/>
        <v>131228.01855235203</v>
      </c>
      <c r="P21" s="321">
        <f t="shared" si="6"/>
        <v>132540.29873787556</v>
      </c>
      <c r="Q21" s="321">
        <f t="shared" si="6"/>
        <v>72780.374511024012</v>
      </c>
      <c r="R21" s="321">
        <f t="shared" si="6"/>
        <v>6836.5321452000007</v>
      </c>
      <c r="S21" s="321">
        <f t="shared" si="6"/>
        <v>6074.5952010239998</v>
      </c>
      <c r="T21" s="321">
        <f t="shared" si="6"/>
        <v>79616.906656224019</v>
      </c>
      <c r="U21" s="321">
        <f t="shared" si="6"/>
        <v>85691.501857248018</v>
      </c>
      <c r="V21" s="318">
        <f t="shared" si="6"/>
        <v>349459.81914747565</v>
      </c>
    </row>
    <row r="22" spans="1:22">
      <c r="A22" s="309"/>
      <c r="B22" s="322" t="s">
        <v>2849</v>
      </c>
      <c r="C22" s="322"/>
      <c r="D22" s="298"/>
      <c r="E22" s="298"/>
      <c r="F22" s="297"/>
      <c r="G22" s="297"/>
      <c r="H22" s="298" t="s">
        <v>2849</v>
      </c>
      <c r="I22" s="311" t="s">
        <v>2849</v>
      </c>
      <c r="J22" s="312" t="s">
        <v>2849</v>
      </c>
      <c r="K22" s="323" t="s">
        <v>2849</v>
      </c>
      <c r="L22" s="298" t="s">
        <v>2849</v>
      </c>
      <c r="M22" s="324" t="s">
        <v>2849</v>
      </c>
      <c r="N22" s="325"/>
      <c r="O22" s="313" t="s">
        <v>2849</v>
      </c>
      <c r="P22" s="313"/>
      <c r="Q22" s="313" t="s">
        <v>2849</v>
      </c>
      <c r="R22" s="313"/>
      <c r="S22" s="313"/>
      <c r="T22" s="313"/>
      <c r="U22" s="313"/>
      <c r="V22" s="323" t="s">
        <v>2849</v>
      </c>
    </row>
    <row r="23" spans="1:22">
      <c r="A23" s="277"/>
      <c r="B23" s="278"/>
      <c r="C23" s="278"/>
      <c r="D23" s="278" t="s">
        <v>267</v>
      </c>
      <c r="E23" s="278" t="s">
        <v>21</v>
      </c>
      <c r="F23" s="278" t="s">
        <v>3001</v>
      </c>
      <c r="G23" s="278" t="s">
        <v>3002</v>
      </c>
      <c r="H23" s="278" t="s">
        <v>3003</v>
      </c>
      <c r="I23" s="278" t="s">
        <v>3004</v>
      </c>
      <c r="J23" s="278" t="s">
        <v>3031</v>
      </c>
      <c r="K23" s="279" t="s">
        <v>3032</v>
      </c>
      <c r="L23" s="278" t="s">
        <v>3033</v>
      </c>
      <c r="M23" s="280" t="s">
        <v>22</v>
      </c>
      <c r="N23" s="281" t="s">
        <v>4</v>
      </c>
      <c r="O23" s="279" t="s">
        <v>2972</v>
      </c>
      <c r="P23" s="279" t="s">
        <v>2973</v>
      </c>
      <c r="Q23" s="279" t="s">
        <v>844</v>
      </c>
      <c r="R23" s="279" t="s">
        <v>844</v>
      </c>
      <c r="S23" s="279" t="s">
        <v>844</v>
      </c>
      <c r="T23" s="279" t="s">
        <v>844</v>
      </c>
      <c r="U23" s="279" t="s">
        <v>5</v>
      </c>
      <c r="V23" s="279" t="s">
        <v>6</v>
      </c>
    </row>
    <row r="24" spans="1:22">
      <c r="A24" s="277"/>
      <c r="B24" s="282"/>
      <c r="C24" s="282"/>
      <c r="D24" s="278"/>
      <c r="E24" s="278"/>
      <c r="F24" s="282"/>
      <c r="G24" s="282"/>
      <c r="H24" s="278"/>
      <c r="I24" s="278"/>
      <c r="J24" s="283"/>
      <c r="K24" s="279"/>
      <c r="L24" s="278"/>
      <c r="M24" s="280"/>
      <c r="N24" s="281"/>
      <c r="O24" s="279"/>
      <c r="P24" s="279"/>
      <c r="Q24" s="279">
        <v>1</v>
      </c>
      <c r="R24" s="279">
        <v>2</v>
      </c>
      <c r="S24" s="279">
        <v>3</v>
      </c>
      <c r="T24" s="279" t="s">
        <v>2975</v>
      </c>
      <c r="U24" s="279" t="s">
        <v>2976</v>
      </c>
      <c r="V24" s="279"/>
    </row>
    <row r="25" spans="1:22">
      <c r="A25" s="309"/>
      <c r="B25" s="285" t="s">
        <v>307</v>
      </c>
      <c r="C25" s="285"/>
      <c r="D25" s="286"/>
      <c r="E25" s="286"/>
      <c r="F25" s="287"/>
      <c r="G25" s="287"/>
      <c r="H25" s="298" t="s">
        <v>2849</v>
      </c>
      <c r="I25" s="311" t="s">
        <v>2849</v>
      </c>
      <c r="J25" s="312" t="s">
        <v>2849</v>
      </c>
      <c r="K25" s="323" t="s">
        <v>2849</v>
      </c>
      <c r="L25" s="298" t="s">
        <v>2849</v>
      </c>
      <c r="M25" s="324" t="s">
        <v>2849</v>
      </c>
      <c r="N25" s="325"/>
      <c r="O25" s="302" t="s">
        <v>2849</v>
      </c>
      <c r="P25" s="302"/>
      <c r="Q25" s="302" t="s">
        <v>2849</v>
      </c>
      <c r="R25" s="302"/>
      <c r="S25" s="302"/>
      <c r="T25" s="302"/>
      <c r="U25" s="326"/>
      <c r="V25" s="323" t="s">
        <v>2849</v>
      </c>
    </row>
    <row r="26" spans="1:22">
      <c r="A26" s="293" t="s">
        <v>2818</v>
      </c>
      <c r="B26" s="294" t="s">
        <v>308</v>
      </c>
      <c r="C26" s="294" t="s">
        <v>97</v>
      </c>
      <c r="D26" s="295" t="s">
        <v>3104</v>
      </c>
      <c r="E26" s="295" t="s">
        <v>3105</v>
      </c>
      <c r="F26" s="297" t="s">
        <v>75</v>
      </c>
      <c r="G26" s="297" t="s">
        <v>70</v>
      </c>
      <c r="H26" s="298" t="s">
        <v>2819</v>
      </c>
      <c r="I26" s="299">
        <f>AVERAGEIF('Experiment list - Runs'!C:C,'CCSM CMIP5 experiment summary'!A26,'Experiment list - Runs'!O:O)</f>
        <v>1000</v>
      </c>
      <c r="J26" s="299">
        <f>COUNTIF('Experiment list - Runs'!C:C,'CCSM CMIP5 experiment summary'!A26)</f>
        <v>1</v>
      </c>
      <c r="K26" s="299">
        <f>SUMIF('Experiment list - Runs'!C:C,'CCSM CMIP5 experiment summary'!A26,'Experiment list - Runs'!O:O)</f>
        <v>1000</v>
      </c>
      <c r="L26" s="298" t="s">
        <v>309</v>
      </c>
      <c r="M26" s="300">
        <f>SUMIF('Compute costs - PEhrs_wallclock'!$C:$C,A26,'Compute costs - PEhrs_wallclock'!$O:$O)</f>
        <v>840</v>
      </c>
      <c r="N26" s="301">
        <f>SUMIF('Compute costs - PEhrs_wallclock'!$C:$C,$A26,'Compute costs - PEhrs_wallclock'!$P:$P)</f>
        <v>66.666666666666671</v>
      </c>
      <c r="O26" s="302">
        <f>SUMIF('Data volumes - History files'!$C:$C,$A26,'Data volumes - History files'!$AE:$AE)</f>
        <v>18843.900691200004</v>
      </c>
      <c r="P26" s="302">
        <f t="shared" ref="P26:P48" si="7">O26*1.01</f>
        <v>19032.339698112006</v>
      </c>
      <c r="Q26" s="302">
        <f>SUMIF('Data volumes - CMIP5'!$C:$C,$A26,'Data volumes - CMIP5'!$BJ:$BJ)</f>
        <v>6680.7598368000008</v>
      </c>
      <c r="R26" s="302">
        <f>SUMIF('Data volumes - CMIP5'!$C:$C,$A26,'Data volumes - CMIP5'!$BK:$BK)</f>
        <v>2669.0464800000004</v>
      </c>
      <c r="S26" s="302">
        <f>SUMIF('Data volumes - CMIP5'!$C:$C,$A26,'Data volumes - CMIP5'!$BL:$BL)</f>
        <v>2528.0962559999998</v>
      </c>
      <c r="T26" s="302">
        <f t="shared" ref="T26:T48" si="8">Q26+R26</f>
        <v>9349.8063168000008</v>
      </c>
      <c r="U26" s="302">
        <f t="shared" ref="U26:U48" si="9">Q26+R26+S26</f>
        <v>11877.902572800002</v>
      </c>
      <c r="V26" s="299">
        <f t="shared" ref="V26:V48" si="10">O26+P26+U26</f>
        <v>49754.142962112004</v>
      </c>
    </row>
    <row r="27" spans="1:22">
      <c r="A27" s="293" t="s">
        <v>99</v>
      </c>
      <c r="B27" s="294" t="s">
        <v>100</v>
      </c>
      <c r="C27" s="294" t="s">
        <v>101</v>
      </c>
      <c r="D27" s="295" t="s">
        <v>61</v>
      </c>
      <c r="E27" s="295" t="s">
        <v>61</v>
      </c>
      <c r="F27" s="297" t="s">
        <v>64</v>
      </c>
      <c r="G27" s="297" t="s">
        <v>2814</v>
      </c>
      <c r="H27" s="298" t="s">
        <v>102</v>
      </c>
      <c r="I27" s="299">
        <f>AVERAGEIF('Experiment list - Runs'!C:C,'CCSM CMIP5 experiment summary'!A27,'Experiment list - Runs'!O:O)</f>
        <v>1000</v>
      </c>
      <c r="J27" s="299">
        <f>COUNTIF('Experiment list - Runs'!C:C,'CCSM CMIP5 experiment summary'!A27)</f>
        <v>1</v>
      </c>
      <c r="K27" s="299">
        <f>SUMIF('Experiment list - Runs'!C:C,'CCSM CMIP5 experiment summary'!A27,'Experiment list - Runs'!O:O)</f>
        <v>1000</v>
      </c>
      <c r="L27" s="298" t="s">
        <v>103</v>
      </c>
      <c r="M27" s="300">
        <f>SUMIF('Compute costs - PEhrs_wallclock'!$C:$C,A27,'Compute costs - PEhrs_wallclock'!$O:$O)</f>
        <v>582</v>
      </c>
      <c r="N27" s="301">
        <f>SUMIF('Compute costs - PEhrs_wallclock'!$C:$C,$A27,'Compute costs - PEhrs_wallclock'!$P:$P)</f>
        <v>67.430883344571811</v>
      </c>
      <c r="O27" s="302">
        <f>SUMIF('Data volumes - History files'!$C:$C,$A27,'Data volumes - History files'!$AE:$AE)</f>
        <v>18843.900691200004</v>
      </c>
      <c r="P27" s="302">
        <f t="shared" si="7"/>
        <v>19032.339698112006</v>
      </c>
      <c r="Q27" s="302">
        <f>SUMIF('Data volumes - CMIP5'!$C:$C,$A27,'Data volumes - CMIP5'!$BJ:$BJ)</f>
        <v>5431.0260000000017</v>
      </c>
      <c r="R27" s="302">
        <f>SUMIF('Data volumes - CMIP5'!$C:$C,$A27,'Data volumes - CMIP5'!$BK:$BK)</f>
        <v>2669.0464800000004</v>
      </c>
      <c r="S27" s="302">
        <f>SUMIF('Data volumes - CMIP5'!$C:$C,$A27,'Data volumes - CMIP5'!$BL:$BL)</f>
        <v>2528.0962559999998</v>
      </c>
      <c r="T27" s="302">
        <f t="shared" si="8"/>
        <v>8100.0724800000025</v>
      </c>
      <c r="U27" s="302">
        <f t="shared" si="9"/>
        <v>10628.168736000003</v>
      </c>
      <c r="V27" s="299">
        <f t="shared" si="10"/>
        <v>48504.409125312013</v>
      </c>
    </row>
    <row r="28" spans="1:22">
      <c r="A28" s="293" t="s">
        <v>2820</v>
      </c>
      <c r="B28" s="294" t="s">
        <v>155</v>
      </c>
      <c r="C28" s="294" t="s">
        <v>156</v>
      </c>
      <c r="D28" s="295" t="s">
        <v>61</v>
      </c>
      <c r="E28" s="295" t="s">
        <v>61</v>
      </c>
      <c r="F28" s="297" t="s">
        <v>66</v>
      </c>
      <c r="G28" s="297" t="s">
        <v>2821</v>
      </c>
      <c r="H28" s="298" t="s">
        <v>2819</v>
      </c>
      <c r="I28" s="299">
        <f>AVERAGEIF('Experiment list - Runs'!C:C,'CCSM CMIP5 experiment summary'!A28,'Experiment list - Runs'!O:O)</f>
        <v>156</v>
      </c>
      <c r="J28" s="299">
        <f>COUNTIF('Experiment list - Runs'!C:C,'CCSM CMIP5 experiment summary'!A28)</f>
        <v>1</v>
      </c>
      <c r="K28" s="299">
        <f>SUMIF('Experiment list - Runs'!C:C,'CCSM CMIP5 experiment summary'!A28,'Experiment list - Runs'!O:O)</f>
        <v>156</v>
      </c>
      <c r="L28" s="298" t="s">
        <v>309</v>
      </c>
      <c r="M28" s="300">
        <f>SUMIF('Compute costs - PEhrs_wallclock'!$C:$C,A28,'Compute costs - PEhrs_wallclock'!$O:$O)</f>
        <v>131.04</v>
      </c>
      <c r="N28" s="301">
        <f>SUMIF('Compute costs - PEhrs_wallclock'!$C:$C,$A28,'Compute costs - PEhrs_wallclock'!$P:$P)</f>
        <v>10.4</v>
      </c>
      <c r="O28" s="302">
        <f>SUMIF('Data volumes - History files'!$C:$C,$A28,'Data volumes - History files'!$AE:$AE)</f>
        <v>6834.7879292159996</v>
      </c>
      <c r="P28" s="302">
        <f t="shared" si="7"/>
        <v>6903.1358085081592</v>
      </c>
      <c r="Q28" s="302">
        <f>SUMIF('Data volumes - CMIP5'!$C:$C,$A28,'Data volumes - CMIP5'!$BJ:$BJ)</f>
        <v>4286.2407384960006</v>
      </c>
      <c r="R28" s="302">
        <f>SUMIF('Data volumes - CMIP5'!$C:$C,$A28,'Data volumes - CMIP5'!$BK:$BK)</f>
        <v>428.81417798400003</v>
      </c>
      <c r="S28" s="302">
        <f>SUMIF('Data volumes - CMIP5'!$C:$C,$A28,'Data volumes - CMIP5'!$BL:$BL)</f>
        <v>440.17459199999996</v>
      </c>
      <c r="T28" s="302">
        <f t="shared" si="8"/>
        <v>4715.0549164800004</v>
      </c>
      <c r="U28" s="302">
        <f t="shared" si="9"/>
        <v>5155.2295084800007</v>
      </c>
      <c r="V28" s="299">
        <f t="shared" si="10"/>
        <v>18893.153246204158</v>
      </c>
    </row>
    <row r="29" spans="1:22">
      <c r="A29" s="293" t="s">
        <v>157</v>
      </c>
      <c r="B29" s="294" t="s">
        <v>268</v>
      </c>
      <c r="C29" s="294" t="s">
        <v>269</v>
      </c>
      <c r="D29" s="295" t="s">
        <v>61</v>
      </c>
      <c r="E29" s="295" t="s">
        <v>61</v>
      </c>
      <c r="F29" s="297" t="s">
        <v>74</v>
      </c>
      <c r="G29" s="297" t="s">
        <v>2821</v>
      </c>
      <c r="H29" s="298" t="s">
        <v>2819</v>
      </c>
      <c r="I29" s="299">
        <f>AVERAGEIF('Experiment list - Runs'!C:C,'CCSM CMIP5 experiment summary'!A29,'Experiment list - Runs'!O:O)</f>
        <v>156</v>
      </c>
      <c r="J29" s="299">
        <f>COUNTIF('Experiment list - Runs'!C:C,'CCSM CMIP5 experiment summary'!A29)</f>
        <v>1</v>
      </c>
      <c r="K29" s="299">
        <f>SUMIF('Experiment list - Runs'!C:C,'CCSM CMIP5 experiment summary'!A29,'Experiment list - Runs'!O:O)</f>
        <v>156</v>
      </c>
      <c r="L29" s="298" t="s">
        <v>158</v>
      </c>
      <c r="M29" s="300">
        <f>SUMIF('Compute costs - PEhrs_wallclock'!$C:$C,A29,'Compute costs - PEhrs_wallclock'!$O:$O)</f>
        <v>90.792000000000002</v>
      </c>
      <c r="N29" s="301">
        <f>SUMIF('Compute costs - PEhrs_wallclock'!$C:$C,$A29,'Compute costs - PEhrs_wallclock'!$P:$P)</f>
        <v>10.519217801753204</v>
      </c>
      <c r="O29" s="302">
        <f>SUMIF('Data volumes - History files'!$C:$C,$A29,'Data volumes - History files'!$AE:$AE)</f>
        <v>6834.7879292159996</v>
      </c>
      <c r="P29" s="302">
        <f t="shared" si="7"/>
        <v>6903.1358085081592</v>
      </c>
      <c r="Q29" s="302">
        <f>SUMIF('Data volumes - CMIP5'!$C:$C,$A29,'Data volumes - CMIP5'!$BJ:$BJ)</f>
        <v>4286.2407384960006</v>
      </c>
      <c r="R29" s="302">
        <f>SUMIF('Data volumes - CMIP5'!$C:$C,$A29,'Data volumes - CMIP5'!$BK:$BK)</f>
        <v>428.81417798400003</v>
      </c>
      <c r="S29" s="302">
        <f>SUMIF('Data volumes - CMIP5'!$C:$C,$A29,'Data volumes - CMIP5'!$BL:$BL)</f>
        <v>440.17459199999996</v>
      </c>
      <c r="T29" s="302">
        <f t="shared" si="8"/>
        <v>4715.0549164800004</v>
      </c>
      <c r="U29" s="302">
        <f t="shared" si="9"/>
        <v>5155.2295084800007</v>
      </c>
      <c r="V29" s="299">
        <f t="shared" si="10"/>
        <v>18893.153246204158</v>
      </c>
    </row>
    <row r="30" spans="1:22">
      <c r="A30" s="293" t="s">
        <v>294</v>
      </c>
      <c r="B30" s="294" t="s">
        <v>268</v>
      </c>
      <c r="C30" s="294" t="s">
        <v>269</v>
      </c>
      <c r="D30" s="295" t="s">
        <v>61</v>
      </c>
      <c r="E30" s="295" t="s">
        <v>61</v>
      </c>
      <c r="F30" s="297" t="s">
        <v>73</v>
      </c>
      <c r="G30" s="297" t="s">
        <v>2821</v>
      </c>
      <c r="H30" s="298" t="s">
        <v>2819</v>
      </c>
      <c r="I30" s="299">
        <f>AVERAGEIF('Experiment list - Runs'!C:C,'CCSM CMIP5 experiment summary'!A30,'Experiment list - Runs'!O:O)</f>
        <v>156</v>
      </c>
      <c r="J30" s="299">
        <f>COUNTIF('Experiment list - Runs'!C:C,'CCSM CMIP5 experiment summary'!A30)</f>
        <v>5</v>
      </c>
      <c r="K30" s="299">
        <f>SUMIF('Experiment list - Runs'!C:C,'CCSM CMIP5 experiment summary'!A30,'Experiment list - Runs'!O:O)</f>
        <v>780</v>
      </c>
      <c r="L30" s="298" t="s">
        <v>158</v>
      </c>
      <c r="M30" s="300">
        <f>SUMIF('Compute costs - PEhrs_wallclock'!$C:$C,A30,'Compute costs - PEhrs_wallclock'!$O:$O)</f>
        <v>453.96000000000004</v>
      </c>
      <c r="N30" s="301">
        <f>SUMIF('Compute costs - PEhrs_wallclock'!$C:$C,$A30,'Compute costs - PEhrs_wallclock'!$P:$P)</f>
        <v>52.596089008766015</v>
      </c>
      <c r="O30" s="302">
        <f>SUMIF('Data volumes - History files'!$C:$C,$A30,'Data volumes - History files'!$AE:$AE)</f>
        <v>13897.250340480003</v>
      </c>
      <c r="P30" s="302">
        <f t="shared" si="7"/>
        <v>14036.222843884803</v>
      </c>
      <c r="Q30" s="302">
        <f>SUMIF('Data volumes - CMIP5'!$C:$C,$A30,'Data volumes - CMIP5'!$BJ:$BJ)</f>
        <v>4306.297913280001</v>
      </c>
      <c r="R30" s="302">
        <f>SUMIF('Data volumes - CMIP5'!$C:$C,$A30,'Data volumes - CMIP5'!$BK:$BK)</f>
        <v>2144.0708899199999</v>
      </c>
      <c r="S30" s="302">
        <f>SUMIF('Data volumes - CMIP5'!$C:$C,$A30,'Data volumes - CMIP5'!$BL:$BL)</f>
        <v>2200.8729599999997</v>
      </c>
      <c r="T30" s="302">
        <f t="shared" si="8"/>
        <v>6450.3688032000009</v>
      </c>
      <c r="U30" s="302">
        <f t="shared" si="9"/>
        <v>8651.2417631999997</v>
      </c>
      <c r="V30" s="299">
        <f t="shared" si="10"/>
        <v>36584.714947564804</v>
      </c>
    </row>
    <row r="31" spans="1:22">
      <c r="A31" s="293" t="s">
        <v>2823</v>
      </c>
      <c r="B31" s="294" t="s">
        <v>270</v>
      </c>
      <c r="C31" s="294" t="s">
        <v>206</v>
      </c>
      <c r="D31" s="295" t="s">
        <v>61</v>
      </c>
      <c r="E31" s="295" t="s">
        <v>61</v>
      </c>
      <c r="F31" s="297" t="s">
        <v>66</v>
      </c>
      <c r="G31" s="297" t="s">
        <v>2821</v>
      </c>
      <c r="H31" s="298" t="s">
        <v>2819</v>
      </c>
      <c r="I31" s="299">
        <f>AVERAGEIF('Experiment list - Runs'!C:C,'CCSM CMIP5 experiment summary'!A31,'Experiment list - Runs'!O:O)</f>
        <v>156</v>
      </c>
      <c r="J31" s="299">
        <f>COUNTIF('Experiment list - Runs'!C:C,'CCSM CMIP5 experiment summary'!A31)</f>
        <v>6</v>
      </c>
      <c r="K31" s="299">
        <f>SUMIF('Experiment list - Runs'!C:C,'CCSM CMIP5 experiment summary'!A31,'Experiment list - Runs'!O:O)</f>
        <v>936</v>
      </c>
      <c r="L31" s="298" t="s">
        <v>309</v>
      </c>
      <c r="M31" s="300">
        <f>SUMIF('Compute costs - PEhrs_wallclock'!$C:$C,A31,'Compute costs - PEhrs_wallclock'!$O:$O)</f>
        <v>786.2399999999999</v>
      </c>
      <c r="N31" s="301">
        <f>SUMIF('Compute costs - PEhrs_wallclock'!$C:$C,$A31,'Compute costs - PEhrs_wallclock'!$P:$P)</f>
        <v>62.4</v>
      </c>
      <c r="O31" s="302">
        <f>SUMIF('Data volumes - History files'!$C:$C,$A31,'Data volumes - History files'!$AE:$AE)</f>
        <v>16676.700408576002</v>
      </c>
      <c r="P31" s="302">
        <f t="shared" si="7"/>
        <v>16843.467412661761</v>
      </c>
      <c r="Q31" s="302">
        <f>SUMIF('Data volumes - CMIP5'!$C:$C,$A31,'Data volumes - CMIP5'!$BJ:$BJ)</f>
        <v>5167.557495936001</v>
      </c>
      <c r="R31" s="302">
        <f>SUMIF('Data volumes - CMIP5'!$C:$C,$A31,'Data volumes - CMIP5'!$BK:$BK)</f>
        <v>2572.8850679039997</v>
      </c>
      <c r="S31" s="302">
        <f>SUMIF('Data volumes - CMIP5'!$C:$C,$A31,'Data volumes - CMIP5'!$BL:$BL)</f>
        <v>2641.0475519999995</v>
      </c>
      <c r="T31" s="302">
        <f t="shared" si="8"/>
        <v>7740.4425638400007</v>
      </c>
      <c r="U31" s="302">
        <f t="shared" si="9"/>
        <v>10381.490115840001</v>
      </c>
      <c r="V31" s="299">
        <f t="shared" si="10"/>
        <v>43901.657937077762</v>
      </c>
    </row>
    <row r="32" spans="1:22">
      <c r="A32" s="293" t="s">
        <v>295</v>
      </c>
      <c r="B32" s="294" t="s">
        <v>422</v>
      </c>
      <c r="C32" s="294" t="s">
        <v>271</v>
      </c>
      <c r="D32" s="295" t="s">
        <v>61</v>
      </c>
      <c r="E32" s="295" t="s">
        <v>61</v>
      </c>
      <c r="F32" s="297" t="s">
        <v>69</v>
      </c>
      <c r="G32" s="297" t="s">
        <v>71</v>
      </c>
      <c r="H32" s="298" t="s">
        <v>2819</v>
      </c>
      <c r="I32" s="299">
        <f>AVERAGEIF('Experiment list - Runs'!C:C,'CCSM CMIP5 experiment summary'!A32,'Experiment list - Runs'!O:O)</f>
        <v>30</v>
      </c>
      <c r="J32" s="299">
        <f>COUNTIF('Experiment list - Runs'!C:C,'CCSM CMIP5 experiment summary'!A32)</f>
        <v>1</v>
      </c>
      <c r="K32" s="299">
        <f>SUMIF('Experiment list - Runs'!C:C,'CCSM CMIP5 experiment summary'!A32,'Experiment list - Runs'!O:O)</f>
        <v>30</v>
      </c>
      <c r="L32" s="298" t="s">
        <v>296</v>
      </c>
      <c r="M32" s="300">
        <f>SUMIF('Compute costs - PEhrs_wallclock'!$C:$C,A32,'Compute costs - PEhrs_wallclock'!$O:$O)</f>
        <v>10.5</v>
      </c>
      <c r="N32" s="301">
        <f>SUMIF('Compute costs - PEhrs_wallclock'!$C:$C,$A32,'Compute costs - PEhrs_wallclock'!$P:$P)</f>
        <v>2</v>
      </c>
      <c r="O32" s="302">
        <f>SUMIF('Data volumes - History files'!$C:$C,$A32,'Data volumes - History files'!$AE:$AE)</f>
        <v>2852.3299420799999</v>
      </c>
      <c r="P32" s="302">
        <f t="shared" si="7"/>
        <v>2880.8532415007999</v>
      </c>
      <c r="Q32" s="302">
        <f>SUMIF('Data volumes - CMIP5'!$C:$C,$A32,'Data volumes - CMIP5'!$BJ:$BJ)</f>
        <v>3304.39568048</v>
      </c>
      <c r="R32" s="302">
        <f>SUMIF('Data volumes - CMIP5'!$C:$C,$A32,'Data volumes - CMIP5'!$BK:$BK)</f>
        <v>80.071394399999988</v>
      </c>
      <c r="S32" s="302">
        <f>SUMIF('Data volumes - CMIP5'!$C:$C,$A32,'Data volumes - CMIP5'!$BL:$BL)</f>
        <v>75.84288767999999</v>
      </c>
      <c r="T32" s="302">
        <f t="shared" si="8"/>
        <v>3384.4670748799999</v>
      </c>
      <c r="U32" s="302">
        <f t="shared" si="9"/>
        <v>3460.3099625599998</v>
      </c>
      <c r="V32" s="299">
        <f t="shared" si="10"/>
        <v>9193.4931461407996</v>
      </c>
    </row>
    <row r="33" spans="1:22">
      <c r="A33" s="293" t="s">
        <v>161</v>
      </c>
      <c r="B33" s="294" t="s">
        <v>423</v>
      </c>
      <c r="C33" s="294" t="s">
        <v>271</v>
      </c>
      <c r="D33" s="295" t="s">
        <v>61</v>
      </c>
      <c r="E33" s="295" t="s">
        <v>61</v>
      </c>
      <c r="F33" s="297" t="s">
        <v>72</v>
      </c>
      <c r="G33" s="297" t="s">
        <v>71</v>
      </c>
      <c r="H33" s="298" t="s">
        <v>2819</v>
      </c>
      <c r="I33" s="299">
        <f>AVERAGEIF('Experiment list - Runs'!C:C,'CCSM CMIP5 experiment summary'!A33,'Experiment list - Runs'!O:O)</f>
        <v>30</v>
      </c>
      <c r="J33" s="299">
        <f>COUNTIF('Experiment list - Runs'!C:C,'CCSM CMIP5 experiment summary'!A33)</f>
        <v>4</v>
      </c>
      <c r="K33" s="299">
        <f>SUMIF('Experiment list - Runs'!C:C,'CCSM CMIP5 experiment summary'!A33,'Experiment list - Runs'!O:O)</f>
        <v>120</v>
      </c>
      <c r="L33" s="298" t="s">
        <v>296</v>
      </c>
      <c r="M33" s="300">
        <f>SUMIF('Compute costs - PEhrs_wallclock'!$C:$C,A33,'Compute costs - PEhrs_wallclock'!$O:$O)</f>
        <v>42</v>
      </c>
      <c r="N33" s="301">
        <f>SUMIF('Compute costs - PEhrs_wallclock'!$C:$C,$A33,'Compute costs - PEhrs_wallclock'!$P:$P)</f>
        <v>8</v>
      </c>
      <c r="O33" s="302">
        <f>SUMIF('Data volumes - History files'!$C:$C,$A33,'Data volumes - History files'!$AE:$AE)</f>
        <v>2138.0385139200002</v>
      </c>
      <c r="P33" s="302">
        <f t="shared" si="7"/>
        <v>2159.4188990592002</v>
      </c>
      <c r="Q33" s="302">
        <f>SUMIF('Data volumes - CMIP5'!$C:$C,$A33,'Data volumes - CMIP5'!$BJ:$BJ)</f>
        <v>640.09768896000026</v>
      </c>
      <c r="R33" s="302">
        <f>SUMIF('Data volumes - CMIP5'!$C:$C,$A33,'Data volumes - CMIP5'!$BK:$BK)</f>
        <v>320.28557759999995</v>
      </c>
      <c r="S33" s="302">
        <f>SUMIF('Data volumes - CMIP5'!$C:$C,$A33,'Data volumes - CMIP5'!$BL:$BL)</f>
        <v>303.37155071999996</v>
      </c>
      <c r="T33" s="302">
        <f t="shared" si="8"/>
        <v>960.38326656000027</v>
      </c>
      <c r="U33" s="302">
        <f t="shared" si="9"/>
        <v>1263.7548172800002</v>
      </c>
      <c r="V33" s="299">
        <f t="shared" si="10"/>
        <v>5561.2122302591997</v>
      </c>
    </row>
    <row r="34" spans="1:22">
      <c r="A34" s="293" t="s">
        <v>2825</v>
      </c>
      <c r="B34" s="294" t="s">
        <v>3019</v>
      </c>
      <c r="C34" s="294" t="s">
        <v>162</v>
      </c>
      <c r="D34" s="295" t="s">
        <v>61</v>
      </c>
      <c r="E34" s="295" t="s">
        <v>61</v>
      </c>
      <c r="F34" s="297" t="s">
        <v>2843</v>
      </c>
      <c r="G34" s="297" t="s">
        <v>2821</v>
      </c>
      <c r="H34" s="298" t="s">
        <v>2819</v>
      </c>
      <c r="I34" s="299">
        <f>AVERAGEIF('Experiment list - Runs'!C:C,'CCSM CMIP5 experiment summary'!A34,'Experiment list - Runs'!O:O)</f>
        <v>96</v>
      </c>
      <c r="J34" s="299">
        <f>COUNTIF('Experiment list - Runs'!C:C,'CCSM CMIP5 experiment summary'!A34)</f>
        <v>1</v>
      </c>
      <c r="K34" s="299">
        <f>SUMIF('Experiment list - Runs'!C:C,'CCSM CMIP5 experiment summary'!A34,'Experiment list - Runs'!O:O)</f>
        <v>96</v>
      </c>
      <c r="L34" s="298" t="s">
        <v>309</v>
      </c>
      <c r="M34" s="300">
        <f>SUMIF('Compute costs - PEhrs_wallclock'!$C:$C,A34,'Compute costs - PEhrs_wallclock'!$O:$O)</f>
        <v>80.64</v>
      </c>
      <c r="N34" s="301">
        <f>SUMIF('Compute costs - PEhrs_wallclock'!$C:$C,$A34,'Compute costs - PEhrs_wallclock'!$P:$P)</f>
        <v>6.4</v>
      </c>
      <c r="O34" s="302">
        <f>SUMIF('Data volumes - History files'!$C:$C,$A34,'Data volumes - History files'!$AE:$AE)</f>
        <v>7608.3994920959994</v>
      </c>
      <c r="P34" s="302">
        <f t="shared" si="7"/>
        <v>7684.4834870169598</v>
      </c>
      <c r="Q34" s="302">
        <f>SUMIF('Data volumes - CMIP5'!$C:$C,$A34,'Data volumes - CMIP5'!$BJ:$BJ)</f>
        <v>5848.1757711359978</v>
      </c>
      <c r="R34" s="302">
        <f>SUMIF('Data volumes - CMIP5'!$C:$C,$A34,'Data volumes - CMIP5'!$BK:$BK)</f>
        <v>263.36297318400005</v>
      </c>
      <c r="S34" s="302">
        <f>SUMIF('Data volumes - CMIP5'!$C:$C,$A34,'Data volumes - CMIP5'!$BL:$BL)</f>
        <v>270.21606911999999</v>
      </c>
      <c r="T34" s="302">
        <f t="shared" si="8"/>
        <v>6111.5387443199979</v>
      </c>
      <c r="U34" s="302">
        <f t="shared" si="9"/>
        <v>6381.7548134399976</v>
      </c>
      <c r="V34" s="299">
        <f t="shared" si="10"/>
        <v>21674.637792552956</v>
      </c>
    </row>
    <row r="35" spans="1:22">
      <c r="A35" s="293" t="s">
        <v>163</v>
      </c>
      <c r="B35" s="294" t="s">
        <v>404</v>
      </c>
      <c r="C35" s="294" t="s">
        <v>0</v>
      </c>
      <c r="D35" s="295" t="s">
        <v>61</v>
      </c>
      <c r="E35" s="295" t="s">
        <v>61</v>
      </c>
      <c r="F35" s="297" t="s">
        <v>2843</v>
      </c>
      <c r="G35" s="297" t="s">
        <v>2821</v>
      </c>
      <c r="H35" s="298" t="s">
        <v>2819</v>
      </c>
      <c r="I35" s="299">
        <f>AVERAGEIF('Experiment list - Runs'!C:C,'CCSM CMIP5 experiment summary'!A35,'Experiment list - Runs'!O:O)</f>
        <v>96</v>
      </c>
      <c r="J35" s="299">
        <f>COUNTIF('Experiment list - Runs'!C:C,'CCSM CMIP5 experiment summary'!A35)</f>
        <v>1</v>
      </c>
      <c r="K35" s="299">
        <f>SUMIF('Experiment list - Runs'!C:C,'CCSM CMIP5 experiment summary'!A35,'Experiment list - Runs'!O:O)</f>
        <v>96</v>
      </c>
      <c r="L35" s="298" t="s">
        <v>158</v>
      </c>
      <c r="M35" s="300">
        <f>SUMIF('Compute costs - PEhrs_wallclock'!$C:$C,A35,'Compute costs - PEhrs_wallclock'!$O:$O)</f>
        <v>55.872</v>
      </c>
      <c r="N35" s="301">
        <f>SUMIF('Compute costs - PEhrs_wallclock'!$C:$C,$A35,'Compute costs - PEhrs_wallclock'!$P:$P)</f>
        <v>6.473364801078894</v>
      </c>
      <c r="O35" s="302">
        <f>SUMIF('Data volumes - History files'!$C:$C,$A35,'Data volumes - History files'!$AE:$AE)</f>
        <v>1710.4308111359999</v>
      </c>
      <c r="P35" s="302">
        <f t="shared" si="7"/>
        <v>1727.5351192473599</v>
      </c>
      <c r="Q35" s="302">
        <f>SUMIF('Data volumes - CMIP5'!$C:$C,$A35,'Data volumes - CMIP5'!$BJ:$BJ)</f>
        <v>528.89521305600022</v>
      </c>
      <c r="R35" s="302">
        <f>SUMIF('Data volumes - CMIP5'!$C:$C,$A35,'Data volumes - CMIP5'!$BK:$BK)</f>
        <v>263.36297318400005</v>
      </c>
      <c r="S35" s="302">
        <f>SUMIF('Data volumes - CMIP5'!$C:$C,$A35,'Data volumes - CMIP5'!$BL:$BL)</f>
        <v>270.21606911999999</v>
      </c>
      <c r="T35" s="302">
        <f t="shared" si="8"/>
        <v>792.25818624000021</v>
      </c>
      <c r="U35" s="302">
        <f t="shared" si="9"/>
        <v>1062.4742553600001</v>
      </c>
      <c r="V35" s="299">
        <f t="shared" si="10"/>
        <v>4500.4401857433595</v>
      </c>
    </row>
    <row r="36" spans="1:22">
      <c r="A36" s="293" t="s">
        <v>165</v>
      </c>
      <c r="B36" s="294" t="s">
        <v>404</v>
      </c>
      <c r="C36" s="294" t="s">
        <v>0</v>
      </c>
      <c r="D36" s="295" t="s">
        <v>61</v>
      </c>
      <c r="E36" s="295" t="s">
        <v>61</v>
      </c>
      <c r="F36" s="297" t="s">
        <v>2843</v>
      </c>
      <c r="G36" s="297" t="s">
        <v>2821</v>
      </c>
      <c r="H36" s="298" t="s">
        <v>2819</v>
      </c>
      <c r="I36" s="299">
        <f>AVERAGEIF('Experiment list - Runs'!C:C,'CCSM CMIP5 experiment summary'!A36,'Experiment list - Runs'!O:O)</f>
        <v>96</v>
      </c>
      <c r="J36" s="299">
        <f>COUNTIF('Experiment list - Runs'!C:C,'CCSM CMIP5 experiment summary'!A36)</f>
        <v>5</v>
      </c>
      <c r="K36" s="299">
        <f>SUMIF('Experiment list - Runs'!C:C,'CCSM CMIP5 experiment summary'!A36,'Experiment list - Runs'!O:O)</f>
        <v>480</v>
      </c>
      <c r="L36" s="298" t="s">
        <v>158</v>
      </c>
      <c r="M36" s="300">
        <f>SUMIF('Compute costs - PEhrs_wallclock'!$C:$C,A36,'Compute costs - PEhrs_wallclock'!$O:$O)</f>
        <v>279.36</v>
      </c>
      <c r="N36" s="301">
        <f>SUMIF('Compute costs - PEhrs_wallclock'!$C:$C,$A36,'Compute costs - PEhrs_wallclock'!$P:$P)</f>
        <v>32.36682400539447</v>
      </c>
      <c r="O36" s="302">
        <f>SUMIF('Data volumes - History files'!$C:$C,$A36,'Data volumes - History files'!$AE:$AE)</f>
        <v>8552.1540556799991</v>
      </c>
      <c r="P36" s="302">
        <f t="shared" si="7"/>
        <v>8637.6755962367988</v>
      </c>
      <c r="Q36" s="302">
        <f>SUMIF('Data volumes - CMIP5'!$C:$C,$A36,'Data volumes - CMIP5'!$BJ:$BJ)</f>
        <v>2644.476065280001</v>
      </c>
      <c r="R36" s="302">
        <f>SUMIF('Data volumes - CMIP5'!$C:$C,$A36,'Data volumes - CMIP5'!$BK:$BK)</f>
        <v>1316.8148659200003</v>
      </c>
      <c r="S36" s="302">
        <f>SUMIF('Data volumes - CMIP5'!$C:$C,$A36,'Data volumes - CMIP5'!$BL:$BL)</f>
        <v>1351.0803455999999</v>
      </c>
      <c r="T36" s="302">
        <f t="shared" si="8"/>
        <v>3961.2909312000011</v>
      </c>
      <c r="U36" s="302">
        <f t="shared" si="9"/>
        <v>5312.3712768000005</v>
      </c>
      <c r="V36" s="299">
        <f t="shared" si="10"/>
        <v>22502.2009287168</v>
      </c>
    </row>
    <row r="37" spans="1:22">
      <c r="A37" s="293" t="s">
        <v>3020</v>
      </c>
      <c r="B37" s="294" t="s">
        <v>3021</v>
      </c>
      <c r="C37" s="294" t="s">
        <v>166</v>
      </c>
      <c r="D37" s="295" t="s">
        <v>61</v>
      </c>
      <c r="E37" s="295" t="s">
        <v>61</v>
      </c>
      <c r="F37" s="297" t="s">
        <v>2843</v>
      </c>
      <c r="G37" s="297" t="s">
        <v>2821</v>
      </c>
      <c r="H37" s="298" t="s">
        <v>2819</v>
      </c>
      <c r="I37" s="299">
        <f>AVERAGEIF('Experiment list - Runs'!C:C,'CCSM CMIP5 experiment summary'!A37,'Experiment list - Runs'!O:O)</f>
        <v>96</v>
      </c>
      <c r="J37" s="299">
        <f>COUNTIF('Experiment list - Runs'!C:C,'CCSM CMIP5 experiment summary'!A37)</f>
        <v>1</v>
      </c>
      <c r="K37" s="299">
        <f>SUMIF('Experiment list - Runs'!C:C,'CCSM CMIP5 experiment summary'!A37,'Experiment list - Runs'!O:O)</f>
        <v>96</v>
      </c>
      <c r="L37" s="298" t="s">
        <v>309</v>
      </c>
      <c r="M37" s="300">
        <f>SUMIF('Compute costs - PEhrs_wallclock'!$C:$C,A37,'Compute costs - PEhrs_wallclock'!$O:$O)</f>
        <v>80.64</v>
      </c>
      <c r="N37" s="301">
        <f>SUMIF('Compute costs - PEhrs_wallclock'!$C:$C,$A37,'Compute costs - PEhrs_wallclock'!$P:$P)</f>
        <v>6.4</v>
      </c>
      <c r="O37" s="302">
        <f>SUMIF('Data volumes - History files'!$C:$C,$A37,'Data volumes - History files'!$AE:$AE)</f>
        <v>7608.3994920959994</v>
      </c>
      <c r="P37" s="302">
        <f t="shared" si="7"/>
        <v>7684.4834870169598</v>
      </c>
      <c r="Q37" s="302">
        <f>SUMIF('Data volumes - CMIP5'!$C:$C,$A37,'Data volumes - CMIP5'!$BJ:$BJ)</f>
        <v>5848.1757711359978</v>
      </c>
      <c r="R37" s="302">
        <f>SUMIF('Data volumes - CMIP5'!$C:$C,$A37,'Data volumes - CMIP5'!$BK:$BK)</f>
        <v>263.36297318400005</v>
      </c>
      <c r="S37" s="302">
        <f>SUMIF('Data volumes - CMIP5'!$C:$C,$A37,'Data volumes - CMIP5'!$BL:$BL)</f>
        <v>270.21606911999999</v>
      </c>
      <c r="T37" s="302">
        <f t="shared" si="8"/>
        <v>6111.5387443199979</v>
      </c>
      <c r="U37" s="302">
        <f t="shared" si="9"/>
        <v>6381.7548134399976</v>
      </c>
      <c r="V37" s="299">
        <f t="shared" si="10"/>
        <v>21674.637792552956</v>
      </c>
    </row>
    <row r="38" spans="1:22">
      <c r="A38" s="293" t="s">
        <v>167</v>
      </c>
      <c r="B38" s="294" t="s">
        <v>2903</v>
      </c>
      <c r="C38" s="294" t="s">
        <v>1</v>
      </c>
      <c r="D38" s="295" t="s">
        <v>61</v>
      </c>
      <c r="E38" s="295" t="s">
        <v>61</v>
      </c>
      <c r="F38" s="297" t="s">
        <v>2843</v>
      </c>
      <c r="G38" s="297" t="s">
        <v>2821</v>
      </c>
      <c r="H38" s="298" t="s">
        <v>2819</v>
      </c>
      <c r="I38" s="299">
        <f>AVERAGEIF('Experiment list - Runs'!C:C,'CCSM CMIP5 experiment summary'!A38,'Experiment list - Runs'!O:O)</f>
        <v>96</v>
      </c>
      <c r="J38" s="299">
        <f>COUNTIF('Experiment list - Runs'!C:C,'CCSM CMIP5 experiment summary'!A38)</f>
        <v>1</v>
      </c>
      <c r="K38" s="299">
        <f>SUMIF('Experiment list - Runs'!C:C,'CCSM CMIP5 experiment summary'!A38,'Experiment list - Runs'!O:O)</f>
        <v>96</v>
      </c>
      <c r="L38" s="298" t="s">
        <v>158</v>
      </c>
      <c r="M38" s="300">
        <f>SUMIF('Compute costs - PEhrs_wallclock'!$C:$C,A38,'Compute costs - PEhrs_wallclock'!$O:$O)</f>
        <v>55.872</v>
      </c>
      <c r="N38" s="301">
        <f>SUMIF('Compute costs - PEhrs_wallclock'!$C:$C,$A38,'Compute costs - PEhrs_wallclock'!$P:$P)</f>
        <v>6.473364801078894</v>
      </c>
      <c r="O38" s="302">
        <f>SUMIF('Data volumes - History files'!$C:$C,$A38,'Data volumes - History files'!$AE:$AE)</f>
        <v>7608.3994920959994</v>
      </c>
      <c r="P38" s="302">
        <f t="shared" si="7"/>
        <v>7684.4834870169598</v>
      </c>
      <c r="Q38" s="302">
        <f>SUMIF('Data volumes - CMIP5'!$C:$C,$A38,'Data volumes - CMIP5'!$BJ:$BJ)</f>
        <v>5848.1757711359978</v>
      </c>
      <c r="R38" s="302">
        <f>SUMIF('Data volumes - CMIP5'!$C:$C,$A38,'Data volumes - CMIP5'!$BK:$BK)</f>
        <v>263.36297318400005</v>
      </c>
      <c r="S38" s="302">
        <f>SUMIF('Data volumes - CMIP5'!$C:$C,$A38,'Data volumes - CMIP5'!$BL:$BL)</f>
        <v>270.21606911999999</v>
      </c>
      <c r="T38" s="302">
        <f t="shared" si="8"/>
        <v>6111.5387443199979</v>
      </c>
      <c r="U38" s="302">
        <f t="shared" si="9"/>
        <v>6381.7548134399976</v>
      </c>
      <c r="V38" s="299">
        <f t="shared" si="10"/>
        <v>21674.637792552956</v>
      </c>
    </row>
    <row r="39" spans="1:22">
      <c r="A39" s="293" t="s">
        <v>169</v>
      </c>
      <c r="B39" s="294" t="s">
        <v>2903</v>
      </c>
      <c r="C39" s="294" t="s">
        <v>1</v>
      </c>
      <c r="D39" s="295" t="s">
        <v>61</v>
      </c>
      <c r="E39" s="295" t="s">
        <v>61</v>
      </c>
      <c r="F39" s="297" t="s">
        <v>2843</v>
      </c>
      <c r="G39" s="297" t="s">
        <v>2821</v>
      </c>
      <c r="H39" s="298" t="s">
        <v>2819</v>
      </c>
      <c r="I39" s="299">
        <f>AVERAGEIF('Experiment list - Runs'!C:C,'CCSM CMIP5 experiment summary'!A39,'Experiment list - Runs'!O:O)</f>
        <v>96</v>
      </c>
      <c r="J39" s="299">
        <f>COUNTIF('Experiment list - Runs'!C:C,'CCSM CMIP5 experiment summary'!A39)</f>
        <v>5</v>
      </c>
      <c r="K39" s="299">
        <f>SUMIF('Experiment list - Runs'!C:C,'CCSM CMIP5 experiment summary'!A39,'Experiment list - Runs'!O:O)</f>
        <v>480</v>
      </c>
      <c r="L39" s="298" t="s">
        <v>158</v>
      </c>
      <c r="M39" s="300">
        <f>SUMIF('Compute costs - PEhrs_wallclock'!$C:$C,A39,'Compute costs - PEhrs_wallclock'!$O:$O)</f>
        <v>279.36</v>
      </c>
      <c r="N39" s="301">
        <f>SUMIF('Compute costs - PEhrs_wallclock'!$C:$C,$A39,'Compute costs - PEhrs_wallclock'!$P:$P)</f>
        <v>32.36682400539447</v>
      </c>
      <c r="O39" s="302">
        <f>SUMIF('Data volumes - History files'!$C:$C,$A39,'Data volumes - History files'!$AE:$AE)</f>
        <v>8552.1540556799991</v>
      </c>
      <c r="P39" s="302">
        <f t="shared" si="7"/>
        <v>8637.6755962367988</v>
      </c>
      <c r="Q39" s="302">
        <f>SUMIF('Data volumes - CMIP5'!$C:$C,$A39,'Data volumes - CMIP5'!$BJ:$BJ)</f>
        <v>2632.5002787840012</v>
      </c>
      <c r="R39" s="302">
        <f>SUMIF('Data volumes - CMIP5'!$C:$C,$A39,'Data volumes - CMIP5'!$BK:$BK)</f>
        <v>1312.738002432</v>
      </c>
      <c r="S39" s="302">
        <f>SUMIF('Data volumes - CMIP5'!$C:$C,$A39,'Data volumes - CMIP5'!$BL:$BL)</f>
        <v>1303.7339934719998</v>
      </c>
      <c r="T39" s="302">
        <f t="shared" si="8"/>
        <v>3945.2382812160013</v>
      </c>
      <c r="U39" s="302">
        <f t="shared" si="9"/>
        <v>5248.9722746880016</v>
      </c>
      <c r="V39" s="299">
        <f t="shared" si="10"/>
        <v>22438.8019266048</v>
      </c>
    </row>
    <row r="40" spans="1:22">
      <c r="A40" s="293" t="s">
        <v>3022</v>
      </c>
      <c r="B40" s="294" t="s">
        <v>298</v>
      </c>
      <c r="C40" s="294" t="s">
        <v>299</v>
      </c>
      <c r="D40" s="295" t="s">
        <v>61</v>
      </c>
      <c r="E40" s="295" t="s">
        <v>61</v>
      </c>
      <c r="F40" s="297" t="s">
        <v>76</v>
      </c>
      <c r="G40" s="297" t="s">
        <v>2814</v>
      </c>
      <c r="H40" s="298" t="s">
        <v>2819</v>
      </c>
      <c r="I40" s="299">
        <f>AVERAGEIF('Experiment list - Runs'!C:C,'CCSM CMIP5 experiment summary'!A40,'Experiment list - Runs'!O:O)</f>
        <v>1000</v>
      </c>
      <c r="J40" s="299">
        <f>COUNTIF('Experiment list - Runs'!C:C,'CCSM CMIP5 experiment summary'!A40)</f>
        <v>1</v>
      </c>
      <c r="K40" s="299">
        <f>SUMIF('Experiment list - Runs'!C:C,'CCSM CMIP5 experiment summary'!A40,'Experiment list - Runs'!O:O)</f>
        <v>1000</v>
      </c>
      <c r="L40" s="298" t="s">
        <v>309</v>
      </c>
      <c r="M40" s="300">
        <f>SUMIF('Compute costs - PEhrs_wallclock'!$C:$C,A40,'Compute costs - PEhrs_wallclock'!$O:$O)</f>
        <v>840</v>
      </c>
      <c r="N40" s="301">
        <f>SUMIF('Compute costs - PEhrs_wallclock'!$C:$C,$A40,'Compute costs - PEhrs_wallclock'!$P:$P)</f>
        <v>66.666666666666671</v>
      </c>
      <c r="O40" s="302">
        <f>SUMIF('Data volumes - History files'!$C:$C,$A40,'Data volumes - History files'!$AE:$AE)</f>
        <v>18843.900691200004</v>
      </c>
      <c r="P40" s="302">
        <f t="shared" si="7"/>
        <v>19032.339698112006</v>
      </c>
      <c r="Q40" s="302">
        <f>SUMIF('Data volumes - CMIP5'!$C:$C,$A40,'Data volumes - CMIP5'!$BJ:$BJ)</f>
        <v>5531.8434366720021</v>
      </c>
      <c r="R40" s="302">
        <f>SUMIF('Data volumes - CMIP5'!$C:$C,$A40,'Data volumes - CMIP5'!$BK:$BK)</f>
        <v>2708.3712257280004</v>
      </c>
      <c r="S40" s="302">
        <f>SUMIF('Data volumes - CMIP5'!$C:$C,$A40,'Data volumes - CMIP5'!$BL:$BL)</f>
        <v>2797.9029872639994</v>
      </c>
      <c r="T40" s="302">
        <f t="shared" si="8"/>
        <v>8240.2146624000015</v>
      </c>
      <c r="U40" s="302">
        <f t="shared" si="9"/>
        <v>11038.117649664</v>
      </c>
      <c r="V40" s="299">
        <f t="shared" si="10"/>
        <v>48914.358038976003</v>
      </c>
    </row>
    <row r="41" spans="1:22">
      <c r="A41" s="293" t="s">
        <v>2776</v>
      </c>
      <c r="B41" s="294" t="s">
        <v>300</v>
      </c>
      <c r="C41" s="294" t="s">
        <v>301</v>
      </c>
      <c r="D41" s="295" t="s">
        <v>61</v>
      </c>
      <c r="E41" s="295" t="s">
        <v>61</v>
      </c>
      <c r="F41" s="297" t="s">
        <v>77</v>
      </c>
      <c r="G41" s="297" t="s">
        <v>2821</v>
      </c>
      <c r="H41" s="298" t="s">
        <v>2819</v>
      </c>
      <c r="I41" s="299">
        <f>AVERAGEIF('Experiment list - Runs'!C:C,'CCSM CMIP5 experiment summary'!A41,'Experiment list - Runs'!O:O)</f>
        <v>156</v>
      </c>
      <c r="J41" s="299">
        <f>COUNTIF('Experiment list - Runs'!C:C,'CCSM CMIP5 experiment summary'!A41)</f>
        <v>1</v>
      </c>
      <c r="K41" s="299">
        <f>SUMIF('Experiment list - Runs'!C:C,'CCSM CMIP5 experiment summary'!A41,'Experiment list - Runs'!O:O)</f>
        <v>156</v>
      </c>
      <c r="L41" s="298" t="s">
        <v>309</v>
      </c>
      <c r="M41" s="300">
        <f>SUMIF('Compute costs - PEhrs_wallclock'!$C:$C,A41,'Compute costs - PEhrs_wallclock'!$O:$O)</f>
        <v>131.04</v>
      </c>
      <c r="N41" s="301">
        <f>SUMIF('Compute costs - PEhrs_wallclock'!$C:$C,$A41,'Compute costs - PEhrs_wallclock'!$P:$P)</f>
        <v>10.4</v>
      </c>
      <c r="O41" s="302">
        <f>SUMIF('Data volumes - History files'!$C:$C,$A41,'Data volumes - History files'!$AE:$AE)</f>
        <v>6834.7879292159996</v>
      </c>
      <c r="P41" s="302">
        <f t="shared" si="7"/>
        <v>6903.1358085081592</v>
      </c>
      <c r="Q41" s="302">
        <f>SUMIF('Data volumes - CMIP5'!$C:$C,$A41,'Data volumes - CMIP5'!$BJ:$BJ)</f>
        <v>4286.2407384960006</v>
      </c>
      <c r="R41" s="302">
        <f>SUMIF('Data volumes - CMIP5'!$C:$C,$A41,'Data volumes - CMIP5'!$BK:$BK)</f>
        <v>428.81417798400003</v>
      </c>
      <c r="S41" s="302">
        <f>SUMIF('Data volumes - CMIP5'!$C:$C,$A41,'Data volumes - CMIP5'!$BL:$BL)</f>
        <v>440.17459199999996</v>
      </c>
      <c r="T41" s="302">
        <f t="shared" si="8"/>
        <v>4715.0549164800004</v>
      </c>
      <c r="U41" s="302">
        <f t="shared" si="9"/>
        <v>5155.2295084800007</v>
      </c>
      <c r="V41" s="299">
        <f t="shared" si="10"/>
        <v>18893.153246204158</v>
      </c>
    </row>
    <row r="42" spans="1:22">
      <c r="A42" s="293" t="s">
        <v>302</v>
      </c>
      <c r="B42" s="294" t="s">
        <v>303</v>
      </c>
      <c r="C42" s="294" t="s">
        <v>304</v>
      </c>
      <c r="D42" s="295" t="s">
        <v>61</v>
      </c>
      <c r="E42" s="295" t="s">
        <v>61</v>
      </c>
      <c r="F42" s="297" t="s">
        <v>77</v>
      </c>
      <c r="G42" s="297" t="s">
        <v>2821</v>
      </c>
      <c r="H42" s="298" t="s">
        <v>2819</v>
      </c>
      <c r="I42" s="299">
        <f>AVERAGEIF('Experiment list - Runs'!C:C,'CCSM CMIP5 experiment summary'!A42,'Experiment list - Runs'!O:O)</f>
        <v>156</v>
      </c>
      <c r="J42" s="299">
        <f>COUNTIF('Experiment list - Runs'!C:C,'CCSM CMIP5 experiment summary'!A42)</f>
        <v>6</v>
      </c>
      <c r="K42" s="299">
        <f>SUMIF('Experiment list - Runs'!C:C,'CCSM CMIP5 experiment summary'!A42,'Experiment list - Runs'!O:O)</f>
        <v>936</v>
      </c>
      <c r="L42" s="298" t="s">
        <v>309</v>
      </c>
      <c r="M42" s="300">
        <f>SUMIF('Compute costs - PEhrs_wallclock'!$C:$C,A42,'Compute costs - PEhrs_wallclock'!$O:$O)</f>
        <v>786.2399999999999</v>
      </c>
      <c r="N42" s="301">
        <f>SUMIF('Compute costs - PEhrs_wallclock'!$C:$C,$A42,'Compute costs - PEhrs_wallclock'!$P:$P)</f>
        <v>62.4</v>
      </c>
      <c r="O42" s="302">
        <f>SUMIF('Data volumes - History files'!$C:$C,$A42,'Data volumes - History files'!$AE:$AE)</f>
        <v>16676.700408576002</v>
      </c>
      <c r="P42" s="302">
        <f t="shared" si="7"/>
        <v>16843.467412661761</v>
      </c>
      <c r="Q42" s="302">
        <f>SUMIF('Data volumes - CMIP5'!$C:$C,$A42,'Data volumes - CMIP5'!$BJ:$BJ)</f>
        <v>5131.4602671360017</v>
      </c>
      <c r="R42" s="302">
        <f>SUMIF('Data volumes - CMIP5'!$C:$C,$A42,'Data volumes - CMIP5'!$BK:$BK)</f>
        <v>2555.8981367039996</v>
      </c>
      <c r="S42" s="302">
        <f>SUMIF('Data volumes - CMIP5'!$C:$C,$A42,'Data volumes - CMIP5'!$BL:$BL)</f>
        <v>2629.3100543999999</v>
      </c>
      <c r="T42" s="302">
        <f t="shared" si="8"/>
        <v>7687.3584038400013</v>
      </c>
      <c r="U42" s="302">
        <f t="shared" si="9"/>
        <v>10316.668458240001</v>
      </c>
      <c r="V42" s="299">
        <f t="shared" si="10"/>
        <v>43836.836279477764</v>
      </c>
    </row>
    <row r="43" spans="1:22">
      <c r="A43" s="293" t="s">
        <v>2777</v>
      </c>
      <c r="B43" s="294" t="s">
        <v>305</v>
      </c>
      <c r="C43" s="294" t="s">
        <v>550</v>
      </c>
      <c r="D43" s="295" t="s">
        <v>61</v>
      </c>
      <c r="E43" s="295" t="s">
        <v>61</v>
      </c>
      <c r="F43" s="297"/>
      <c r="G43" s="297" t="s">
        <v>2821</v>
      </c>
      <c r="H43" s="298" t="s">
        <v>2819</v>
      </c>
      <c r="I43" s="299">
        <f>AVERAGEIF('Experiment list - Runs'!C:C,'CCSM CMIP5 experiment summary'!A43,'Experiment list - Runs'!O:O)</f>
        <v>96</v>
      </c>
      <c r="J43" s="299">
        <f>COUNTIF('Experiment list - Runs'!C:C,'CCSM CMIP5 experiment summary'!A43)</f>
        <v>1</v>
      </c>
      <c r="K43" s="299">
        <f>SUMIF('Experiment list - Runs'!C:C,'CCSM CMIP5 experiment summary'!A43,'Experiment list - Runs'!O:O)</f>
        <v>96</v>
      </c>
      <c r="L43" s="298" t="s">
        <v>309</v>
      </c>
      <c r="M43" s="300">
        <f>SUMIF('Compute costs - PEhrs_wallclock'!$C:$C,A43,'Compute costs - PEhrs_wallclock'!$O:$O)</f>
        <v>80.64</v>
      </c>
      <c r="N43" s="301">
        <f>SUMIF('Compute costs - PEhrs_wallclock'!$C:$C,$A43,'Compute costs - PEhrs_wallclock'!$P:$P)</f>
        <v>6.4</v>
      </c>
      <c r="O43" s="302">
        <f>SUMIF('Data volumes - History files'!$C:$C,$A43,'Data volumes - History files'!$AE:$AE)</f>
        <v>7608.3994920959994</v>
      </c>
      <c r="P43" s="302">
        <f t="shared" si="7"/>
        <v>7684.4834870169598</v>
      </c>
      <c r="Q43" s="302">
        <f>SUMIF('Data volumes - CMIP5'!$C:$C,$A43,'Data volumes - CMIP5'!$BJ:$BJ)</f>
        <v>5848.1757711359978</v>
      </c>
      <c r="R43" s="302">
        <f>SUMIF('Data volumes - CMIP5'!$C:$C,$A43,'Data volumes - CMIP5'!$BK:$BK)</f>
        <v>263.36297318400005</v>
      </c>
      <c r="S43" s="302">
        <f>SUMIF('Data volumes - CMIP5'!$C:$C,$A43,'Data volumes - CMIP5'!$BL:$BL)</f>
        <v>270.21606911999999</v>
      </c>
      <c r="T43" s="302">
        <f t="shared" si="8"/>
        <v>6111.5387443199979</v>
      </c>
      <c r="U43" s="302">
        <f t="shared" si="9"/>
        <v>6381.7548134399976</v>
      </c>
      <c r="V43" s="299">
        <f t="shared" si="10"/>
        <v>21674.637792552956</v>
      </c>
    </row>
    <row r="44" spans="1:22">
      <c r="A44" s="293" t="s">
        <v>551</v>
      </c>
      <c r="B44" s="294" t="s">
        <v>552</v>
      </c>
      <c r="C44" s="294" t="s">
        <v>553</v>
      </c>
      <c r="D44" s="295" t="s">
        <v>61</v>
      </c>
      <c r="E44" s="295" t="s">
        <v>61</v>
      </c>
      <c r="F44" s="297" t="s">
        <v>2843</v>
      </c>
      <c r="G44" s="297" t="s">
        <v>2821</v>
      </c>
      <c r="H44" s="298" t="s">
        <v>2819</v>
      </c>
      <c r="I44" s="299">
        <f>AVERAGEIF('Experiment list - Runs'!C:C,'CCSM CMIP5 experiment summary'!A44,'Experiment list - Runs'!O:O)</f>
        <v>96</v>
      </c>
      <c r="J44" s="299">
        <f>COUNTIF('Experiment list - Runs'!C:C,'CCSM CMIP5 experiment summary'!A44)</f>
        <v>6</v>
      </c>
      <c r="K44" s="299">
        <f>SUMIF('Experiment list - Runs'!C:C,'CCSM CMIP5 experiment summary'!A44,'Experiment list - Runs'!O:O)</f>
        <v>576</v>
      </c>
      <c r="L44" s="298" t="s">
        <v>309</v>
      </c>
      <c r="M44" s="300">
        <f>SUMIF('Compute costs - PEhrs_wallclock'!$C:$C,A44,'Compute costs - PEhrs_wallclock'!$O:$O)</f>
        <v>483.84</v>
      </c>
      <c r="N44" s="301">
        <f>SUMIF('Compute costs - PEhrs_wallclock'!$C:$C,$A44,'Compute costs - PEhrs_wallclock'!$P:$P)</f>
        <v>38.4</v>
      </c>
      <c r="O44" s="302">
        <f>SUMIF('Data volumes - History files'!$C:$C,$A44,'Data volumes - History files'!$AE:$AE)</f>
        <v>10262.584866816</v>
      </c>
      <c r="P44" s="302">
        <f t="shared" si="7"/>
        <v>10365.21071548416</v>
      </c>
      <c r="Q44" s="302">
        <f>SUMIF('Data volumes - CMIP5'!$C:$C,$A44,'Data volumes - CMIP5'!$BJ:$BJ)</f>
        <v>3089.2859688960011</v>
      </c>
      <c r="R44" s="302">
        <f>SUMIF('Data volumes - CMIP5'!$C:$C,$A44,'Data volumes - CMIP5'!$BK:$BK)</f>
        <v>1544.5052835840004</v>
      </c>
      <c r="S44" s="302">
        <f>SUMIF('Data volumes - CMIP5'!$C:$C,$A44,'Data volumes - CMIP5'!$BL:$BL)</f>
        <v>1483.702272</v>
      </c>
      <c r="T44" s="302">
        <f t="shared" si="8"/>
        <v>4633.7912524800013</v>
      </c>
      <c r="U44" s="302">
        <f t="shared" si="9"/>
        <v>6117.4935244800017</v>
      </c>
      <c r="V44" s="299">
        <f t="shared" si="10"/>
        <v>26745.289106780161</v>
      </c>
    </row>
    <row r="45" spans="1:22">
      <c r="A45" s="293" t="s">
        <v>68</v>
      </c>
      <c r="B45" s="294" t="s">
        <v>2938</v>
      </c>
      <c r="C45" s="294" t="s">
        <v>306</v>
      </c>
      <c r="D45" s="295" t="s">
        <v>61</v>
      </c>
      <c r="E45" s="295" t="s">
        <v>61</v>
      </c>
      <c r="F45" s="297" t="s">
        <v>66</v>
      </c>
      <c r="G45" s="297" t="s">
        <v>2939</v>
      </c>
      <c r="H45" s="298" t="s">
        <v>2819</v>
      </c>
      <c r="I45" s="299" t="e">
        <f>AVERAGEIF('Experiment list - Runs'!C:C,'CCSM CMIP5 experiment summary'!A45,'Experiment list - Runs'!O:O)</f>
        <v>#DIV/0!</v>
      </c>
      <c r="J45" s="299">
        <f>COUNTIF('Experiment list - Runs'!C:C,'CCSM CMIP5 experiment summary'!A45)</f>
        <v>0</v>
      </c>
      <c r="K45" s="299">
        <f>SUMIF('Experiment list - Runs'!C:C,'CCSM CMIP5 experiment summary'!A45,'Experiment list - Runs'!O:O)</f>
        <v>0</v>
      </c>
      <c r="L45" s="298" t="s">
        <v>158</v>
      </c>
      <c r="M45" s="300">
        <f>SUMIF('Compute costs - PEhrs_wallclock'!$C:$C,A45,'Compute costs - PEhrs_wallclock'!$O:$O)</f>
        <v>0</v>
      </c>
      <c r="N45" s="301">
        <f>SUMIF('Compute costs - PEhrs_wallclock'!$C:$C,$A45,'Compute costs - PEhrs_wallclock'!$P:$P)</f>
        <v>0</v>
      </c>
      <c r="O45" s="302">
        <f>SUMIF('Data volumes - History files'!$C:$C,$A45,'Data volumes - History files'!$AE:$AE)</f>
        <v>0</v>
      </c>
      <c r="P45" s="302">
        <f t="shared" si="7"/>
        <v>0</v>
      </c>
      <c r="Q45" s="302">
        <f>SUMIF('Data volumes - CMIP5'!$C:$C,$A45,'Data volumes - CMIP5'!$BJ:$BJ)</f>
        <v>0</v>
      </c>
      <c r="R45" s="302">
        <f>SUMIF('Data volumes - CMIP5'!$C:$C,$A45,'Data volumes - CMIP5'!$BK:$BK)</f>
        <v>0</v>
      </c>
      <c r="S45" s="302">
        <f>SUMIF('Data volumes - CMIP5'!$C:$C,$A45,'Data volumes - CMIP5'!$BL:$BL)</f>
        <v>0</v>
      </c>
      <c r="T45" s="302">
        <f t="shared" si="8"/>
        <v>0</v>
      </c>
      <c r="U45" s="302">
        <f t="shared" si="9"/>
        <v>0</v>
      </c>
      <c r="V45" s="299">
        <f t="shared" si="10"/>
        <v>0</v>
      </c>
    </row>
    <row r="46" spans="1:22">
      <c r="A46" s="293" t="s">
        <v>2940</v>
      </c>
      <c r="B46" s="294" t="s">
        <v>2941</v>
      </c>
      <c r="C46" s="294" t="s">
        <v>170</v>
      </c>
      <c r="D46" s="295" t="s">
        <v>61</v>
      </c>
      <c r="E46" s="295" t="s">
        <v>61</v>
      </c>
      <c r="F46" s="297" t="s">
        <v>2843</v>
      </c>
      <c r="G46" s="297" t="s">
        <v>2939</v>
      </c>
      <c r="H46" s="298" t="s">
        <v>2819</v>
      </c>
      <c r="I46" s="299">
        <f>AVERAGEIF('Experiment list - Runs'!C:C,'CCSM CMIP5 experiment summary'!A46,'Experiment list - Runs'!O:O)</f>
        <v>30</v>
      </c>
      <c r="J46" s="299">
        <f>COUNTIF('Experiment list - Runs'!C:C,'CCSM CMIP5 experiment summary'!A46)</f>
        <v>1</v>
      </c>
      <c r="K46" s="299">
        <f>SUMIF('Experiment list - Runs'!C:C,'CCSM CMIP5 experiment summary'!A46,'Experiment list - Runs'!O:O)</f>
        <v>30</v>
      </c>
      <c r="L46" s="298" t="s">
        <v>309</v>
      </c>
      <c r="M46" s="300">
        <f>SUMIF('Compute costs - PEhrs_wallclock'!$C:$C,A46,'Compute costs - PEhrs_wallclock'!$O:$O)</f>
        <v>25.2</v>
      </c>
      <c r="N46" s="301">
        <f>SUMIF('Compute costs - PEhrs_wallclock'!$C:$C,$A46,'Compute costs - PEhrs_wallclock'!$P:$P)</f>
        <v>2</v>
      </c>
      <c r="O46" s="302">
        <f>SUMIF('Data volumes - History files'!$C:$C,$A46,'Data volumes - History files'!$AE:$AE)</f>
        <v>534.50962848000006</v>
      </c>
      <c r="P46" s="302">
        <f t="shared" si="7"/>
        <v>539.85472476480004</v>
      </c>
      <c r="Q46" s="302">
        <f>SUMIF('Data volumes - CMIP5'!$C:$C,$A46,'Data volumes - CMIP5'!$BJ:$BJ)</f>
        <v>171.23579683200003</v>
      </c>
      <c r="R46" s="302">
        <f>SUMIF('Data volumes - CMIP5'!$C:$C,$A46,'Data volumes - CMIP5'!$BK:$BK)</f>
        <v>85.103772767999985</v>
      </c>
      <c r="S46" s="302">
        <f>SUMIF('Data volumes - CMIP5'!$C:$C,$A46,'Data volumes - CMIP5'!$BL:$BL)</f>
        <v>85.843943424000003</v>
      </c>
      <c r="T46" s="302">
        <f t="shared" si="8"/>
        <v>256.3395696</v>
      </c>
      <c r="U46" s="302">
        <f t="shared" si="9"/>
        <v>342.18351302400004</v>
      </c>
      <c r="V46" s="299">
        <f t="shared" si="10"/>
        <v>1416.5478662688001</v>
      </c>
    </row>
    <row r="47" spans="1:22">
      <c r="A47" s="293" t="s">
        <v>2942</v>
      </c>
      <c r="B47" s="294" t="s">
        <v>2941</v>
      </c>
      <c r="C47" s="294" t="s">
        <v>171</v>
      </c>
      <c r="D47" s="295" t="s">
        <v>61</v>
      </c>
      <c r="E47" s="295" t="s">
        <v>61</v>
      </c>
      <c r="F47" s="297" t="s">
        <v>2843</v>
      </c>
      <c r="G47" s="297" t="s">
        <v>2939</v>
      </c>
      <c r="H47" s="298" t="s">
        <v>2819</v>
      </c>
      <c r="I47" s="299">
        <f>AVERAGEIF('Experiment list - Runs'!C:C,'CCSM CMIP5 experiment summary'!A47,'Experiment list - Runs'!O:O)</f>
        <v>30</v>
      </c>
      <c r="J47" s="299">
        <f>COUNTIF('Experiment list - Runs'!C:C,'CCSM CMIP5 experiment summary'!A47)</f>
        <v>1</v>
      </c>
      <c r="K47" s="299">
        <f>SUMIF('Experiment list - Runs'!C:C,'CCSM CMIP5 experiment summary'!A47,'Experiment list - Runs'!O:O)</f>
        <v>30</v>
      </c>
      <c r="L47" s="298" t="s">
        <v>309</v>
      </c>
      <c r="M47" s="300">
        <f>SUMIF('Compute costs - PEhrs_wallclock'!$C:$C,A47,'Compute costs - PEhrs_wallclock'!$O:$O)</f>
        <v>25.2</v>
      </c>
      <c r="N47" s="301">
        <f>SUMIF('Compute costs - PEhrs_wallclock'!$C:$C,$A47,'Compute costs - PEhrs_wallclock'!$P:$P)</f>
        <v>2</v>
      </c>
      <c r="O47" s="302">
        <f>SUMIF('Data volumes - History files'!$C:$C,$A47,'Data volumes - History files'!$AE:$AE)</f>
        <v>534.50962848000006</v>
      </c>
      <c r="P47" s="302">
        <f t="shared" si="7"/>
        <v>539.85472476480004</v>
      </c>
      <c r="Q47" s="302">
        <f>SUMIF('Data volumes - CMIP5'!$C:$C,$A47,'Data volumes - CMIP5'!$BJ:$BJ)</f>
        <v>171.23579683200003</v>
      </c>
      <c r="R47" s="302">
        <f>SUMIF('Data volumes - CMIP5'!$C:$C,$A47,'Data volumes - CMIP5'!$BK:$BK)</f>
        <v>85.103772767999985</v>
      </c>
      <c r="S47" s="302">
        <f>SUMIF('Data volumes - CMIP5'!$C:$C,$A47,'Data volumes - CMIP5'!$BL:$BL)</f>
        <v>85.843943424000003</v>
      </c>
      <c r="T47" s="302">
        <f t="shared" si="8"/>
        <v>256.3395696</v>
      </c>
      <c r="U47" s="302">
        <f t="shared" si="9"/>
        <v>342.18351302400004</v>
      </c>
      <c r="V47" s="299">
        <f t="shared" si="10"/>
        <v>1416.5478662688001</v>
      </c>
    </row>
    <row r="48" spans="1:22">
      <c r="A48" s="293" t="s">
        <v>67</v>
      </c>
      <c r="B48" s="294" t="s">
        <v>281</v>
      </c>
      <c r="C48" s="294" t="s">
        <v>78</v>
      </c>
      <c r="D48" s="295" t="s">
        <v>61</v>
      </c>
      <c r="E48" s="295" t="s">
        <v>61</v>
      </c>
      <c r="F48" s="297" t="s">
        <v>65</v>
      </c>
      <c r="G48" s="297" t="s">
        <v>2939</v>
      </c>
      <c r="H48" s="298" t="s">
        <v>2819</v>
      </c>
      <c r="I48" s="299">
        <f>AVERAGEIF('Experiment list - Runs'!C:C,'CCSM CMIP5 experiment summary'!A48,'Experiment list - Runs'!O:O)</f>
        <v>150</v>
      </c>
      <c r="J48" s="299">
        <f>COUNTIF('Experiment list - Runs'!C:C,'CCSM CMIP5 experiment summary'!A48)</f>
        <v>1</v>
      </c>
      <c r="K48" s="299">
        <f>SUMIF('Experiment list - Runs'!C:C,'CCSM CMIP5 experiment summary'!A48,'Experiment list - Runs'!O:O)</f>
        <v>150</v>
      </c>
      <c r="L48" s="298" t="s">
        <v>309</v>
      </c>
      <c r="M48" s="300">
        <f>SUMIF('Compute costs - PEhrs_wallclock'!$C:$C,A48,'Compute costs - PEhrs_wallclock'!$O:$O)</f>
        <v>126</v>
      </c>
      <c r="N48" s="301">
        <f>SUMIF('Compute costs - PEhrs_wallclock'!$C:$C,$A48,'Compute costs - PEhrs_wallclock'!$P:$P)</f>
        <v>10</v>
      </c>
      <c r="O48" s="302">
        <f>SUMIF('Data volumes - History files'!$C:$C,$A48,'Data volumes - History files'!$AE:$AE)</f>
        <v>2672.5481424</v>
      </c>
      <c r="P48" s="302">
        <f t="shared" si="7"/>
        <v>2699.273623824</v>
      </c>
      <c r="Q48" s="302">
        <f>SUMIF('Data volumes - CMIP5'!$C:$C,$A48,'Data volumes - CMIP5'!$BJ:$BJ)</f>
        <v>1236.0757752000002</v>
      </c>
      <c r="R48" s="302">
        <f>SUMIF('Data volumes - CMIP5'!$C:$C,$A48,'Data volumes - CMIP5'!$BK:$BK)</f>
        <v>400.35697200000004</v>
      </c>
      <c r="S48" s="302">
        <f>SUMIF('Data volumes - CMIP5'!$C:$C,$A48,'Data volumes - CMIP5'!$BL:$BL)</f>
        <v>379.21443839999995</v>
      </c>
      <c r="T48" s="302">
        <f t="shared" si="8"/>
        <v>1636.4327472000002</v>
      </c>
      <c r="U48" s="302">
        <f t="shared" si="9"/>
        <v>2015.6471856000003</v>
      </c>
      <c r="V48" s="299">
        <f t="shared" si="10"/>
        <v>7387.4689518240011</v>
      </c>
    </row>
    <row r="49" spans="1:22">
      <c r="A49" s="303"/>
      <c r="B49" s="287" t="s">
        <v>2848</v>
      </c>
      <c r="C49" s="287"/>
      <c r="D49" s="286"/>
      <c r="E49" s="286"/>
      <c r="F49" s="287"/>
      <c r="G49" s="287"/>
      <c r="H49" s="296" t="s">
        <v>2849</v>
      </c>
      <c r="I49" s="304" t="s">
        <v>2849</v>
      </c>
      <c r="J49" s="305">
        <f>SUM(J$26:J$48)</f>
        <v>52</v>
      </c>
      <c r="K49" s="305">
        <f>SUM(K$26:K$48)</f>
        <v>8496</v>
      </c>
      <c r="L49" s="296" t="s">
        <v>2849</v>
      </c>
      <c r="M49" s="306">
        <f>SUM(M$26:M$48)</f>
        <v>6266.4359999999997</v>
      </c>
      <c r="N49" s="307">
        <f t="shared" ref="N49:V49" si="11">SUM(N$26:N$48)</f>
        <v>568.75990110137093</v>
      </c>
      <c r="O49" s="305">
        <f t="shared" si="11"/>
        <v>192529.574631936</v>
      </c>
      <c r="P49" s="305">
        <f t="shared" si="11"/>
        <v>194454.87037825535</v>
      </c>
      <c r="Q49" s="305">
        <f t="shared" si="11"/>
        <v>82918.568514176004</v>
      </c>
      <c r="R49" s="305">
        <f t="shared" si="11"/>
        <v>23067.555321600001</v>
      </c>
      <c r="S49" s="305">
        <f t="shared" si="11"/>
        <v>23065.563561983996</v>
      </c>
      <c r="T49" s="305">
        <f t="shared" si="11"/>
        <v>105986.123835776</v>
      </c>
      <c r="U49" s="305">
        <f t="shared" si="11"/>
        <v>129051.68739776002</v>
      </c>
      <c r="V49" s="305">
        <f t="shared" si="11"/>
        <v>516036.13240795117</v>
      </c>
    </row>
    <row r="50" spans="1:22">
      <c r="A50" s="309"/>
      <c r="B50" s="322" t="s">
        <v>2849</v>
      </c>
      <c r="C50" s="322"/>
      <c r="D50" s="298"/>
      <c r="E50" s="298"/>
      <c r="F50" s="297"/>
      <c r="G50" s="297"/>
      <c r="H50" s="298" t="s">
        <v>2849</v>
      </c>
      <c r="I50" s="311" t="s">
        <v>2849</v>
      </c>
      <c r="J50" s="312" t="s">
        <v>2849</v>
      </c>
      <c r="K50" s="299" t="s">
        <v>2849</v>
      </c>
      <c r="L50" s="298" t="s">
        <v>2849</v>
      </c>
      <c r="M50" s="300" t="s">
        <v>2849</v>
      </c>
      <c r="N50" s="301"/>
      <c r="O50" s="313" t="s">
        <v>2849</v>
      </c>
      <c r="P50" s="313"/>
      <c r="Q50" s="313" t="s">
        <v>2849</v>
      </c>
      <c r="R50" s="313"/>
      <c r="S50" s="313"/>
      <c r="T50" s="313"/>
      <c r="U50" s="313"/>
      <c r="V50" s="299" t="s">
        <v>2849</v>
      </c>
    </row>
    <row r="51" spans="1:22">
      <c r="A51" s="309"/>
      <c r="B51" s="314" t="s">
        <v>172</v>
      </c>
      <c r="C51" s="314"/>
      <c r="D51" s="286"/>
      <c r="E51" s="286"/>
      <c r="F51" s="287"/>
      <c r="G51" s="287"/>
      <c r="H51" s="298" t="s">
        <v>2849</v>
      </c>
      <c r="I51" s="311" t="s">
        <v>2849</v>
      </c>
      <c r="J51" s="312" t="s">
        <v>2849</v>
      </c>
      <c r="K51" s="299" t="s">
        <v>2849</v>
      </c>
      <c r="L51" s="298" t="s">
        <v>2849</v>
      </c>
      <c r="M51" s="300" t="s">
        <v>2849</v>
      </c>
      <c r="N51" s="301"/>
      <c r="O51" s="313" t="s">
        <v>2849</v>
      </c>
      <c r="P51" s="313"/>
      <c r="Q51" s="313" t="s">
        <v>2849</v>
      </c>
      <c r="R51" s="313"/>
      <c r="S51" s="313"/>
      <c r="T51" s="313"/>
      <c r="U51" s="313"/>
      <c r="V51" s="299" t="s">
        <v>2849</v>
      </c>
    </row>
    <row r="52" spans="1:22">
      <c r="A52" s="316" t="s">
        <v>202</v>
      </c>
      <c r="B52" s="317" t="s">
        <v>2944</v>
      </c>
      <c r="C52" s="317" t="s">
        <v>203</v>
      </c>
      <c r="D52" s="295" t="s">
        <v>61</v>
      </c>
      <c r="E52" s="295" t="s">
        <v>61</v>
      </c>
      <c r="F52" s="297" t="s">
        <v>2945</v>
      </c>
      <c r="G52" s="297" t="s">
        <v>2906</v>
      </c>
      <c r="H52" s="298" t="s">
        <v>2819</v>
      </c>
      <c r="I52" s="299">
        <f>AVERAGEIF('Experiment list - Runs'!C:C,'CCSM CMIP5 experiment summary'!A52,'Experiment list - Runs'!O:O)</f>
        <v>1000</v>
      </c>
      <c r="J52" s="299">
        <f>COUNTIF('Experiment list - Runs'!C:C,'CCSM CMIP5 experiment summary'!A52)</f>
        <v>1</v>
      </c>
      <c r="K52" s="299">
        <f>SUMIF('Experiment list - Runs'!C:C,'CCSM CMIP5 experiment summary'!A52,'Experiment list - Runs'!O:O)</f>
        <v>1000</v>
      </c>
      <c r="L52" s="298" t="s">
        <v>158</v>
      </c>
      <c r="M52" s="300">
        <f>SUMIF('Compute costs - PEhrs_wallclock'!$C:$C,A52,'Compute costs - PEhrs_wallclock'!$O:$O)</f>
        <v>582</v>
      </c>
      <c r="N52" s="301">
        <f>SUMIF('Compute costs - PEhrs_wallclock'!$C:$C,$A52,'Compute costs - PEhrs_wallclock'!$P:$P)</f>
        <v>67.430883344571811</v>
      </c>
      <c r="O52" s="302">
        <f>SUMIF('Data volumes - History files'!$C:$C,$A52,'Data volumes - History files'!$AE:$AE)</f>
        <v>18843.900691200004</v>
      </c>
      <c r="P52" s="302">
        <f t="shared" ref="P52:P65" si="12">O52*1.01</f>
        <v>19032.339698112006</v>
      </c>
      <c r="Q52" s="302">
        <f>SUMIF('Data volumes - CMIP5'!$C:$C,$A52,'Data volumes - CMIP5'!$BJ:$BJ)</f>
        <v>5524.6239909120013</v>
      </c>
      <c r="R52" s="302">
        <f>SUMIF('Data volumes - CMIP5'!$C:$C,$A52,'Data volumes - CMIP5'!$BK:$BK)</f>
        <v>2704.9738394880005</v>
      </c>
      <c r="S52" s="302">
        <f>SUMIF('Data volumes - CMIP5'!$C:$C,$A52,'Data volumes - CMIP5'!$BL:$BL)</f>
        <v>2795.5554877439995</v>
      </c>
      <c r="T52" s="302">
        <f t="shared" ref="T52:T65" si="13">Q52+R52</f>
        <v>8229.5978304000018</v>
      </c>
      <c r="U52" s="302">
        <f t="shared" ref="U52:U65" si="14">Q52+R52+S52</f>
        <v>11025.153318144001</v>
      </c>
      <c r="V52" s="299">
        <f t="shared" ref="V52:V65" si="15">O52+P52+U52</f>
        <v>48901.393707456009</v>
      </c>
    </row>
    <row r="53" spans="1:22">
      <c r="A53" s="316" t="s">
        <v>204</v>
      </c>
      <c r="B53" s="317" t="s">
        <v>2907</v>
      </c>
      <c r="C53" s="317" t="s">
        <v>205</v>
      </c>
      <c r="D53" s="295" t="s">
        <v>61</v>
      </c>
      <c r="E53" s="295" t="s">
        <v>61</v>
      </c>
      <c r="F53" s="297" t="s">
        <v>2945</v>
      </c>
      <c r="G53" s="297" t="s">
        <v>2906</v>
      </c>
      <c r="H53" s="298" t="s">
        <v>2819</v>
      </c>
      <c r="I53" s="299">
        <f>AVERAGEIF('Experiment list - Runs'!C:C,'CCSM CMIP5 experiment summary'!A53,'Experiment list - Runs'!O:O)</f>
        <v>1000</v>
      </c>
      <c r="J53" s="299">
        <f>COUNTIF('Experiment list - Runs'!C:C,'CCSM CMIP5 experiment summary'!A53)</f>
        <v>1</v>
      </c>
      <c r="K53" s="299">
        <f>SUMIF('Experiment list - Runs'!C:C,'CCSM CMIP5 experiment summary'!A53,'Experiment list - Runs'!O:O)</f>
        <v>1000</v>
      </c>
      <c r="L53" s="298" t="s">
        <v>158</v>
      </c>
      <c r="M53" s="300">
        <f>SUMIF('Compute costs - PEhrs_wallclock'!$C:$C,A53,'Compute costs - PEhrs_wallclock'!$O:$O)</f>
        <v>582</v>
      </c>
      <c r="N53" s="301">
        <f>SUMIF('Compute costs - PEhrs_wallclock'!$C:$C,$A53,'Compute costs - PEhrs_wallclock'!$P:$P)</f>
        <v>67.430883344571811</v>
      </c>
      <c r="O53" s="302">
        <f>SUMIF('Data volumes - History files'!$C:$C,$A53,'Data volumes - History files'!$AE:$AE)</f>
        <v>18843.900691200004</v>
      </c>
      <c r="P53" s="302">
        <f t="shared" si="12"/>
        <v>19032.339698112006</v>
      </c>
      <c r="Q53" s="302">
        <f>SUMIF('Data volumes - CMIP5'!$C:$C,$A53,'Data volumes - CMIP5'!$BJ:$BJ)</f>
        <v>5524.6239909120013</v>
      </c>
      <c r="R53" s="302">
        <f>SUMIF('Data volumes - CMIP5'!$C:$C,$A53,'Data volumes - CMIP5'!$BK:$BK)</f>
        <v>2704.9738394880005</v>
      </c>
      <c r="S53" s="302">
        <f>SUMIF('Data volumes - CMIP5'!$C:$C,$A53,'Data volumes - CMIP5'!$BL:$BL)</f>
        <v>2795.5554877439995</v>
      </c>
      <c r="T53" s="302">
        <f t="shared" si="13"/>
        <v>8229.5978304000018</v>
      </c>
      <c r="U53" s="302">
        <f t="shared" si="14"/>
        <v>11025.153318144001</v>
      </c>
      <c r="V53" s="299">
        <f t="shared" si="15"/>
        <v>48901.393707456009</v>
      </c>
    </row>
    <row r="54" spans="1:22">
      <c r="A54" s="316" t="s">
        <v>178</v>
      </c>
      <c r="B54" s="317" t="s">
        <v>79</v>
      </c>
      <c r="C54" s="317" t="s">
        <v>80</v>
      </c>
      <c r="D54" s="295" t="s">
        <v>61</v>
      </c>
      <c r="E54" s="295" t="s">
        <v>61</v>
      </c>
      <c r="F54" s="297" t="s">
        <v>2843</v>
      </c>
      <c r="G54" s="297" t="s">
        <v>2821</v>
      </c>
      <c r="H54" s="298" t="s">
        <v>2819</v>
      </c>
      <c r="I54" s="299">
        <f>AVERAGEIF('Experiment list - Runs'!C:C,'CCSM CMIP5 experiment summary'!A54,'Experiment list - Runs'!O:O)</f>
        <v>96</v>
      </c>
      <c r="J54" s="299">
        <f>COUNTIF('Experiment list - Runs'!C:C,'CCSM CMIP5 experiment summary'!A54)</f>
        <v>1</v>
      </c>
      <c r="K54" s="299">
        <f>SUMIF('Experiment list - Runs'!C:C,'CCSM CMIP5 experiment summary'!A54,'Experiment list - Runs'!O:O)</f>
        <v>96</v>
      </c>
      <c r="L54" s="298" t="s">
        <v>158</v>
      </c>
      <c r="M54" s="300">
        <f>SUMIF('Compute costs - PEhrs_wallclock'!$C:$C,A54,'Compute costs - PEhrs_wallclock'!$O:$O)</f>
        <v>55.872</v>
      </c>
      <c r="N54" s="301">
        <f>SUMIF('Compute costs - PEhrs_wallclock'!$C:$C,$A54,'Compute costs - PEhrs_wallclock'!$P:$P)</f>
        <v>6.473364801078894</v>
      </c>
      <c r="O54" s="302">
        <f>SUMIF('Data volumes - History files'!$C:$C,$A54,'Data volumes - History files'!$AE:$AE)</f>
        <v>3237.2374210560001</v>
      </c>
      <c r="P54" s="302">
        <f t="shared" si="12"/>
        <v>3269.60979526656</v>
      </c>
      <c r="Q54" s="302">
        <f>SUMIF('Data volumes - CMIP5'!$C:$C,$A54,'Data volumes - CMIP5'!$BJ:$BJ)</f>
        <v>970.66159257599998</v>
      </c>
      <c r="R54" s="302">
        <f>SUMIF('Data volumes - CMIP5'!$C:$C,$A54,'Data volumes - CMIP5'!$BK:$BK)</f>
        <v>263.36297318400005</v>
      </c>
      <c r="S54" s="302">
        <f>SUMIF('Data volumes - CMIP5'!$C:$C,$A54,'Data volumes - CMIP5'!$BL:$BL)</f>
        <v>270.21606911999999</v>
      </c>
      <c r="T54" s="302">
        <f t="shared" si="13"/>
        <v>1234.0245657600001</v>
      </c>
      <c r="U54" s="302">
        <f t="shared" si="14"/>
        <v>1504.24063488</v>
      </c>
      <c r="V54" s="299">
        <f t="shared" si="15"/>
        <v>8011.0878512025592</v>
      </c>
    </row>
    <row r="55" spans="1:22">
      <c r="A55" s="316" t="s">
        <v>179</v>
      </c>
      <c r="B55" s="317" t="s">
        <v>81</v>
      </c>
      <c r="C55" s="317" t="s">
        <v>82</v>
      </c>
      <c r="D55" s="295" t="s">
        <v>61</v>
      </c>
      <c r="E55" s="295" t="s">
        <v>61</v>
      </c>
      <c r="F55" s="297" t="s">
        <v>2843</v>
      </c>
      <c r="G55" s="297" t="s">
        <v>2821</v>
      </c>
      <c r="H55" s="298" t="s">
        <v>2819</v>
      </c>
      <c r="I55" s="299">
        <f>AVERAGEIF('Experiment list - Runs'!C:C,'CCSM CMIP5 experiment summary'!A55,'Experiment list - Runs'!O:O)</f>
        <v>96</v>
      </c>
      <c r="J55" s="299">
        <f>COUNTIF('Experiment list - Runs'!C:C,'CCSM CMIP5 experiment summary'!A55)</f>
        <v>5</v>
      </c>
      <c r="K55" s="299">
        <f>SUMIF('Experiment list - Runs'!C:C,'CCSM CMIP5 experiment summary'!A55,'Experiment list - Runs'!O:O)</f>
        <v>480</v>
      </c>
      <c r="L55" s="298" t="s">
        <v>158</v>
      </c>
      <c r="M55" s="300">
        <f>SUMIF('Compute costs - PEhrs_wallclock'!$C:$C,A55,'Compute costs - PEhrs_wallclock'!$O:$O)</f>
        <v>279.36</v>
      </c>
      <c r="N55" s="301">
        <f>SUMIF('Compute costs - PEhrs_wallclock'!$C:$C,$A55,'Compute costs - PEhrs_wallclock'!$P:$P)</f>
        <v>32.36682400539447</v>
      </c>
      <c r="O55" s="302">
        <f>SUMIF('Data volumes - History files'!$C:$C,$A55,'Data volumes - History files'!$AE:$AE)</f>
        <v>8552.1540556799991</v>
      </c>
      <c r="P55" s="302">
        <f t="shared" si="12"/>
        <v>8637.6755962367988</v>
      </c>
      <c r="Q55" s="302">
        <f>SUMIF('Data volumes - CMIP5'!$C:$C,$A55,'Data volumes - CMIP5'!$BJ:$BJ)</f>
        <v>2644.476065280001</v>
      </c>
      <c r="R55" s="302">
        <f>SUMIF('Data volumes - CMIP5'!$C:$C,$A55,'Data volumes - CMIP5'!$BK:$BK)</f>
        <v>1316.8148659200003</v>
      </c>
      <c r="S55" s="302">
        <f>SUMIF('Data volumes - CMIP5'!$C:$C,$A55,'Data volumes - CMIP5'!$BL:$BL)</f>
        <v>1351.0803455999999</v>
      </c>
      <c r="T55" s="302">
        <f t="shared" si="13"/>
        <v>3961.2909312000011</v>
      </c>
      <c r="U55" s="302">
        <f t="shared" si="14"/>
        <v>5312.3712768000005</v>
      </c>
      <c r="V55" s="299">
        <f t="shared" si="15"/>
        <v>22502.2009287168</v>
      </c>
    </row>
    <row r="56" spans="1:22">
      <c r="A56" s="316" t="s">
        <v>180</v>
      </c>
      <c r="B56" s="317" t="s">
        <v>2929</v>
      </c>
      <c r="C56" s="317" t="s">
        <v>164</v>
      </c>
      <c r="D56" s="295" t="s">
        <v>61</v>
      </c>
      <c r="E56" s="295" t="s">
        <v>61</v>
      </c>
      <c r="F56" s="297" t="s">
        <v>2843</v>
      </c>
      <c r="G56" s="297" t="s">
        <v>2821</v>
      </c>
      <c r="H56" s="298" t="s">
        <v>2819</v>
      </c>
      <c r="I56" s="299">
        <f>AVERAGEIF('Experiment list - Runs'!C:C,'CCSM CMIP5 experiment summary'!A56,'Experiment list - Runs'!O:O)</f>
        <v>201</v>
      </c>
      <c r="J56" s="299">
        <f>COUNTIF('Experiment list - Runs'!C:C,'CCSM CMIP5 experiment summary'!A56)</f>
        <v>1</v>
      </c>
      <c r="K56" s="299">
        <f>SUMIF('Experiment list - Runs'!C:C,'CCSM CMIP5 experiment summary'!A56,'Experiment list - Runs'!O:O)</f>
        <v>201</v>
      </c>
      <c r="L56" s="298" t="s">
        <v>158</v>
      </c>
      <c r="M56" s="300">
        <f>SUMIF('Compute costs - PEhrs_wallclock'!$C:$C,A56,'Compute costs - PEhrs_wallclock'!$O:$O)</f>
        <v>116.982</v>
      </c>
      <c r="N56" s="301">
        <f>SUMIF('Compute costs - PEhrs_wallclock'!$C:$C,$A56,'Compute costs - PEhrs_wallclock'!$P:$P)</f>
        <v>13.553607552258935</v>
      </c>
      <c r="O56" s="302">
        <f>SUMIF('Data volumes - History files'!$C:$C,$A56,'Data volumes - History files'!$AE:$AE)</f>
        <v>5302.424162016001</v>
      </c>
      <c r="P56" s="302">
        <f t="shared" si="12"/>
        <v>5355.4484036361609</v>
      </c>
      <c r="Q56" s="302">
        <f>SUMIF('Data volumes - CMIP5'!$C:$C,$A56,'Data volumes - CMIP5'!$BJ:$BJ)</f>
        <v>1850.3225609760004</v>
      </c>
      <c r="R56" s="302">
        <f>SUMIF('Data volumes - CMIP5'!$C:$C,$A56,'Data volumes - CMIP5'!$BK:$BK)</f>
        <v>546.95715566400008</v>
      </c>
      <c r="S56" s="302">
        <f>SUMIF('Data volumes - CMIP5'!$C:$C,$A56,'Data volumes - CMIP5'!$BL:$BL)</f>
        <v>563.53535999999997</v>
      </c>
      <c r="T56" s="302">
        <f t="shared" si="13"/>
        <v>2397.2797166400005</v>
      </c>
      <c r="U56" s="302">
        <f t="shared" si="14"/>
        <v>2960.8150766400004</v>
      </c>
      <c r="V56" s="299">
        <f t="shared" si="15"/>
        <v>13618.687642292163</v>
      </c>
    </row>
    <row r="57" spans="1:22">
      <c r="A57" s="316" t="s">
        <v>3017</v>
      </c>
      <c r="B57" s="317" t="s">
        <v>3096</v>
      </c>
      <c r="C57" s="317" t="s">
        <v>181</v>
      </c>
      <c r="D57" s="295" t="s">
        <v>61</v>
      </c>
      <c r="E57" s="295" t="s">
        <v>61</v>
      </c>
      <c r="F57" s="297" t="s">
        <v>3045</v>
      </c>
      <c r="G57" s="297" t="s">
        <v>3045</v>
      </c>
      <c r="H57" s="298" t="s">
        <v>2819</v>
      </c>
      <c r="I57" s="299">
        <f>AVERAGEIF('Experiment list - Runs'!C:C,'CCSM CMIP5 experiment summary'!A57,'Experiment list - Runs'!O:O)</f>
        <v>140</v>
      </c>
      <c r="J57" s="299">
        <f>COUNTIF('Experiment list - Runs'!C:C,'CCSM CMIP5 experiment summary'!A57)</f>
        <v>5</v>
      </c>
      <c r="K57" s="299">
        <f>SUMIF('Experiment list - Runs'!C:C,'CCSM CMIP5 experiment summary'!A57,'Experiment list - Runs'!O:O)</f>
        <v>700</v>
      </c>
      <c r="L57" s="298" t="s">
        <v>309</v>
      </c>
      <c r="M57" s="300">
        <f>SUMIF('Compute costs - PEhrs_wallclock'!$C:$C,A57,'Compute costs - PEhrs_wallclock'!$O:$O)</f>
        <v>588</v>
      </c>
      <c r="N57" s="301">
        <f>SUMIF('Compute costs - PEhrs_wallclock'!$C:$C,$A57,'Compute costs - PEhrs_wallclock'!$P:$P)</f>
        <v>46.666666666666671</v>
      </c>
      <c r="O57" s="302">
        <f>SUMIF('Data volumes - History files'!$C:$C,$A57,'Data volumes - History files'!$AE:$AE)</f>
        <v>12471.8913312</v>
      </c>
      <c r="P57" s="302">
        <f t="shared" si="12"/>
        <v>12596.610244512001</v>
      </c>
      <c r="Q57" s="302">
        <f>SUMIF('Data volumes - CMIP5'!$C:$C,$A57,'Data volumes - CMIP5'!$BJ:$BJ)</f>
        <v>5361.4635312000009</v>
      </c>
      <c r="R57" s="302">
        <f>SUMIF('Data volumes - CMIP5'!$C:$C,$A57,'Data volumes - CMIP5'!$BK:$BK)</f>
        <v>1868.3325360000001</v>
      </c>
      <c r="S57" s="302">
        <f>SUMIF('Data volumes - CMIP5'!$C:$C,$A57,'Data volumes - CMIP5'!$BL:$BL)</f>
        <v>1769.6673792000001</v>
      </c>
      <c r="T57" s="302">
        <f t="shared" si="13"/>
        <v>7229.7960672000008</v>
      </c>
      <c r="U57" s="302">
        <f t="shared" si="14"/>
        <v>8999.463446400001</v>
      </c>
      <c r="V57" s="299">
        <f t="shared" si="15"/>
        <v>34067.965022112003</v>
      </c>
    </row>
    <row r="58" spans="1:22">
      <c r="A58" s="316" t="s">
        <v>2948</v>
      </c>
      <c r="B58" s="317" t="s">
        <v>3118</v>
      </c>
      <c r="C58" s="317" t="s">
        <v>182</v>
      </c>
      <c r="D58" s="295" t="s">
        <v>61</v>
      </c>
      <c r="E58" s="295" t="s">
        <v>61</v>
      </c>
      <c r="F58" s="297" t="s">
        <v>2843</v>
      </c>
      <c r="G58" s="297" t="s">
        <v>2939</v>
      </c>
      <c r="H58" s="298" t="s">
        <v>2819</v>
      </c>
      <c r="I58" s="299">
        <f>AVERAGEIF('Experiment list - Runs'!C:C,'CCSM CMIP5 experiment summary'!A58,'Experiment list - Runs'!O:O)</f>
        <v>5</v>
      </c>
      <c r="J58" s="299">
        <f>COUNTIF('Experiment list - Runs'!C:C,'CCSM CMIP5 experiment summary'!A58)</f>
        <v>5</v>
      </c>
      <c r="K58" s="299">
        <f>SUMIF('Experiment list - Runs'!C:C,'CCSM CMIP5 experiment summary'!A58,'Experiment list - Runs'!O:O)</f>
        <v>25</v>
      </c>
      <c r="L58" s="298" t="s">
        <v>309</v>
      </c>
      <c r="M58" s="300">
        <f>SUMIF('Compute costs - PEhrs_wallclock'!$C:$C,A58,'Compute costs - PEhrs_wallclock'!$O:$O)</f>
        <v>21</v>
      </c>
      <c r="N58" s="301">
        <f>SUMIF('Compute costs - PEhrs_wallclock'!$C:$C,$A58,'Compute costs - PEhrs_wallclock'!$P:$P)</f>
        <v>1.6666666666666665</v>
      </c>
      <c r="O58" s="302">
        <f>SUMIF('Data volumes - History files'!$C:$C,$A58,'Data volumes - History files'!$AE:$AE)</f>
        <v>696.09804720000011</v>
      </c>
      <c r="P58" s="302">
        <f t="shared" si="12"/>
        <v>703.05902767200007</v>
      </c>
      <c r="Q58" s="302">
        <f>SUMIF('Data volumes - CMIP5'!$C:$C,$A58,'Data volumes - CMIP5'!$BJ:$BJ)</f>
        <v>1408.1144916000001</v>
      </c>
      <c r="R58" s="302">
        <f>SUMIF('Data volumes - CMIP5'!$C:$C,$A58,'Data volumes - CMIP5'!$BK:$BK)</f>
        <v>66.726162000000002</v>
      </c>
      <c r="S58" s="302">
        <f>SUMIF('Data volumes - CMIP5'!$C:$C,$A58,'Data volumes - CMIP5'!$BL:$BL)</f>
        <v>63.202406400000001</v>
      </c>
      <c r="T58" s="302">
        <f t="shared" si="13"/>
        <v>1474.8406536</v>
      </c>
      <c r="U58" s="302">
        <f t="shared" si="14"/>
        <v>1538.04306</v>
      </c>
      <c r="V58" s="299">
        <f t="shared" si="15"/>
        <v>2937.200134872</v>
      </c>
    </row>
    <row r="59" spans="1:22">
      <c r="A59" s="316" t="s">
        <v>3119</v>
      </c>
      <c r="B59" s="317" t="s">
        <v>3120</v>
      </c>
      <c r="C59" s="317" t="s">
        <v>83</v>
      </c>
      <c r="D59" s="295" t="s">
        <v>61</v>
      </c>
      <c r="E59" s="295" t="s">
        <v>61</v>
      </c>
      <c r="F59" s="297" t="s">
        <v>2843</v>
      </c>
      <c r="G59" s="297" t="s">
        <v>2939</v>
      </c>
      <c r="H59" s="298" t="s">
        <v>2819</v>
      </c>
      <c r="I59" s="299">
        <f>AVERAGEIF('Experiment list - Runs'!C:C,'CCSM CMIP5 experiment summary'!A59,'Experiment list - Runs'!O:O)</f>
        <v>0</v>
      </c>
      <c r="J59" s="299">
        <f>COUNTIF('Experiment list - Runs'!C:C,'CCSM CMIP5 experiment summary'!A59)</f>
        <v>1</v>
      </c>
      <c r="K59" s="299">
        <f>SUMIF('Experiment list - Runs'!C:C,'CCSM CMIP5 experiment summary'!A59,'Experiment list - Runs'!O:O)</f>
        <v>0</v>
      </c>
      <c r="L59" s="298" t="s">
        <v>309</v>
      </c>
      <c r="M59" s="300">
        <f>SUMIF('Compute costs - PEhrs_wallclock'!$C:$C,A59,'Compute costs - PEhrs_wallclock'!$O:$O)</f>
        <v>0</v>
      </c>
      <c r="N59" s="301">
        <f>SUMIF('Compute costs - PEhrs_wallclock'!$C:$C,$A59,'Compute costs - PEhrs_wallclock'!$P:$P)</f>
        <v>0</v>
      </c>
      <c r="O59" s="302">
        <f>SUMIF('Data volumes - History files'!$C:$C,$A59,'Data volumes - History files'!$AE:$AE)</f>
        <v>0</v>
      </c>
      <c r="P59" s="302">
        <f t="shared" si="12"/>
        <v>0</v>
      </c>
      <c r="Q59" s="302">
        <f>SUMIF('Data volumes - CMIP5'!$C:$C,$A59,'Data volumes - CMIP5'!$BJ:$BJ)</f>
        <v>0</v>
      </c>
      <c r="R59" s="302">
        <f>SUMIF('Data volumes - CMIP5'!$C:$C,$A59,'Data volumes - CMIP5'!$BK:$BK)</f>
        <v>0</v>
      </c>
      <c r="S59" s="302">
        <f>SUMIF('Data volumes - CMIP5'!$C:$C,$A59,'Data volumes - CMIP5'!$BL:$BL)</f>
        <v>0</v>
      </c>
      <c r="T59" s="302">
        <f t="shared" si="13"/>
        <v>0</v>
      </c>
      <c r="U59" s="302">
        <f t="shared" si="14"/>
        <v>0</v>
      </c>
      <c r="V59" s="299">
        <f t="shared" si="15"/>
        <v>0</v>
      </c>
    </row>
    <row r="60" spans="1:22">
      <c r="A60" s="316" t="s">
        <v>3121</v>
      </c>
      <c r="B60" s="317" t="s">
        <v>3122</v>
      </c>
      <c r="C60" s="317" t="s">
        <v>183</v>
      </c>
      <c r="D60" s="295" t="s">
        <v>61</v>
      </c>
      <c r="E60" s="295" t="s">
        <v>61</v>
      </c>
      <c r="F60" s="297" t="s">
        <v>2843</v>
      </c>
      <c r="G60" s="297" t="s">
        <v>2939</v>
      </c>
      <c r="H60" s="298" t="s">
        <v>2819</v>
      </c>
      <c r="I60" s="299">
        <f>AVERAGEIF('Experiment list - Runs'!C:C,'CCSM CMIP5 experiment summary'!A60,'Experiment list - Runs'!O:O)</f>
        <v>30</v>
      </c>
      <c r="J60" s="299">
        <f>COUNTIF('Experiment list - Runs'!C:C,'CCSM CMIP5 experiment summary'!A60)</f>
        <v>1</v>
      </c>
      <c r="K60" s="299">
        <f>SUMIF('Experiment list - Runs'!C:C,'CCSM CMIP5 experiment summary'!A60,'Experiment list - Runs'!O:O)</f>
        <v>30</v>
      </c>
      <c r="L60" s="298" t="s">
        <v>309</v>
      </c>
      <c r="M60" s="300">
        <f>SUMIF('Compute costs - PEhrs_wallclock'!$C:$C,A60,'Compute costs - PEhrs_wallclock'!$O:$O)</f>
        <v>25.2</v>
      </c>
      <c r="N60" s="301">
        <f>SUMIF('Compute costs - PEhrs_wallclock'!$C:$C,$A60,'Compute costs - PEhrs_wallclock'!$P:$P)</f>
        <v>2</v>
      </c>
      <c r="O60" s="302">
        <f>SUMIF('Data volumes - History files'!$C:$C,$A60,'Data volumes - History files'!$AE:$AE)</f>
        <v>534.50962848000006</v>
      </c>
      <c r="P60" s="302">
        <f t="shared" si="12"/>
        <v>539.85472476480004</v>
      </c>
      <c r="Q60" s="302">
        <f>SUMIF('Data volumes - CMIP5'!$C:$C,$A60,'Data volumes - CMIP5'!$BJ:$BJ)</f>
        <v>1393.46545328</v>
      </c>
      <c r="R60" s="302">
        <f>SUMIF('Data volumes - CMIP5'!$C:$C,$A60,'Data volumes - CMIP5'!$BK:$BK)</f>
        <v>80.071394399999988</v>
      </c>
      <c r="S60" s="302">
        <f>SUMIF('Data volumes - CMIP5'!$C:$C,$A60,'Data volumes - CMIP5'!$BL:$BL)</f>
        <v>75.84288767999999</v>
      </c>
      <c r="T60" s="302">
        <f t="shared" si="13"/>
        <v>1473.5368476799999</v>
      </c>
      <c r="U60" s="302">
        <f t="shared" si="14"/>
        <v>1549.3797353599998</v>
      </c>
      <c r="V60" s="299">
        <f t="shared" si="15"/>
        <v>2623.7440886047998</v>
      </c>
    </row>
    <row r="61" spans="1:22">
      <c r="A61" s="316" t="s">
        <v>3123</v>
      </c>
      <c r="B61" s="317" t="s">
        <v>3124</v>
      </c>
      <c r="C61" s="317" t="s">
        <v>184</v>
      </c>
      <c r="D61" s="295" t="s">
        <v>61</v>
      </c>
      <c r="E61" s="295" t="s">
        <v>61</v>
      </c>
      <c r="F61" s="297" t="s">
        <v>2843</v>
      </c>
      <c r="G61" s="297" t="s">
        <v>2939</v>
      </c>
      <c r="H61" s="298" t="s">
        <v>2819</v>
      </c>
      <c r="I61" s="299">
        <f>AVERAGEIF('Experiment list - Runs'!C:C,'CCSM CMIP5 experiment summary'!A61,'Experiment list - Runs'!O:O)</f>
        <v>30</v>
      </c>
      <c r="J61" s="299">
        <f>COUNTIF('Experiment list - Runs'!C:C,'CCSM CMIP5 experiment summary'!A61)</f>
        <v>1</v>
      </c>
      <c r="K61" s="299">
        <f>SUMIF('Experiment list - Runs'!C:C,'CCSM CMIP5 experiment summary'!A61,'Experiment list - Runs'!O:O)</f>
        <v>30</v>
      </c>
      <c r="L61" s="298" t="s">
        <v>309</v>
      </c>
      <c r="M61" s="300">
        <f>SUMIF('Compute costs - PEhrs_wallclock'!$C:$C,A61,'Compute costs - PEhrs_wallclock'!$O:$O)</f>
        <v>25.2</v>
      </c>
      <c r="N61" s="301">
        <f>SUMIF('Compute costs - PEhrs_wallclock'!$C:$C,$A61,'Compute costs - PEhrs_wallclock'!$P:$P)</f>
        <v>2</v>
      </c>
      <c r="O61" s="302">
        <f>SUMIF('Data volumes - History files'!$C:$C,$A61,'Data volumes - History files'!$AE:$AE)</f>
        <v>534.50962848000006</v>
      </c>
      <c r="P61" s="302">
        <f t="shared" si="12"/>
        <v>539.85472476480004</v>
      </c>
      <c r="Q61" s="302">
        <f>SUMIF('Data volumes - CMIP5'!$C:$C,$A61,'Data volumes - CMIP5'!$BJ:$BJ)</f>
        <v>1393.46545328</v>
      </c>
      <c r="R61" s="302">
        <f>SUMIF('Data volumes - CMIP5'!$C:$C,$A61,'Data volumes - CMIP5'!$BK:$BK)</f>
        <v>80.071394399999988</v>
      </c>
      <c r="S61" s="302">
        <f>SUMIF('Data volumes - CMIP5'!$C:$C,$A61,'Data volumes - CMIP5'!$BL:$BL)</f>
        <v>75.84288767999999</v>
      </c>
      <c r="T61" s="302">
        <f t="shared" si="13"/>
        <v>1473.5368476799999</v>
      </c>
      <c r="U61" s="302">
        <f t="shared" si="14"/>
        <v>1549.3797353599998</v>
      </c>
      <c r="V61" s="299">
        <f t="shared" si="15"/>
        <v>2623.7440886047998</v>
      </c>
    </row>
    <row r="62" spans="1:22">
      <c r="A62" s="316" t="s">
        <v>3125</v>
      </c>
      <c r="B62" s="317" t="s">
        <v>3126</v>
      </c>
      <c r="C62" s="317" t="s">
        <v>185</v>
      </c>
      <c r="D62" s="295" t="s">
        <v>61</v>
      </c>
      <c r="E62" s="295" t="s">
        <v>61</v>
      </c>
      <c r="F62" s="297" t="s">
        <v>2843</v>
      </c>
      <c r="G62" s="297" t="s">
        <v>2939</v>
      </c>
      <c r="H62" s="298" t="s">
        <v>2819</v>
      </c>
      <c r="I62" s="299">
        <f>AVERAGEIF('Experiment list - Runs'!C:C,'CCSM CMIP5 experiment summary'!A62,'Experiment list - Runs'!O:O)</f>
        <v>5</v>
      </c>
      <c r="J62" s="299">
        <f>COUNTIF('Experiment list - Runs'!C:C,'CCSM CMIP5 experiment summary'!A62)</f>
        <v>1</v>
      </c>
      <c r="K62" s="299">
        <f>SUMIF('Experiment list - Runs'!C:C,'CCSM CMIP5 experiment summary'!A62,'Experiment list - Runs'!O:O)</f>
        <v>5</v>
      </c>
      <c r="L62" s="298" t="s">
        <v>309</v>
      </c>
      <c r="M62" s="300">
        <f>SUMIF('Compute costs - PEhrs_wallclock'!$C:$C,A62,'Compute costs - PEhrs_wallclock'!$O:$O)</f>
        <v>4.2</v>
      </c>
      <c r="N62" s="301">
        <f>SUMIF('Compute costs - PEhrs_wallclock'!$C:$C,$A62,'Compute costs - PEhrs_wallclock'!$P:$P)</f>
        <v>0.33333333333333331</v>
      </c>
      <c r="O62" s="302">
        <f>SUMIF('Data volumes - History files'!$C:$C,$A62,'Data volumes - History files'!$AE:$AE)</f>
        <v>260.23711728000001</v>
      </c>
      <c r="P62" s="302">
        <f t="shared" si="12"/>
        <v>262.83948845280003</v>
      </c>
      <c r="Q62" s="302">
        <f>SUMIF('Data volumes - CMIP5'!$C:$C,$A62,'Data volumes - CMIP5'!$BJ:$BJ)</f>
        <v>456.56948904000006</v>
      </c>
      <c r="R62" s="302">
        <f>SUMIF('Data volumes - CMIP5'!$C:$C,$A62,'Data volumes - CMIP5'!$BK:$BK)</f>
        <v>13.3452324</v>
      </c>
      <c r="S62" s="302">
        <f>SUMIF('Data volumes - CMIP5'!$C:$C,$A62,'Data volumes - CMIP5'!$BL:$BL)</f>
        <v>12.640481279999999</v>
      </c>
      <c r="T62" s="302">
        <f t="shared" si="13"/>
        <v>469.91472144000005</v>
      </c>
      <c r="U62" s="302">
        <f t="shared" si="14"/>
        <v>482.55520272000007</v>
      </c>
      <c r="V62" s="299">
        <f t="shared" si="15"/>
        <v>1005.6318084528002</v>
      </c>
    </row>
    <row r="63" spans="1:22">
      <c r="A63" s="316" t="s">
        <v>3127</v>
      </c>
      <c r="B63" s="317" t="s">
        <v>2956</v>
      </c>
      <c r="C63" s="317" t="s">
        <v>186</v>
      </c>
      <c r="D63" s="295" t="s">
        <v>61</v>
      </c>
      <c r="E63" s="295" t="s">
        <v>61</v>
      </c>
      <c r="F63" s="297" t="s">
        <v>2843</v>
      </c>
      <c r="G63" s="297" t="s">
        <v>2939</v>
      </c>
      <c r="H63" s="298" t="s">
        <v>2819</v>
      </c>
      <c r="I63" s="299">
        <f>AVERAGEIF('Experiment list - Runs'!C:C,'CCSM CMIP5 experiment summary'!A63,'Experiment list - Runs'!O:O)</f>
        <v>5</v>
      </c>
      <c r="J63" s="299">
        <f>COUNTIF('Experiment list - Runs'!C:C,'CCSM CMIP5 experiment summary'!A63)</f>
        <v>1</v>
      </c>
      <c r="K63" s="299">
        <f>SUMIF('Experiment list - Runs'!C:C,'CCSM CMIP5 experiment summary'!A63,'Experiment list - Runs'!O:O)</f>
        <v>5</v>
      </c>
      <c r="L63" s="298" t="s">
        <v>309</v>
      </c>
      <c r="M63" s="300">
        <f>SUMIF('Compute costs - PEhrs_wallclock'!$C:$C,A63,'Compute costs - PEhrs_wallclock'!$O:$O)</f>
        <v>4.2</v>
      </c>
      <c r="N63" s="301">
        <f>SUMIF('Compute costs - PEhrs_wallclock'!$C:$C,$A63,'Compute costs - PEhrs_wallclock'!$P:$P)</f>
        <v>0.33333333333333331</v>
      </c>
      <c r="O63" s="302">
        <f>SUMIF('Data volumes - History files'!$C:$C,$A63,'Data volumes - History files'!$AE:$AE)</f>
        <v>260.23711728000001</v>
      </c>
      <c r="P63" s="302">
        <f t="shared" si="12"/>
        <v>262.83948845280003</v>
      </c>
      <c r="Q63" s="302">
        <f>SUMIF('Data volumes - CMIP5'!$C:$C,$A63,'Data volumes - CMIP5'!$BJ:$BJ)</f>
        <v>456.56948904000006</v>
      </c>
      <c r="R63" s="302">
        <f>SUMIF('Data volumes - CMIP5'!$C:$C,$A63,'Data volumes - CMIP5'!$BK:$BK)</f>
        <v>13.3452324</v>
      </c>
      <c r="S63" s="302">
        <f>SUMIF('Data volumes - CMIP5'!$C:$C,$A63,'Data volumes - CMIP5'!$BL:$BL)</f>
        <v>12.640481279999999</v>
      </c>
      <c r="T63" s="302">
        <f t="shared" si="13"/>
        <v>469.91472144000005</v>
      </c>
      <c r="U63" s="302">
        <f t="shared" si="14"/>
        <v>482.55520272000007</v>
      </c>
      <c r="V63" s="299">
        <f t="shared" si="15"/>
        <v>1005.6318084528002</v>
      </c>
    </row>
    <row r="64" spans="1:22">
      <c r="A64" s="316" t="s">
        <v>3098</v>
      </c>
      <c r="B64" s="317" t="s">
        <v>3099</v>
      </c>
      <c r="C64" s="317" t="s">
        <v>187</v>
      </c>
      <c r="D64" s="295" t="s">
        <v>61</v>
      </c>
      <c r="E64" s="295" t="s">
        <v>61</v>
      </c>
      <c r="F64" s="297" t="s">
        <v>2843</v>
      </c>
      <c r="G64" s="297" t="s">
        <v>2821</v>
      </c>
      <c r="H64" s="298" t="s">
        <v>2819</v>
      </c>
      <c r="I64" s="299">
        <f>AVERAGEIF('Experiment list - Runs'!C:C,'CCSM CMIP5 experiment summary'!A64,'Experiment list - Runs'!O:O)</f>
        <v>156</v>
      </c>
      <c r="J64" s="299">
        <f>COUNTIF('Experiment list - Runs'!C:C,'CCSM CMIP5 experiment summary'!A64)</f>
        <v>1</v>
      </c>
      <c r="K64" s="299">
        <f>SUMIF('Experiment list - Runs'!C:C,'CCSM CMIP5 experiment summary'!A64,'Experiment list - Runs'!O:O)</f>
        <v>156</v>
      </c>
      <c r="L64" s="298" t="s">
        <v>309</v>
      </c>
      <c r="M64" s="300">
        <f>SUMIF('Compute costs - PEhrs_wallclock'!$C:$C,A64,'Compute costs - PEhrs_wallclock'!$O:$O)</f>
        <v>0</v>
      </c>
      <c r="N64" s="301" t="e">
        <f>SUMIF('Compute costs - PEhrs_wallclock'!$C:$C,$A64,'Compute costs - PEhrs_wallclock'!$P:$P)</f>
        <v>#DIV/0!</v>
      </c>
      <c r="O64" s="302">
        <f>SUMIF('Data volumes - History files'!$C:$C,$A64,'Data volumes - History files'!$AE:$AE)</f>
        <v>2779.4500680960005</v>
      </c>
      <c r="P64" s="302">
        <f t="shared" si="12"/>
        <v>2807.2445687769605</v>
      </c>
      <c r="Q64" s="302">
        <f>SUMIF('Data volumes - CMIP5'!$C:$C,$A64,'Data volumes - CMIP5'!$BJ:$BJ)</f>
        <v>832.12699564800027</v>
      </c>
      <c r="R64" s="302">
        <f>SUMIF('Data volumes - CMIP5'!$C:$C,$A64,'Data volumes - CMIP5'!$BK:$BK)</f>
        <v>416.37125088000005</v>
      </c>
      <c r="S64" s="302">
        <f>SUMIF('Data volumes - CMIP5'!$C:$C,$A64,'Data volumes - CMIP5'!$BL:$BL)</f>
        <v>394.38301593599999</v>
      </c>
      <c r="T64" s="302">
        <f t="shared" si="13"/>
        <v>1248.4982465280004</v>
      </c>
      <c r="U64" s="302">
        <f t="shared" si="14"/>
        <v>1642.8812624640004</v>
      </c>
      <c r="V64" s="299">
        <f t="shared" si="15"/>
        <v>7229.5758993369609</v>
      </c>
    </row>
    <row r="65" spans="1:22">
      <c r="A65" s="316" t="s">
        <v>3100</v>
      </c>
      <c r="B65" s="317" t="s">
        <v>3101</v>
      </c>
      <c r="C65" s="317" t="s">
        <v>201</v>
      </c>
      <c r="D65" s="295" t="s">
        <v>61</v>
      </c>
      <c r="E65" s="295" t="s">
        <v>61</v>
      </c>
      <c r="F65" s="297" t="s">
        <v>2843</v>
      </c>
      <c r="G65" s="297" t="s">
        <v>2821</v>
      </c>
      <c r="H65" s="298" t="s">
        <v>2819</v>
      </c>
      <c r="I65" s="299">
        <f>AVERAGEIF('Experiment list - Runs'!C:C,'CCSM CMIP5 experiment summary'!A65,'Experiment list - Runs'!O:O)</f>
        <v>156</v>
      </c>
      <c r="J65" s="299">
        <f>COUNTIF('Experiment list - Runs'!C:C,'CCSM CMIP5 experiment summary'!A65)</f>
        <v>1</v>
      </c>
      <c r="K65" s="299">
        <f>SUMIF('Experiment list - Runs'!C:C,'CCSM CMIP5 experiment summary'!A65,'Experiment list - Runs'!O:O)</f>
        <v>156</v>
      </c>
      <c r="L65" s="298" t="s">
        <v>309</v>
      </c>
      <c r="M65" s="300">
        <f>SUMIF('Compute costs - PEhrs_wallclock'!$C:$C,A65,'Compute costs - PEhrs_wallclock'!$O:$O)</f>
        <v>0</v>
      </c>
      <c r="N65" s="301" t="e">
        <f>SUMIF('Compute costs - PEhrs_wallclock'!$C:$C,$A65,'Compute costs - PEhrs_wallclock'!$P:$P)</f>
        <v>#DIV/0!</v>
      </c>
      <c r="O65" s="302">
        <f>SUMIF('Data volumes - History files'!$C:$C,$A65,'Data volumes - History files'!$AE:$AE)</f>
        <v>2779.4500680960005</v>
      </c>
      <c r="P65" s="302">
        <f t="shared" si="12"/>
        <v>2807.2445687769605</v>
      </c>
      <c r="Q65" s="302">
        <f>SUMIF('Data volumes - CMIP5'!$C:$C,$A65,'Data volumes - CMIP5'!$BJ:$BJ)</f>
        <v>832.12699564800027</v>
      </c>
      <c r="R65" s="302">
        <f>SUMIF('Data volumes - CMIP5'!$C:$C,$A65,'Data volumes - CMIP5'!$BK:$BK)</f>
        <v>416.37125088000005</v>
      </c>
      <c r="S65" s="302">
        <f>SUMIF('Data volumes - CMIP5'!$C:$C,$A65,'Data volumes - CMIP5'!$BL:$BL)</f>
        <v>394.38301593599999</v>
      </c>
      <c r="T65" s="302">
        <f t="shared" si="13"/>
        <v>1248.4982465280004</v>
      </c>
      <c r="U65" s="302">
        <f t="shared" si="14"/>
        <v>1642.8812624640004</v>
      </c>
      <c r="V65" s="299">
        <f t="shared" si="15"/>
        <v>7229.5758993369609</v>
      </c>
    </row>
    <row r="66" spans="1:22">
      <c r="A66" s="303"/>
      <c r="B66" s="287" t="s">
        <v>2817</v>
      </c>
      <c r="C66" s="287"/>
      <c r="D66" s="286"/>
      <c r="E66" s="286"/>
      <c r="F66" s="287"/>
      <c r="G66" s="287"/>
      <c r="H66" s="296" t="s">
        <v>2849</v>
      </c>
      <c r="I66" s="304" t="s">
        <v>2849</v>
      </c>
      <c r="J66" s="305">
        <f>SUM(J$52:J$65)</f>
        <v>26</v>
      </c>
      <c r="K66" s="305">
        <f>SUM(K$52:K$65)</f>
        <v>3884</v>
      </c>
      <c r="L66" s="296" t="s">
        <v>2849</v>
      </c>
      <c r="M66" s="306">
        <f t="shared" ref="M66:V66" si="16">SUM(M$52:M$65)</f>
        <v>2284.0139999999992</v>
      </c>
      <c r="N66" s="307" t="e">
        <f t="shared" si="16"/>
        <v>#DIV/0!</v>
      </c>
      <c r="O66" s="305">
        <f t="shared" si="16"/>
        <v>75096.000027264017</v>
      </c>
      <c r="P66" s="305">
        <f t="shared" si="16"/>
        <v>75846.960027536639</v>
      </c>
      <c r="Q66" s="305">
        <f t="shared" si="16"/>
        <v>28648.610099392008</v>
      </c>
      <c r="R66" s="305">
        <f t="shared" si="16"/>
        <v>10491.717127104004</v>
      </c>
      <c r="S66" s="305">
        <f t="shared" si="16"/>
        <v>10574.545305599999</v>
      </c>
      <c r="T66" s="305">
        <f t="shared" si="16"/>
        <v>39140.327226496003</v>
      </c>
      <c r="U66" s="305">
        <f t="shared" si="16"/>
        <v>49714.872532096007</v>
      </c>
      <c r="V66" s="305">
        <f t="shared" si="16"/>
        <v>200657.83258689666</v>
      </c>
    </row>
    <row r="67" spans="1:22">
      <c r="A67" s="309"/>
      <c r="B67" s="310" t="s">
        <v>2849</v>
      </c>
      <c r="C67" s="310"/>
      <c r="D67" s="288"/>
      <c r="E67" s="288"/>
      <c r="F67" s="287"/>
      <c r="G67" s="287"/>
      <c r="H67" s="298" t="s">
        <v>2849</v>
      </c>
      <c r="I67" s="311" t="s">
        <v>2849</v>
      </c>
      <c r="J67" s="312" t="s">
        <v>2849</v>
      </c>
      <c r="K67" s="299" t="s">
        <v>2849</v>
      </c>
      <c r="L67" s="298" t="s">
        <v>2849</v>
      </c>
      <c r="M67" s="327" t="s">
        <v>2849</v>
      </c>
      <c r="N67" s="328"/>
      <c r="O67" s="313" t="s">
        <v>2849</v>
      </c>
      <c r="P67" s="313"/>
      <c r="Q67" s="313" t="s">
        <v>2849</v>
      </c>
      <c r="R67" s="313"/>
      <c r="S67" s="313"/>
      <c r="T67" s="313"/>
      <c r="U67" s="313"/>
      <c r="V67" s="299" t="s">
        <v>2849</v>
      </c>
    </row>
    <row r="68" spans="1:22">
      <c r="A68" s="309"/>
      <c r="B68" s="329" t="s">
        <v>84</v>
      </c>
      <c r="C68" s="329"/>
      <c r="D68" s="286"/>
      <c r="E68" s="286"/>
      <c r="F68" s="287"/>
      <c r="G68" s="287"/>
      <c r="H68" s="298" t="s">
        <v>2849</v>
      </c>
      <c r="I68" s="311" t="s">
        <v>2849</v>
      </c>
      <c r="J68" s="312" t="s">
        <v>2849</v>
      </c>
      <c r="K68" s="299" t="s">
        <v>2849</v>
      </c>
      <c r="L68" s="298" t="s">
        <v>2849</v>
      </c>
      <c r="M68" s="327" t="s">
        <v>2849</v>
      </c>
      <c r="N68" s="328"/>
      <c r="O68" s="313" t="s">
        <v>2849</v>
      </c>
      <c r="P68" s="313"/>
      <c r="Q68" s="313" t="s">
        <v>2849</v>
      </c>
      <c r="R68" s="313"/>
      <c r="S68" s="313"/>
      <c r="T68" s="313"/>
      <c r="U68" s="313"/>
      <c r="V68" s="299" t="s">
        <v>2849</v>
      </c>
    </row>
    <row r="69" spans="1:22">
      <c r="A69" s="330" t="s">
        <v>85</v>
      </c>
      <c r="B69" s="331" t="s">
        <v>3102</v>
      </c>
      <c r="C69" s="331" t="s">
        <v>86</v>
      </c>
      <c r="D69" s="295" t="s">
        <v>61</v>
      </c>
      <c r="E69" s="295" t="s">
        <v>61</v>
      </c>
      <c r="F69" s="297" t="s">
        <v>2945</v>
      </c>
      <c r="G69" s="297" t="s">
        <v>3077</v>
      </c>
      <c r="H69" s="298" t="s">
        <v>2819</v>
      </c>
      <c r="I69" s="299">
        <f>AVERAGEIF('Experiment list - Runs'!C:C,'CCSM CMIP5 experiment summary'!A69,'Experiment list - Runs'!O:O)</f>
        <v>1000</v>
      </c>
      <c r="J69" s="299">
        <f>COUNTIF('Experiment list - Runs'!C:C,'CCSM CMIP5 experiment summary'!A69)</f>
        <v>1</v>
      </c>
      <c r="K69" s="299">
        <f>SUMIF('Experiment list - Runs'!C:C,'CCSM CMIP5 experiment summary'!A69,'Experiment list - Runs'!O:O)</f>
        <v>1000</v>
      </c>
      <c r="L69" s="298" t="s">
        <v>158</v>
      </c>
      <c r="M69" s="300">
        <f>SUMIF('Compute costs - PEhrs_wallclock'!$C:$C,A69,'Compute costs - PEhrs_wallclock'!$O:$O)</f>
        <v>582</v>
      </c>
      <c r="N69" s="301">
        <f>SUMIF('Compute costs - PEhrs_wallclock'!$C:$C,$A69,'Compute costs - PEhrs_wallclock'!$P:$P)</f>
        <v>67.430883344571811</v>
      </c>
      <c r="O69" s="302">
        <f>SUMIF('Data volumes - History files'!$C:$C,$A69,'Data volumes - History files'!$AE:$AE)</f>
        <v>17816.987616000002</v>
      </c>
      <c r="P69" s="302">
        <f t="shared" ref="P69:P78" si="17">O69*1.01</f>
        <v>17995.157492160004</v>
      </c>
      <c r="Q69" s="302">
        <f>SUMIF('Data volumes - CMIP5'!$C:$C,$A69,'Data volumes - CMIP5'!$BJ:$BJ)</f>
        <v>5334.1474080000016</v>
      </c>
      <c r="R69" s="302">
        <f>SUMIF('Data volumes - CMIP5'!$C:$C,$A69,'Data volumes - CMIP5'!$BK:$BK)</f>
        <v>2669.0464800000004</v>
      </c>
      <c r="S69" s="302">
        <f>SUMIF('Data volumes - CMIP5'!$C:$C,$A69,'Data volumes - CMIP5'!$BL:$BL)</f>
        <v>2528.0962559999998</v>
      </c>
      <c r="T69" s="302">
        <f t="shared" ref="T69:T78" si="18">Q69+R69</f>
        <v>8003.1938880000016</v>
      </c>
      <c r="U69" s="302">
        <f t="shared" ref="U69:U78" si="19">Q69+R69+S69</f>
        <v>10531.290144000002</v>
      </c>
      <c r="V69" s="299">
        <f t="shared" ref="V69:V78" si="20">O69+P69+U69</f>
        <v>46343.435252160009</v>
      </c>
    </row>
    <row r="70" spans="1:22">
      <c r="A70" s="330" t="s">
        <v>424</v>
      </c>
      <c r="B70" s="331" t="s">
        <v>3103</v>
      </c>
      <c r="C70" s="331" t="s">
        <v>168</v>
      </c>
      <c r="D70" s="295" t="s">
        <v>61</v>
      </c>
      <c r="E70" s="295" t="s">
        <v>61</v>
      </c>
      <c r="F70" s="297" t="s">
        <v>2843</v>
      </c>
      <c r="G70" s="297" t="s">
        <v>2821</v>
      </c>
      <c r="H70" s="298" t="s">
        <v>2819</v>
      </c>
      <c r="I70" s="299">
        <f>AVERAGEIF('Experiment list - Runs'!C:C,'CCSM CMIP5 experiment summary'!A70,'Experiment list - Runs'!O:O)</f>
        <v>201</v>
      </c>
      <c r="J70" s="299">
        <f>COUNTIF('Experiment list - Runs'!C:C,'CCSM CMIP5 experiment summary'!A70)</f>
        <v>1</v>
      </c>
      <c r="K70" s="299">
        <f>SUMIF('Experiment list - Runs'!C:C,'CCSM CMIP5 experiment summary'!A70,'Experiment list - Runs'!O:O)</f>
        <v>201</v>
      </c>
      <c r="L70" s="298" t="s">
        <v>158</v>
      </c>
      <c r="M70" s="300">
        <f>SUMIF('Compute costs - PEhrs_wallclock'!$C:$C,A70,'Compute costs - PEhrs_wallclock'!$O:$O)</f>
        <v>116.982</v>
      </c>
      <c r="N70" s="301">
        <f>SUMIF('Compute costs - PEhrs_wallclock'!$C:$C,$A70,'Compute costs - PEhrs_wallclock'!$P:$P)</f>
        <v>13.553607552258935</v>
      </c>
      <c r="O70" s="302">
        <f>SUMIF('Data volumes - History files'!$C:$C,$A70,'Data volumes - History files'!$AE:$AE)</f>
        <v>5302.424162016001</v>
      </c>
      <c r="P70" s="302">
        <f t="shared" si="17"/>
        <v>5355.4484036361609</v>
      </c>
      <c r="Q70" s="302">
        <f>SUMIF('Data volumes - CMIP5'!$C:$C,$A70,'Data volumes - CMIP5'!$BJ:$BJ)</f>
        <v>1824.5873602080003</v>
      </c>
      <c r="R70" s="302">
        <f>SUMIF('Data volumes - CMIP5'!$C:$C,$A70,'Data volumes - CMIP5'!$BK:$BK)</f>
        <v>536.47834248000004</v>
      </c>
      <c r="S70" s="302">
        <f>SUMIF('Data volumes - CMIP5'!$C:$C,$A70,'Data volumes - CMIP5'!$BL:$BL)</f>
        <v>508.14734745599992</v>
      </c>
      <c r="T70" s="302">
        <f t="shared" si="18"/>
        <v>2361.0657026880003</v>
      </c>
      <c r="U70" s="302">
        <f t="shared" si="19"/>
        <v>2869.2130501440001</v>
      </c>
      <c r="V70" s="299">
        <f t="shared" si="20"/>
        <v>13527.085615796163</v>
      </c>
    </row>
    <row r="71" spans="1:22">
      <c r="A71" s="330" t="s">
        <v>425</v>
      </c>
      <c r="B71" s="331" t="s">
        <v>426</v>
      </c>
      <c r="C71" s="331" t="s">
        <v>427</v>
      </c>
      <c r="D71" s="295" t="s">
        <v>61</v>
      </c>
      <c r="E71" s="295" t="s">
        <v>61</v>
      </c>
      <c r="F71" s="297" t="s">
        <v>2843</v>
      </c>
      <c r="G71" s="297" t="s">
        <v>2821</v>
      </c>
      <c r="H71" s="298" t="s">
        <v>2819</v>
      </c>
      <c r="I71" s="299">
        <f>AVERAGEIF('Experiment list - Runs'!C:C,'CCSM CMIP5 experiment summary'!A71,'Experiment list - Runs'!O:O)</f>
        <v>201</v>
      </c>
      <c r="J71" s="299">
        <f>COUNTIF('Experiment list - Runs'!C:C,'CCSM CMIP5 experiment summary'!A71)</f>
        <v>1</v>
      </c>
      <c r="K71" s="299">
        <f>SUMIF('Experiment list - Runs'!C:C,'CCSM CMIP5 experiment summary'!A71,'Experiment list - Runs'!O:O)</f>
        <v>201</v>
      </c>
      <c r="L71" s="298" t="s">
        <v>158</v>
      </c>
      <c r="M71" s="300">
        <f>SUMIF('Compute costs - PEhrs_wallclock'!$C:$C,A71,'Compute costs - PEhrs_wallclock'!$O:$O)</f>
        <v>116.982</v>
      </c>
      <c r="N71" s="301">
        <f>SUMIF('Compute costs - PEhrs_wallclock'!$C:$C,$A71,'Compute costs - PEhrs_wallclock'!$P:$P)</f>
        <v>13.553607552258935</v>
      </c>
      <c r="O71" s="302">
        <f>SUMIF('Data volumes - History files'!$C:$C,$A71,'Data volumes - History files'!$AE:$AE)</f>
        <v>5302.424162016001</v>
      </c>
      <c r="P71" s="302">
        <f t="shared" si="17"/>
        <v>5355.4484036361609</v>
      </c>
      <c r="Q71" s="302">
        <f>SUMIF('Data volumes - CMIP5'!$C:$C,$A71,'Data volumes - CMIP5'!$BJ:$BJ)</f>
        <v>1824.5873602080003</v>
      </c>
      <c r="R71" s="302">
        <f>SUMIF('Data volumes - CMIP5'!$C:$C,$A71,'Data volumes - CMIP5'!$BK:$BK)</f>
        <v>536.47834248000004</v>
      </c>
      <c r="S71" s="302">
        <f>SUMIF('Data volumes - CMIP5'!$C:$C,$A71,'Data volumes - CMIP5'!$BL:$BL)</f>
        <v>508.14734745599992</v>
      </c>
      <c r="T71" s="302">
        <f t="shared" si="18"/>
        <v>2361.0657026880003</v>
      </c>
      <c r="U71" s="302">
        <f t="shared" si="19"/>
        <v>2869.2130501440001</v>
      </c>
      <c r="V71" s="299">
        <f t="shared" si="20"/>
        <v>13527.085615796163</v>
      </c>
    </row>
    <row r="72" spans="1:22">
      <c r="A72" s="330" t="s">
        <v>3018</v>
      </c>
      <c r="B72" s="331" t="s">
        <v>2924</v>
      </c>
      <c r="C72" s="331" t="s">
        <v>428</v>
      </c>
      <c r="D72" s="295" t="s">
        <v>61</v>
      </c>
      <c r="E72" s="295" t="s">
        <v>61</v>
      </c>
      <c r="F72" s="297" t="s">
        <v>2843</v>
      </c>
      <c r="G72" s="297" t="s">
        <v>2925</v>
      </c>
      <c r="H72" s="298" t="s">
        <v>2819</v>
      </c>
      <c r="I72" s="299">
        <f>AVERAGEIF('Experiment list - Runs'!C:C,'CCSM CMIP5 experiment summary'!A72,'Experiment list - Runs'!O:O)</f>
        <v>251</v>
      </c>
      <c r="J72" s="299">
        <f>COUNTIF('Experiment list - Runs'!C:C,'CCSM CMIP5 experiment summary'!A72)</f>
        <v>5</v>
      </c>
      <c r="K72" s="299">
        <f>SUMIF('Experiment list - Runs'!C:C,'CCSM CMIP5 experiment summary'!A72,'Experiment list - Runs'!O:O)</f>
        <v>1255</v>
      </c>
      <c r="L72" s="298" t="s">
        <v>309</v>
      </c>
      <c r="M72" s="300">
        <f>SUMIF('Compute costs - PEhrs_wallclock'!$C:$C,A72,'Compute costs - PEhrs_wallclock'!$O:$O)</f>
        <v>1054.2</v>
      </c>
      <c r="N72" s="301">
        <f>SUMIF('Compute costs - PEhrs_wallclock'!$C:$C,$A72,'Compute costs - PEhrs_wallclock'!$P:$P)</f>
        <v>83.666666666666671</v>
      </c>
      <c r="O72" s="302">
        <f>SUMIF('Data volumes - History files'!$C:$C,$A72,'Data volumes - History files'!$AE:$AE)</f>
        <v>22360.319458080005</v>
      </c>
      <c r="P72" s="302">
        <f t="shared" si="17"/>
        <v>22583.922652660804</v>
      </c>
      <c r="Q72" s="302">
        <f>SUMIF('Data volumes - CMIP5'!$C:$C,$A72,'Data volumes - CMIP5'!$BJ:$BJ)</f>
        <v>6694.3549970400018</v>
      </c>
      <c r="R72" s="302">
        <f>SUMIF('Data volumes - CMIP5'!$C:$C,$A72,'Data volumes - CMIP5'!$BK:$BK)</f>
        <v>3349.6533324000002</v>
      </c>
      <c r="S72" s="302">
        <f>SUMIF('Data volumes - CMIP5'!$C:$C,$A72,'Data volumes - CMIP5'!$BL:$BL)</f>
        <v>3172.7608012800001</v>
      </c>
      <c r="T72" s="302">
        <f t="shared" si="18"/>
        <v>10044.008329440003</v>
      </c>
      <c r="U72" s="302">
        <f t="shared" si="19"/>
        <v>13216.769130720004</v>
      </c>
      <c r="V72" s="299">
        <f t="shared" si="20"/>
        <v>58161.011241460816</v>
      </c>
    </row>
    <row r="73" spans="1:22">
      <c r="A73" s="330" t="s">
        <v>2926</v>
      </c>
      <c r="B73" s="331" t="s">
        <v>2927</v>
      </c>
      <c r="C73" s="331" t="s">
        <v>207</v>
      </c>
      <c r="D73" s="295" t="s">
        <v>87</v>
      </c>
      <c r="E73" s="295" t="s">
        <v>61</v>
      </c>
      <c r="F73" s="297" t="s">
        <v>2843</v>
      </c>
      <c r="G73" s="297" t="s">
        <v>2939</v>
      </c>
      <c r="H73" s="298" t="s">
        <v>2819</v>
      </c>
      <c r="I73" s="299">
        <f>AVERAGEIF('Experiment list - Runs'!C:C,'CCSM CMIP5 experiment summary'!A73,'Experiment list - Runs'!O:O)</f>
        <v>5</v>
      </c>
      <c r="J73" s="299">
        <f>COUNTIF('Experiment list - Runs'!C:C,'CCSM CMIP5 experiment summary'!A73)</f>
        <v>1</v>
      </c>
      <c r="K73" s="299">
        <f>SUMIF('Experiment list - Runs'!C:C,'CCSM CMIP5 experiment summary'!A73,'Experiment list - Runs'!O:O)</f>
        <v>5</v>
      </c>
      <c r="L73" s="298" t="s">
        <v>309</v>
      </c>
      <c r="M73" s="300">
        <f>SUMIF('Compute costs - PEhrs_wallclock'!$C:$C,A73,'Compute costs - PEhrs_wallclock'!$O:$O)</f>
        <v>4.2</v>
      </c>
      <c r="N73" s="301">
        <f>SUMIF('Compute costs - PEhrs_wallclock'!$C:$C,$A73,'Compute costs - PEhrs_wallclock'!$P:$P)</f>
        <v>0.33333333333333331</v>
      </c>
      <c r="O73" s="302">
        <f>SUMIF('Data volumes - History files'!$C:$C,$A73,'Data volumes - History files'!$AE:$AE)</f>
        <v>89.084938080000001</v>
      </c>
      <c r="P73" s="302">
        <f t="shared" si="17"/>
        <v>89.975787460800007</v>
      </c>
      <c r="Q73" s="302">
        <f>SUMIF('Data volumes - CMIP5'!$C:$C,$A73,'Data volumes - CMIP5'!$BJ:$BJ)</f>
        <v>232.13408424000002</v>
      </c>
      <c r="R73" s="302">
        <f>SUMIF('Data volumes - CMIP5'!$C:$C,$A73,'Data volumes - CMIP5'!$BK:$BK)</f>
        <v>13.3452324</v>
      </c>
      <c r="S73" s="302">
        <f>SUMIF('Data volumes - CMIP5'!$C:$C,$A73,'Data volumes - CMIP5'!$BL:$BL)</f>
        <v>12.640481279999999</v>
      </c>
      <c r="T73" s="302">
        <f t="shared" si="18"/>
        <v>245.47931664000004</v>
      </c>
      <c r="U73" s="302">
        <f t="shared" si="19"/>
        <v>258.11979792000005</v>
      </c>
      <c r="V73" s="299">
        <f t="shared" si="20"/>
        <v>437.18052346080003</v>
      </c>
    </row>
    <row r="74" spans="1:22">
      <c r="A74" s="330" t="s">
        <v>2928</v>
      </c>
      <c r="B74" s="331" t="s">
        <v>3023</v>
      </c>
      <c r="C74" s="331" t="s">
        <v>208</v>
      </c>
      <c r="D74" s="295" t="s">
        <v>61</v>
      </c>
      <c r="E74" s="295" t="s">
        <v>61</v>
      </c>
      <c r="F74" s="297" t="s">
        <v>2843</v>
      </c>
      <c r="G74" s="297" t="s">
        <v>2939</v>
      </c>
      <c r="H74" s="298" t="s">
        <v>2819</v>
      </c>
      <c r="I74" s="299">
        <f>AVERAGEIF('Experiment list - Runs'!C:C,'CCSM CMIP5 experiment summary'!A74,'Experiment list - Runs'!O:O)</f>
        <v>30</v>
      </c>
      <c r="J74" s="299">
        <f>COUNTIF('Experiment list - Runs'!C:C,'CCSM CMIP5 experiment summary'!A74)</f>
        <v>1</v>
      </c>
      <c r="K74" s="299">
        <f>SUMIF('Experiment list - Runs'!C:C,'CCSM CMIP5 experiment summary'!A74,'Experiment list - Runs'!O:O)</f>
        <v>30</v>
      </c>
      <c r="L74" s="298" t="s">
        <v>309</v>
      </c>
      <c r="M74" s="300">
        <f>SUMIF('Compute costs - PEhrs_wallclock'!$C:$C,A74,'Compute costs - PEhrs_wallclock'!$O:$O)</f>
        <v>25.2</v>
      </c>
      <c r="N74" s="301">
        <f>SUMIF('Compute costs - PEhrs_wallclock'!$C:$C,$A74,'Compute costs - PEhrs_wallclock'!$P:$P)</f>
        <v>2</v>
      </c>
      <c r="O74" s="302">
        <f>SUMIF('Data volumes - History files'!$C:$C,$A74,'Data volumes - History files'!$AE:$AE)</f>
        <v>534.50962848000006</v>
      </c>
      <c r="P74" s="302">
        <f t="shared" si="17"/>
        <v>539.85472476480004</v>
      </c>
      <c r="Q74" s="302">
        <f>SUMIF('Data volumes - CMIP5'!$C:$C,$A74,'Data volumes - CMIP5'!$BJ:$BJ)</f>
        <v>1393.46545328</v>
      </c>
      <c r="R74" s="302">
        <f>SUMIF('Data volumes - CMIP5'!$C:$C,$A74,'Data volumes - CMIP5'!$BK:$BK)</f>
        <v>80.071394399999988</v>
      </c>
      <c r="S74" s="302">
        <f>SUMIF('Data volumes - CMIP5'!$C:$C,$A74,'Data volumes - CMIP5'!$BL:$BL)</f>
        <v>75.84288767999999</v>
      </c>
      <c r="T74" s="302">
        <f t="shared" si="18"/>
        <v>1473.5368476799999</v>
      </c>
      <c r="U74" s="302">
        <f t="shared" si="19"/>
        <v>1549.3797353599998</v>
      </c>
      <c r="V74" s="299">
        <f t="shared" si="20"/>
        <v>2623.7440886047998</v>
      </c>
    </row>
    <row r="75" spans="1:22">
      <c r="A75" s="330" t="s">
        <v>3024</v>
      </c>
      <c r="B75" s="331" t="s">
        <v>3025</v>
      </c>
      <c r="C75" s="331" t="s">
        <v>187</v>
      </c>
      <c r="D75" s="295" t="s">
        <v>61</v>
      </c>
      <c r="E75" s="295" t="s">
        <v>61</v>
      </c>
      <c r="F75" s="297" t="s">
        <v>2843</v>
      </c>
      <c r="G75" s="297" t="s">
        <v>2821</v>
      </c>
      <c r="H75" s="298" t="s">
        <v>209</v>
      </c>
      <c r="I75" s="299">
        <f>AVERAGEIF('Experiment list - Runs'!C:C,'CCSM CMIP5 experiment summary'!A75,'Experiment list - Runs'!O:O)</f>
        <v>156</v>
      </c>
      <c r="J75" s="299">
        <f>COUNTIF('Experiment list - Runs'!C:C,'CCSM CMIP5 experiment summary'!A75)</f>
        <v>5</v>
      </c>
      <c r="K75" s="299">
        <f>SUMIF('Experiment list - Runs'!C:C,'CCSM CMIP5 experiment summary'!A75,'Experiment list - Runs'!O:O)</f>
        <v>780</v>
      </c>
      <c r="L75" s="298" t="s">
        <v>210</v>
      </c>
      <c r="M75" s="300">
        <f>SUMIF('Compute costs - PEhrs_wallclock'!$C:$C,A75,'Compute costs - PEhrs_wallclock'!$O:$O)</f>
        <v>0</v>
      </c>
      <c r="N75" s="301" t="e">
        <f>SUMIF('Compute costs - PEhrs_wallclock'!$C:$C,$A75,'Compute costs - PEhrs_wallclock'!$P:$P)</f>
        <v>#DIV/0!</v>
      </c>
      <c r="O75" s="302">
        <f>SUMIF('Data volumes - History files'!$C:$C,$A75,'Data volumes - History files'!$AE:$AE)</f>
        <v>13897.250340480003</v>
      </c>
      <c r="P75" s="302">
        <f t="shared" si="17"/>
        <v>14036.222843884803</v>
      </c>
      <c r="Q75" s="302">
        <f>SUMIF('Data volumes - CMIP5'!$C:$C,$A75,'Data volumes - CMIP5'!$BJ:$BJ)</f>
        <v>4160.6349782400011</v>
      </c>
      <c r="R75" s="302">
        <f>SUMIF('Data volumes - CMIP5'!$C:$C,$A75,'Data volumes - CMIP5'!$BK:$BK)</f>
        <v>2081.8562544000001</v>
      </c>
      <c r="S75" s="302">
        <f>SUMIF('Data volumes - CMIP5'!$C:$C,$A75,'Data volumes - CMIP5'!$BL:$BL)</f>
        <v>1971.91507968</v>
      </c>
      <c r="T75" s="302">
        <f t="shared" si="18"/>
        <v>6242.4912326400008</v>
      </c>
      <c r="U75" s="302">
        <f t="shared" si="19"/>
        <v>8214.4063123200012</v>
      </c>
      <c r="V75" s="299">
        <f t="shared" si="20"/>
        <v>36147.879496684807</v>
      </c>
    </row>
    <row r="76" spans="1:22">
      <c r="A76" s="330" t="s">
        <v>3026</v>
      </c>
      <c r="B76" s="331" t="s">
        <v>2756</v>
      </c>
      <c r="C76" s="331" t="s">
        <v>201</v>
      </c>
      <c r="D76" s="295" t="s">
        <v>61</v>
      </c>
      <c r="E76" s="295" t="s">
        <v>61</v>
      </c>
      <c r="F76" s="297" t="s">
        <v>2843</v>
      </c>
      <c r="G76" s="297" t="s">
        <v>2821</v>
      </c>
      <c r="H76" s="298" t="s">
        <v>209</v>
      </c>
      <c r="I76" s="299">
        <f>AVERAGEIF('Experiment list - Runs'!C:C,'CCSM CMIP5 experiment summary'!A76,'Experiment list - Runs'!O:O)</f>
        <v>156</v>
      </c>
      <c r="J76" s="299">
        <f>COUNTIF('Experiment list - Runs'!C:C,'CCSM CMIP5 experiment summary'!A76)</f>
        <v>5</v>
      </c>
      <c r="K76" s="299">
        <f>SUMIF('Experiment list - Runs'!C:C,'CCSM CMIP5 experiment summary'!A76,'Experiment list - Runs'!O:O)</f>
        <v>780</v>
      </c>
      <c r="L76" s="298" t="s">
        <v>210</v>
      </c>
      <c r="M76" s="300">
        <f>SUMIF('Compute costs - PEhrs_wallclock'!$C:$C,A76,'Compute costs - PEhrs_wallclock'!$O:$O)</f>
        <v>0</v>
      </c>
      <c r="N76" s="301" t="e">
        <f>SUMIF('Compute costs - PEhrs_wallclock'!$C:$C,$A76,'Compute costs - PEhrs_wallclock'!$P:$P)</f>
        <v>#DIV/0!</v>
      </c>
      <c r="O76" s="302">
        <f>SUMIF('Data volumes - History files'!$C:$C,$A76,'Data volumes - History files'!$AE:$AE)</f>
        <v>13897.250340480003</v>
      </c>
      <c r="P76" s="302">
        <f t="shared" si="17"/>
        <v>14036.222843884803</v>
      </c>
      <c r="Q76" s="302">
        <f>SUMIF('Data volumes - CMIP5'!$C:$C,$A76,'Data volumes - CMIP5'!$BJ:$BJ)</f>
        <v>4160.6349782400011</v>
      </c>
      <c r="R76" s="302">
        <f>SUMIF('Data volumes - CMIP5'!$C:$C,$A76,'Data volumes - CMIP5'!$BK:$BK)</f>
        <v>2081.8562544000001</v>
      </c>
      <c r="S76" s="302">
        <f>SUMIF('Data volumes - CMIP5'!$C:$C,$A76,'Data volumes - CMIP5'!$BL:$BL)</f>
        <v>1971.91507968</v>
      </c>
      <c r="T76" s="302">
        <f t="shared" si="18"/>
        <v>6242.4912326400008</v>
      </c>
      <c r="U76" s="302">
        <f t="shared" si="19"/>
        <v>8214.4063123200012</v>
      </c>
      <c r="V76" s="299">
        <f t="shared" si="20"/>
        <v>36147.879496684807</v>
      </c>
    </row>
    <row r="77" spans="1:22">
      <c r="A77" s="330" t="s">
        <v>2757</v>
      </c>
      <c r="B77" s="331" t="s">
        <v>2886</v>
      </c>
      <c r="C77" s="331" t="s">
        <v>211</v>
      </c>
      <c r="D77" s="295" t="s">
        <v>61</v>
      </c>
      <c r="E77" s="295" t="s">
        <v>61</v>
      </c>
      <c r="F77" s="297" t="s">
        <v>2843</v>
      </c>
      <c r="G77" s="297" t="s">
        <v>2821</v>
      </c>
      <c r="H77" s="298" t="s">
        <v>209</v>
      </c>
      <c r="I77" s="299">
        <f>AVERAGEIF('Experiment list - Runs'!C:C,'CCSM CMIP5 experiment summary'!A77,'Experiment list - Runs'!O:O)</f>
        <v>156</v>
      </c>
      <c r="J77" s="299">
        <f>COUNTIF('Experiment list - Runs'!C:C,'CCSM CMIP5 experiment summary'!A77)</f>
        <v>1</v>
      </c>
      <c r="K77" s="299">
        <f>SUMIF('Experiment list - Runs'!C:C,'CCSM CMIP5 experiment summary'!A77,'Experiment list - Runs'!O:O)</f>
        <v>156</v>
      </c>
      <c r="L77" s="298" t="s">
        <v>210</v>
      </c>
      <c r="M77" s="300">
        <f>SUMIF('Compute costs - PEhrs_wallclock'!$C:$C,A77,'Compute costs - PEhrs_wallclock'!$O:$O)</f>
        <v>0</v>
      </c>
      <c r="N77" s="301" t="e">
        <f>SUMIF('Compute costs - PEhrs_wallclock'!$C:$C,$A77,'Compute costs - PEhrs_wallclock'!$P:$P)</f>
        <v>#DIV/0!</v>
      </c>
      <c r="O77" s="302">
        <f>SUMIF('Data volumes - History files'!$C:$C,$A77,'Data volumes - History files'!$AE:$AE)</f>
        <v>2779.4500680960005</v>
      </c>
      <c r="P77" s="302">
        <f t="shared" si="17"/>
        <v>2807.2445687769605</v>
      </c>
      <c r="Q77" s="302">
        <f>SUMIF('Data volumes - CMIP5'!$C:$C,$A77,'Data volumes - CMIP5'!$BJ:$BJ)</f>
        <v>832.12699564800027</v>
      </c>
      <c r="R77" s="302">
        <f>SUMIF('Data volumes - CMIP5'!$C:$C,$A77,'Data volumes - CMIP5'!$BK:$BK)</f>
        <v>416.37125088000005</v>
      </c>
      <c r="S77" s="302">
        <f>SUMIF('Data volumes - CMIP5'!$C:$C,$A77,'Data volumes - CMIP5'!$BL:$BL)</f>
        <v>394.38301593599999</v>
      </c>
      <c r="T77" s="302">
        <f t="shared" si="18"/>
        <v>1248.4982465280004</v>
      </c>
      <c r="U77" s="302">
        <f t="shared" si="19"/>
        <v>1642.8812624640004</v>
      </c>
      <c r="V77" s="299">
        <f t="shared" si="20"/>
        <v>7229.5758993369609</v>
      </c>
    </row>
    <row r="78" spans="1:22">
      <c r="A78" s="330" t="s">
        <v>2887</v>
      </c>
      <c r="B78" s="331" t="s">
        <v>2888</v>
      </c>
      <c r="C78" s="331" t="s">
        <v>211</v>
      </c>
      <c r="D78" s="295" t="s">
        <v>61</v>
      </c>
      <c r="E78" s="295" t="s">
        <v>61</v>
      </c>
      <c r="F78" s="297" t="s">
        <v>2843</v>
      </c>
      <c r="G78" s="297" t="s">
        <v>2821</v>
      </c>
      <c r="H78" s="298" t="s">
        <v>209</v>
      </c>
      <c r="I78" s="299">
        <f>AVERAGEIF('Experiment list - Runs'!C:C,'CCSM CMIP5 experiment summary'!A78,'Experiment list - Runs'!O:O)</f>
        <v>156</v>
      </c>
      <c r="J78" s="299">
        <f>COUNTIF('Experiment list - Runs'!C:C,'CCSM CMIP5 experiment summary'!A78)</f>
        <v>4</v>
      </c>
      <c r="K78" s="299">
        <f>SUMIF('Experiment list - Runs'!C:C,'CCSM CMIP5 experiment summary'!A78,'Experiment list - Runs'!O:O)</f>
        <v>624</v>
      </c>
      <c r="L78" s="298" t="s">
        <v>210</v>
      </c>
      <c r="M78" s="300">
        <f>SUMIF('Compute costs - PEhrs_wallclock'!$C:$C,A78,'Compute costs - PEhrs_wallclock'!$O:$O)</f>
        <v>0</v>
      </c>
      <c r="N78" s="301" t="e">
        <f>SUMIF('Compute costs - PEhrs_wallclock'!$C:$C,$A78,'Compute costs - PEhrs_wallclock'!$P:$P)</f>
        <v>#DIV/0!</v>
      </c>
      <c r="O78" s="302">
        <f>SUMIF('Data volumes - History files'!$C:$C,$A78,'Data volumes - History files'!$AE:$AE)</f>
        <v>11117.800272384002</v>
      </c>
      <c r="P78" s="302">
        <f t="shared" si="17"/>
        <v>11228.978275107842</v>
      </c>
      <c r="Q78" s="302">
        <f>SUMIF('Data volumes - CMIP5'!$C:$C,$A78,'Data volumes - CMIP5'!$BJ:$BJ)</f>
        <v>3328.5079825920011</v>
      </c>
      <c r="R78" s="302">
        <f>SUMIF('Data volumes - CMIP5'!$C:$C,$A78,'Data volumes - CMIP5'!$BK:$BK)</f>
        <v>1665.4850035200002</v>
      </c>
      <c r="S78" s="302">
        <f>SUMIF('Data volumes - CMIP5'!$C:$C,$A78,'Data volumes - CMIP5'!$BL:$BL)</f>
        <v>1577.532063744</v>
      </c>
      <c r="T78" s="302">
        <f t="shared" si="18"/>
        <v>4993.9929861120017</v>
      </c>
      <c r="U78" s="302">
        <f t="shared" si="19"/>
        <v>6571.5250498560017</v>
      </c>
      <c r="V78" s="299">
        <f t="shared" si="20"/>
        <v>28918.303597347844</v>
      </c>
    </row>
    <row r="79" spans="1:22">
      <c r="A79" s="303"/>
      <c r="B79" s="287" t="s">
        <v>2889</v>
      </c>
      <c r="C79" s="287"/>
      <c r="D79" s="286"/>
      <c r="E79" s="286"/>
      <c r="F79" s="287"/>
      <c r="G79" s="287"/>
      <c r="H79" s="296" t="s">
        <v>2849</v>
      </c>
      <c r="I79" s="304" t="s">
        <v>2849</v>
      </c>
      <c r="J79" s="305">
        <f>SUM(J$69:J$78)</f>
        <v>25</v>
      </c>
      <c r="K79" s="305">
        <f>SUM(K$69:K$78)</f>
        <v>5032</v>
      </c>
      <c r="L79" s="296" t="s">
        <v>2849</v>
      </c>
      <c r="M79" s="306">
        <f t="shared" ref="M79:V79" si="21">SUM(M$69:M$78)</f>
        <v>1899.5640000000001</v>
      </c>
      <c r="N79" s="307" t="e">
        <f t="shared" si="21"/>
        <v>#DIV/0!</v>
      </c>
      <c r="O79" s="305">
        <f t="shared" si="21"/>
        <v>93097.50098611202</v>
      </c>
      <c r="P79" s="305">
        <f t="shared" si="21"/>
        <v>94028.47599597316</v>
      </c>
      <c r="Q79" s="305">
        <f t="shared" si="21"/>
        <v>29785.181597696006</v>
      </c>
      <c r="R79" s="305">
        <f t="shared" si="21"/>
        <v>13430.64188736</v>
      </c>
      <c r="S79" s="305">
        <f t="shared" si="21"/>
        <v>12721.380360192001</v>
      </c>
      <c r="T79" s="305">
        <f t="shared" si="21"/>
        <v>43215.823485056004</v>
      </c>
      <c r="U79" s="305">
        <f t="shared" si="21"/>
        <v>55937.203845248005</v>
      </c>
      <c r="V79" s="305">
        <f t="shared" si="21"/>
        <v>243063.18082733316</v>
      </c>
    </row>
    <row r="80" spans="1:22">
      <c r="A80" s="309"/>
      <c r="B80" s="310" t="s">
        <v>18</v>
      </c>
      <c r="C80" s="310"/>
      <c r="D80" s="288"/>
      <c r="E80" s="288"/>
      <c r="F80" s="287"/>
      <c r="G80" s="287"/>
      <c r="H80" s="298" t="s">
        <v>2849</v>
      </c>
      <c r="I80" s="298" t="s">
        <v>2849</v>
      </c>
      <c r="J80" s="332">
        <f>SUM(J49,J66,J79)</f>
        <v>103</v>
      </c>
      <c r="K80" s="332">
        <f>SUM(K49,K66,K79)</f>
        <v>17412</v>
      </c>
      <c r="L80" s="298" t="s">
        <v>2849</v>
      </c>
      <c r="M80" s="327">
        <f t="shared" ref="M80:V80" si="22">SUM(M49,M66,M79)</f>
        <v>10450.013999999999</v>
      </c>
      <c r="N80" s="328" t="e">
        <f t="shared" si="22"/>
        <v>#DIV/0!</v>
      </c>
      <c r="O80" s="332">
        <f t="shared" si="22"/>
        <v>360723.07564531208</v>
      </c>
      <c r="P80" s="332">
        <f t="shared" si="22"/>
        <v>364330.30640176515</v>
      </c>
      <c r="Q80" s="332">
        <f t="shared" si="22"/>
        <v>141352.36021126402</v>
      </c>
      <c r="R80" s="332">
        <f t="shared" si="22"/>
        <v>46989.914336064001</v>
      </c>
      <c r="S80" s="332">
        <f t="shared" si="22"/>
        <v>46361.489227775994</v>
      </c>
      <c r="T80" s="332">
        <f t="shared" si="22"/>
        <v>188342.27454732801</v>
      </c>
      <c r="U80" s="332">
        <f t="shared" si="22"/>
        <v>234703.76377510405</v>
      </c>
      <c r="V80" s="332">
        <f t="shared" si="22"/>
        <v>959757.1458221809</v>
      </c>
    </row>
    <row r="81" spans="1:267" s="276" customFormat="1" ht="17">
      <c r="A81" s="265"/>
      <c r="B81" s="333"/>
      <c r="C81" s="333"/>
      <c r="D81" s="334"/>
      <c r="E81" s="334"/>
      <c r="F81" s="336"/>
      <c r="G81" s="336"/>
      <c r="H81" s="270"/>
      <c r="I81" s="270"/>
      <c r="J81" s="337"/>
      <c r="K81" s="338"/>
      <c r="L81" s="270"/>
      <c r="M81" s="339"/>
      <c r="N81" s="340"/>
      <c r="O81" s="338"/>
      <c r="P81" s="338"/>
      <c r="Q81" s="338"/>
      <c r="R81" s="338"/>
      <c r="S81" s="338"/>
      <c r="T81" s="338"/>
      <c r="U81" s="338"/>
      <c r="V81" s="338"/>
      <c r="W81" s="275"/>
      <c r="X81" s="275"/>
      <c r="Y81" s="275"/>
      <c r="Z81" s="275"/>
      <c r="AA81" s="275"/>
      <c r="AB81" s="275"/>
      <c r="AC81" s="275"/>
      <c r="AD81" s="275"/>
      <c r="AE81" s="275"/>
      <c r="AF81" s="275"/>
      <c r="AG81" s="275"/>
      <c r="AH81" s="275"/>
      <c r="AI81" s="275"/>
      <c r="AJ81" s="275"/>
      <c r="AK81" s="275"/>
      <c r="AL81" s="275"/>
      <c r="AM81" s="275"/>
      <c r="AN81" s="275"/>
      <c r="AO81" s="275"/>
      <c r="AP81" s="275"/>
      <c r="AQ81" s="275"/>
      <c r="AR81" s="275"/>
      <c r="AS81" s="275"/>
      <c r="AT81" s="275"/>
      <c r="AU81" s="275"/>
      <c r="AV81" s="275"/>
      <c r="AW81" s="275"/>
      <c r="AX81" s="275"/>
      <c r="AY81" s="275"/>
      <c r="AZ81" s="275"/>
      <c r="BA81" s="275"/>
      <c r="BB81" s="275"/>
      <c r="BC81" s="275"/>
      <c r="BD81" s="275"/>
      <c r="BE81" s="275"/>
      <c r="BF81" s="275"/>
      <c r="BG81" s="275"/>
      <c r="BH81" s="275"/>
      <c r="BI81" s="275"/>
      <c r="BJ81" s="275"/>
      <c r="BK81" s="275"/>
      <c r="BL81" s="275"/>
      <c r="BM81" s="275"/>
      <c r="BN81" s="275"/>
      <c r="BO81" s="275"/>
      <c r="BP81" s="275"/>
      <c r="BQ81" s="275"/>
      <c r="BR81" s="275"/>
      <c r="BS81" s="275"/>
      <c r="BT81" s="275"/>
      <c r="BU81" s="275"/>
      <c r="BV81" s="275"/>
      <c r="BW81" s="275"/>
      <c r="BX81" s="275"/>
      <c r="BY81" s="275"/>
      <c r="BZ81" s="275"/>
      <c r="CA81" s="275"/>
      <c r="CB81" s="275"/>
      <c r="CC81" s="275"/>
      <c r="CD81" s="275"/>
      <c r="CE81" s="275"/>
      <c r="CF81" s="275"/>
      <c r="CG81" s="275"/>
      <c r="CH81" s="275"/>
      <c r="CI81" s="275"/>
      <c r="CJ81" s="275"/>
      <c r="CK81" s="275"/>
      <c r="CL81" s="275"/>
      <c r="CM81" s="275"/>
      <c r="CN81" s="275"/>
      <c r="CO81" s="275"/>
      <c r="CP81" s="275"/>
      <c r="CQ81" s="275"/>
      <c r="CR81" s="275"/>
      <c r="CS81" s="275"/>
      <c r="CT81" s="275"/>
      <c r="CU81" s="275"/>
      <c r="CV81" s="275"/>
      <c r="CW81" s="275"/>
      <c r="CX81" s="275"/>
      <c r="CY81" s="275"/>
      <c r="CZ81" s="275"/>
      <c r="DA81" s="275"/>
      <c r="DB81" s="275"/>
      <c r="DC81" s="275"/>
      <c r="DD81" s="275"/>
      <c r="DE81" s="275"/>
      <c r="DF81" s="275"/>
      <c r="DG81" s="275"/>
      <c r="DH81" s="275"/>
      <c r="DI81" s="275"/>
      <c r="DJ81" s="275"/>
      <c r="DK81" s="275"/>
      <c r="DL81" s="275"/>
      <c r="DM81" s="275"/>
      <c r="DN81" s="275"/>
      <c r="DO81" s="275"/>
      <c r="DP81" s="275"/>
      <c r="DQ81" s="275"/>
      <c r="DR81" s="275"/>
      <c r="DS81" s="275"/>
      <c r="DT81" s="275"/>
      <c r="DU81" s="275"/>
      <c r="DV81" s="275"/>
      <c r="DW81" s="275"/>
      <c r="DX81" s="275"/>
      <c r="DY81" s="275"/>
      <c r="DZ81" s="275"/>
      <c r="EA81" s="275"/>
      <c r="EB81" s="275"/>
      <c r="EC81" s="275"/>
      <c r="ED81" s="275"/>
      <c r="EE81" s="275"/>
      <c r="EF81" s="275"/>
      <c r="EG81" s="275"/>
      <c r="EH81" s="275"/>
      <c r="EI81" s="275"/>
      <c r="EJ81" s="275"/>
      <c r="EK81" s="275"/>
      <c r="EL81" s="275"/>
      <c r="EM81" s="275"/>
      <c r="EN81" s="275"/>
      <c r="EO81" s="275"/>
      <c r="EP81" s="275"/>
      <c r="EQ81" s="275"/>
      <c r="ER81" s="275"/>
      <c r="ES81" s="275"/>
      <c r="ET81" s="275"/>
      <c r="EU81" s="275"/>
      <c r="EV81" s="275"/>
      <c r="EW81" s="275"/>
      <c r="EX81" s="275"/>
      <c r="EY81" s="275"/>
      <c r="EZ81" s="275"/>
      <c r="FA81" s="275"/>
      <c r="FB81" s="275"/>
      <c r="FC81" s="275"/>
      <c r="FD81" s="275"/>
      <c r="FE81" s="275"/>
      <c r="FF81" s="275"/>
      <c r="FG81" s="275"/>
      <c r="FH81" s="275"/>
      <c r="FI81" s="275"/>
      <c r="FJ81" s="275"/>
      <c r="FK81" s="275"/>
      <c r="FL81" s="275"/>
      <c r="FM81" s="275"/>
      <c r="FN81" s="275"/>
      <c r="FO81" s="275"/>
      <c r="FP81" s="275"/>
      <c r="FQ81" s="275"/>
      <c r="FR81" s="275"/>
      <c r="FS81" s="275"/>
      <c r="FT81" s="275"/>
      <c r="FU81" s="275"/>
      <c r="FV81" s="275"/>
      <c r="FW81" s="275"/>
      <c r="FX81" s="275"/>
      <c r="FY81" s="275"/>
      <c r="FZ81" s="275"/>
      <c r="GA81" s="275"/>
      <c r="GB81" s="275"/>
      <c r="GC81" s="275"/>
      <c r="GD81" s="275"/>
      <c r="GE81" s="275"/>
      <c r="GF81" s="275"/>
      <c r="GG81" s="275"/>
      <c r="GH81" s="275"/>
      <c r="GI81" s="275"/>
      <c r="GJ81" s="275"/>
      <c r="GK81" s="275"/>
      <c r="GL81" s="275"/>
      <c r="GM81" s="275"/>
      <c r="GN81" s="275"/>
      <c r="GO81" s="275"/>
      <c r="GP81" s="275"/>
      <c r="GQ81" s="275"/>
      <c r="GR81" s="275"/>
      <c r="GS81" s="275"/>
      <c r="GT81" s="275"/>
      <c r="GU81" s="275"/>
      <c r="GV81" s="275"/>
      <c r="GW81" s="275"/>
      <c r="GX81" s="275"/>
      <c r="GY81" s="275"/>
      <c r="GZ81" s="275"/>
      <c r="HA81" s="275"/>
      <c r="HB81" s="275"/>
      <c r="HC81" s="275"/>
      <c r="HD81" s="275"/>
      <c r="HE81" s="275"/>
      <c r="HF81" s="275"/>
      <c r="HG81" s="275"/>
      <c r="HH81" s="275"/>
      <c r="HI81" s="275"/>
      <c r="HJ81" s="275"/>
      <c r="HK81" s="275"/>
      <c r="HL81" s="275"/>
      <c r="HM81" s="275"/>
      <c r="HN81" s="275"/>
      <c r="HO81" s="275"/>
      <c r="HP81" s="275"/>
      <c r="HQ81" s="275"/>
      <c r="HR81" s="275"/>
      <c r="HS81" s="275"/>
      <c r="HT81" s="275"/>
      <c r="HU81" s="275"/>
      <c r="HV81" s="275"/>
      <c r="HW81" s="275"/>
      <c r="HX81" s="275"/>
      <c r="HY81" s="275"/>
      <c r="HZ81" s="275"/>
      <c r="IA81" s="275"/>
      <c r="IB81" s="275"/>
      <c r="IC81" s="275"/>
      <c r="ID81" s="275"/>
      <c r="IE81" s="275"/>
      <c r="IF81" s="275"/>
      <c r="IG81" s="275"/>
      <c r="IH81" s="275"/>
      <c r="II81" s="275"/>
      <c r="IJ81" s="275"/>
      <c r="IK81" s="275"/>
      <c r="IL81" s="275"/>
      <c r="IM81" s="275"/>
      <c r="IN81" s="275"/>
      <c r="IO81" s="275"/>
      <c r="IP81" s="275"/>
      <c r="IQ81" s="275"/>
      <c r="IR81" s="275"/>
      <c r="IS81" s="275"/>
      <c r="IT81" s="275"/>
      <c r="IU81" s="275"/>
      <c r="IV81" s="275"/>
      <c r="IW81" s="275"/>
      <c r="IX81" s="275"/>
      <c r="IY81" s="275"/>
      <c r="IZ81" s="275"/>
      <c r="JA81" s="275"/>
      <c r="JB81" s="275"/>
      <c r="JC81" s="275"/>
      <c r="JD81" s="275"/>
      <c r="JE81" s="275"/>
      <c r="JF81" s="275"/>
      <c r="JG81" s="275"/>
    </row>
    <row r="82" spans="1:267" s="276" customFormat="1" ht="17">
      <c r="A82" s="341" t="s">
        <v>3079</v>
      </c>
      <c r="B82" s="333"/>
      <c r="C82" s="333"/>
      <c r="D82" s="334"/>
      <c r="E82" s="334"/>
      <c r="F82" s="336"/>
      <c r="G82" s="336"/>
      <c r="H82" s="270"/>
      <c r="I82" s="270"/>
      <c r="J82" s="337"/>
      <c r="K82" s="338"/>
      <c r="L82" s="270"/>
      <c r="M82" s="339"/>
      <c r="N82" s="340"/>
      <c r="O82" s="338"/>
      <c r="P82" s="338"/>
      <c r="Q82" s="338"/>
      <c r="R82" s="338"/>
      <c r="S82" s="338"/>
      <c r="T82" s="338"/>
      <c r="U82" s="338"/>
      <c r="V82" s="338"/>
      <c r="W82" s="275"/>
      <c r="X82" s="275"/>
      <c r="Y82" s="275"/>
      <c r="Z82" s="275"/>
      <c r="AA82" s="275"/>
      <c r="AB82" s="275"/>
      <c r="AC82" s="275"/>
      <c r="AD82" s="275"/>
      <c r="AE82" s="275"/>
      <c r="AF82" s="275"/>
      <c r="AG82" s="275"/>
      <c r="AH82" s="275"/>
      <c r="AI82" s="275"/>
      <c r="AJ82" s="275"/>
      <c r="AK82" s="275"/>
      <c r="AL82" s="275"/>
      <c r="AM82" s="275"/>
      <c r="AN82" s="275"/>
      <c r="AO82" s="275"/>
      <c r="AP82" s="275"/>
      <c r="AQ82" s="275"/>
      <c r="AR82" s="275"/>
      <c r="AS82" s="275"/>
      <c r="AT82" s="275"/>
      <c r="AU82" s="275"/>
      <c r="AV82" s="275"/>
      <c r="AW82" s="275"/>
      <c r="AX82" s="275"/>
      <c r="AY82" s="275"/>
      <c r="AZ82" s="275"/>
      <c r="BA82" s="275"/>
      <c r="BB82" s="275"/>
      <c r="BC82" s="275"/>
      <c r="BD82" s="275"/>
      <c r="BE82" s="275"/>
      <c r="BF82" s="275"/>
      <c r="BG82" s="275"/>
      <c r="BH82" s="275"/>
      <c r="BI82" s="275"/>
      <c r="BJ82" s="275"/>
      <c r="BK82" s="275"/>
      <c r="BL82" s="275"/>
      <c r="BM82" s="275"/>
      <c r="BN82" s="275"/>
      <c r="BO82" s="275"/>
      <c r="BP82" s="275"/>
      <c r="BQ82" s="275"/>
      <c r="BR82" s="275"/>
      <c r="BS82" s="275"/>
      <c r="BT82" s="275"/>
      <c r="BU82" s="275"/>
      <c r="BV82" s="275"/>
      <c r="BW82" s="275"/>
      <c r="BX82" s="275"/>
      <c r="BY82" s="275"/>
      <c r="BZ82" s="275"/>
      <c r="CA82" s="275"/>
      <c r="CB82" s="275"/>
      <c r="CC82" s="275"/>
      <c r="CD82" s="275"/>
      <c r="CE82" s="275"/>
      <c r="CF82" s="275"/>
      <c r="CG82" s="275"/>
      <c r="CH82" s="275"/>
      <c r="CI82" s="275"/>
      <c r="CJ82" s="275"/>
      <c r="CK82" s="275"/>
      <c r="CL82" s="275"/>
      <c r="CM82" s="275"/>
      <c r="CN82" s="275"/>
      <c r="CO82" s="275"/>
      <c r="CP82" s="275"/>
      <c r="CQ82" s="275"/>
      <c r="CR82" s="275"/>
      <c r="CS82" s="275"/>
      <c r="CT82" s="275"/>
      <c r="CU82" s="275"/>
      <c r="CV82" s="275"/>
      <c r="CW82" s="275"/>
      <c r="CX82" s="275"/>
      <c r="CY82" s="275"/>
      <c r="CZ82" s="275"/>
      <c r="DA82" s="275"/>
      <c r="DB82" s="275"/>
      <c r="DC82" s="275"/>
      <c r="DD82" s="275"/>
      <c r="DE82" s="275"/>
      <c r="DF82" s="275"/>
      <c r="DG82" s="275"/>
      <c r="DH82" s="275"/>
      <c r="DI82" s="275"/>
      <c r="DJ82" s="275"/>
      <c r="DK82" s="275"/>
      <c r="DL82" s="275"/>
      <c r="DM82" s="275"/>
      <c r="DN82" s="275"/>
      <c r="DO82" s="275"/>
      <c r="DP82" s="275"/>
      <c r="DQ82" s="275"/>
      <c r="DR82" s="275"/>
      <c r="DS82" s="275"/>
      <c r="DT82" s="275"/>
      <c r="DU82" s="275"/>
      <c r="DV82" s="275"/>
      <c r="DW82" s="275"/>
      <c r="DX82" s="275"/>
      <c r="DY82" s="275"/>
      <c r="DZ82" s="275"/>
      <c r="EA82" s="275"/>
      <c r="EB82" s="275"/>
      <c r="EC82" s="275"/>
      <c r="ED82" s="275"/>
      <c r="EE82" s="275"/>
      <c r="EF82" s="275"/>
      <c r="EG82" s="275"/>
      <c r="EH82" s="275"/>
      <c r="EI82" s="275"/>
      <c r="EJ82" s="275"/>
      <c r="EK82" s="275"/>
      <c r="EL82" s="275"/>
      <c r="EM82" s="275"/>
      <c r="EN82" s="275"/>
      <c r="EO82" s="275"/>
      <c r="EP82" s="275"/>
      <c r="EQ82" s="275"/>
      <c r="ER82" s="275"/>
      <c r="ES82" s="275"/>
      <c r="ET82" s="275"/>
      <c r="EU82" s="275"/>
      <c r="EV82" s="275"/>
      <c r="EW82" s="275"/>
      <c r="EX82" s="275"/>
      <c r="EY82" s="275"/>
      <c r="EZ82" s="275"/>
      <c r="FA82" s="275"/>
      <c r="FB82" s="275"/>
      <c r="FC82" s="275"/>
      <c r="FD82" s="275"/>
      <c r="FE82" s="275"/>
      <c r="FF82" s="275"/>
      <c r="FG82" s="275"/>
      <c r="FH82" s="275"/>
      <c r="FI82" s="275"/>
      <c r="FJ82" s="275"/>
      <c r="FK82" s="275"/>
      <c r="FL82" s="275"/>
      <c r="FM82" s="275"/>
      <c r="FN82" s="275"/>
      <c r="FO82" s="275"/>
      <c r="FP82" s="275"/>
      <c r="FQ82" s="275"/>
      <c r="FR82" s="275"/>
      <c r="FS82" s="275"/>
      <c r="FT82" s="275"/>
      <c r="FU82" s="275"/>
      <c r="FV82" s="275"/>
      <c r="FW82" s="275"/>
      <c r="FX82" s="275"/>
      <c r="FY82" s="275"/>
      <c r="FZ82" s="275"/>
      <c r="GA82" s="275"/>
      <c r="GB82" s="275"/>
      <c r="GC82" s="275"/>
      <c r="GD82" s="275"/>
      <c r="GE82" s="275"/>
      <c r="GF82" s="275"/>
      <c r="GG82" s="275"/>
      <c r="GH82" s="275"/>
      <c r="GI82" s="275"/>
      <c r="GJ82" s="275"/>
      <c r="GK82" s="275"/>
      <c r="GL82" s="275"/>
      <c r="GM82" s="275"/>
      <c r="GN82" s="275"/>
      <c r="GO82" s="275"/>
      <c r="GP82" s="275"/>
      <c r="GQ82" s="275"/>
      <c r="GR82" s="275"/>
      <c r="GS82" s="275"/>
      <c r="GT82" s="275"/>
      <c r="GU82" s="275"/>
      <c r="GV82" s="275"/>
      <c r="GW82" s="275"/>
      <c r="GX82" s="275"/>
      <c r="GY82" s="275"/>
      <c r="GZ82" s="275"/>
      <c r="HA82" s="275"/>
      <c r="HB82" s="275"/>
      <c r="HC82" s="275"/>
      <c r="HD82" s="275"/>
      <c r="HE82" s="275"/>
      <c r="HF82" s="275"/>
      <c r="HG82" s="275"/>
      <c r="HH82" s="275"/>
      <c r="HI82" s="275"/>
      <c r="HJ82" s="275"/>
      <c r="HK82" s="275"/>
      <c r="HL82" s="275"/>
      <c r="HM82" s="275"/>
      <c r="HN82" s="275"/>
      <c r="HO82" s="275"/>
      <c r="HP82" s="275"/>
      <c r="HQ82" s="275"/>
      <c r="HR82" s="275"/>
      <c r="HS82" s="275"/>
      <c r="HT82" s="275"/>
      <c r="HU82" s="275"/>
      <c r="HV82" s="275"/>
      <c r="HW82" s="275"/>
      <c r="HX82" s="275"/>
      <c r="HY82" s="275"/>
      <c r="HZ82" s="275"/>
      <c r="IA82" s="275"/>
      <c r="IB82" s="275"/>
      <c r="IC82" s="275"/>
      <c r="ID82" s="275"/>
      <c r="IE82" s="275"/>
      <c r="IF82" s="275"/>
      <c r="IG82" s="275"/>
      <c r="IH82" s="275"/>
      <c r="II82" s="275"/>
      <c r="IJ82" s="275"/>
      <c r="IK82" s="275"/>
      <c r="IL82" s="275"/>
      <c r="IM82" s="275"/>
      <c r="IN82" s="275"/>
      <c r="IO82" s="275"/>
      <c r="IP82" s="275"/>
      <c r="IQ82" s="275"/>
      <c r="IR82" s="275"/>
      <c r="IS82" s="275"/>
      <c r="IT82" s="275"/>
      <c r="IU82" s="275"/>
      <c r="IV82" s="275"/>
      <c r="IW82" s="275"/>
      <c r="IX82" s="275"/>
      <c r="IY82" s="275"/>
      <c r="IZ82" s="275"/>
      <c r="JA82" s="275"/>
      <c r="JB82" s="275"/>
      <c r="JC82" s="275"/>
      <c r="JD82" s="275"/>
      <c r="JE82" s="275"/>
      <c r="JF82" s="275"/>
      <c r="JG82" s="275"/>
    </row>
    <row r="83" spans="1:267" s="276" customFormat="1" ht="17">
      <c r="A83" s="342"/>
      <c r="B83" s="336" t="s">
        <v>3080</v>
      </c>
      <c r="C83" s="336"/>
      <c r="D83" s="335"/>
      <c r="E83" s="335"/>
      <c r="F83" s="336"/>
      <c r="G83" s="336"/>
      <c r="H83" s="343" t="s">
        <v>2849</v>
      </c>
      <c r="I83" s="344" t="s">
        <v>2849</v>
      </c>
      <c r="J83" s="345">
        <f>SUM(J$4,J$5)</f>
        <v>39</v>
      </c>
      <c r="K83" s="345">
        <f>SUM(K$4,K$5)</f>
        <v>570</v>
      </c>
      <c r="L83" s="343" t="s">
        <v>2849</v>
      </c>
      <c r="M83" s="346">
        <f t="shared" ref="M83:T83" si="23">SUM(M$4,M$5)</f>
        <v>0</v>
      </c>
      <c r="N83" s="347" t="e">
        <f t="shared" si="23"/>
        <v>#DIV/0!</v>
      </c>
      <c r="O83" s="345">
        <f t="shared" si="23"/>
        <v>76298.142363840016</v>
      </c>
      <c r="P83" s="345">
        <f t="shared" si="23"/>
        <v>77061.123787478413</v>
      </c>
      <c r="Q83" s="345">
        <f t="shared" si="23"/>
        <v>54318.773890080003</v>
      </c>
      <c r="R83" s="345">
        <f t="shared" si="23"/>
        <v>1657.5173639999998</v>
      </c>
      <c r="S83" s="345">
        <f t="shared" si="23"/>
        <v>1472.78573568</v>
      </c>
      <c r="T83" s="345">
        <f t="shared" si="23"/>
        <v>55976.291254080003</v>
      </c>
      <c r="U83" s="348">
        <f>Q83+R83+S83</f>
        <v>57449.076989760004</v>
      </c>
      <c r="V83" s="345">
        <f>O83+P83+U83</f>
        <v>210808.34314107845</v>
      </c>
      <c r="W83" s="275"/>
      <c r="X83" s="275"/>
      <c r="Y83" s="275"/>
      <c r="Z83" s="275"/>
      <c r="AA83" s="275"/>
      <c r="AB83" s="275"/>
      <c r="AC83" s="275"/>
      <c r="AD83" s="275"/>
      <c r="AE83" s="275"/>
      <c r="AF83" s="275"/>
      <c r="AG83" s="275"/>
      <c r="AH83" s="275"/>
      <c r="AI83" s="275"/>
      <c r="AJ83" s="275"/>
      <c r="AK83" s="275"/>
      <c r="AL83" s="275"/>
      <c r="AM83" s="275"/>
      <c r="AN83" s="275"/>
      <c r="AO83" s="275"/>
      <c r="AP83" s="275"/>
      <c r="AQ83" s="275"/>
      <c r="AR83" s="275"/>
      <c r="AS83" s="275"/>
      <c r="AT83" s="275"/>
      <c r="AU83" s="275"/>
      <c r="AV83" s="275"/>
      <c r="AW83" s="275"/>
      <c r="AX83" s="275"/>
      <c r="AY83" s="275"/>
      <c r="AZ83" s="275"/>
      <c r="BA83" s="275"/>
      <c r="BB83" s="275"/>
      <c r="BC83" s="275"/>
      <c r="BD83" s="275"/>
      <c r="BE83" s="275"/>
      <c r="BF83" s="275"/>
      <c r="BG83" s="275"/>
      <c r="BH83" s="275"/>
      <c r="BI83" s="275"/>
      <c r="BJ83" s="275"/>
      <c r="BK83" s="275"/>
      <c r="BL83" s="275"/>
      <c r="BM83" s="275"/>
      <c r="BN83" s="275"/>
      <c r="BO83" s="275"/>
      <c r="BP83" s="275"/>
      <c r="BQ83" s="275"/>
      <c r="BR83" s="275"/>
      <c r="BS83" s="275"/>
      <c r="BT83" s="275"/>
      <c r="BU83" s="275"/>
      <c r="BV83" s="275"/>
      <c r="BW83" s="275"/>
      <c r="BX83" s="275"/>
      <c r="BY83" s="275"/>
      <c r="BZ83" s="275"/>
      <c r="CA83" s="275"/>
      <c r="CB83" s="275"/>
      <c r="CC83" s="275"/>
      <c r="CD83" s="275"/>
      <c r="CE83" s="275"/>
      <c r="CF83" s="275"/>
      <c r="CG83" s="275"/>
      <c r="CH83" s="275"/>
      <c r="CI83" s="275"/>
      <c r="CJ83" s="275"/>
      <c r="CK83" s="275"/>
      <c r="CL83" s="275"/>
      <c r="CM83" s="275"/>
      <c r="CN83" s="275"/>
      <c r="CO83" s="275"/>
      <c r="CP83" s="275"/>
      <c r="CQ83" s="275"/>
      <c r="CR83" s="275"/>
      <c r="CS83" s="275"/>
      <c r="CT83" s="275"/>
      <c r="CU83" s="275"/>
      <c r="CV83" s="275"/>
      <c r="CW83" s="275"/>
      <c r="CX83" s="275"/>
      <c r="CY83" s="275"/>
      <c r="CZ83" s="275"/>
      <c r="DA83" s="275"/>
      <c r="DB83" s="275"/>
      <c r="DC83" s="275"/>
      <c r="DD83" s="275"/>
      <c r="DE83" s="275"/>
      <c r="DF83" s="275"/>
      <c r="DG83" s="275"/>
      <c r="DH83" s="275"/>
      <c r="DI83" s="275"/>
      <c r="DJ83" s="275"/>
      <c r="DK83" s="275"/>
      <c r="DL83" s="275"/>
      <c r="DM83" s="275"/>
      <c r="DN83" s="275"/>
      <c r="DO83" s="275"/>
      <c r="DP83" s="275"/>
      <c r="DQ83" s="275"/>
      <c r="DR83" s="275"/>
      <c r="DS83" s="275"/>
      <c r="DT83" s="275"/>
      <c r="DU83" s="275"/>
      <c r="DV83" s="275"/>
      <c r="DW83" s="275"/>
      <c r="DX83" s="275"/>
      <c r="DY83" s="275"/>
      <c r="DZ83" s="275"/>
      <c r="EA83" s="275"/>
      <c r="EB83" s="275"/>
      <c r="EC83" s="275"/>
      <c r="ED83" s="275"/>
      <c r="EE83" s="275"/>
      <c r="EF83" s="275"/>
      <c r="EG83" s="275"/>
      <c r="EH83" s="275"/>
      <c r="EI83" s="275"/>
      <c r="EJ83" s="275"/>
      <c r="EK83" s="275"/>
      <c r="EL83" s="275"/>
      <c r="EM83" s="275"/>
      <c r="EN83" s="275"/>
      <c r="EO83" s="275"/>
      <c r="EP83" s="275"/>
      <c r="EQ83" s="275"/>
      <c r="ER83" s="275"/>
      <c r="ES83" s="275"/>
      <c r="ET83" s="275"/>
      <c r="EU83" s="275"/>
      <c r="EV83" s="275"/>
      <c r="EW83" s="275"/>
      <c r="EX83" s="275"/>
      <c r="EY83" s="275"/>
      <c r="EZ83" s="275"/>
      <c r="FA83" s="275"/>
      <c r="FB83" s="275"/>
      <c r="FC83" s="275"/>
      <c r="FD83" s="275"/>
      <c r="FE83" s="275"/>
      <c r="FF83" s="275"/>
      <c r="FG83" s="275"/>
      <c r="FH83" s="275"/>
      <c r="FI83" s="275"/>
      <c r="FJ83" s="275"/>
      <c r="FK83" s="275"/>
      <c r="FL83" s="275"/>
      <c r="FM83" s="275"/>
      <c r="FN83" s="275"/>
      <c r="FO83" s="275"/>
      <c r="FP83" s="275"/>
      <c r="FQ83" s="275"/>
      <c r="FR83" s="275"/>
      <c r="FS83" s="275"/>
      <c r="FT83" s="275"/>
      <c r="FU83" s="275"/>
      <c r="FV83" s="275"/>
      <c r="FW83" s="275"/>
      <c r="FX83" s="275"/>
      <c r="FY83" s="275"/>
      <c r="FZ83" s="275"/>
      <c r="GA83" s="275"/>
      <c r="GB83" s="275"/>
      <c r="GC83" s="275"/>
      <c r="GD83" s="275"/>
      <c r="GE83" s="275"/>
      <c r="GF83" s="275"/>
      <c r="GG83" s="275"/>
      <c r="GH83" s="275"/>
      <c r="GI83" s="275"/>
      <c r="GJ83" s="275"/>
      <c r="GK83" s="275"/>
      <c r="GL83" s="275"/>
      <c r="GM83" s="275"/>
      <c r="GN83" s="275"/>
      <c r="GO83" s="275"/>
      <c r="GP83" s="275"/>
      <c r="GQ83" s="275"/>
      <c r="GR83" s="275"/>
      <c r="GS83" s="275"/>
      <c r="GT83" s="275"/>
      <c r="GU83" s="275"/>
      <c r="GV83" s="275"/>
      <c r="GW83" s="275"/>
      <c r="GX83" s="275"/>
      <c r="GY83" s="275"/>
      <c r="GZ83" s="275"/>
      <c r="HA83" s="275"/>
      <c r="HB83" s="275"/>
      <c r="HC83" s="275"/>
      <c r="HD83" s="275"/>
      <c r="HE83" s="275"/>
      <c r="HF83" s="275"/>
      <c r="HG83" s="275"/>
      <c r="HH83" s="275"/>
      <c r="HI83" s="275"/>
      <c r="HJ83" s="275"/>
      <c r="HK83" s="275"/>
      <c r="HL83" s="275"/>
      <c r="HM83" s="275"/>
      <c r="HN83" s="275"/>
      <c r="HO83" s="275"/>
      <c r="HP83" s="275"/>
      <c r="HQ83" s="275"/>
      <c r="HR83" s="275"/>
      <c r="HS83" s="275"/>
      <c r="HT83" s="275"/>
      <c r="HU83" s="275"/>
      <c r="HV83" s="275"/>
      <c r="HW83" s="275"/>
      <c r="HX83" s="275"/>
      <c r="HY83" s="275"/>
      <c r="HZ83" s="275"/>
      <c r="IA83" s="275"/>
      <c r="IB83" s="275"/>
      <c r="IC83" s="275"/>
      <c r="ID83" s="275"/>
      <c r="IE83" s="275"/>
      <c r="IF83" s="275"/>
      <c r="IG83" s="275"/>
      <c r="IH83" s="275"/>
      <c r="II83" s="275"/>
      <c r="IJ83" s="275"/>
      <c r="IK83" s="275"/>
      <c r="IL83" s="275"/>
      <c r="IM83" s="275"/>
      <c r="IN83" s="275"/>
      <c r="IO83" s="275"/>
      <c r="IP83" s="275"/>
      <c r="IQ83" s="275"/>
      <c r="IR83" s="275"/>
      <c r="IS83" s="275"/>
      <c r="IT83" s="275"/>
      <c r="IU83" s="275"/>
      <c r="IV83" s="275"/>
      <c r="IW83" s="275"/>
      <c r="IX83" s="275"/>
      <c r="IY83" s="275"/>
      <c r="IZ83" s="275"/>
      <c r="JA83" s="275"/>
      <c r="JB83" s="275"/>
      <c r="JC83" s="275"/>
      <c r="JD83" s="275"/>
      <c r="JE83" s="275"/>
      <c r="JF83" s="275"/>
      <c r="JG83" s="275"/>
    </row>
    <row r="84" spans="1:267" s="276" customFormat="1" ht="17">
      <c r="A84" s="349"/>
      <c r="B84" s="350" t="s">
        <v>3081</v>
      </c>
      <c r="C84" s="350"/>
      <c r="D84" s="351" t="s">
        <v>2849</v>
      </c>
      <c r="E84" s="352" t="s">
        <v>2849</v>
      </c>
      <c r="F84" s="393">
        <v>116</v>
      </c>
      <c r="G84" s="274"/>
      <c r="H84" s="274"/>
      <c r="I84" s="274"/>
      <c r="J84" s="345">
        <f>SUM(J$9:J$19)</f>
        <v>116</v>
      </c>
      <c r="K84" s="345">
        <f>SUM(K$9:K$19)</f>
        <v>1781</v>
      </c>
      <c r="L84" s="274"/>
      <c r="M84" s="346">
        <f t="shared" ref="M84:U84" si="24">SUM(M$9:M$19)</f>
        <v>82.061999999999998</v>
      </c>
      <c r="N84" s="347" t="e">
        <f t="shared" si="24"/>
        <v>#DIV/0!</v>
      </c>
      <c r="O84" s="345">
        <f t="shared" si="24"/>
        <v>54929.876188512033</v>
      </c>
      <c r="P84" s="345">
        <f t="shared" si="24"/>
        <v>55479.174950397144</v>
      </c>
      <c r="Q84" s="345">
        <f t="shared" si="24"/>
        <v>18461.600620944017</v>
      </c>
      <c r="R84" s="345">
        <f t="shared" si="24"/>
        <v>5179.0147812000014</v>
      </c>
      <c r="S84" s="345">
        <f t="shared" si="24"/>
        <v>4601.8094653439994</v>
      </c>
      <c r="T84" s="345">
        <f t="shared" si="24"/>
        <v>23640.615402144012</v>
      </c>
      <c r="U84" s="345">
        <f t="shared" si="24"/>
        <v>28242.424867488015</v>
      </c>
      <c r="V84" s="345">
        <f>O84+P84+U84</f>
        <v>138651.47600639719</v>
      </c>
      <c r="W84" s="275"/>
      <c r="X84" s="275"/>
      <c r="Y84" s="275"/>
      <c r="Z84" s="275"/>
      <c r="AA84" s="275"/>
      <c r="AB84" s="275"/>
      <c r="AC84" s="275"/>
      <c r="AD84" s="275"/>
      <c r="AE84" s="275"/>
      <c r="AF84" s="275"/>
      <c r="AG84" s="275"/>
      <c r="AH84" s="275"/>
      <c r="AI84" s="275"/>
      <c r="AJ84" s="275"/>
      <c r="AK84" s="275"/>
      <c r="AL84" s="275"/>
      <c r="AM84" s="275"/>
      <c r="AN84" s="275"/>
      <c r="AO84" s="275"/>
      <c r="AP84" s="275"/>
      <c r="AQ84" s="275"/>
      <c r="AR84" s="275"/>
      <c r="AS84" s="275"/>
      <c r="AT84" s="275"/>
      <c r="AU84" s="275"/>
      <c r="AV84" s="275"/>
      <c r="AW84" s="275"/>
      <c r="AX84" s="275"/>
      <c r="AY84" s="275"/>
      <c r="AZ84" s="275"/>
      <c r="BA84" s="275"/>
      <c r="BB84" s="275"/>
      <c r="BC84" s="275"/>
      <c r="BD84" s="275"/>
      <c r="BE84" s="275"/>
      <c r="BF84" s="275"/>
      <c r="BG84" s="275"/>
      <c r="BH84" s="275"/>
      <c r="BI84" s="275"/>
      <c r="BJ84" s="275"/>
      <c r="BK84" s="275"/>
      <c r="BL84" s="275"/>
      <c r="BM84" s="275"/>
      <c r="BN84" s="275"/>
      <c r="BO84" s="275"/>
      <c r="BP84" s="275"/>
      <c r="BQ84" s="275"/>
      <c r="BR84" s="275"/>
      <c r="BS84" s="275"/>
      <c r="BT84" s="275"/>
      <c r="BU84" s="275"/>
      <c r="BV84" s="275"/>
      <c r="BW84" s="275"/>
      <c r="BX84" s="275"/>
      <c r="BY84" s="275"/>
      <c r="BZ84" s="275"/>
      <c r="CA84" s="275"/>
      <c r="CB84" s="275"/>
      <c r="CC84" s="275"/>
      <c r="CD84" s="275"/>
      <c r="CE84" s="275"/>
      <c r="CF84" s="275"/>
      <c r="CG84" s="275"/>
      <c r="CH84" s="275"/>
      <c r="CI84" s="275"/>
      <c r="CJ84" s="275"/>
      <c r="CK84" s="275"/>
      <c r="CL84" s="275"/>
      <c r="CM84" s="275"/>
      <c r="CN84" s="275"/>
      <c r="CO84" s="275"/>
      <c r="CP84" s="275"/>
      <c r="CQ84" s="275"/>
      <c r="CR84" s="275"/>
      <c r="CS84" s="275"/>
      <c r="CT84" s="275"/>
      <c r="CU84" s="275"/>
      <c r="CV84" s="275"/>
      <c r="CW84" s="275"/>
      <c r="CX84" s="275"/>
      <c r="CY84" s="275"/>
      <c r="CZ84" s="275"/>
      <c r="DA84" s="275"/>
      <c r="DB84" s="275"/>
      <c r="DC84" s="275"/>
      <c r="DD84" s="275"/>
      <c r="DE84" s="275"/>
      <c r="DF84" s="275"/>
      <c r="DG84" s="275"/>
      <c r="DH84" s="275"/>
      <c r="DI84" s="275"/>
      <c r="DJ84" s="275"/>
      <c r="DK84" s="275"/>
      <c r="DL84" s="275"/>
      <c r="DM84" s="275"/>
      <c r="DN84" s="275"/>
      <c r="DO84" s="275"/>
      <c r="DP84" s="275"/>
      <c r="DQ84" s="275"/>
      <c r="DR84" s="275"/>
      <c r="DS84" s="275"/>
      <c r="DT84" s="275"/>
      <c r="DU84" s="275"/>
      <c r="DV84" s="275"/>
      <c r="DW84" s="275"/>
      <c r="DX84" s="275"/>
      <c r="DY84" s="275"/>
      <c r="DZ84" s="275"/>
      <c r="EA84" s="275"/>
      <c r="EB84" s="275"/>
      <c r="EC84" s="275"/>
      <c r="ED84" s="275"/>
      <c r="EE84" s="275"/>
      <c r="EF84" s="275"/>
      <c r="EG84" s="275"/>
      <c r="EH84" s="275"/>
      <c r="EI84" s="275"/>
      <c r="EJ84" s="275"/>
      <c r="EK84" s="275"/>
      <c r="EL84" s="275"/>
      <c r="EM84" s="275"/>
      <c r="EN84" s="275"/>
      <c r="EO84" s="275"/>
      <c r="EP84" s="275"/>
      <c r="EQ84" s="275"/>
      <c r="ER84" s="275"/>
      <c r="ES84" s="275"/>
      <c r="ET84" s="275"/>
      <c r="EU84" s="275"/>
      <c r="EV84" s="275"/>
      <c r="EW84" s="275"/>
      <c r="EX84" s="275"/>
      <c r="EY84" s="275"/>
      <c r="EZ84" s="275"/>
      <c r="FA84" s="275"/>
      <c r="FB84" s="275"/>
      <c r="FC84" s="275"/>
      <c r="FD84" s="275"/>
      <c r="FE84" s="275"/>
      <c r="FF84" s="275"/>
      <c r="FG84" s="275"/>
      <c r="FH84" s="275"/>
      <c r="FI84" s="275"/>
      <c r="FJ84" s="275"/>
      <c r="FK84" s="275"/>
      <c r="FL84" s="275"/>
      <c r="FM84" s="275"/>
      <c r="FN84" s="275"/>
      <c r="FO84" s="275"/>
      <c r="FP84" s="275"/>
      <c r="FQ84" s="275"/>
      <c r="FR84" s="275"/>
      <c r="FS84" s="275"/>
      <c r="FT84" s="275"/>
      <c r="FU84" s="275"/>
      <c r="FV84" s="275"/>
      <c r="FW84" s="275"/>
      <c r="FX84" s="275"/>
      <c r="FY84" s="275"/>
      <c r="FZ84" s="275"/>
      <c r="GA84" s="275"/>
      <c r="GB84" s="275"/>
      <c r="GC84" s="275"/>
      <c r="GD84" s="275"/>
      <c r="GE84" s="275"/>
      <c r="GF84" s="275"/>
      <c r="GG84" s="275"/>
      <c r="GH84" s="275"/>
      <c r="GI84" s="275"/>
      <c r="GJ84" s="275"/>
      <c r="GK84" s="275"/>
      <c r="GL84" s="275"/>
      <c r="GM84" s="275"/>
      <c r="GN84" s="275"/>
      <c r="GO84" s="275"/>
      <c r="GP84" s="275"/>
      <c r="GQ84" s="275"/>
      <c r="GR84" s="275"/>
      <c r="GS84" s="275"/>
      <c r="GT84" s="275"/>
      <c r="GU84" s="275"/>
      <c r="GV84" s="275"/>
      <c r="GW84" s="275"/>
      <c r="GX84" s="275"/>
      <c r="GY84" s="275"/>
      <c r="GZ84" s="275"/>
      <c r="HA84" s="275"/>
      <c r="HB84" s="275"/>
      <c r="HC84" s="275"/>
      <c r="HD84" s="275"/>
      <c r="HE84" s="275"/>
      <c r="HF84" s="275"/>
      <c r="HG84" s="275"/>
      <c r="HH84" s="275"/>
      <c r="HI84" s="275"/>
      <c r="HJ84" s="275"/>
      <c r="HK84" s="275"/>
      <c r="HL84" s="275"/>
      <c r="HM84" s="275"/>
      <c r="HN84" s="275"/>
      <c r="HO84" s="275"/>
      <c r="HP84" s="275"/>
      <c r="HQ84" s="275"/>
      <c r="HR84" s="275"/>
      <c r="HS84" s="275"/>
      <c r="HT84" s="275"/>
      <c r="HU84" s="275"/>
      <c r="HV84" s="275"/>
      <c r="HW84" s="275"/>
      <c r="HX84" s="275"/>
      <c r="HY84" s="275"/>
      <c r="HZ84" s="275"/>
      <c r="IA84" s="275"/>
      <c r="IB84" s="275"/>
      <c r="IC84" s="275"/>
      <c r="ID84" s="275"/>
      <c r="IE84" s="275"/>
      <c r="IF84" s="275"/>
      <c r="IG84" s="275"/>
      <c r="IH84" s="275"/>
      <c r="II84" s="275"/>
      <c r="IJ84" s="275"/>
      <c r="IK84" s="275"/>
      <c r="IL84" s="275"/>
      <c r="IM84" s="275"/>
      <c r="IN84" s="275"/>
      <c r="IO84" s="275"/>
      <c r="IP84" s="275"/>
      <c r="IQ84" s="275"/>
      <c r="IR84" s="275"/>
      <c r="IS84" s="275"/>
      <c r="IT84" s="275"/>
      <c r="IU84" s="275"/>
      <c r="IV84" s="275"/>
      <c r="IW84" s="275"/>
      <c r="IX84" s="275"/>
      <c r="IY84" s="275"/>
      <c r="IZ84" s="275"/>
      <c r="JA84" s="275"/>
      <c r="JB84" s="275"/>
      <c r="JC84" s="275"/>
      <c r="JD84" s="275"/>
      <c r="JE84" s="275"/>
      <c r="JF84" s="275"/>
      <c r="JG84" s="275"/>
    </row>
    <row r="85" spans="1:267" s="263" customFormat="1" ht="17">
      <c r="A85" s="274"/>
      <c r="B85" s="353" t="s">
        <v>3082</v>
      </c>
      <c r="C85" s="353"/>
      <c r="D85" s="354"/>
      <c r="E85" s="355"/>
      <c r="F85" s="394"/>
      <c r="G85" s="356"/>
      <c r="H85" s="356"/>
      <c r="I85" s="356"/>
      <c r="J85" s="357">
        <f>SUM(J83:J84)</f>
        <v>155</v>
      </c>
      <c r="K85" s="357">
        <f>SUM(K83:K84)</f>
        <v>2351</v>
      </c>
      <c r="L85" s="356"/>
      <c r="M85" s="358">
        <f t="shared" ref="M85:V85" si="25">SUM(M83:M84)</f>
        <v>82.061999999999998</v>
      </c>
      <c r="N85" s="359" t="e">
        <f t="shared" si="25"/>
        <v>#DIV/0!</v>
      </c>
      <c r="O85" s="357">
        <f t="shared" si="25"/>
        <v>131228.01855235203</v>
      </c>
      <c r="P85" s="357">
        <f t="shared" si="25"/>
        <v>132540.29873787556</v>
      </c>
      <c r="Q85" s="357">
        <f t="shared" si="25"/>
        <v>72780.374511024012</v>
      </c>
      <c r="R85" s="357">
        <f t="shared" si="25"/>
        <v>6836.5321452000007</v>
      </c>
      <c r="S85" s="357">
        <f t="shared" si="25"/>
        <v>6074.5952010239998</v>
      </c>
      <c r="T85" s="357">
        <f t="shared" si="25"/>
        <v>79616.906656224019</v>
      </c>
      <c r="U85" s="357">
        <f t="shared" si="25"/>
        <v>85691.501857248018</v>
      </c>
      <c r="V85" s="357">
        <f t="shared" si="25"/>
        <v>349459.81914747565</v>
      </c>
      <c r="W85" s="275"/>
      <c r="X85" s="275"/>
      <c r="Y85" s="275"/>
      <c r="Z85" s="275"/>
      <c r="AA85" s="275"/>
      <c r="AB85" s="275"/>
      <c r="AC85" s="275"/>
      <c r="AD85" s="275"/>
      <c r="AE85" s="275"/>
      <c r="AF85" s="275"/>
      <c r="AG85" s="275"/>
      <c r="AH85" s="275"/>
      <c r="AI85" s="275"/>
      <c r="AJ85" s="275"/>
      <c r="AK85" s="275"/>
      <c r="AL85" s="275"/>
      <c r="AM85" s="275"/>
      <c r="AN85" s="275"/>
      <c r="AO85" s="275"/>
      <c r="AP85" s="275"/>
      <c r="AQ85" s="275"/>
      <c r="AR85" s="275"/>
      <c r="AS85" s="275"/>
      <c r="AT85" s="275"/>
      <c r="AU85" s="275"/>
      <c r="AV85" s="275"/>
      <c r="AW85" s="275"/>
      <c r="AX85" s="275"/>
      <c r="AY85" s="275"/>
      <c r="AZ85" s="275"/>
      <c r="BA85" s="275"/>
      <c r="BB85" s="275"/>
      <c r="BC85" s="275"/>
      <c r="BD85" s="275"/>
      <c r="BE85" s="275"/>
      <c r="BF85" s="275"/>
      <c r="BG85" s="275"/>
      <c r="BH85" s="275"/>
      <c r="BI85" s="275"/>
      <c r="BJ85" s="275"/>
      <c r="BK85" s="275"/>
      <c r="BL85" s="275"/>
      <c r="BM85" s="275"/>
      <c r="BN85" s="275"/>
      <c r="BO85" s="275"/>
      <c r="BP85" s="275"/>
      <c r="BQ85" s="275"/>
      <c r="BR85" s="275"/>
      <c r="BS85" s="275"/>
      <c r="BT85" s="275"/>
      <c r="BU85" s="275"/>
      <c r="BV85" s="275"/>
      <c r="BW85" s="275"/>
      <c r="BX85" s="275"/>
      <c r="BY85" s="275"/>
      <c r="BZ85" s="275"/>
      <c r="CA85" s="275"/>
      <c r="CB85" s="275"/>
      <c r="CC85" s="275"/>
      <c r="CD85" s="275"/>
      <c r="CE85" s="275"/>
      <c r="CF85" s="275"/>
      <c r="CG85" s="275"/>
      <c r="CH85" s="275"/>
      <c r="CI85" s="275"/>
      <c r="CJ85" s="275"/>
      <c r="CK85" s="275"/>
      <c r="CL85" s="275"/>
      <c r="CM85" s="275"/>
      <c r="CN85" s="275"/>
      <c r="CO85" s="275"/>
      <c r="CP85" s="275"/>
      <c r="CQ85" s="275"/>
      <c r="CR85" s="275"/>
      <c r="CS85" s="275"/>
      <c r="CT85" s="275"/>
      <c r="CU85" s="275"/>
      <c r="CV85" s="275"/>
      <c r="CW85" s="275"/>
      <c r="CX85" s="275"/>
      <c r="CY85" s="275"/>
      <c r="CZ85" s="275"/>
      <c r="DA85" s="275"/>
      <c r="DB85" s="275"/>
      <c r="DC85" s="275"/>
      <c r="DD85" s="275"/>
      <c r="DE85" s="275"/>
      <c r="DF85" s="275"/>
      <c r="DG85" s="275"/>
      <c r="DH85" s="275"/>
      <c r="DI85" s="275"/>
      <c r="DJ85" s="275"/>
      <c r="DK85" s="275"/>
      <c r="DL85" s="275"/>
      <c r="DM85" s="275"/>
      <c r="DN85" s="275"/>
      <c r="DO85" s="275"/>
      <c r="DP85" s="275"/>
      <c r="DQ85" s="275"/>
      <c r="DR85" s="275"/>
      <c r="DS85" s="275"/>
      <c r="DT85" s="275"/>
      <c r="DU85" s="275"/>
      <c r="DV85" s="275"/>
      <c r="DW85" s="275"/>
      <c r="DX85" s="275"/>
      <c r="DY85" s="275"/>
      <c r="DZ85" s="275"/>
      <c r="EA85" s="275"/>
      <c r="EB85" s="275"/>
      <c r="EC85" s="275"/>
      <c r="ED85" s="275"/>
      <c r="EE85" s="275"/>
      <c r="EF85" s="275"/>
      <c r="EG85" s="275"/>
      <c r="EH85" s="275"/>
      <c r="EI85" s="275"/>
      <c r="EJ85" s="275"/>
      <c r="EK85" s="275"/>
      <c r="EL85" s="275"/>
      <c r="EM85" s="275"/>
      <c r="EN85" s="275"/>
      <c r="EO85" s="275"/>
      <c r="EP85" s="275"/>
      <c r="EQ85" s="275"/>
      <c r="ER85" s="275"/>
      <c r="ES85" s="275"/>
      <c r="ET85" s="275"/>
      <c r="EU85" s="275"/>
      <c r="EV85" s="275"/>
      <c r="EW85" s="275"/>
      <c r="EX85" s="275"/>
      <c r="EY85" s="275"/>
      <c r="EZ85" s="275"/>
      <c r="FA85" s="275"/>
      <c r="FB85" s="275"/>
      <c r="FC85" s="275"/>
      <c r="FD85" s="275"/>
      <c r="FE85" s="275"/>
      <c r="FF85" s="275"/>
      <c r="FG85" s="275"/>
      <c r="FH85" s="275"/>
      <c r="FI85" s="275"/>
      <c r="FJ85" s="275"/>
      <c r="FK85" s="275"/>
      <c r="FL85" s="275"/>
      <c r="FM85" s="275"/>
      <c r="FN85" s="275"/>
      <c r="FO85" s="275"/>
      <c r="FP85" s="275"/>
      <c r="FQ85" s="275"/>
      <c r="FR85" s="275"/>
      <c r="FS85" s="275"/>
      <c r="FT85" s="275"/>
      <c r="FU85" s="275"/>
      <c r="FV85" s="275"/>
      <c r="FW85" s="275"/>
      <c r="FX85" s="275"/>
      <c r="FY85" s="275"/>
      <c r="FZ85" s="275"/>
      <c r="GA85" s="275"/>
      <c r="GB85" s="275"/>
      <c r="GC85" s="275"/>
      <c r="GD85" s="275"/>
      <c r="GE85" s="275"/>
      <c r="GF85" s="275"/>
      <c r="GG85" s="275"/>
      <c r="GH85" s="275"/>
      <c r="GI85" s="275"/>
      <c r="GJ85" s="275"/>
      <c r="GK85" s="275"/>
      <c r="GL85" s="275"/>
      <c r="GM85" s="275"/>
      <c r="GN85" s="275"/>
      <c r="GO85" s="275"/>
      <c r="GP85" s="275"/>
      <c r="GQ85" s="275"/>
      <c r="GR85" s="275"/>
      <c r="GS85" s="275"/>
      <c r="GT85" s="275"/>
      <c r="GU85" s="275"/>
      <c r="GV85" s="275"/>
      <c r="GW85" s="275"/>
      <c r="GX85" s="275"/>
      <c r="GY85" s="275"/>
      <c r="GZ85" s="275"/>
      <c r="HA85" s="275"/>
      <c r="HB85" s="275"/>
      <c r="HC85" s="275"/>
      <c r="HD85" s="275"/>
      <c r="HE85" s="275"/>
      <c r="HF85" s="275"/>
      <c r="HG85" s="275"/>
      <c r="HH85" s="275"/>
      <c r="HI85" s="275"/>
      <c r="HJ85" s="275"/>
      <c r="HK85" s="275"/>
      <c r="HL85" s="275"/>
      <c r="HM85" s="275"/>
      <c r="HN85" s="275"/>
      <c r="HO85" s="275"/>
      <c r="HP85" s="275"/>
      <c r="HQ85" s="275"/>
      <c r="HR85" s="275"/>
      <c r="HS85" s="275"/>
      <c r="HT85" s="275"/>
      <c r="HU85" s="275"/>
      <c r="HV85" s="275"/>
      <c r="HW85" s="275"/>
      <c r="HX85" s="275"/>
      <c r="HY85" s="275"/>
      <c r="HZ85" s="275"/>
      <c r="IA85" s="275"/>
      <c r="IB85" s="275"/>
      <c r="IC85" s="275"/>
      <c r="ID85" s="275"/>
      <c r="IE85" s="275"/>
      <c r="IF85" s="275"/>
      <c r="IG85" s="275"/>
      <c r="IH85" s="275"/>
      <c r="II85" s="275"/>
      <c r="IJ85" s="275"/>
      <c r="IK85" s="275"/>
      <c r="IL85" s="275"/>
      <c r="IM85" s="275"/>
      <c r="IN85" s="275"/>
      <c r="IO85" s="275"/>
      <c r="IP85" s="275"/>
      <c r="IQ85" s="275"/>
      <c r="IR85" s="275"/>
      <c r="IS85" s="275"/>
      <c r="IT85" s="275"/>
      <c r="IU85" s="275"/>
      <c r="IV85" s="275"/>
      <c r="IW85" s="275"/>
      <c r="IX85" s="275"/>
      <c r="IY85" s="275"/>
      <c r="IZ85" s="275"/>
      <c r="JA85" s="275"/>
      <c r="JB85" s="275"/>
      <c r="JC85" s="275"/>
      <c r="JD85" s="275"/>
      <c r="JE85" s="275"/>
      <c r="JF85" s="275"/>
      <c r="JG85" s="275"/>
    </row>
    <row r="86" spans="1:267" s="386" customFormat="1" ht="17">
      <c r="A86" s="360"/>
      <c r="B86" s="361" t="s">
        <v>3083</v>
      </c>
      <c r="C86" s="361"/>
      <c r="D86" s="362"/>
      <c r="E86" s="363"/>
      <c r="F86" s="395"/>
      <c r="G86" s="364"/>
      <c r="H86" s="364"/>
      <c r="I86" s="364"/>
      <c r="J86" s="365">
        <f>SUM(J$26:J$48)</f>
        <v>52</v>
      </c>
      <c r="K86" s="365">
        <f>SUM(K$26:K$48)</f>
        <v>8496</v>
      </c>
      <c r="L86" s="364"/>
      <c r="M86" s="366">
        <f t="shared" ref="M86:V86" si="26">SUM(M$26:M$48)</f>
        <v>6266.4359999999997</v>
      </c>
      <c r="N86" s="367">
        <f t="shared" si="26"/>
        <v>568.75990110137093</v>
      </c>
      <c r="O86" s="365">
        <f t="shared" si="26"/>
        <v>192529.574631936</v>
      </c>
      <c r="P86" s="365">
        <f t="shared" si="26"/>
        <v>194454.87037825535</v>
      </c>
      <c r="Q86" s="365">
        <f t="shared" si="26"/>
        <v>82918.568514176004</v>
      </c>
      <c r="R86" s="365">
        <f t="shared" si="26"/>
        <v>23067.555321600001</v>
      </c>
      <c r="S86" s="365">
        <f t="shared" si="26"/>
        <v>23065.563561983996</v>
      </c>
      <c r="T86" s="365">
        <f t="shared" si="26"/>
        <v>105986.123835776</v>
      </c>
      <c r="U86" s="365">
        <f t="shared" si="26"/>
        <v>129051.68739776002</v>
      </c>
      <c r="V86" s="365">
        <f t="shared" si="26"/>
        <v>516036.13240795117</v>
      </c>
      <c r="W86" s="275"/>
      <c r="X86" s="275"/>
      <c r="Y86" s="275"/>
      <c r="Z86" s="275"/>
      <c r="AA86" s="275"/>
      <c r="AB86" s="275"/>
      <c r="AC86" s="275"/>
      <c r="AD86" s="275"/>
      <c r="AE86" s="275"/>
      <c r="AF86" s="275"/>
      <c r="AG86" s="275"/>
      <c r="AH86" s="275"/>
      <c r="AI86" s="275"/>
      <c r="AJ86" s="275"/>
      <c r="AK86" s="275"/>
      <c r="AL86" s="275"/>
      <c r="AM86" s="275"/>
      <c r="AN86" s="275"/>
      <c r="AO86" s="275"/>
      <c r="AP86" s="275"/>
      <c r="AQ86" s="275"/>
      <c r="AR86" s="275"/>
      <c r="AS86" s="275"/>
      <c r="AT86" s="275"/>
      <c r="AU86" s="275"/>
      <c r="AV86" s="275"/>
      <c r="AW86" s="275"/>
      <c r="AX86" s="275"/>
      <c r="AY86" s="275"/>
      <c r="AZ86" s="275"/>
      <c r="BA86" s="275"/>
      <c r="BB86" s="275"/>
      <c r="BC86" s="275"/>
      <c r="BD86" s="275"/>
      <c r="BE86" s="275"/>
      <c r="BF86" s="275"/>
      <c r="BG86" s="275"/>
      <c r="BH86" s="275"/>
      <c r="BI86" s="275"/>
      <c r="BJ86" s="275"/>
      <c r="BK86" s="275"/>
      <c r="BL86" s="275"/>
      <c r="BM86" s="275"/>
      <c r="BN86" s="275"/>
      <c r="BO86" s="275"/>
      <c r="BP86" s="275"/>
      <c r="BQ86" s="275"/>
      <c r="BR86" s="275"/>
      <c r="BS86" s="275"/>
      <c r="BT86" s="275"/>
      <c r="BU86" s="275"/>
      <c r="BV86" s="275"/>
      <c r="BW86" s="275"/>
      <c r="BX86" s="275"/>
      <c r="BY86" s="275"/>
      <c r="BZ86" s="275"/>
      <c r="CA86" s="275"/>
      <c r="CB86" s="275"/>
      <c r="CC86" s="275"/>
      <c r="CD86" s="275"/>
      <c r="CE86" s="275"/>
      <c r="CF86" s="275"/>
      <c r="CG86" s="275"/>
      <c r="CH86" s="275"/>
      <c r="CI86" s="275"/>
      <c r="CJ86" s="275"/>
      <c r="CK86" s="275"/>
      <c r="CL86" s="275"/>
      <c r="CM86" s="275"/>
      <c r="CN86" s="275"/>
      <c r="CO86" s="275"/>
      <c r="CP86" s="275"/>
      <c r="CQ86" s="275"/>
      <c r="CR86" s="275"/>
      <c r="CS86" s="275"/>
      <c r="CT86" s="275"/>
      <c r="CU86" s="275"/>
      <c r="CV86" s="275"/>
      <c r="CW86" s="275"/>
      <c r="CX86" s="275"/>
      <c r="CY86" s="275"/>
      <c r="CZ86" s="275"/>
      <c r="DA86" s="275"/>
      <c r="DB86" s="275"/>
      <c r="DC86" s="275"/>
      <c r="DD86" s="275"/>
      <c r="DE86" s="275"/>
      <c r="DF86" s="275"/>
      <c r="DG86" s="275"/>
      <c r="DH86" s="275"/>
      <c r="DI86" s="275"/>
      <c r="DJ86" s="275"/>
      <c r="DK86" s="275"/>
      <c r="DL86" s="275"/>
      <c r="DM86" s="275"/>
      <c r="DN86" s="275"/>
      <c r="DO86" s="275"/>
      <c r="DP86" s="275"/>
      <c r="DQ86" s="275"/>
      <c r="DR86" s="275"/>
      <c r="DS86" s="275"/>
      <c r="DT86" s="275"/>
      <c r="DU86" s="275"/>
      <c r="DV86" s="275"/>
      <c r="DW86" s="275"/>
      <c r="DX86" s="275"/>
      <c r="DY86" s="275"/>
      <c r="DZ86" s="275"/>
      <c r="EA86" s="275"/>
      <c r="EB86" s="275"/>
      <c r="EC86" s="275"/>
      <c r="ED86" s="275"/>
      <c r="EE86" s="275"/>
      <c r="EF86" s="275"/>
      <c r="EG86" s="275"/>
      <c r="EH86" s="275"/>
      <c r="EI86" s="275"/>
      <c r="EJ86" s="275"/>
      <c r="EK86" s="275"/>
      <c r="EL86" s="275"/>
      <c r="EM86" s="275"/>
      <c r="EN86" s="275"/>
      <c r="EO86" s="275"/>
      <c r="EP86" s="275"/>
      <c r="EQ86" s="275"/>
      <c r="ER86" s="275"/>
      <c r="ES86" s="275"/>
      <c r="ET86" s="275"/>
      <c r="EU86" s="275"/>
      <c r="EV86" s="275"/>
      <c r="EW86" s="275"/>
      <c r="EX86" s="275"/>
      <c r="EY86" s="275"/>
      <c r="EZ86" s="275"/>
      <c r="FA86" s="275"/>
      <c r="FB86" s="275"/>
      <c r="FC86" s="275"/>
      <c r="FD86" s="275"/>
      <c r="FE86" s="275"/>
      <c r="FF86" s="275"/>
      <c r="FG86" s="275"/>
      <c r="FH86" s="275"/>
      <c r="FI86" s="275"/>
      <c r="FJ86" s="275"/>
      <c r="FK86" s="275"/>
      <c r="FL86" s="275"/>
      <c r="FM86" s="275"/>
      <c r="FN86" s="275"/>
      <c r="FO86" s="275"/>
      <c r="FP86" s="275"/>
      <c r="FQ86" s="275"/>
      <c r="FR86" s="275"/>
      <c r="FS86" s="275"/>
      <c r="FT86" s="275"/>
      <c r="FU86" s="275"/>
      <c r="FV86" s="275"/>
      <c r="FW86" s="275"/>
      <c r="FX86" s="275"/>
      <c r="FY86" s="275"/>
      <c r="FZ86" s="275"/>
      <c r="GA86" s="275"/>
      <c r="GB86" s="275"/>
      <c r="GC86" s="275"/>
      <c r="GD86" s="275"/>
      <c r="GE86" s="275"/>
      <c r="GF86" s="275"/>
      <c r="GG86" s="275"/>
      <c r="GH86" s="275"/>
      <c r="GI86" s="275"/>
      <c r="GJ86" s="275"/>
      <c r="GK86" s="275"/>
      <c r="GL86" s="275"/>
      <c r="GM86" s="275"/>
      <c r="GN86" s="275"/>
      <c r="GO86" s="275"/>
      <c r="GP86" s="275"/>
      <c r="GQ86" s="275"/>
      <c r="GR86" s="275"/>
      <c r="GS86" s="275"/>
      <c r="GT86" s="275"/>
      <c r="GU86" s="275"/>
      <c r="GV86" s="275"/>
      <c r="GW86" s="275"/>
      <c r="GX86" s="275"/>
      <c r="GY86" s="275"/>
      <c r="GZ86" s="275"/>
      <c r="HA86" s="275"/>
      <c r="HB86" s="275"/>
      <c r="HC86" s="275"/>
      <c r="HD86" s="275"/>
      <c r="HE86" s="275"/>
      <c r="HF86" s="275"/>
      <c r="HG86" s="275"/>
      <c r="HH86" s="275"/>
      <c r="HI86" s="275"/>
      <c r="HJ86" s="275"/>
      <c r="HK86" s="275"/>
      <c r="HL86" s="275"/>
      <c r="HM86" s="275"/>
      <c r="HN86" s="275"/>
      <c r="HO86" s="275"/>
      <c r="HP86" s="275"/>
      <c r="HQ86" s="275"/>
      <c r="HR86" s="275"/>
      <c r="HS86" s="275"/>
      <c r="HT86" s="275"/>
      <c r="HU86" s="275"/>
      <c r="HV86" s="275"/>
      <c r="HW86" s="275"/>
      <c r="HX86" s="275"/>
      <c r="HY86" s="275"/>
      <c r="HZ86" s="275"/>
      <c r="IA86" s="275"/>
      <c r="IB86" s="275"/>
      <c r="IC86" s="275"/>
      <c r="ID86" s="275"/>
      <c r="IE86" s="275"/>
      <c r="IF86" s="275"/>
      <c r="IG86" s="275"/>
      <c r="IH86" s="275"/>
      <c r="II86" s="275"/>
      <c r="IJ86" s="275"/>
      <c r="IK86" s="275"/>
      <c r="IL86" s="275"/>
      <c r="IM86" s="275"/>
      <c r="IN86" s="275"/>
      <c r="IO86" s="275"/>
      <c r="IP86" s="275"/>
      <c r="IQ86" s="275"/>
      <c r="IR86" s="275"/>
      <c r="IS86" s="275"/>
      <c r="IT86" s="275"/>
      <c r="IU86" s="275"/>
      <c r="IV86" s="275"/>
      <c r="IW86" s="275"/>
      <c r="IX86" s="275"/>
      <c r="IY86" s="275"/>
      <c r="IZ86" s="275"/>
      <c r="JA86" s="275"/>
      <c r="JB86" s="275"/>
      <c r="JC86" s="275"/>
      <c r="JD86" s="275"/>
      <c r="JE86" s="275"/>
      <c r="JF86" s="275"/>
      <c r="JG86" s="275"/>
    </row>
    <row r="87" spans="1:267" s="386" customFormat="1" ht="17">
      <c r="A87" s="360"/>
      <c r="B87" s="361" t="s">
        <v>3084</v>
      </c>
      <c r="C87" s="361"/>
      <c r="D87" s="362"/>
      <c r="E87" s="363"/>
      <c r="F87" s="395"/>
      <c r="G87" s="364"/>
      <c r="H87" s="364"/>
      <c r="I87" s="364"/>
      <c r="J87" s="345">
        <f t="shared" ref="J87:V87" si="27">SUM(J$52:J$65)</f>
        <v>26</v>
      </c>
      <c r="K87" s="345">
        <f t="shared" si="27"/>
        <v>3884</v>
      </c>
      <c r="L87" s="345"/>
      <c r="M87" s="346">
        <f t="shared" si="27"/>
        <v>2284.0139999999992</v>
      </c>
      <c r="N87" s="347" t="e">
        <f t="shared" si="27"/>
        <v>#DIV/0!</v>
      </c>
      <c r="O87" s="345">
        <f t="shared" si="27"/>
        <v>75096.000027264017</v>
      </c>
      <c r="P87" s="345">
        <f t="shared" si="27"/>
        <v>75846.960027536639</v>
      </c>
      <c r="Q87" s="345">
        <f t="shared" si="27"/>
        <v>28648.610099392008</v>
      </c>
      <c r="R87" s="345">
        <f t="shared" si="27"/>
        <v>10491.717127104004</v>
      </c>
      <c r="S87" s="345">
        <f t="shared" si="27"/>
        <v>10574.545305599999</v>
      </c>
      <c r="T87" s="345">
        <f t="shared" si="27"/>
        <v>39140.327226496003</v>
      </c>
      <c r="U87" s="345">
        <f t="shared" si="27"/>
        <v>49714.872532096007</v>
      </c>
      <c r="V87" s="345">
        <f t="shared" si="27"/>
        <v>200657.83258689666</v>
      </c>
      <c r="W87" s="275"/>
      <c r="X87" s="275"/>
      <c r="Y87" s="275"/>
      <c r="Z87" s="275"/>
      <c r="AA87" s="275"/>
      <c r="AB87" s="275"/>
      <c r="AC87" s="275"/>
      <c r="AD87" s="275"/>
      <c r="AE87" s="275"/>
      <c r="AF87" s="275"/>
      <c r="AG87" s="275"/>
      <c r="AH87" s="275"/>
      <c r="AI87" s="275"/>
      <c r="AJ87" s="275"/>
      <c r="AK87" s="275"/>
      <c r="AL87" s="275"/>
      <c r="AM87" s="275"/>
      <c r="AN87" s="275"/>
      <c r="AO87" s="275"/>
      <c r="AP87" s="275"/>
      <c r="AQ87" s="275"/>
      <c r="AR87" s="275"/>
      <c r="AS87" s="275"/>
      <c r="AT87" s="275"/>
      <c r="AU87" s="275"/>
      <c r="AV87" s="275"/>
      <c r="AW87" s="275"/>
      <c r="AX87" s="275"/>
      <c r="AY87" s="275"/>
      <c r="AZ87" s="275"/>
      <c r="BA87" s="275"/>
      <c r="BB87" s="275"/>
      <c r="BC87" s="275"/>
      <c r="BD87" s="275"/>
      <c r="BE87" s="275"/>
      <c r="BF87" s="275"/>
      <c r="BG87" s="275"/>
      <c r="BH87" s="275"/>
      <c r="BI87" s="275"/>
      <c r="BJ87" s="275"/>
      <c r="BK87" s="275"/>
      <c r="BL87" s="275"/>
      <c r="BM87" s="275"/>
      <c r="BN87" s="275"/>
      <c r="BO87" s="275"/>
      <c r="BP87" s="275"/>
      <c r="BQ87" s="275"/>
      <c r="BR87" s="275"/>
      <c r="BS87" s="275"/>
      <c r="BT87" s="275"/>
      <c r="BU87" s="275"/>
      <c r="BV87" s="275"/>
      <c r="BW87" s="275"/>
      <c r="BX87" s="275"/>
      <c r="BY87" s="275"/>
      <c r="BZ87" s="275"/>
      <c r="CA87" s="275"/>
      <c r="CB87" s="275"/>
      <c r="CC87" s="275"/>
      <c r="CD87" s="275"/>
      <c r="CE87" s="275"/>
      <c r="CF87" s="275"/>
      <c r="CG87" s="275"/>
      <c r="CH87" s="275"/>
      <c r="CI87" s="275"/>
      <c r="CJ87" s="275"/>
      <c r="CK87" s="275"/>
      <c r="CL87" s="275"/>
      <c r="CM87" s="275"/>
      <c r="CN87" s="275"/>
      <c r="CO87" s="275"/>
      <c r="CP87" s="275"/>
      <c r="CQ87" s="275"/>
      <c r="CR87" s="275"/>
      <c r="CS87" s="275"/>
      <c r="CT87" s="275"/>
      <c r="CU87" s="275"/>
      <c r="CV87" s="275"/>
      <c r="CW87" s="275"/>
      <c r="CX87" s="275"/>
      <c r="CY87" s="275"/>
      <c r="CZ87" s="275"/>
      <c r="DA87" s="275"/>
      <c r="DB87" s="275"/>
      <c r="DC87" s="275"/>
      <c r="DD87" s="275"/>
      <c r="DE87" s="275"/>
      <c r="DF87" s="275"/>
      <c r="DG87" s="275"/>
      <c r="DH87" s="275"/>
      <c r="DI87" s="275"/>
      <c r="DJ87" s="275"/>
      <c r="DK87" s="275"/>
      <c r="DL87" s="275"/>
      <c r="DM87" s="275"/>
      <c r="DN87" s="275"/>
      <c r="DO87" s="275"/>
      <c r="DP87" s="275"/>
      <c r="DQ87" s="275"/>
      <c r="DR87" s="275"/>
      <c r="DS87" s="275"/>
      <c r="DT87" s="275"/>
      <c r="DU87" s="275"/>
      <c r="DV87" s="275"/>
      <c r="DW87" s="275"/>
      <c r="DX87" s="275"/>
      <c r="DY87" s="275"/>
      <c r="DZ87" s="275"/>
      <c r="EA87" s="275"/>
      <c r="EB87" s="275"/>
      <c r="EC87" s="275"/>
      <c r="ED87" s="275"/>
      <c r="EE87" s="275"/>
      <c r="EF87" s="275"/>
      <c r="EG87" s="275"/>
      <c r="EH87" s="275"/>
      <c r="EI87" s="275"/>
      <c r="EJ87" s="275"/>
      <c r="EK87" s="275"/>
      <c r="EL87" s="275"/>
      <c r="EM87" s="275"/>
      <c r="EN87" s="275"/>
      <c r="EO87" s="275"/>
      <c r="EP87" s="275"/>
      <c r="EQ87" s="275"/>
      <c r="ER87" s="275"/>
      <c r="ES87" s="275"/>
      <c r="ET87" s="275"/>
      <c r="EU87" s="275"/>
      <c r="EV87" s="275"/>
      <c r="EW87" s="275"/>
      <c r="EX87" s="275"/>
      <c r="EY87" s="275"/>
      <c r="EZ87" s="275"/>
      <c r="FA87" s="275"/>
      <c r="FB87" s="275"/>
      <c r="FC87" s="275"/>
      <c r="FD87" s="275"/>
      <c r="FE87" s="275"/>
      <c r="FF87" s="275"/>
      <c r="FG87" s="275"/>
      <c r="FH87" s="275"/>
      <c r="FI87" s="275"/>
      <c r="FJ87" s="275"/>
      <c r="FK87" s="275"/>
      <c r="FL87" s="275"/>
      <c r="FM87" s="275"/>
      <c r="FN87" s="275"/>
      <c r="FO87" s="275"/>
      <c r="FP87" s="275"/>
      <c r="FQ87" s="275"/>
      <c r="FR87" s="275"/>
      <c r="FS87" s="275"/>
      <c r="FT87" s="275"/>
      <c r="FU87" s="275"/>
      <c r="FV87" s="275"/>
      <c r="FW87" s="275"/>
      <c r="FX87" s="275"/>
      <c r="FY87" s="275"/>
      <c r="FZ87" s="275"/>
      <c r="GA87" s="275"/>
      <c r="GB87" s="275"/>
      <c r="GC87" s="275"/>
      <c r="GD87" s="275"/>
      <c r="GE87" s="275"/>
      <c r="GF87" s="275"/>
      <c r="GG87" s="275"/>
      <c r="GH87" s="275"/>
      <c r="GI87" s="275"/>
      <c r="GJ87" s="275"/>
      <c r="GK87" s="275"/>
      <c r="GL87" s="275"/>
      <c r="GM87" s="275"/>
      <c r="GN87" s="275"/>
      <c r="GO87" s="275"/>
      <c r="GP87" s="275"/>
      <c r="GQ87" s="275"/>
      <c r="GR87" s="275"/>
      <c r="GS87" s="275"/>
      <c r="GT87" s="275"/>
      <c r="GU87" s="275"/>
      <c r="GV87" s="275"/>
      <c r="GW87" s="275"/>
      <c r="GX87" s="275"/>
      <c r="GY87" s="275"/>
      <c r="GZ87" s="275"/>
      <c r="HA87" s="275"/>
      <c r="HB87" s="275"/>
      <c r="HC87" s="275"/>
      <c r="HD87" s="275"/>
      <c r="HE87" s="275"/>
      <c r="HF87" s="275"/>
      <c r="HG87" s="275"/>
      <c r="HH87" s="275"/>
      <c r="HI87" s="275"/>
      <c r="HJ87" s="275"/>
      <c r="HK87" s="275"/>
      <c r="HL87" s="275"/>
      <c r="HM87" s="275"/>
      <c r="HN87" s="275"/>
      <c r="HO87" s="275"/>
      <c r="HP87" s="275"/>
      <c r="HQ87" s="275"/>
      <c r="HR87" s="275"/>
      <c r="HS87" s="275"/>
      <c r="HT87" s="275"/>
      <c r="HU87" s="275"/>
      <c r="HV87" s="275"/>
      <c r="HW87" s="275"/>
      <c r="HX87" s="275"/>
      <c r="HY87" s="275"/>
      <c r="HZ87" s="275"/>
      <c r="IA87" s="275"/>
      <c r="IB87" s="275"/>
      <c r="IC87" s="275"/>
      <c r="ID87" s="275"/>
      <c r="IE87" s="275"/>
      <c r="IF87" s="275"/>
      <c r="IG87" s="275"/>
      <c r="IH87" s="275"/>
      <c r="II87" s="275"/>
      <c r="IJ87" s="275"/>
      <c r="IK87" s="275"/>
      <c r="IL87" s="275"/>
      <c r="IM87" s="275"/>
      <c r="IN87" s="275"/>
      <c r="IO87" s="275"/>
      <c r="IP87" s="275"/>
      <c r="IQ87" s="275"/>
      <c r="IR87" s="275"/>
      <c r="IS87" s="275"/>
      <c r="IT87" s="275"/>
      <c r="IU87" s="275"/>
      <c r="IV87" s="275"/>
      <c r="IW87" s="275"/>
      <c r="IX87" s="275"/>
      <c r="IY87" s="275"/>
      <c r="IZ87" s="275"/>
      <c r="JA87" s="275"/>
      <c r="JB87" s="275"/>
      <c r="JC87" s="275"/>
      <c r="JD87" s="275"/>
      <c r="JE87" s="275"/>
      <c r="JF87" s="275"/>
      <c r="JG87" s="275"/>
    </row>
    <row r="88" spans="1:267" s="386" customFormat="1" ht="17">
      <c r="A88" s="360"/>
      <c r="B88" s="361" t="s">
        <v>3085</v>
      </c>
      <c r="C88" s="361"/>
      <c r="D88" s="362"/>
      <c r="E88" s="363"/>
      <c r="F88" s="395"/>
      <c r="G88" s="364"/>
      <c r="H88" s="364"/>
      <c r="I88" s="364"/>
      <c r="J88" s="345">
        <f>SUM(J$69:J$78)</f>
        <v>25</v>
      </c>
      <c r="K88" s="345">
        <f>SUM(K$69:K$78)</f>
        <v>5032</v>
      </c>
      <c r="L88" s="345"/>
      <c r="M88" s="346">
        <f t="shared" ref="M88:V88" si="28">SUM(M$69:M$78)</f>
        <v>1899.5640000000001</v>
      </c>
      <c r="N88" s="347" t="e">
        <f t="shared" si="28"/>
        <v>#DIV/0!</v>
      </c>
      <c r="O88" s="345">
        <f t="shared" si="28"/>
        <v>93097.50098611202</v>
      </c>
      <c r="P88" s="345">
        <f t="shared" si="28"/>
        <v>94028.47599597316</v>
      </c>
      <c r="Q88" s="345">
        <f t="shared" si="28"/>
        <v>29785.181597696006</v>
      </c>
      <c r="R88" s="345">
        <f t="shared" si="28"/>
        <v>13430.64188736</v>
      </c>
      <c r="S88" s="345">
        <f t="shared" si="28"/>
        <v>12721.380360192001</v>
      </c>
      <c r="T88" s="345">
        <f t="shared" si="28"/>
        <v>43215.823485056004</v>
      </c>
      <c r="U88" s="345">
        <f t="shared" si="28"/>
        <v>55937.203845248005</v>
      </c>
      <c r="V88" s="345">
        <f t="shared" si="28"/>
        <v>243063.18082733316</v>
      </c>
      <c r="W88" s="275"/>
      <c r="X88" s="275"/>
      <c r="Y88" s="275"/>
      <c r="Z88" s="275"/>
      <c r="AA88" s="275"/>
      <c r="AB88" s="275"/>
      <c r="AC88" s="275"/>
      <c r="AD88" s="275"/>
      <c r="AE88" s="275"/>
      <c r="AF88" s="275"/>
      <c r="AG88" s="275"/>
      <c r="AH88" s="275"/>
      <c r="AI88" s="275"/>
      <c r="AJ88" s="275"/>
      <c r="AK88" s="275"/>
      <c r="AL88" s="275"/>
      <c r="AM88" s="275"/>
      <c r="AN88" s="275"/>
      <c r="AO88" s="275"/>
      <c r="AP88" s="275"/>
      <c r="AQ88" s="275"/>
      <c r="AR88" s="275"/>
      <c r="AS88" s="275"/>
      <c r="AT88" s="275"/>
      <c r="AU88" s="275"/>
      <c r="AV88" s="275"/>
      <c r="AW88" s="275"/>
      <c r="AX88" s="275"/>
      <c r="AY88" s="275"/>
      <c r="AZ88" s="275"/>
      <c r="BA88" s="275"/>
      <c r="BB88" s="275"/>
      <c r="BC88" s="275"/>
      <c r="BD88" s="275"/>
      <c r="BE88" s="275"/>
      <c r="BF88" s="275"/>
      <c r="BG88" s="275"/>
      <c r="BH88" s="275"/>
      <c r="BI88" s="275"/>
      <c r="BJ88" s="275"/>
      <c r="BK88" s="275"/>
      <c r="BL88" s="275"/>
      <c r="BM88" s="275"/>
      <c r="BN88" s="275"/>
      <c r="BO88" s="275"/>
      <c r="BP88" s="275"/>
      <c r="BQ88" s="275"/>
      <c r="BR88" s="275"/>
      <c r="BS88" s="275"/>
      <c r="BT88" s="275"/>
      <c r="BU88" s="275"/>
      <c r="BV88" s="275"/>
      <c r="BW88" s="275"/>
      <c r="BX88" s="275"/>
      <c r="BY88" s="275"/>
      <c r="BZ88" s="275"/>
      <c r="CA88" s="275"/>
      <c r="CB88" s="275"/>
      <c r="CC88" s="275"/>
      <c r="CD88" s="275"/>
      <c r="CE88" s="275"/>
      <c r="CF88" s="275"/>
      <c r="CG88" s="275"/>
      <c r="CH88" s="275"/>
      <c r="CI88" s="275"/>
      <c r="CJ88" s="275"/>
      <c r="CK88" s="275"/>
      <c r="CL88" s="275"/>
      <c r="CM88" s="275"/>
      <c r="CN88" s="275"/>
      <c r="CO88" s="275"/>
      <c r="CP88" s="275"/>
      <c r="CQ88" s="275"/>
      <c r="CR88" s="275"/>
      <c r="CS88" s="275"/>
      <c r="CT88" s="275"/>
      <c r="CU88" s="275"/>
      <c r="CV88" s="275"/>
      <c r="CW88" s="275"/>
      <c r="CX88" s="275"/>
      <c r="CY88" s="275"/>
      <c r="CZ88" s="275"/>
      <c r="DA88" s="275"/>
      <c r="DB88" s="275"/>
      <c r="DC88" s="275"/>
      <c r="DD88" s="275"/>
      <c r="DE88" s="275"/>
      <c r="DF88" s="275"/>
      <c r="DG88" s="275"/>
      <c r="DH88" s="275"/>
      <c r="DI88" s="275"/>
      <c r="DJ88" s="275"/>
      <c r="DK88" s="275"/>
      <c r="DL88" s="275"/>
      <c r="DM88" s="275"/>
      <c r="DN88" s="275"/>
      <c r="DO88" s="275"/>
      <c r="DP88" s="275"/>
      <c r="DQ88" s="275"/>
      <c r="DR88" s="275"/>
      <c r="DS88" s="275"/>
      <c r="DT88" s="275"/>
      <c r="DU88" s="275"/>
      <c r="DV88" s="275"/>
      <c r="DW88" s="275"/>
      <c r="DX88" s="275"/>
      <c r="DY88" s="275"/>
      <c r="DZ88" s="275"/>
      <c r="EA88" s="275"/>
      <c r="EB88" s="275"/>
      <c r="EC88" s="275"/>
      <c r="ED88" s="275"/>
      <c r="EE88" s="275"/>
      <c r="EF88" s="275"/>
      <c r="EG88" s="275"/>
      <c r="EH88" s="275"/>
      <c r="EI88" s="275"/>
      <c r="EJ88" s="275"/>
      <c r="EK88" s="275"/>
      <c r="EL88" s="275"/>
      <c r="EM88" s="275"/>
      <c r="EN88" s="275"/>
      <c r="EO88" s="275"/>
      <c r="EP88" s="275"/>
      <c r="EQ88" s="275"/>
      <c r="ER88" s="275"/>
      <c r="ES88" s="275"/>
      <c r="ET88" s="275"/>
      <c r="EU88" s="275"/>
      <c r="EV88" s="275"/>
      <c r="EW88" s="275"/>
      <c r="EX88" s="275"/>
      <c r="EY88" s="275"/>
      <c r="EZ88" s="275"/>
      <c r="FA88" s="275"/>
      <c r="FB88" s="275"/>
      <c r="FC88" s="275"/>
      <c r="FD88" s="275"/>
      <c r="FE88" s="275"/>
      <c r="FF88" s="275"/>
      <c r="FG88" s="275"/>
      <c r="FH88" s="275"/>
      <c r="FI88" s="275"/>
      <c r="FJ88" s="275"/>
      <c r="FK88" s="275"/>
      <c r="FL88" s="275"/>
      <c r="FM88" s="275"/>
      <c r="FN88" s="275"/>
      <c r="FO88" s="275"/>
      <c r="FP88" s="275"/>
      <c r="FQ88" s="275"/>
      <c r="FR88" s="275"/>
      <c r="FS88" s="275"/>
      <c r="FT88" s="275"/>
      <c r="FU88" s="275"/>
      <c r="FV88" s="275"/>
      <c r="FW88" s="275"/>
      <c r="FX88" s="275"/>
      <c r="FY88" s="275"/>
      <c r="FZ88" s="275"/>
      <c r="GA88" s="275"/>
      <c r="GB88" s="275"/>
      <c r="GC88" s="275"/>
      <c r="GD88" s="275"/>
      <c r="GE88" s="275"/>
      <c r="GF88" s="275"/>
      <c r="GG88" s="275"/>
      <c r="GH88" s="275"/>
      <c r="GI88" s="275"/>
      <c r="GJ88" s="275"/>
      <c r="GK88" s="275"/>
      <c r="GL88" s="275"/>
      <c r="GM88" s="275"/>
      <c r="GN88" s="275"/>
      <c r="GO88" s="275"/>
      <c r="GP88" s="275"/>
      <c r="GQ88" s="275"/>
      <c r="GR88" s="275"/>
      <c r="GS88" s="275"/>
      <c r="GT88" s="275"/>
      <c r="GU88" s="275"/>
      <c r="GV88" s="275"/>
      <c r="GW88" s="275"/>
      <c r="GX88" s="275"/>
      <c r="GY88" s="275"/>
      <c r="GZ88" s="275"/>
      <c r="HA88" s="275"/>
      <c r="HB88" s="275"/>
      <c r="HC88" s="275"/>
      <c r="HD88" s="275"/>
      <c r="HE88" s="275"/>
      <c r="HF88" s="275"/>
      <c r="HG88" s="275"/>
      <c r="HH88" s="275"/>
      <c r="HI88" s="275"/>
      <c r="HJ88" s="275"/>
      <c r="HK88" s="275"/>
      <c r="HL88" s="275"/>
      <c r="HM88" s="275"/>
      <c r="HN88" s="275"/>
      <c r="HO88" s="275"/>
      <c r="HP88" s="275"/>
      <c r="HQ88" s="275"/>
      <c r="HR88" s="275"/>
      <c r="HS88" s="275"/>
      <c r="HT88" s="275"/>
      <c r="HU88" s="275"/>
      <c r="HV88" s="275"/>
      <c r="HW88" s="275"/>
      <c r="HX88" s="275"/>
      <c r="HY88" s="275"/>
      <c r="HZ88" s="275"/>
      <c r="IA88" s="275"/>
      <c r="IB88" s="275"/>
      <c r="IC88" s="275"/>
      <c r="ID88" s="275"/>
      <c r="IE88" s="275"/>
      <c r="IF88" s="275"/>
      <c r="IG88" s="275"/>
      <c r="IH88" s="275"/>
      <c r="II88" s="275"/>
      <c r="IJ88" s="275"/>
      <c r="IK88" s="275"/>
      <c r="IL88" s="275"/>
      <c r="IM88" s="275"/>
      <c r="IN88" s="275"/>
      <c r="IO88" s="275"/>
      <c r="IP88" s="275"/>
      <c r="IQ88" s="275"/>
      <c r="IR88" s="275"/>
      <c r="IS88" s="275"/>
      <c r="IT88" s="275"/>
      <c r="IU88" s="275"/>
      <c r="IV88" s="275"/>
      <c r="IW88" s="275"/>
      <c r="IX88" s="275"/>
      <c r="IY88" s="275"/>
      <c r="IZ88" s="275"/>
      <c r="JA88" s="275"/>
      <c r="JB88" s="275"/>
      <c r="JC88" s="275"/>
      <c r="JD88" s="275"/>
      <c r="JE88" s="275"/>
      <c r="JF88" s="275"/>
      <c r="JG88" s="275"/>
    </row>
    <row r="89" spans="1:267" s="263" customFormat="1" ht="17">
      <c r="A89" s="274"/>
      <c r="B89" s="353" t="s">
        <v>3086</v>
      </c>
      <c r="C89" s="353"/>
      <c r="D89" s="354"/>
      <c r="E89" s="355"/>
      <c r="F89" s="394"/>
      <c r="G89" s="356"/>
      <c r="H89" s="356"/>
      <c r="I89" s="356"/>
      <c r="J89" s="357">
        <f>SUM(J86:J88)</f>
        <v>103</v>
      </c>
      <c r="K89" s="357">
        <f>SUM(K86:K88)</f>
        <v>17412</v>
      </c>
      <c r="L89" s="356"/>
      <c r="M89" s="358">
        <f>SUM(M86:M88)</f>
        <v>10450.013999999999</v>
      </c>
      <c r="N89" s="359" t="e">
        <f t="shared" ref="N89:V89" si="29">SUM(N86:N88)</f>
        <v>#DIV/0!</v>
      </c>
      <c r="O89" s="357">
        <f t="shared" si="29"/>
        <v>360723.07564531208</v>
      </c>
      <c r="P89" s="357">
        <f t="shared" si="29"/>
        <v>364330.30640176515</v>
      </c>
      <c r="Q89" s="357">
        <f t="shared" si="29"/>
        <v>141352.36021126402</v>
      </c>
      <c r="R89" s="357">
        <f t="shared" si="29"/>
        <v>46989.914336064001</v>
      </c>
      <c r="S89" s="357">
        <f t="shared" si="29"/>
        <v>46361.489227775994</v>
      </c>
      <c r="T89" s="357">
        <f t="shared" si="29"/>
        <v>188342.27454732801</v>
      </c>
      <c r="U89" s="357">
        <f t="shared" si="29"/>
        <v>234703.76377510405</v>
      </c>
      <c r="V89" s="357">
        <f t="shared" si="29"/>
        <v>959757.1458221809</v>
      </c>
      <c r="W89" s="275"/>
      <c r="X89" s="275"/>
      <c r="Y89" s="275"/>
      <c r="Z89" s="275"/>
      <c r="AA89" s="275"/>
      <c r="AB89" s="275"/>
      <c r="AC89" s="275"/>
      <c r="AD89" s="275"/>
      <c r="AE89" s="275"/>
      <c r="AF89" s="275"/>
      <c r="AG89" s="275"/>
      <c r="AH89" s="275"/>
      <c r="AI89" s="275"/>
      <c r="AJ89" s="275"/>
      <c r="AK89" s="275"/>
      <c r="AL89" s="275"/>
      <c r="AM89" s="275"/>
      <c r="AN89" s="275"/>
      <c r="AO89" s="275"/>
      <c r="AP89" s="275"/>
      <c r="AQ89" s="275"/>
      <c r="AR89" s="275"/>
      <c r="AS89" s="275"/>
      <c r="AT89" s="275"/>
      <c r="AU89" s="275"/>
      <c r="AV89" s="275"/>
      <c r="AW89" s="275"/>
      <c r="AX89" s="275"/>
      <c r="AY89" s="275"/>
      <c r="AZ89" s="275"/>
      <c r="BA89" s="275"/>
      <c r="BB89" s="275"/>
      <c r="BC89" s="275"/>
      <c r="BD89" s="275"/>
      <c r="BE89" s="275"/>
      <c r="BF89" s="275"/>
      <c r="BG89" s="275"/>
      <c r="BH89" s="275"/>
      <c r="BI89" s="275"/>
      <c r="BJ89" s="275"/>
      <c r="BK89" s="275"/>
      <c r="BL89" s="275"/>
      <c r="BM89" s="275"/>
      <c r="BN89" s="275"/>
      <c r="BO89" s="275"/>
      <c r="BP89" s="275"/>
      <c r="BQ89" s="275"/>
      <c r="BR89" s="275"/>
      <c r="BS89" s="275"/>
      <c r="BT89" s="275"/>
      <c r="BU89" s="275"/>
      <c r="BV89" s="275"/>
      <c r="BW89" s="275"/>
      <c r="BX89" s="275"/>
      <c r="BY89" s="275"/>
      <c r="BZ89" s="275"/>
      <c r="CA89" s="275"/>
      <c r="CB89" s="275"/>
      <c r="CC89" s="275"/>
      <c r="CD89" s="275"/>
      <c r="CE89" s="275"/>
      <c r="CF89" s="275"/>
      <c r="CG89" s="275"/>
      <c r="CH89" s="275"/>
      <c r="CI89" s="275"/>
      <c r="CJ89" s="275"/>
      <c r="CK89" s="275"/>
      <c r="CL89" s="275"/>
      <c r="CM89" s="275"/>
      <c r="CN89" s="275"/>
      <c r="CO89" s="275"/>
      <c r="CP89" s="275"/>
      <c r="CQ89" s="275"/>
      <c r="CR89" s="275"/>
      <c r="CS89" s="275"/>
      <c r="CT89" s="275"/>
      <c r="CU89" s="275"/>
      <c r="CV89" s="275"/>
      <c r="CW89" s="275"/>
      <c r="CX89" s="275"/>
      <c r="CY89" s="275"/>
      <c r="CZ89" s="275"/>
      <c r="DA89" s="275"/>
      <c r="DB89" s="275"/>
      <c r="DC89" s="275"/>
      <c r="DD89" s="275"/>
      <c r="DE89" s="275"/>
      <c r="DF89" s="275"/>
      <c r="DG89" s="275"/>
      <c r="DH89" s="275"/>
      <c r="DI89" s="275"/>
      <c r="DJ89" s="275"/>
      <c r="DK89" s="275"/>
      <c r="DL89" s="275"/>
      <c r="DM89" s="275"/>
      <c r="DN89" s="275"/>
      <c r="DO89" s="275"/>
      <c r="DP89" s="275"/>
      <c r="DQ89" s="275"/>
      <c r="DR89" s="275"/>
      <c r="DS89" s="275"/>
      <c r="DT89" s="275"/>
      <c r="DU89" s="275"/>
      <c r="DV89" s="275"/>
      <c r="DW89" s="275"/>
      <c r="DX89" s="275"/>
      <c r="DY89" s="275"/>
      <c r="DZ89" s="275"/>
      <c r="EA89" s="275"/>
      <c r="EB89" s="275"/>
      <c r="EC89" s="275"/>
      <c r="ED89" s="275"/>
      <c r="EE89" s="275"/>
      <c r="EF89" s="275"/>
      <c r="EG89" s="275"/>
      <c r="EH89" s="275"/>
      <c r="EI89" s="275"/>
      <c r="EJ89" s="275"/>
      <c r="EK89" s="275"/>
      <c r="EL89" s="275"/>
      <c r="EM89" s="275"/>
      <c r="EN89" s="275"/>
      <c r="EO89" s="275"/>
      <c r="EP89" s="275"/>
      <c r="EQ89" s="275"/>
      <c r="ER89" s="275"/>
      <c r="ES89" s="275"/>
      <c r="ET89" s="275"/>
      <c r="EU89" s="275"/>
      <c r="EV89" s="275"/>
      <c r="EW89" s="275"/>
      <c r="EX89" s="275"/>
      <c r="EY89" s="275"/>
      <c r="EZ89" s="275"/>
      <c r="FA89" s="275"/>
      <c r="FB89" s="275"/>
      <c r="FC89" s="275"/>
      <c r="FD89" s="275"/>
      <c r="FE89" s="275"/>
      <c r="FF89" s="275"/>
      <c r="FG89" s="275"/>
      <c r="FH89" s="275"/>
      <c r="FI89" s="275"/>
      <c r="FJ89" s="275"/>
      <c r="FK89" s="275"/>
      <c r="FL89" s="275"/>
      <c r="FM89" s="275"/>
      <c r="FN89" s="275"/>
      <c r="FO89" s="275"/>
      <c r="FP89" s="275"/>
      <c r="FQ89" s="275"/>
      <c r="FR89" s="275"/>
      <c r="FS89" s="275"/>
      <c r="FT89" s="275"/>
      <c r="FU89" s="275"/>
      <c r="FV89" s="275"/>
      <c r="FW89" s="275"/>
      <c r="FX89" s="275"/>
      <c r="FY89" s="275"/>
      <c r="FZ89" s="275"/>
      <c r="GA89" s="275"/>
      <c r="GB89" s="275"/>
      <c r="GC89" s="275"/>
      <c r="GD89" s="275"/>
      <c r="GE89" s="275"/>
      <c r="GF89" s="275"/>
      <c r="GG89" s="275"/>
      <c r="GH89" s="275"/>
      <c r="GI89" s="275"/>
      <c r="GJ89" s="275"/>
      <c r="GK89" s="275"/>
      <c r="GL89" s="275"/>
      <c r="GM89" s="275"/>
      <c r="GN89" s="275"/>
      <c r="GO89" s="275"/>
      <c r="GP89" s="275"/>
      <c r="GQ89" s="275"/>
      <c r="GR89" s="275"/>
      <c r="GS89" s="275"/>
      <c r="GT89" s="275"/>
      <c r="GU89" s="275"/>
      <c r="GV89" s="275"/>
      <c r="GW89" s="275"/>
      <c r="GX89" s="275"/>
      <c r="GY89" s="275"/>
      <c r="GZ89" s="275"/>
      <c r="HA89" s="275"/>
      <c r="HB89" s="275"/>
      <c r="HC89" s="275"/>
      <c r="HD89" s="275"/>
      <c r="HE89" s="275"/>
      <c r="HF89" s="275"/>
      <c r="HG89" s="275"/>
      <c r="HH89" s="275"/>
      <c r="HI89" s="275"/>
      <c r="HJ89" s="275"/>
      <c r="HK89" s="275"/>
      <c r="HL89" s="275"/>
      <c r="HM89" s="275"/>
      <c r="HN89" s="275"/>
      <c r="HO89" s="275"/>
      <c r="HP89" s="275"/>
      <c r="HQ89" s="275"/>
      <c r="HR89" s="275"/>
      <c r="HS89" s="275"/>
      <c r="HT89" s="275"/>
      <c r="HU89" s="275"/>
      <c r="HV89" s="275"/>
      <c r="HW89" s="275"/>
      <c r="HX89" s="275"/>
      <c r="HY89" s="275"/>
      <c r="HZ89" s="275"/>
      <c r="IA89" s="275"/>
      <c r="IB89" s="275"/>
      <c r="IC89" s="275"/>
      <c r="ID89" s="275"/>
      <c r="IE89" s="275"/>
      <c r="IF89" s="275"/>
      <c r="IG89" s="275"/>
      <c r="IH89" s="275"/>
      <c r="II89" s="275"/>
      <c r="IJ89" s="275"/>
      <c r="IK89" s="275"/>
      <c r="IL89" s="275"/>
      <c r="IM89" s="275"/>
      <c r="IN89" s="275"/>
      <c r="IO89" s="275"/>
      <c r="IP89" s="275"/>
      <c r="IQ89" s="275"/>
      <c r="IR89" s="275"/>
      <c r="IS89" s="275"/>
      <c r="IT89" s="275"/>
      <c r="IU89" s="275"/>
      <c r="IV89" s="275"/>
      <c r="IW89" s="275"/>
      <c r="IX89" s="275"/>
      <c r="IY89" s="275"/>
      <c r="IZ89" s="275"/>
      <c r="JA89" s="275"/>
      <c r="JB89" s="275"/>
      <c r="JC89" s="275"/>
      <c r="JD89" s="275"/>
      <c r="JE89" s="275"/>
      <c r="JF89" s="275"/>
      <c r="JG89" s="275"/>
    </row>
    <row r="90" spans="1:267" s="386" customFormat="1" ht="17">
      <c r="A90" s="360"/>
      <c r="B90" s="361"/>
      <c r="C90" s="361"/>
      <c r="D90" s="362"/>
      <c r="E90" s="363"/>
      <c r="F90" s="395"/>
      <c r="G90" s="364"/>
      <c r="H90" s="364"/>
      <c r="I90" s="364"/>
      <c r="J90" s="345"/>
      <c r="K90" s="345"/>
      <c r="L90" s="345"/>
      <c r="M90" s="346"/>
      <c r="N90" s="347"/>
      <c r="O90" s="345"/>
      <c r="P90" s="345"/>
      <c r="Q90" s="345"/>
      <c r="R90" s="345"/>
      <c r="S90" s="345"/>
      <c r="T90" s="345"/>
      <c r="U90" s="345"/>
      <c r="V90" s="345"/>
      <c r="W90" s="275"/>
      <c r="X90" s="275"/>
      <c r="Y90" s="275"/>
      <c r="Z90" s="275"/>
      <c r="AA90" s="275"/>
      <c r="AB90" s="275"/>
      <c r="AC90" s="275"/>
      <c r="AD90" s="275"/>
      <c r="AE90" s="275"/>
      <c r="AF90" s="275"/>
      <c r="AG90" s="275"/>
      <c r="AH90" s="275"/>
      <c r="AI90" s="275"/>
      <c r="AJ90" s="275"/>
      <c r="AK90" s="275"/>
      <c r="AL90" s="275"/>
      <c r="AM90" s="275"/>
      <c r="AN90" s="275"/>
      <c r="AO90" s="275"/>
      <c r="AP90" s="275"/>
      <c r="AQ90" s="275"/>
      <c r="AR90" s="275"/>
      <c r="AS90" s="275"/>
      <c r="AT90" s="275"/>
      <c r="AU90" s="275"/>
      <c r="AV90" s="275"/>
      <c r="AW90" s="275"/>
      <c r="AX90" s="275"/>
      <c r="AY90" s="275"/>
      <c r="AZ90" s="275"/>
      <c r="BA90" s="275"/>
      <c r="BB90" s="275"/>
      <c r="BC90" s="275"/>
      <c r="BD90" s="275"/>
      <c r="BE90" s="275"/>
      <c r="BF90" s="275"/>
      <c r="BG90" s="275"/>
      <c r="BH90" s="275"/>
      <c r="BI90" s="275"/>
      <c r="BJ90" s="275"/>
      <c r="BK90" s="275"/>
      <c r="BL90" s="275"/>
      <c r="BM90" s="275"/>
      <c r="BN90" s="275"/>
      <c r="BO90" s="275"/>
      <c r="BP90" s="275"/>
      <c r="BQ90" s="275"/>
      <c r="BR90" s="275"/>
      <c r="BS90" s="275"/>
      <c r="BT90" s="275"/>
      <c r="BU90" s="275"/>
      <c r="BV90" s="275"/>
      <c r="BW90" s="275"/>
      <c r="BX90" s="275"/>
      <c r="BY90" s="275"/>
      <c r="BZ90" s="275"/>
      <c r="CA90" s="275"/>
      <c r="CB90" s="275"/>
      <c r="CC90" s="275"/>
      <c r="CD90" s="275"/>
      <c r="CE90" s="275"/>
      <c r="CF90" s="275"/>
      <c r="CG90" s="275"/>
      <c r="CH90" s="275"/>
      <c r="CI90" s="275"/>
      <c r="CJ90" s="275"/>
      <c r="CK90" s="275"/>
      <c r="CL90" s="275"/>
      <c r="CM90" s="275"/>
      <c r="CN90" s="275"/>
      <c r="CO90" s="275"/>
      <c r="CP90" s="275"/>
      <c r="CQ90" s="275"/>
      <c r="CR90" s="275"/>
      <c r="CS90" s="275"/>
      <c r="CT90" s="275"/>
      <c r="CU90" s="275"/>
      <c r="CV90" s="275"/>
      <c r="CW90" s="275"/>
      <c r="CX90" s="275"/>
      <c r="CY90" s="275"/>
      <c r="CZ90" s="275"/>
      <c r="DA90" s="275"/>
      <c r="DB90" s="275"/>
      <c r="DC90" s="275"/>
      <c r="DD90" s="275"/>
      <c r="DE90" s="275"/>
      <c r="DF90" s="275"/>
      <c r="DG90" s="275"/>
      <c r="DH90" s="275"/>
      <c r="DI90" s="275"/>
      <c r="DJ90" s="275"/>
      <c r="DK90" s="275"/>
      <c r="DL90" s="275"/>
      <c r="DM90" s="275"/>
      <c r="DN90" s="275"/>
      <c r="DO90" s="275"/>
      <c r="DP90" s="275"/>
      <c r="DQ90" s="275"/>
      <c r="DR90" s="275"/>
      <c r="DS90" s="275"/>
      <c r="DT90" s="275"/>
      <c r="DU90" s="275"/>
      <c r="DV90" s="275"/>
      <c r="DW90" s="275"/>
      <c r="DX90" s="275"/>
      <c r="DY90" s="275"/>
      <c r="DZ90" s="275"/>
      <c r="EA90" s="275"/>
      <c r="EB90" s="275"/>
      <c r="EC90" s="275"/>
      <c r="ED90" s="275"/>
      <c r="EE90" s="275"/>
      <c r="EF90" s="275"/>
      <c r="EG90" s="275"/>
      <c r="EH90" s="275"/>
      <c r="EI90" s="275"/>
      <c r="EJ90" s="275"/>
      <c r="EK90" s="275"/>
      <c r="EL90" s="275"/>
      <c r="EM90" s="275"/>
      <c r="EN90" s="275"/>
      <c r="EO90" s="275"/>
      <c r="EP90" s="275"/>
      <c r="EQ90" s="275"/>
      <c r="ER90" s="275"/>
      <c r="ES90" s="275"/>
      <c r="ET90" s="275"/>
      <c r="EU90" s="275"/>
      <c r="EV90" s="275"/>
      <c r="EW90" s="275"/>
      <c r="EX90" s="275"/>
      <c r="EY90" s="275"/>
      <c r="EZ90" s="275"/>
      <c r="FA90" s="275"/>
      <c r="FB90" s="275"/>
      <c r="FC90" s="275"/>
      <c r="FD90" s="275"/>
      <c r="FE90" s="275"/>
      <c r="FF90" s="275"/>
      <c r="FG90" s="275"/>
      <c r="FH90" s="275"/>
      <c r="FI90" s="275"/>
      <c r="FJ90" s="275"/>
      <c r="FK90" s="275"/>
      <c r="FL90" s="275"/>
      <c r="FM90" s="275"/>
      <c r="FN90" s="275"/>
      <c r="FO90" s="275"/>
      <c r="FP90" s="275"/>
      <c r="FQ90" s="275"/>
      <c r="FR90" s="275"/>
      <c r="FS90" s="275"/>
      <c r="FT90" s="275"/>
      <c r="FU90" s="275"/>
      <c r="FV90" s="275"/>
      <c r="FW90" s="275"/>
      <c r="FX90" s="275"/>
      <c r="FY90" s="275"/>
      <c r="FZ90" s="275"/>
      <c r="GA90" s="275"/>
      <c r="GB90" s="275"/>
      <c r="GC90" s="275"/>
      <c r="GD90" s="275"/>
      <c r="GE90" s="275"/>
      <c r="GF90" s="275"/>
      <c r="GG90" s="275"/>
      <c r="GH90" s="275"/>
      <c r="GI90" s="275"/>
      <c r="GJ90" s="275"/>
      <c r="GK90" s="275"/>
      <c r="GL90" s="275"/>
      <c r="GM90" s="275"/>
      <c r="GN90" s="275"/>
      <c r="GO90" s="275"/>
      <c r="GP90" s="275"/>
      <c r="GQ90" s="275"/>
      <c r="GR90" s="275"/>
      <c r="GS90" s="275"/>
      <c r="GT90" s="275"/>
      <c r="GU90" s="275"/>
      <c r="GV90" s="275"/>
      <c r="GW90" s="275"/>
      <c r="GX90" s="275"/>
      <c r="GY90" s="275"/>
      <c r="GZ90" s="275"/>
      <c r="HA90" s="275"/>
      <c r="HB90" s="275"/>
      <c r="HC90" s="275"/>
      <c r="HD90" s="275"/>
      <c r="HE90" s="275"/>
      <c r="HF90" s="275"/>
      <c r="HG90" s="275"/>
      <c r="HH90" s="275"/>
      <c r="HI90" s="275"/>
      <c r="HJ90" s="275"/>
      <c r="HK90" s="275"/>
      <c r="HL90" s="275"/>
      <c r="HM90" s="275"/>
      <c r="HN90" s="275"/>
      <c r="HO90" s="275"/>
      <c r="HP90" s="275"/>
      <c r="HQ90" s="275"/>
      <c r="HR90" s="275"/>
      <c r="HS90" s="275"/>
      <c r="HT90" s="275"/>
      <c r="HU90" s="275"/>
      <c r="HV90" s="275"/>
      <c r="HW90" s="275"/>
      <c r="HX90" s="275"/>
      <c r="HY90" s="275"/>
      <c r="HZ90" s="275"/>
      <c r="IA90" s="275"/>
      <c r="IB90" s="275"/>
      <c r="IC90" s="275"/>
      <c r="ID90" s="275"/>
      <c r="IE90" s="275"/>
      <c r="IF90" s="275"/>
      <c r="IG90" s="275"/>
      <c r="IH90" s="275"/>
      <c r="II90" s="275"/>
      <c r="IJ90" s="275"/>
      <c r="IK90" s="275"/>
      <c r="IL90" s="275"/>
      <c r="IM90" s="275"/>
      <c r="IN90" s="275"/>
      <c r="IO90" s="275"/>
      <c r="IP90" s="275"/>
      <c r="IQ90" s="275"/>
      <c r="IR90" s="275"/>
      <c r="IS90" s="275"/>
      <c r="IT90" s="275"/>
      <c r="IU90" s="275"/>
      <c r="IV90" s="275"/>
      <c r="IW90" s="275"/>
      <c r="IX90" s="275"/>
      <c r="IY90" s="275"/>
      <c r="IZ90" s="275"/>
      <c r="JA90" s="275"/>
      <c r="JB90" s="275"/>
      <c r="JC90" s="275"/>
      <c r="JD90" s="275"/>
      <c r="JE90" s="275"/>
      <c r="JF90" s="275"/>
      <c r="JG90" s="275"/>
    </row>
    <row r="91" spans="1:267" s="386" customFormat="1" ht="17">
      <c r="A91" s="360"/>
      <c r="B91" s="361"/>
      <c r="C91" s="361"/>
      <c r="D91" s="362"/>
      <c r="E91" s="363"/>
      <c r="F91" s="395"/>
      <c r="G91" s="364"/>
      <c r="H91" s="364"/>
      <c r="I91" s="364"/>
      <c r="J91" s="365"/>
      <c r="K91" s="365"/>
      <c r="L91" s="364"/>
      <c r="M91" s="366"/>
      <c r="N91" s="367"/>
      <c r="O91" s="365"/>
      <c r="P91" s="365"/>
      <c r="Q91" s="365"/>
      <c r="R91" s="365"/>
      <c r="S91" s="365"/>
      <c r="T91" s="365"/>
      <c r="U91" s="365"/>
      <c r="V91" s="365"/>
      <c r="W91" s="275"/>
      <c r="X91" s="275"/>
      <c r="Y91" s="275"/>
      <c r="Z91" s="275"/>
      <c r="AA91" s="275"/>
      <c r="AB91" s="275"/>
      <c r="AC91" s="275"/>
      <c r="AD91" s="275"/>
      <c r="AE91" s="275"/>
      <c r="AF91" s="275"/>
      <c r="AG91" s="275"/>
      <c r="AH91" s="275"/>
      <c r="AI91" s="275"/>
      <c r="AJ91" s="275"/>
      <c r="AK91" s="275"/>
      <c r="AL91" s="275"/>
      <c r="AM91" s="275"/>
      <c r="AN91" s="275"/>
      <c r="AO91" s="275"/>
      <c r="AP91" s="275"/>
      <c r="AQ91" s="275"/>
      <c r="AR91" s="275"/>
      <c r="AS91" s="275"/>
      <c r="AT91" s="275"/>
      <c r="AU91" s="275"/>
      <c r="AV91" s="275"/>
      <c r="AW91" s="275"/>
      <c r="AX91" s="275"/>
      <c r="AY91" s="275"/>
      <c r="AZ91" s="275"/>
      <c r="BA91" s="275"/>
      <c r="BB91" s="275"/>
      <c r="BC91" s="275"/>
      <c r="BD91" s="275"/>
      <c r="BE91" s="275"/>
      <c r="BF91" s="275"/>
      <c r="BG91" s="275"/>
      <c r="BH91" s="275"/>
      <c r="BI91" s="275"/>
      <c r="BJ91" s="275"/>
      <c r="BK91" s="275"/>
      <c r="BL91" s="275"/>
      <c r="BM91" s="275"/>
      <c r="BN91" s="275"/>
      <c r="BO91" s="275"/>
      <c r="BP91" s="275"/>
      <c r="BQ91" s="275"/>
      <c r="BR91" s="275"/>
      <c r="BS91" s="275"/>
      <c r="BT91" s="275"/>
      <c r="BU91" s="275"/>
      <c r="BV91" s="275"/>
      <c r="BW91" s="275"/>
      <c r="BX91" s="275"/>
      <c r="BY91" s="275"/>
      <c r="BZ91" s="275"/>
      <c r="CA91" s="275"/>
      <c r="CB91" s="275"/>
      <c r="CC91" s="275"/>
      <c r="CD91" s="275"/>
      <c r="CE91" s="275"/>
      <c r="CF91" s="275"/>
      <c r="CG91" s="275"/>
      <c r="CH91" s="275"/>
      <c r="CI91" s="275"/>
      <c r="CJ91" s="275"/>
      <c r="CK91" s="275"/>
      <c r="CL91" s="275"/>
      <c r="CM91" s="275"/>
      <c r="CN91" s="275"/>
      <c r="CO91" s="275"/>
      <c r="CP91" s="275"/>
      <c r="CQ91" s="275"/>
      <c r="CR91" s="275"/>
      <c r="CS91" s="275"/>
      <c r="CT91" s="275"/>
      <c r="CU91" s="275"/>
      <c r="CV91" s="275"/>
      <c r="CW91" s="275"/>
      <c r="CX91" s="275"/>
      <c r="CY91" s="275"/>
      <c r="CZ91" s="275"/>
      <c r="DA91" s="275"/>
      <c r="DB91" s="275"/>
      <c r="DC91" s="275"/>
      <c r="DD91" s="275"/>
      <c r="DE91" s="275"/>
      <c r="DF91" s="275"/>
      <c r="DG91" s="275"/>
      <c r="DH91" s="275"/>
      <c r="DI91" s="275"/>
      <c r="DJ91" s="275"/>
      <c r="DK91" s="275"/>
      <c r="DL91" s="275"/>
      <c r="DM91" s="275"/>
      <c r="DN91" s="275"/>
      <c r="DO91" s="275"/>
      <c r="DP91" s="275"/>
      <c r="DQ91" s="275"/>
      <c r="DR91" s="275"/>
      <c r="DS91" s="275"/>
      <c r="DT91" s="275"/>
      <c r="DU91" s="275"/>
      <c r="DV91" s="275"/>
      <c r="DW91" s="275"/>
      <c r="DX91" s="275"/>
      <c r="DY91" s="275"/>
      <c r="DZ91" s="275"/>
      <c r="EA91" s="275"/>
      <c r="EB91" s="275"/>
      <c r="EC91" s="275"/>
      <c r="ED91" s="275"/>
      <c r="EE91" s="275"/>
      <c r="EF91" s="275"/>
      <c r="EG91" s="275"/>
      <c r="EH91" s="275"/>
      <c r="EI91" s="275"/>
      <c r="EJ91" s="275"/>
      <c r="EK91" s="275"/>
      <c r="EL91" s="275"/>
      <c r="EM91" s="275"/>
      <c r="EN91" s="275"/>
      <c r="EO91" s="275"/>
      <c r="EP91" s="275"/>
      <c r="EQ91" s="275"/>
      <c r="ER91" s="275"/>
      <c r="ES91" s="275"/>
      <c r="ET91" s="275"/>
      <c r="EU91" s="275"/>
      <c r="EV91" s="275"/>
      <c r="EW91" s="275"/>
      <c r="EX91" s="275"/>
      <c r="EY91" s="275"/>
      <c r="EZ91" s="275"/>
      <c r="FA91" s="275"/>
      <c r="FB91" s="275"/>
      <c r="FC91" s="275"/>
      <c r="FD91" s="275"/>
      <c r="FE91" s="275"/>
      <c r="FF91" s="275"/>
      <c r="FG91" s="275"/>
      <c r="FH91" s="275"/>
      <c r="FI91" s="275"/>
      <c r="FJ91" s="275"/>
      <c r="FK91" s="275"/>
      <c r="FL91" s="275"/>
      <c r="FM91" s="275"/>
      <c r="FN91" s="275"/>
      <c r="FO91" s="275"/>
      <c r="FP91" s="275"/>
      <c r="FQ91" s="275"/>
      <c r="FR91" s="275"/>
      <c r="FS91" s="275"/>
      <c r="FT91" s="275"/>
      <c r="FU91" s="275"/>
      <c r="FV91" s="275"/>
      <c r="FW91" s="275"/>
      <c r="FX91" s="275"/>
      <c r="FY91" s="275"/>
      <c r="FZ91" s="275"/>
      <c r="GA91" s="275"/>
      <c r="GB91" s="275"/>
      <c r="GC91" s="275"/>
      <c r="GD91" s="275"/>
      <c r="GE91" s="275"/>
      <c r="GF91" s="275"/>
      <c r="GG91" s="275"/>
      <c r="GH91" s="275"/>
      <c r="GI91" s="275"/>
      <c r="GJ91" s="275"/>
      <c r="GK91" s="275"/>
      <c r="GL91" s="275"/>
      <c r="GM91" s="275"/>
      <c r="GN91" s="275"/>
      <c r="GO91" s="275"/>
      <c r="GP91" s="275"/>
      <c r="GQ91" s="275"/>
      <c r="GR91" s="275"/>
      <c r="GS91" s="275"/>
      <c r="GT91" s="275"/>
      <c r="GU91" s="275"/>
      <c r="GV91" s="275"/>
      <c r="GW91" s="275"/>
      <c r="GX91" s="275"/>
      <c r="GY91" s="275"/>
      <c r="GZ91" s="275"/>
      <c r="HA91" s="275"/>
      <c r="HB91" s="275"/>
      <c r="HC91" s="275"/>
      <c r="HD91" s="275"/>
      <c r="HE91" s="275"/>
      <c r="HF91" s="275"/>
      <c r="HG91" s="275"/>
      <c r="HH91" s="275"/>
      <c r="HI91" s="275"/>
      <c r="HJ91" s="275"/>
      <c r="HK91" s="275"/>
      <c r="HL91" s="275"/>
      <c r="HM91" s="275"/>
      <c r="HN91" s="275"/>
      <c r="HO91" s="275"/>
      <c r="HP91" s="275"/>
      <c r="HQ91" s="275"/>
      <c r="HR91" s="275"/>
      <c r="HS91" s="275"/>
      <c r="HT91" s="275"/>
      <c r="HU91" s="275"/>
      <c r="HV91" s="275"/>
      <c r="HW91" s="275"/>
      <c r="HX91" s="275"/>
      <c r="HY91" s="275"/>
      <c r="HZ91" s="275"/>
      <c r="IA91" s="275"/>
      <c r="IB91" s="275"/>
      <c r="IC91" s="275"/>
      <c r="ID91" s="275"/>
      <c r="IE91" s="275"/>
      <c r="IF91" s="275"/>
      <c r="IG91" s="275"/>
      <c r="IH91" s="275"/>
      <c r="II91" s="275"/>
      <c r="IJ91" s="275"/>
      <c r="IK91" s="275"/>
      <c r="IL91" s="275"/>
      <c r="IM91" s="275"/>
      <c r="IN91" s="275"/>
      <c r="IO91" s="275"/>
      <c r="IP91" s="275"/>
      <c r="IQ91" s="275"/>
      <c r="IR91" s="275"/>
      <c r="IS91" s="275"/>
      <c r="IT91" s="275"/>
      <c r="IU91" s="275"/>
      <c r="IV91" s="275"/>
      <c r="IW91" s="275"/>
      <c r="IX91" s="275"/>
      <c r="IY91" s="275"/>
      <c r="IZ91" s="275"/>
      <c r="JA91" s="275"/>
      <c r="JB91" s="275"/>
      <c r="JC91" s="275"/>
      <c r="JD91" s="275"/>
      <c r="JE91" s="275"/>
      <c r="JF91" s="275"/>
      <c r="JG91" s="275"/>
    </row>
    <row r="92" spans="1:267" s="276" customFormat="1" ht="17">
      <c r="A92" s="368" t="s">
        <v>3087</v>
      </c>
      <c r="B92" s="333"/>
      <c r="C92" s="333"/>
      <c r="D92" s="334"/>
      <c r="E92" s="334"/>
      <c r="F92" s="336"/>
      <c r="G92" s="336"/>
      <c r="H92" s="270"/>
      <c r="I92" s="270"/>
      <c r="J92" s="337"/>
      <c r="K92" s="338"/>
      <c r="L92" s="270"/>
      <c r="M92" s="339"/>
      <c r="N92" s="340"/>
      <c r="O92" s="338"/>
      <c r="P92" s="338"/>
      <c r="Q92" s="338"/>
      <c r="R92" s="338"/>
      <c r="S92" s="338"/>
      <c r="T92" s="338"/>
      <c r="U92" s="338"/>
      <c r="V92" s="338"/>
      <c r="W92" s="275"/>
      <c r="X92" s="275"/>
      <c r="Y92" s="275"/>
      <c r="Z92" s="275"/>
      <c r="AA92" s="275"/>
      <c r="AB92" s="275"/>
      <c r="AC92" s="275"/>
      <c r="AD92" s="275"/>
      <c r="AE92" s="275"/>
      <c r="AF92" s="275"/>
      <c r="AG92" s="275"/>
      <c r="AH92" s="275"/>
      <c r="AI92" s="275"/>
      <c r="AJ92" s="275"/>
      <c r="AK92" s="275"/>
      <c r="AL92" s="275"/>
      <c r="AM92" s="275"/>
      <c r="AN92" s="275"/>
      <c r="AO92" s="275"/>
      <c r="AP92" s="275"/>
      <c r="AQ92" s="275"/>
      <c r="AR92" s="275"/>
      <c r="AS92" s="275"/>
      <c r="AT92" s="275"/>
      <c r="AU92" s="275"/>
      <c r="AV92" s="275"/>
      <c r="AW92" s="275"/>
      <c r="AX92" s="275"/>
      <c r="AY92" s="275"/>
      <c r="AZ92" s="275"/>
      <c r="BA92" s="275"/>
      <c r="BB92" s="275"/>
      <c r="BC92" s="275"/>
      <c r="BD92" s="275"/>
      <c r="BE92" s="275"/>
      <c r="BF92" s="275"/>
      <c r="BG92" s="275"/>
      <c r="BH92" s="275"/>
      <c r="BI92" s="275"/>
      <c r="BJ92" s="275"/>
      <c r="BK92" s="275"/>
      <c r="BL92" s="275"/>
      <c r="BM92" s="275"/>
      <c r="BN92" s="275"/>
      <c r="BO92" s="275"/>
      <c r="BP92" s="275"/>
      <c r="BQ92" s="275"/>
      <c r="BR92" s="275"/>
      <c r="BS92" s="275"/>
      <c r="BT92" s="275"/>
      <c r="BU92" s="275"/>
      <c r="BV92" s="275"/>
      <c r="BW92" s="275"/>
      <c r="BX92" s="275"/>
      <c r="BY92" s="275"/>
      <c r="BZ92" s="275"/>
      <c r="CA92" s="275"/>
      <c r="CB92" s="275"/>
      <c r="CC92" s="275"/>
      <c r="CD92" s="275"/>
      <c r="CE92" s="275"/>
      <c r="CF92" s="275"/>
      <c r="CG92" s="275"/>
      <c r="CH92" s="275"/>
      <c r="CI92" s="275"/>
      <c r="CJ92" s="275"/>
      <c r="CK92" s="275"/>
      <c r="CL92" s="275"/>
      <c r="CM92" s="275"/>
      <c r="CN92" s="275"/>
      <c r="CO92" s="275"/>
      <c r="CP92" s="275"/>
      <c r="CQ92" s="275"/>
      <c r="CR92" s="275"/>
      <c r="CS92" s="275"/>
      <c r="CT92" s="275"/>
      <c r="CU92" s="275"/>
      <c r="CV92" s="275"/>
      <c r="CW92" s="275"/>
      <c r="CX92" s="275"/>
      <c r="CY92" s="275"/>
      <c r="CZ92" s="275"/>
      <c r="DA92" s="275"/>
      <c r="DB92" s="275"/>
      <c r="DC92" s="275"/>
      <c r="DD92" s="275"/>
      <c r="DE92" s="275"/>
      <c r="DF92" s="275"/>
      <c r="DG92" s="275"/>
      <c r="DH92" s="275"/>
      <c r="DI92" s="275"/>
      <c r="DJ92" s="275"/>
      <c r="DK92" s="275"/>
      <c r="DL92" s="275"/>
      <c r="DM92" s="275"/>
      <c r="DN92" s="275"/>
      <c r="DO92" s="275"/>
      <c r="DP92" s="275"/>
      <c r="DQ92" s="275"/>
      <c r="DR92" s="275"/>
      <c r="DS92" s="275"/>
      <c r="DT92" s="275"/>
      <c r="DU92" s="275"/>
      <c r="DV92" s="275"/>
      <c r="DW92" s="275"/>
      <c r="DX92" s="275"/>
      <c r="DY92" s="275"/>
      <c r="DZ92" s="275"/>
      <c r="EA92" s="275"/>
      <c r="EB92" s="275"/>
      <c r="EC92" s="275"/>
      <c r="ED92" s="275"/>
      <c r="EE92" s="275"/>
      <c r="EF92" s="275"/>
      <c r="EG92" s="275"/>
      <c r="EH92" s="275"/>
      <c r="EI92" s="275"/>
      <c r="EJ92" s="275"/>
      <c r="EK92" s="275"/>
      <c r="EL92" s="275"/>
      <c r="EM92" s="275"/>
      <c r="EN92" s="275"/>
      <c r="EO92" s="275"/>
      <c r="EP92" s="275"/>
      <c r="EQ92" s="275"/>
      <c r="ER92" s="275"/>
      <c r="ES92" s="275"/>
      <c r="ET92" s="275"/>
      <c r="EU92" s="275"/>
      <c r="EV92" s="275"/>
      <c r="EW92" s="275"/>
      <c r="EX92" s="275"/>
      <c r="EY92" s="275"/>
      <c r="EZ92" s="275"/>
      <c r="FA92" s="275"/>
      <c r="FB92" s="275"/>
      <c r="FC92" s="275"/>
      <c r="FD92" s="275"/>
      <c r="FE92" s="275"/>
      <c r="FF92" s="275"/>
      <c r="FG92" s="275"/>
      <c r="FH92" s="275"/>
      <c r="FI92" s="275"/>
      <c r="FJ92" s="275"/>
      <c r="FK92" s="275"/>
      <c r="FL92" s="275"/>
      <c r="FM92" s="275"/>
      <c r="FN92" s="275"/>
      <c r="FO92" s="275"/>
      <c r="FP92" s="275"/>
      <c r="FQ92" s="275"/>
      <c r="FR92" s="275"/>
      <c r="FS92" s="275"/>
      <c r="FT92" s="275"/>
      <c r="FU92" s="275"/>
      <c r="FV92" s="275"/>
      <c r="FW92" s="275"/>
      <c r="FX92" s="275"/>
      <c r="FY92" s="275"/>
      <c r="FZ92" s="275"/>
      <c r="GA92" s="275"/>
      <c r="GB92" s="275"/>
      <c r="GC92" s="275"/>
      <c r="GD92" s="275"/>
      <c r="GE92" s="275"/>
      <c r="GF92" s="275"/>
      <c r="GG92" s="275"/>
      <c r="GH92" s="275"/>
      <c r="GI92" s="275"/>
      <c r="GJ92" s="275"/>
      <c r="GK92" s="275"/>
      <c r="GL92" s="275"/>
      <c r="GM92" s="275"/>
      <c r="GN92" s="275"/>
      <c r="GO92" s="275"/>
      <c r="GP92" s="275"/>
      <c r="GQ92" s="275"/>
      <c r="GR92" s="275"/>
      <c r="GS92" s="275"/>
      <c r="GT92" s="275"/>
      <c r="GU92" s="275"/>
      <c r="GV92" s="275"/>
      <c r="GW92" s="275"/>
      <c r="GX92" s="275"/>
      <c r="GY92" s="275"/>
      <c r="GZ92" s="275"/>
      <c r="HA92" s="275"/>
      <c r="HB92" s="275"/>
      <c r="HC92" s="275"/>
      <c r="HD92" s="275"/>
      <c r="HE92" s="275"/>
      <c r="HF92" s="275"/>
      <c r="HG92" s="275"/>
      <c r="HH92" s="275"/>
      <c r="HI92" s="275"/>
      <c r="HJ92" s="275"/>
      <c r="HK92" s="275"/>
      <c r="HL92" s="275"/>
      <c r="HM92" s="275"/>
      <c r="HN92" s="275"/>
      <c r="HO92" s="275"/>
      <c r="HP92" s="275"/>
      <c r="HQ92" s="275"/>
      <c r="HR92" s="275"/>
      <c r="HS92" s="275"/>
      <c r="HT92" s="275"/>
      <c r="HU92" s="275"/>
      <c r="HV92" s="275"/>
      <c r="HW92" s="275"/>
      <c r="HX92" s="275"/>
      <c r="HY92" s="275"/>
      <c r="HZ92" s="275"/>
      <c r="IA92" s="275"/>
      <c r="IB92" s="275"/>
      <c r="IC92" s="275"/>
      <c r="ID92" s="275"/>
      <c r="IE92" s="275"/>
      <c r="IF92" s="275"/>
      <c r="IG92" s="275"/>
      <c r="IH92" s="275"/>
      <c r="II92" s="275"/>
      <c r="IJ92" s="275"/>
      <c r="IK92" s="275"/>
      <c r="IL92" s="275"/>
      <c r="IM92" s="275"/>
      <c r="IN92" s="275"/>
      <c r="IO92" s="275"/>
      <c r="IP92" s="275"/>
      <c r="IQ92" s="275"/>
      <c r="IR92" s="275"/>
      <c r="IS92" s="275"/>
      <c r="IT92" s="275"/>
      <c r="IU92" s="275"/>
      <c r="IV92" s="275"/>
      <c r="IW92" s="275"/>
      <c r="IX92" s="275"/>
      <c r="IY92" s="275"/>
      <c r="IZ92" s="275"/>
      <c r="JA92" s="275"/>
      <c r="JB92" s="275"/>
      <c r="JC92" s="275"/>
      <c r="JD92" s="275"/>
      <c r="JE92" s="275"/>
      <c r="JF92" s="275"/>
      <c r="JG92" s="275"/>
    </row>
    <row r="93" spans="1:267" s="276" customFormat="1" ht="17">
      <c r="A93" s="265"/>
      <c r="B93" s="266" t="s">
        <v>3088</v>
      </c>
      <c r="C93" s="267"/>
      <c r="D93" s="268"/>
      <c r="E93" s="268"/>
      <c r="F93" s="269"/>
      <c r="G93" s="269"/>
      <c r="H93" s="270" t="s">
        <v>2849</v>
      </c>
      <c r="I93" s="270" t="s">
        <v>2849</v>
      </c>
      <c r="J93" s="271">
        <f>SUM(J4:J5,J26:J48)</f>
        <v>91</v>
      </c>
      <c r="K93" s="271">
        <f>SUM(K4:K5,K26:K48)</f>
        <v>9066</v>
      </c>
      <c r="L93" s="270" t="s">
        <v>2849</v>
      </c>
      <c r="M93" s="272">
        <f>SUM(M4:M5,M26:M48)</f>
        <v>6266.4359999999997</v>
      </c>
      <c r="N93" s="273" t="e">
        <f t="shared" ref="N93:V93" si="30">SUM(N4:N5,N26:N48)</f>
        <v>#DIV/0!</v>
      </c>
      <c r="O93" s="271">
        <f t="shared" si="30"/>
        <v>268827.71699577605</v>
      </c>
      <c r="P93" s="271">
        <f t="shared" si="30"/>
        <v>271515.99416573381</v>
      </c>
      <c r="Q93" s="271">
        <f t="shared" si="30"/>
        <v>137237.34240425602</v>
      </c>
      <c r="R93" s="271">
        <f t="shared" si="30"/>
        <v>24725.0726856</v>
      </c>
      <c r="S93" s="271">
        <f t="shared" si="30"/>
        <v>24538.349297663997</v>
      </c>
      <c r="T93" s="271">
        <f t="shared" si="30"/>
        <v>161962.41508985605</v>
      </c>
      <c r="U93" s="271">
        <f t="shared" si="30"/>
        <v>186500.76438752</v>
      </c>
      <c r="V93" s="271">
        <f t="shared" si="30"/>
        <v>726844.47554902977</v>
      </c>
      <c r="W93" s="275"/>
      <c r="X93" s="275"/>
      <c r="Y93" s="275"/>
      <c r="Z93" s="275"/>
      <c r="AA93" s="275"/>
      <c r="AB93" s="275"/>
      <c r="AC93" s="275"/>
      <c r="AD93" s="275"/>
      <c r="AE93" s="275"/>
      <c r="AF93" s="275"/>
      <c r="AG93" s="275"/>
      <c r="AH93" s="275"/>
      <c r="AI93" s="275"/>
      <c r="AJ93" s="275"/>
      <c r="AK93" s="275"/>
      <c r="AL93" s="275"/>
      <c r="AM93" s="275"/>
      <c r="AN93" s="275"/>
      <c r="AO93" s="275"/>
      <c r="AP93" s="275"/>
      <c r="AQ93" s="275"/>
      <c r="AR93" s="275"/>
      <c r="AS93" s="275"/>
      <c r="AT93" s="275"/>
      <c r="AU93" s="275"/>
      <c r="AV93" s="275"/>
      <c r="AW93" s="275"/>
      <c r="AX93" s="275"/>
      <c r="AY93" s="275"/>
      <c r="AZ93" s="275"/>
      <c r="BA93" s="275"/>
      <c r="BB93" s="275"/>
      <c r="BC93" s="275"/>
      <c r="BD93" s="275"/>
      <c r="BE93" s="275"/>
      <c r="BF93" s="275"/>
      <c r="BG93" s="275"/>
      <c r="BH93" s="275"/>
      <c r="BI93" s="275"/>
      <c r="BJ93" s="275"/>
      <c r="BK93" s="275"/>
      <c r="BL93" s="275"/>
      <c r="BM93" s="275"/>
      <c r="BN93" s="275"/>
      <c r="BO93" s="275"/>
      <c r="BP93" s="275"/>
      <c r="BQ93" s="275"/>
      <c r="BR93" s="275"/>
      <c r="BS93" s="275"/>
      <c r="BT93" s="275"/>
      <c r="BU93" s="275"/>
      <c r="BV93" s="275"/>
      <c r="BW93" s="275"/>
      <c r="BX93" s="275"/>
      <c r="BY93" s="275"/>
      <c r="BZ93" s="275"/>
      <c r="CA93" s="275"/>
      <c r="CB93" s="275"/>
      <c r="CC93" s="275"/>
      <c r="CD93" s="275"/>
      <c r="CE93" s="275"/>
      <c r="CF93" s="275"/>
      <c r="CG93" s="275"/>
      <c r="CH93" s="275"/>
      <c r="CI93" s="275"/>
      <c r="CJ93" s="275"/>
      <c r="CK93" s="275"/>
      <c r="CL93" s="275"/>
      <c r="CM93" s="275"/>
      <c r="CN93" s="275"/>
      <c r="CO93" s="275"/>
      <c r="CP93" s="275"/>
      <c r="CQ93" s="275"/>
      <c r="CR93" s="275"/>
      <c r="CS93" s="275"/>
      <c r="CT93" s="275"/>
      <c r="CU93" s="275"/>
      <c r="CV93" s="275"/>
      <c r="CW93" s="275"/>
      <c r="CX93" s="275"/>
      <c r="CY93" s="275"/>
      <c r="CZ93" s="275"/>
      <c r="DA93" s="275"/>
      <c r="DB93" s="275"/>
      <c r="DC93" s="275"/>
      <c r="DD93" s="275"/>
      <c r="DE93" s="275"/>
      <c r="DF93" s="275"/>
      <c r="DG93" s="275"/>
      <c r="DH93" s="275"/>
      <c r="DI93" s="275"/>
      <c r="DJ93" s="275"/>
      <c r="DK93" s="275"/>
      <c r="DL93" s="275"/>
      <c r="DM93" s="275"/>
      <c r="DN93" s="275"/>
      <c r="DO93" s="275"/>
      <c r="DP93" s="275"/>
      <c r="DQ93" s="275"/>
      <c r="DR93" s="275"/>
      <c r="DS93" s="275"/>
      <c r="DT93" s="275"/>
      <c r="DU93" s="275"/>
      <c r="DV93" s="275"/>
      <c r="DW93" s="275"/>
      <c r="DX93" s="275"/>
      <c r="DY93" s="275"/>
      <c r="DZ93" s="275"/>
      <c r="EA93" s="275"/>
      <c r="EB93" s="275"/>
      <c r="EC93" s="275"/>
      <c r="ED93" s="275"/>
      <c r="EE93" s="275"/>
      <c r="EF93" s="275"/>
      <c r="EG93" s="275"/>
      <c r="EH93" s="275"/>
      <c r="EI93" s="275"/>
      <c r="EJ93" s="275"/>
      <c r="EK93" s="275"/>
      <c r="EL93" s="275"/>
      <c r="EM93" s="275"/>
      <c r="EN93" s="275"/>
      <c r="EO93" s="275"/>
      <c r="EP93" s="275"/>
      <c r="EQ93" s="275"/>
      <c r="ER93" s="275"/>
      <c r="ES93" s="275"/>
      <c r="ET93" s="275"/>
      <c r="EU93" s="275"/>
      <c r="EV93" s="275"/>
      <c r="EW93" s="275"/>
      <c r="EX93" s="275"/>
      <c r="EY93" s="275"/>
      <c r="EZ93" s="275"/>
      <c r="FA93" s="275"/>
      <c r="FB93" s="275"/>
      <c r="FC93" s="275"/>
      <c r="FD93" s="275"/>
      <c r="FE93" s="275"/>
      <c r="FF93" s="275"/>
      <c r="FG93" s="275"/>
      <c r="FH93" s="275"/>
      <c r="FI93" s="275"/>
      <c r="FJ93" s="275"/>
      <c r="FK93" s="275"/>
      <c r="FL93" s="275"/>
      <c r="FM93" s="275"/>
      <c r="FN93" s="275"/>
      <c r="FO93" s="275"/>
      <c r="FP93" s="275"/>
      <c r="FQ93" s="275"/>
      <c r="FR93" s="275"/>
      <c r="FS93" s="275"/>
      <c r="FT93" s="275"/>
      <c r="FU93" s="275"/>
      <c r="FV93" s="275"/>
      <c r="FW93" s="275"/>
      <c r="FX93" s="275"/>
      <c r="FY93" s="275"/>
      <c r="FZ93" s="275"/>
      <c r="GA93" s="275"/>
      <c r="GB93" s="275"/>
      <c r="GC93" s="275"/>
      <c r="GD93" s="275"/>
      <c r="GE93" s="275"/>
      <c r="GF93" s="275"/>
      <c r="GG93" s="275"/>
      <c r="GH93" s="275"/>
      <c r="GI93" s="275"/>
      <c r="GJ93" s="275"/>
      <c r="GK93" s="275"/>
      <c r="GL93" s="275"/>
      <c r="GM93" s="275"/>
      <c r="GN93" s="275"/>
      <c r="GO93" s="275"/>
      <c r="GP93" s="275"/>
      <c r="GQ93" s="275"/>
      <c r="GR93" s="275"/>
      <c r="GS93" s="275"/>
      <c r="GT93" s="275"/>
      <c r="GU93" s="275"/>
      <c r="GV93" s="275"/>
      <c r="GW93" s="275"/>
      <c r="GX93" s="275"/>
      <c r="GY93" s="275"/>
      <c r="GZ93" s="275"/>
      <c r="HA93" s="275"/>
      <c r="HB93" s="275"/>
      <c r="HC93" s="275"/>
      <c r="HD93" s="275"/>
      <c r="HE93" s="275"/>
      <c r="HF93" s="275"/>
      <c r="HG93" s="275"/>
      <c r="HH93" s="275"/>
      <c r="HI93" s="275"/>
      <c r="HJ93" s="275"/>
      <c r="HK93" s="275"/>
      <c r="HL93" s="275"/>
      <c r="HM93" s="275"/>
      <c r="HN93" s="275"/>
      <c r="HO93" s="275"/>
      <c r="HP93" s="275"/>
      <c r="HQ93" s="275"/>
      <c r="HR93" s="275"/>
      <c r="HS93" s="275"/>
      <c r="HT93" s="275"/>
      <c r="HU93" s="275"/>
      <c r="HV93" s="275"/>
      <c r="HW93" s="275"/>
      <c r="HX93" s="275"/>
      <c r="HY93" s="275"/>
      <c r="HZ93" s="275"/>
      <c r="IA93" s="275"/>
      <c r="IB93" s="275"/>
      <c r="IC93" s="275"/>
      <c r="ID93" s="275"/>
      <c r="IE93" s="275"/>
      <c r="IF93" s="275"/>
      <c r="IG93" s="275"/>
      <c r="IH93" s="275"/>
      <c r="II93" s="275"/>
      <c r="IJ93" s="275"/>
      <c r="IK93" s="275"/>
      <c r="IL93" s="275"/>
      <c r="IM93" s="275"/>
      <c r="IN93" s="275"/>
      <c r="IO93" s="275"/>
      <c r="IP93" s="275"/>
      <c r="IQ93" s="275"/>
      <c r="IR93" s="275"/>
      <c r="IS93" s="275"/>
      <c r="IT93" s="275"/>
      <c r="IU93" s="275"/>
      <c r="IV93" s="275"/>
      <c r="IW93" s="275"/>
      <c r="IX93" s="275"/>
      <c r="IY93" s="275"/>
      <c r="IZ93" s="275"/>
      <c r="JA93" s="275"/>
      <c r="JB93" s="275"/>
      <c r="JC93" s="275"/>
      <c r="JD93" s="275"/>
      <c r="JE93" s="275"/>
      <c r="JF93" s="275"/>
      <c r="JG93" s="275"/>
    </row>
    <row r="94" spans="1:267" s="276" customFormat="1" ht="17">
      <c r="A94" s="265"/>
      <c r="B94" s="266" t="s">
        <v>3094</v>
      </c>
      <c r="C94" s="267"/>
      <c r="D94" s="268"/>
      <c r="E94" s="268"/>
      <c r="F94" s="269"/>
      <c r="G94" s="269"/>
      <c r="H94" s="270"/>
      <c r="I94" s="270"/>
      <c r="J94" s="271">
        <f>SUM(J9:J19,J52:J65)</f>
        <v>142</v>
      </c>
      <c r="K94" s="271">
        <f>SUM(K9:K19,K52:K65)</f>
        <v>5665</v>
      </c>
      <c r="L94" s="270"/>
      <c r="M94" s="272">
        <f t="shared" ref="M94:V94" si="31">SUM(M9:M19,M52:M65)</f>
        <v>2366.0759999999991</v>
      </c>
      <c r="N94" s="273" t="e">
        <f t="shared" si="31"/>
        <v>#DIV/0!</v>
      </c>
      <c r="O94" s="271">
        <f t="shared" si="31"/>
        <v>130025.87621577604</v>
      </c>
      <c r="P94" s="271">
        <f t="shared" si="31"/>
        <v>131326.13497793378</v>
      </c>
      <c r="Q94" s="271">
        <f t="shared" si="31"/>
        <v>47110.210720336014</v>
      </c>
      <c r="R94" s="271">
        <f t="shared" si="31"/>
        <v>15670.731908304004</v>
      </c>
      <c r="S94" s="271">
        <f t="shared" si="31"/>
        <v>15176.354770943999</v>
      </c>
      <c r="T94" s="271">
        <f t="shared" si="31"/>
        <v>62780.942628640012</v>
      </c>
      <c r="U94" s="271">
        <f t="shared" si="31"/>
        <v>77957.297399584015</v>
      </c>
      <c r="V94" s="271">
        <f t="shared" si="31"/>
        <v>339309.30859329383</v>
      </c>
      <c r="W94" s="275"/>
      <c r="X94" s="275"/>
      <c r="Y94" s="275"/>
      <c r="Z94" s="275"/>
      <c r="AA94" s="275"/>
      <c r="AB94" s="275"/>
      <c r="AC94" s="275"/>
      <c r="AD94" s="275"/>
      <c r="AE94" s="275"/>
      <c r="AF94" s="275"/>
      <c r="AG94" s="275"/>
      <c r="AH94" s="275"/>
      <c r="AI94" s="275"/>
      <c r="AJ94" s="275"/>
      <c r="AK94" s="275"/>
      <c r="AL94" s="275"/>
      <c r="AM94" s="275"/>
      <c r="AN94" s="275"/>
      <c r="AO94" s="275"/>
      <c r="AP94" s="275"/>
      <c r="AQ94" s="275"/>
      <c r="AR94" s="275"/>
      <c r="AS94" s="275"/>
      <c r="AT94" s="275"/>
      <c r="AU94" s="275"/>
      <c r="AV94" s="275"/>
      <c r="AW94" s="275"/>
      <c r="AX94" s="275"/>
      <c r="AY94" s="275"/>
      <c r="AZ94" s="275"/>
      <c r="BA94" s="275"/>
      <c r="BB94" s="275"/>
      <c r="BC94" s="275"/>
      <c r="BD94" s="275"/>
      <c r="BE94" s="275"/>
      <c r="BF94" s="275"/>
      <c r="BG94" s="275"/>
      <c r="BH94" s="275"/>
      <c r="BI94" s="275"/>
      <c r="BJ94" s="275"/>
      <c r="BK94" s="275"/>
      <c r="BL94" s="275"/>
      <c r="BM94" s="275"/>
      <c r="BN94" s="275"/>
      <c r="BO94" s="275"/>
      <c r="BP94" s="275"/>
      <c r="BQ94" s="275"/>
      <c r="BR94" s="275"/>
      <c r="BS94" s="275"/>
      <c r="BT94" s="275"/>
      <c r="BU94" s="275"/>
      <c r="BV94" s="275"/>
      <c r="BW94" s="275"/>
      <c r="BX94" s="275"/>
      <c r="BY94" s="275"/>
      <c r="BZ94" s="275"/>
      <c r="CA94" s="275"/>
      <c r="CB94" s="275"/>
      <c r="CC94" s="275"/>
      <c r="CD94" s="275"/>
      <c r="CE94" s="275"/>
      <c r="CF94" s="275"/>
      <c r="CG94" s="275"/>
      <c r="CH94" s="275"/>
      <c r="CI94" s="275"/>
      <c r="CJ94" s="275"/>
      <c r="CK94" s="275"/>
      <c r="CL94" s="275"/>
      <c r="CM94" s="275"/>
      <c r="CN94" s="275"/>
      <c r="CO94" s="275"/>
      <c r="CP94" s="275"/>
      <c r="CQ94" s="275"/>
      <c r="CR94" s="275"/>
      <c r="CS94" s="275"/>
      <c r="CT94" s="275"/>
      <c r="CU94" s="275"/>
      <c r="CV94" s="275"/>
      <c r="CW94" s="275"/>
      <c r="CX94" s="275"/>
      <c r="CY94" s="275"/>
      <c r="CZ94" s="275"/>
      <c r="DA94" s="275"/>
      <c r="DB94" s="275"/>
      <c r="DC94" s="275"/>
      <c r="DD94" s="275"/>
      <c r="DE94" s="275"/>
      <c r="DF94" s="275"/>
      <c r="DG94" s="275"/>
      <c r="DH94" s="275"/>
      <c r="DI94" s="275"/>
      <c r="DJ94" s="275"/>
      <c r="DK94" s="275"/>
      <c r="DL94" s="275"/>
      <c r="DM94" s="275"/>
      <c r="DN94" s="275"/>
      <c r="DO94" s="275"/>
      <c r="DP94" s="275"/>
      <c r="DQ94" s="275"/>
      <c r="DR94" s="275"/>
      <c r="DS94" s="275"/>
      <c r="DT94" s="275"/>
      <c r="DU94" s="275"/>
      <c r="DV94" s="275"/>
      <c r="DW94" s="275"/>
      <c r="DX94" s="275"/>
      <c r="DY94" s="275"/>
      <c r="DZ94" s="275"/>
      <c r="EA94" s="275"/>
      <c r="EB94" s="275"/>
      <c r="EC94" s="275"/>
      <c r="ED94" s="275"/>
      <c r="EE94" s="275"/>
      <c r="EF94" s="275"/>
      <c r="EG94" s="275"/>
      <c r="EH94" s="275"/>
      <c r="EI94" s="275"/>
      <c r="EJ94" s="275"/>
      <c r="EK94" s="275"/>
      <c r="EL94" s="275"/>
      <c r="EM94" s="275"/>
      <c r="EN94" s="275"/>
      <c r="EO94" s="275"/>
      <c r="EP94" s="275"/>
      <c r="EQ94" s="275"/>
      <c r="ER94" s="275"/>
      <c r="ES94" s="275"/>
      <c r="ET94" s="275"/>
      <c r="EU94" s="275"/>
      <c r="EV94" s="275"/>
      <c r="EW94" s="275"/>
      <c r="EX94" s="275"/>
      <c r="EY94" s="275"/>
      <c r="EZ94" s="275"/>
      <c r="FA94" s="275"/>
      <c r="FB94" s="275"/>
      <c r="FC94" s="275"/>
      <c r="FD94" s="275"/>
      <c r="FE94" s="275"/>
      <c r="FF94" s="275"/>
      <c r="FG94" s="275"/>
      <c r="FH94" s="275"/>
      <c r="FI94" s="275"/>
      <c r="FJ94" s="275"/>
      <c r="FK94" s="275"/>
      <c r="FL94" s="275"/>
      <c r="FM94" s="275"/>
      <c r="FN94" s="275"/>
      <c r="FO94" s="275"/>
      <c r="FP94" s="275"/>
      <c r="FQ94" s="275"/>
      <c r="FR94" s="275"/>
      <c r="FS94" s="275"/>
      <c r="FT94" s="275"/>
      <c r="FU94" s="275"/>
      <c r="FV94" s="275"/>
      <c r="FW94" s="275"/>
      <c r="FX94" s="275"/>
      <c r="FY94" s="275"/>
      <c r="FZ94" s="275"/>
      <c r="GA94" s="275"/>
      <c r="GB94" s="275"/>
      <c r="GC94" s="275"/>
      <c r="GD94" s="275"/>
      <c r="GE94" s="275"/>
      <c r="GF94" s="275"/>
      <c r="GG94" s="275"/>
      <c r="GH94" s="275"/>
      <c r="GI94" s="275"/>
      <c r="GJ94" s="275"/>
      <c r="GK94" s="275"/>
      <c r="GL94" s="275"/>
      <c r="GM94" s="275"/>
      <c r="GN94" s="275"/>
      <c r="GO94" s="275"/>
      <c r="GP94" s="275"/>
      <c r="GQ94" s="275"/>
      <c r="GR94" s="275"/>
      <c r="GS94" s="275"/>
      <c r="GT94" s="275"/>
      <c r="GU94" s="275"/>
      <c r="GV94" s="275"/>
      <c r="GW94" s="275"/>
      <c r="GX94" s="275"/>
      <c r="GY94" s="275"/>
      <c r="GZ94" s="275"/>
      <c r="HA94" s="275"/>
      <c r="HB94" s="275"/>
      <c r="HC94" s="275"/>
      <c r="HD94" s="275"/>
      <c r="HE94" s="275"/>
      <c r="HF94" s="275"/>
      <c r="HG94" s="275"/>
      <c r="HH94" s="275"/>
      <c r="HI94" s="275"/>
      <c r="HJ94" s="275"/>
      <c r="HK94" s="275"/>
      <c r="HL94" s="275"/>
      <c r="HM94" s="275"/>
      <c r="HN94" s="275"/>
      <c r="HO94" s="275"/>
      <c r="HP94" s="275"/>
      <c r="HQ94" s="275"/>
      <c r="HR94" s="275"/>
      <c r="HS94" s="275"/>
      <c r="HT94" s="275"/>
      <c r="HU94" s="275"/>
      <c r="HV94" s="275"/>
      <c r="HW94" s="275"/>
      <c r="HX94" s="275"/>
      <c r="HY94" s="275"/>
      <c r="HZ94" s="275"/>
      <c r="IA94" s="275"/>
      <c r="IB94" s="275"/>
      <c r="IC94" s="275"/>
      <c r="ID94" s="275"/>
      <c r="IE94" s="275"/>
      <c r="IF94" s="275"/>
      <c r="IG94" s="275"/>
      <c r="IH94" s="275"/>
      <c r="II94" s="275"/>
      <c r="IJ94" s="275"/>
      <c r="IK94" s="275"/>
      <c r="IL94" s="275"/>
      <c r="IM94" s="275"/>
      <c r="IN94" s="275"/>
      <c r="IO94" s="275"/>
      <c r="IP94" s="275"/>
      <c r="IQ94" s="275"/>
      <c r="IR94" s="275"/>
      <c r="IS94" s="275"/>
      <c r="IT94" s="275"/>
      <c r="IU94" s="275"/>
      <c r="IV94" s="275"/>
      <c r="IW94" s="275"/>
      <c r="IX94" s="275"/>
      <c r="IY94" s="275"/>
      <c r="IZ94" s="275"/>
      <c r="JA94" s="275"/>
      <c r="JB94" s="275"/>
      <c r="JC94" s="275"/>
      <c r="JD94" s="275"/>
      <c r="JE94" s="275"/>
      <c r="JF94" s="275"/>
      <c r="JG94" s="275"/>
    </row>
    <row r="95" spans="1:267" s="276" customFormat="1" ht="17">
      <c r="A95" s="265"/>
      <c r="B95" s="266" t="s">
        <v>3095</v>
      </c>
      <c r="C95" s="267"/>
      <c r="D95" s="268"/>
      <c r="E95" s="268"/>
      <c r="F95" s="269"/>
      <c r="G95" s="269"/>
      <c r="H95" s="270" t="s">
        <v>2849</v>
      </c>
      <c r="I95" s="270" t="s">
        <v>2849</v>
      </c>
      <c r="J95" s="271">
        <f>SUM(J69:J78)</f>
        <v>25</v>
      </c>
      <c r="K95" s="271">
        <f>SUM(K69:K78)</f>
        <v>5032</v>
      </c>
      <c r="L95" s="270" t="s">
        <v>2849</v>
      </c>
      <c r="M95" s="272">
        <f t="shared" ref="M95:V95" si="32">SUM(M69:M78)</f>
        <v>1899.5640000000001</v>
      </c>
      <c r="N95" s="273" t="e">
        <f t="shared" si="32"/>
        <v>#DIV/0!</v>
      </c>
      <c r="O95" s="271">
        <f t="shared" si="32"/>
        <v>93097.50098611202</v>
      </c>
      <c r="P95" s="271">
        <f t="shared" si="32"/>
        <v>94028.47599597316</v>
      </c>
      <c r="Q95" s="271">
        <f t="shared" si="32"/>
        <v>29785.181597696006</v>
      </c>
      <c r="R95" s="271">
        <f t="shared" si="32"/>
        <v>13430.64188736</v>
      </c>
      <c r="S95" s="271">
        <f t="shared" si="32"/>
        <v>12721.380360192001</v>
      </c>
      <c r="T95" s="271">
        <f t="shared" si="32"/>
        <v>43215.823485056004</v>
      </c>
      <c r="U95" s="271">
        <f t="shared" si="32"/>
        <v>55937.203845248005</v>
      </c>
      <c r="V95" s="271">
        <f t="shared" si="32"/>
        <v>243063.18082733316</v>
      </c>
      <c r="W95" s="275"/>
      <c r="X95" s="275"/>
      <c r="Y95" s="275"/>
      <c r="Z95" s="275"/>
      <c r="AA95" s="275"/>
      <c r="AB95" s="275"/>
      <c r="AC95" s="275"/>
      <c r="AD95" s="275"/>
      <c r="AE95" s="275"/>
      <c r="AF95" s="275"/>
      <c r="AG95" s="275"/>
      <c r="AH95" s="275"/>
      <c r="AI95" s="275"/>
      <c r="AJ95" s="275"/>
      <c r="AK95" s="275"/>
      <c r="AL95" s="275"/>
      <c r="AM95" s="275"/>
      <c r="AN95" s="275"/>
      <c r="AO95" s="275"/>
      <c r="AP95" s="275"/>
      <c r="AQ95" s="275"/>
      <c r="AR95" s="275"/>
      <c r="AS95" s="275"/>
      <c r="AT95" s="275"/>
      <c r="AU95" s="275"/>
      <c r="AV95" s="275"/>
      <c r="AW95" s="275"/>
      <c r="AX95" s="275"/>
      <c r="AY95" s="275"/>
      <c r="AZ95" s="275"/>
      <c r="BA95" s="275"/>
      <c r="BB95" s="275"/>
      <c r="BC95" s="275"/>
      <c r="BD95" s="275"/>
      <c r="BE95" s="275"/>
      <c r="BF95" s="275"/>
      <c r="BG95" s="275"/>
      <c r="BH95" s="275"/>
      <c r="BI95" s="275"/>
      <c r="BJ95" s="275"/>
      <c r="BK95" s="275"/>
      <c r="BL95" s="275"/>
      <c r="BM95" s="275"/>
      <c r="BN95" s="275"/>
      <c r="BO95" s="275"/>
      <c r="BP95" s="275"/>
      <c r="BQ95" s="275"/>
      <c r="BR95" s="275"/>
      <c r="BS95" s="275"/>
      <c r="BT95" s="275"/>
      <c r="BU95" s="275"/>
      <c r="BV95" s="275"/>
      <c r="BW95" s="275"/>
      <c r="BX95" s="275"/>
      <c r="BY95" s="275"/>
      <c r="BZ95" s="275"/>
      <c r="CA95" s="275"/>
      <c r="CB95" s="275"/>
      <c r="CC95" s="275"/>
      <c r="CD95" s="275"/>
      <c r="CE95" s="275"/>
      <c r="CF95" s="275"/>
      <c r="CG95" s="275"/>
      <c r="CH95" s="275"/>
      <c r="CI95" s="275"/>
      <c r="CJ95" s="275"/>
      <c r="CK95" s="275"/>
      <c r="CL95" s="275"/>
      <c r="CM95" s="275"/>
      <c r="CN95" s="275"/>
      <c r="CO95" s="275"/>
      <c r="CP95" s="275"/>
      <c r="CQ95" s="275"/>
      <c r="CR95" s="275"/>
      <c r="CS95" s="275"/>
      <c r="CT95" s="275"/>
      <c r="CU95" s="275"/>
      <c r="CV95" s="275"/>
      <c r="CW95" s="275"/>
      <c r="CX95" s="275"/>
      <c r="CY95" s="275"/>
      <c r="CZ95" s="275"/>
      <c r="DA95" s="275"/>
      <c r="DB95" s="275"/>
      <c r="DC95" s="275"/>
      <c r="DD95" s="275"/>
      <c r="DE95" s="275"/>
      <c r="DF95" s="275"/>
      <c r="DG95" s="275"/>
      <c r="DH95" s="275"/>
      <c r="DI95" s="275"/>
      <c r="DJ95" s="275"/>
      <c r="DK95" s="275"/>
      <c r="DL95" s="275"/>
      <c r="DM95" s="275"/>
      <c r="DN95" s="275"/>
      <c r="DO95" s="275"/>
      <c r="DP95" s="275"/>
      <c r="DQ95" s="275"/>
      <c r="DR95" s="275"/>
      <c r="DS95" s="275"/>
      <c r="DT95" s="275"/>
      <c r="DU95" s="275"/>
      <c r="DV95" s="275"/>
      <c r="DW95" s="275"/>
      <c r="DX95" s="275"/>
      <c r="DY95" s="275"/>
      <c r="DZ95" s="275"/>
      <c r="EA95" s="275"/>
      <c r="EB95" s="275"/>
      <c r="EC95" s="275"/>
      <c r="ED95" s="275"/>
      <c r="EE95" s="275"/>
      <c r="EF95" s="275"/>
      <c r="EG95" s="275"/>
      <c r="EH95" s="275"/>
      <c r="EI95" s="275"/>
      <c r="EJ95" s="275"/>
      <c r="EK95" s="275"/>
      <c r="EL95" s="275"/>
      <c r="EM95" s="275"/>
      <c r="EN95" s="275"/>
      <c r="EO95" s="275"/>
      <c r="EP95" s="275"/>
      <c r="EQ95" s="275"/>
      <c r="ER95" s="275"/>
      <c r="ES95" s="275"/>
      <c r="ET95" s="275"/>
      <c r="EU95" s="275"/>
      <c r="EV95" s="275"/>
      <c r="EW95" s="275"/>
      <c r="EX95" s="275"/>
      <c r="EY95" s="275"/>
      <c r="EZ95" s="275"/>
      <c r="FA95" s="275"/>
      <c r="FB95" s="275"/>
      <c r="FC95" s="275"/>
      <c r="FD95" s="275"/>
      <c r="FE95" s="275"/>
      <c r="FF95" s="275"/>
      <c r="FG95" s="275"/>
      <c r="FH95" s="275"/>
      <c r="FI95" s="275"/>
      <c r="FJ95" s="275"/>
      <c r="FK95" s="275"/>
      <c r="FL95" s="275"/>
      <c r="FM95" s="275"/>
      <c r="FN95" s="275"/>
      <c r="FO95" s="275"/>
      <c r="FP95" s="275"/>
      <c r="FQ95" s="275"/>
      <c r="FR95" s="275"/>
      <c r="FS95" s="275"/>
      <c r="FT95" s="275"/>
      <c r="FU95" s="275"/>
      <c r="FV95" s="275"/>
      <c r="FW95" s="275"/>
      <c r="FX95" s="275"/>
      <c r="FY95" s="275"/>
      <c r="FZ95" s="275"/>
      <c r="GA95" s="275"/>
      <c r="GB95" s="275"/>
      <c r="GC95" s="275"/>
      <c r="GD95" s="275"/>
      <c r="GE95" s="275"/>
      <c r="GF95" s="275"/>
      <c r="GG95" s="275"/>
      <c r="GH95" s="275"/>
      <c r="GI95" s="275"/>
      <c r="GJ95" s="275"/>
      <c r="GK95" s="275"/>
      <c r="GL95" s="275"/>
      <c r="GM95" s="275"/>
      <c r="GN95" s="275"/>
      <c r="GO95" s="275"/>
      <c r="GP95" s="275"/>
      <c r="GQ95" s="275"/>
      <c r="GR95" s="275"/>
      <c r="GS95" s="275"/>
      <c r="GT95" s="275"/>
      <c r="GU95" s="275"/>
      <c r="GV95" s="275"/>
      <c r="GW95" s="275"/>
      <c r="GX95" s="275"/>
      <c r="GY95" s="275"/>
      <c r="GZ95" s="275"/>
      <c r="HA95" s="275"/>
      <c r="HB95" s="275"/>
      <c r="HC95" s="275"/>
      <c r="HD95" s="275"/>
      <c r="HE95" s="275"/>
      <c r="HF95" s="275"/>
      <c r="HG95" s="275"/>
      <c r="HH95" s="275"/>
      <c r="HI95" s="275"/>
      <c r="HJ95" s="275"/>
      <c r="HK95" s="275"/>
      <c r="HL95" s="275"/>
      <c r="HM95" s="275"/>
      <c r="HN95" s="275"/>
      <c r="HO95" s="275"/>
      <c r="HP95" s="275"/>
      <c r="HQ95" s="275"/>
      <c r="HR95" s="275"/>
      <c r="HS95" s="275"/>
      <c r="HT95" s="275"/>
      <c r="HU95" s="275"/>
      <c r="HV95" s="275"/>
      <c r="HW95" s="275"/>
      <c r="HX95" s="275"/>
      <c r="HY95" s="275"/>
      <c r="HZ95" s="275"/>
      <c r="IA95" s="275"/>
      <c r="IB95" s="275"/>
      <c r="IC95" s="275"/>
      <c r="ID95" s="275"/>
      <c r="IE95" s="275"/>
      <c r="IF95" s="275"/>
      <c r="IG95" s="275"/>
      <c r="IH95" s="275"/>
      <c r="II95" s="275"/>
      <c r="IJ95" s="275"/>
      <c r="IK95" s="275"/>
      <c r="IL95" s="275"/>
      <c r="IM95" s="275"/>
      <c r="IN95" s="275"/>
      <c r="IO95" s="275"/>
      <c r="IP95" s="275"/>
      <c r="IQ95" s="275"/>
      <c r="IR95" s="275"/>
      <c r="IS95" s="275"/>
      <c r="IT95" s="275"/>
      <c r="IU95" s="275"/>
      <c r="IV95" s="275"/>
      <c r="IW95" s="275"/>
      <c r="IX95" s="275"/>
      <c r="IY95" s="275"/>
      <c r="IZ95" s="275"/>
      <c r="JA95" s="275"/>
      <c r="JB95" s="275"/>
      <c r="JC95" s="275"/>
      <c r="JD95" s="275"/>
      <c r="JE95" s="275"/>
      <c r="JF95" s="275"/>
      <c r="JG95" s="275"/>
    </row>
    <row r="96" spans="1:267" s="276" customFormat="1" ht="17">
      <c r="A96" s="265"/>
      <c r="B96" s="266" t="s">
        <v>3089</v>
      </c>
      <c r="C96" s="267"/>
      <c r="D96" s="268"/>
      <c r="E96" s="268"/>
      <c r="F96" s="269"/>
      <c r="G96" s="269"/>
      <c r="H96" s="270" t="s">
        <v>2849</v>
      </c>
      <c r="I96" s="270" t="s">
        <v>2849</v>
      </c>
      <c r="J96" s="271">
        <f>SUM(J93:J95)</f>
        <v>258</v>
      </c>
      <c r="K96" s="271">
        <f>SUM(K4:K5,K9:K19,K26:K48,K52:K65,K69:K78)</f>
        <v>19763</v>
      </c>
      <c r="L96" s="270" t="s">
        <v>2849</v>
      </c>
      <c r="M96" s="369">
        <f t="shared" ref="M96:V96" si="33">SUM(M21,M80)</f>
        <v>10532.075999999999</v>
      </c>
      <c r="N96" s="370" t="e">
        <f t="shared" si="33"/>
        <v>#DIV/0!</v>
      </c>
      <c r="O96" s="371">
        <f t="shared" si="33"/>
        <v>491951.09419766412</v>
      </c>
      <c r="P96" s="371">
        <f t="shared" si="33"/>
        <v>496870.60513964074</v>
      </c>
      <c r="Q96" s="371">
        <f t="shared" si="33"/>
        <v>214132.73472228803</v>
      </c>
      <c r="R96" s="371">
        <f t="shared" si="33"/>
        <v>53826.446481264</v>
      </c>
      <c r="S96" s="371">
        <f t="shared" si="33"/>
        <v>52436.084428799993</v>
      </c>
      <c r="T96" s="371">
        <f t="shared" si="33"/>
        <v>267959.18120355206</v>
      </c>
      <c r="U96" s="371">
        <f t="shared" si="33"/>
        <v>320395.26563235209</v>
      </c>
      <c r="V96" s="372">
        <f t="shared" si="33"/>
        <v>1309216.9649696564</v>
      </c>
      <c r="W96" s="275"/>
      <c r="X96" s="275"/>
      <c r="Y96" s="275"/>
      <c r="Z96" s="275"/>
      <c r="AA96" s="275"/>
      <c r="AB96" s="275"/>
      <c r="AC96" s="275"/>
      <c r="AD96" s="275"/>
      <c r="AE96" s="275"/>
      <c r="AF96" s="275"/>
      <c r="AG96" s="275"/>
      <c r="AH96" s="275"/>
      <c r="AI96" s="275"/>
      <c r="AJ96" s="275"/>
      <c r="AK96" s="275"/>
      <c r="AL96" s="275"/>
      <c r="AM96" s="275"/>
      <c r="AN96" s="275"/>
      <c r="AO96" s="275"/>
      <c r="AP96" s="275"/>
      <c r="AQ96" s="275"/>
      <c r="AR96" s="275"/>
      <c r="AS96" s="275"/>
      <c r="AT96" s="275"/>
      <c r="AU96" s="275"/>
      <c r="AV96" s="275"/>
      <c r="AW96" s="275"/>
      <c r="AX96" s="275"/>
      <c r="AY96" s="275"/>
      <c r="AZ96" s="275"/>
      <c r="BA96" s="275"/>
      <c r="BB96" s="275"/>
      <c r="BC96" s="275"/>
      <c r="BD96" s="275"/>
      <c r="BE96" s="275"/>
      <c r="BF96" s="275"/>
      <c r="BG96" s="275"/>
      <c r="BH96" s="275"/>
      <c r="BI96" s="275"/>
      <c r="BJ96" s="275"/>
      <c r="BK96" s="275"/>
      <c r="BL96" s="275"/>
      <c r="BM96" s="275"/>
      <c r="BN96" s="275"/>
      <c r="BO96" s="275"/>
      <c r="BP96" s="275"/>
      <c r="BQ96" s="275"/>
      <c r="BR96" s="275"/>
      <c r="BS96" s="275"/>
      <c r="BT96" s="275"/>
      <c r="BU96" s="275"/>
      <c r="BV96" s="275"/>
      <c r="BW96" s="275"/>
      <c r="BX96" s="275"/>
      <c r="BY96" s="275"/>
      <c r="BZ96" s="275"/>
      <c r="CA96" s="275"/>
      <c r="CB96" s="275"/>
      <c r="CC96" s="275"/>
      <c r="CD96" s="275"/>
      <c r="CE96" s="275"/>
      <c r="CF96" s="275"/>
      <c r="CG96" s="275"/>
      <c r="CH96" s="275"/>
      <c r="CI96" s="275"/>
      <c r="CJ96" s="275"/>
      <c r="CK96" s="275"/>
      <c r="CL96" s="275"/>
      <c r="CM96" s="275"/>
      <c r="CN96" s="275"/>
      <c r="CO96" s="275"/>
      <c r="CP96" s="275"/>
      <c r="CQ96" s="275"/>
      <c r="CR96" s="275"/>
      <c r="CS96" s="275"/>
      <c r="CT96" s="275"/>
      <c r="CU96" s="275"/>
      <c r="CV96" s="275"/>
      <c r="CW96" s="275"/>
      <c r="CX96" s="275"/>
      <c r="CY96" s="275"/>
      <c r="CZ96" s="275"/>
      <c r="DA96" s="275"/>
      <c r="DB96" s="275"/>
      <c r="DC96" s="275"/>
      <c r="DD96" s="275"/>
      <c r="DE96" s="275"/>
      <c r="DF96" s="275"/>
      <c r="DG96" s="275"/>
      <c r="DH96" s="275"/>
      <c r="DI96" s="275"/>
      <c r="DJ96" s="275"/>
      <c r="DK96" s="275"/>
      <c r="DL96" s="275"/>
      <c r="DM96" s="275"/>
      <c r="DN96" s="275"/>
      <c r="DO96" s="275"/>
      <c r="DP96" s="275"/>
      <c r="DQ96" s="275"/>
      <c r="DR96" s="275"/>
      <c r="DS96" s="275"/>
      <c r="DT96" s="275"/>
      <c r="DU96" s="275"/>
      <c r="DV96" s="275"/>
      <c r="DW96" s="275"/>
      <c r="DX96" s="275"/>
      <c r="DY96" s="275"/>
      <c r="DZ96" s="275"/>
      <c r="EA96" s="275"/>
      <c r="EB96" s="275"/>
      <c r="EC96" s="275"/>
      <c r="ED96" s="275"/>
      <c r="EE96" s="275"/>
      <c r="EF96" s="275"/>
      <c r="EG96" s="275"/>
      <c r="EH96" s="275"/>
      <c r="EI96" s="275"/>
      <c r="EJ96" s="275"/>
      <c r="EK96" s="275"/>
      <c r="EL96" s="275"/>
      <c r="EM96" s="275"/>
      <c r="EN96" s="275"/>
      <c r="EO96" s="275"/>
      <c r="EP96" s="275"/>
      <c r="EQ96" s="275"/>
      <c r="ER96" s="275"/>
      <c r="ES96" s="275"/>
      <c r="ET96" s="275"/>
      <c r="EU96" s="275"/>
      <c r="EV96" s="275"/>
      <c r="EW96" s="275"/>
      <c r="EX96" s="275"/>
      <c r="EY96" s="275"/>
      <c r="EZ96" s="275"/>
      <c r="FA96" s="275"/>
      <c r="FB96" s="275"/>
      <c r="FC96" s="275"/>
      <c r="FD96" s="275"/>
      <c r="FE96" s="275"/>
      <c r="FF96" s="275"/>
      <c r="FG96" s="275"/>
      <c r="FH96" s="275"/>
      <c r="FI96" s="275"/>
      <c r="FJ96" s="275"/>
      <c r="FK96" s="275"/>
      <c r="FL96" s="275"/>
      <c r="FM96" s="275"/>
      <c r="FN96" s="275"/>
      <c r="FO96" s="275"/>
      <c r="FP96" s="275"/>
      <c r="FQ96" s="275"/>
      <c r="FR96" s="275"/>
      <c r="FS96" s="275"/>
      <c r="FT96" s="275"/>
      <c r="FU96" s="275"/>
      <c r="FV96" s="275"/>
      <c r="FW96" s="275"/>
      <c r="FX96" s="275"/>
      <c r="FY96" s="275"/>
      <c r="FZ96" s="275"/>
      <c r="GA96" s="275"/>
      <c r="GB96" s="275"/>
      <c r="GC96" s="275"/>
      <c r="GD96" s="275"/>
      <c r="GE96" s="275"/>
      <c r="GF96" s="275"/>
      <c r="GG96" s="275"/>
      <c r="GH96" s="275"/>
      <c r="GI96" s="275"/>
      <c r="GJ96" s="275"/>
      <c r="GK96" s="275"/>
      <c r="GL96" s="275"/>
      <c r="GM96" s="275"/>
      <c r="GN96" s="275"/>
      <c r="GO96" s="275"/>
      <c r="GP96" s="275"/>
      <c r="GQ96" s="275"/>
      <c r="GR96" s="275"/>
      <c r="GS96" s="275"/>
      <c r="GT96" s="275"/>
      <c r="GU96" s="275"/>
      <c r="GV96" s="275"/>
      <c r="GW96" s="275"/>
      <c r="GX96" s="275"/>
      <c r="GY96" s="275"/>
      <c r="GZ96" s="275"/>
      <c r="HA96" s="275"/>
      <c r="HB96" s="275"/>
      <c r="HC96" s="275"/>
      <c r="HD96" s="275"/>
      <c r="HE96" s="275"/>
      <c r="HF96" s="275"/>
      <c r="HG96" s="275"/>
      <c r="HH96" s="275"/>
      <c r="HI96" s="275"/>
      <c r="HJ96" s="275"/>
      <c r="HK96" s="275"/>
      <c r="HL96" s="275"/>
      <c r="HM96" s="275"/>
      <c r="HN96" s="275"/>
      <c r="HO96" s="275"/>
      <c r="HP96" s="275"/>
      <c r="HQ96" s="275"/>
      <c r="HR96" s="275"/>
      <c r="HS96" s="275"/>
      <c r="HT96" s="275"/>
      <c r="HU96" s="275"/>
      <c r="HV96" s="275"/>
      <c r="HW96" s="275"/>
      <c r="HX96" s="275"/>
      <c r="HY96" s="275"/>
      <c r="HZ96" s="275"/>
      <c r="IA96" s="275"/>
      <c r="IB96" s="275"/>
      <c r="IC96" s="275"/>
      <c r="ID96" s="275"/>
      <c r="IE96" s="275"/>
      <c r="IF96" s="275"/>
      <c r="IG96" s="275"/>
      <c r="IH96" s="275"/>
      <c r="II96" s="275"/>
      <c r="IJ96" s="275"/>
      <c r="IK96" s="275"/>
      <c r="IL96" s="275"/>
      <c r="IM96" s="275"/>
      <c r="IN96" s="275"/>
      <c r="IO96" s="275"/>
      <c r="IP96" s="275"/>
      <c r="IQ96" s="275"/>
      <c r="IR96" s="275"/>
      <c r="IS96" s="275"/>
      <c r="IT96" s="275"/>
      <c r="IU96" s="275"/>
      <c r="IV96" s="275"/>
      <c r="IW96" s="275"/>
      <c r="IX96" s="275"/>
      <c r="IY96" s="275"/>
      <c r="IZ96" s="275"/>
      <c r="JA96" s="275"/>
      <c r="JB96" s="275"/>
      <c r="JC96" s="275"/>
      <c r="JD96" s="275"/>
      <c r="JE96" s="275"/>
      <c r="JF96" s="275"/>
      <c r="JG96" s="275"/>
    </row>
    <row r="97" spans="1:267" s="276" customFormat="1" ht="17">
      <c r="A97" s="265"/>
      <c r="B97" s="266"/>
      <c r="C97" s="267"/>
      <c r="D97" s="268"/>
      <c r="E97" s="268"/>
      <c r="F97" s="269"/>
      <c r="G97" s="269"/>
      <c r="H97" s="270"/>
      <c r="I97" s="270"/>
      <c r="J97" s="271"/>
      <c r="K97" s="271"/>
      <c r="L97" s="270"/>
      <c r="M97" s="369"/>
      <c r="N97" s="370"/>
      <c r="O97" s="371"/>
      <c r="P97" s="371"/>
      <c r="Q97" s="371"/>
      <c r="R97" s="371"/>
      <c r="S97" s="371"/>
      <c r="T97" s="371"/>
      <c r="U97" s="371"/>
      <c r="V97" s="372"/>
      <c r="W97" s="275"/>
      <c r="X97" s="275"/>
      <c r="Y97" s="275"/>
      <c r="Z97" s="275"/>
      <c r="AA97" s="275"/>
      <c r="AB97" s="275"/>
      <c r="AC97" s="275"/>
      <c r="AD97" s="275"/>
      <c r="AE97" s="275"/>
      <c r="AF97" s="275"/>
      <c r="AG97" s="275"/>
      <c r="AH97" s="275"/>
      <c r="AI97" s="275"/>
      <c r="AJ97" s="275"/>
      <c r="AK97" s="275"/>
      <c r="AL97" s="275"/>
      <c r="AM97" s="275"/>
      <c r="AN97" s="275"/>
      <c r="AO97" s="275"/>
      <c r="AP97" s="275"/>
      <c r="AQ97" s="275"/>
      <c r="AR97" s="275"/>
      <c r="AS97" s="275"/>
      <c r="AT97" s="275"/>
      <c r="AU97" s="275"/>
      <c r="AV97" s="275"/>
      <c r="AW97" s="275"/>
      <c r="AX97" s="275"/>
      <c r="AY97" s="275"/>
      <c r="AZ97" s="275"/>
      <c r="BA97" s="275"/>
      <c r="BB97" s="275"/>
      <c r="BC97" s="275"/>
      <c r="BD97" s="275"/>
      <c r="BE97" s="275"/>
      <c r="BF97" s="275"/>
      <c r="BG97" s="275"/>
      <c r="BH97" s="275"/>
      <c r="BI97" s="275"/>
      <c r="BJ97" s="275"/>
      <c r="BK97" s="275"/>
      <c r="BL97" s="275"/>
      <c r="BM97" s="275"/>
      <c r="BN97" s="275"/>
      <c r="BO97" s="275"/>
      <c r="BP97" s="275"/>
      <c r="BQ97" s="275"/>
      <c r="BR97" s="275"/>
      <c r="BS97" s="275"/>
      <c r="BT97" s="275"/>
      <c r="BU97" s="275"/>
      <c r="BV97" s="275"/>
      <c r="BW97" s="275"/>
      <c r="BX97" s="275"/>
      <c r="BY97" s="275"/>
      <c r="BZ97" s="275"/>
      <c r="CA97" s="275"/>
      <c r="CB97" s="275"/>
      <c r="CC97" s="275"/>
      <c r="CD97" s="275"/>
      <c r="CE97" s="275"/>
      <c r="CF97" s="275"/>
      <c r="CG97" s="275"/>
      <c r="CH97" s="275"/>
      <c r="CI97" s="275"/>
      <c r="CJ97" s="275"/>
      <c r="CK97" s="275"/>
      <c r="CL97" s="275"/>
      <c r="CM97" s="275"/>
      <c r="CN97" s="275"/>
      <c r="CO97" s="275"/>
      <c r="CP97" s="275"/>
      <c r="CQ97" s="275"/>
      <c r="CR97" s="275"/>
      <c r="CS97" s="275"/>
      <c r="CT97" s="275"/>
      <c r="CU97" s="275"/>
      <c r="CV97" s="275"/>
      <c r="CW97" s="275"/>
      <c r="CX97" s="275"/>
      <c r="CY97" s="275"/>
      <c r="CZ97" s="275"/>
      <c r="DA97" s="275"/>
      <c r="DB97" s="275"/>
      <c r="DC97" s="275"/>
      <c r="DD97" s="275"/>
      <c r="DE97" s="275"/>
      <c r="DF97" s="275"/>
      <c r="DG97" s="275"/>
      <c r="DH97" s="275"/>
      <c r="DI97" s="275"/>
      <c r="DJ97" s="275"/>
      <c r="DK97" s="275"/>
      <c r="DL97" s="275"/>
      <c r="DM97" s="275"/>
      <c r="DN97" s="275"/>
      <c r="DO97" s="275"/>
      <c r="DP97" s="275"/>
      <c r="DQ97" s="275"/>
      <c r="DR97" s="275"/>
      <c r="DS97" s="275"/>
      <c r="DT97" s="275"/>
      <c r="DU97" s="275"/>
      <c r="DV97" s="275"/>
      <c r="DW97" s="275"/>
      <c r="DX97" s="275"/>
      <c r="DY97" s="275"/>
      <c r="DZ97" s="275"/>
      <c r="EA97" s="275"/>
      <c r="EB97" s="275"/>
      <c r="EC97" s="275"/>
      <c r="ED97" s="275"/>
      <c r="EE97" s="275"/>
      <c r="EF97" s="275"/>
      <c r="EG97" s="275"/>
      <c r="EH97" s="275"/>
      <c r="EI97" s="275"/>
      <c r="EJ97" s="275"/>
      <c r="EK97" s="275"/>
      <c r="EL97" s="275"/>
      <c r="EM97" s="275"/>
      <c r="EN97" s="275"/>
      <c r="EO97" s="275"/>
      <c r="EP97" s="275"/>
      <c r="EQ97" s="275"/>
      <c r="ER97" s="275"/>
      <c r="ES97" s="275"/>
      <c r="ET97" s="275"/>
      <c r="EU97" s="275"/>
      <c r="EV97" s="275"/>
      <c r="EW97" s="275"/>
      <c r="EX97" s="275"/>
      <c r="EY97" s="275"/>
      <c r="EZ97" s="275"/>
      <c r="FA97" s="275"/>
      <c r="FB97" s="275"/>
      <c r="FC97" s="275"/>
      <c r="FD97" s="275"/>
      <c r="FE97" s="275"/>
      <c r="FF97" s="275"/>
      <c r="FG97" s="275"/>
      <c r="FH97" s="275"/>
      <c r="FI97" s="275"/>
      <c r="FJ97" s="275"/>
      <c r="FK97" s="275"/>
      <c r="FL97" s="275"/>
      <c r="FM97" s="275"/>
      <c r="FN97" s="275"/>
      <c r="FO97" s="275"/>
      <c r="FP97" s="275"/>
      <c r="FQ97" s="275"/>
      <c r="FR97" s="275"/>
      <c r="FS97" s="275"/>
      <c r="FT97" s="275"/>
      <c r="FU97" s="275"/>
      <c r="FV97" s="275"/>
      <c r="FW97" s="275"/>
      <c r="FX97" s="275"/>
      <c r="FY97" s="275"/>
      <c r="FZ97" s="275"/>
      <c r="GA97" s="275"/>
      <c r="GB97" s="275"/>
      <c r="GC97" s="275"/>
      <c r="GD97" s="275"/>
      <c r="GE97" s="275"/>
      <c r="GF97" s="275"/>
      <c r="GG97" s="275"/>
      <c r="GH97" s="275"/>
      <c r="GI97" s="275"/>
      <c r="GJ97" s="275"/>
      <c r="GK97" s="275"/>
      <c r="GL97" s="275"/>
      <c r="GM97" s="275"/>
      <c r="GN97" s="275"/>
      <c r="GO97" s="275"/>
      <c r="GP97" s="275"/>
      <c r="GQ97" s="275"/>
      <c r="GR97" s="275"/>
      <c r="GS97" s="275"/>
      <c r="GT97" s="275"/>
      <c r="GU97" s="275"/>
      <c r="GV97" s="275"/>
      <c r="GW97" s="275"/>
      <c r="GX97" s="275"/>
      <c r="GY97" s="275"/>
      <c r="GZ97" s="275"/>
      <c r="HA97" s="275"/>
      <c r="HB97" s="275"/>
      <c r="HC97" s="275"/>
      <c r="HD97" s="275"/>
      <c r="HE97" s="275"/>
      <c r="HF97" s="275"/>
      <c r="HG97" s="275"/>
      <c r="HH97" s="275"/>
      <c r="HI97" s="275"/>
      <c r="HJ97" s="275"/>
      <c r="HK97" s="275"/>
      <c r="HL97" s="275"/>
      <c r="HM97" s="275"/>
      <c r="HN97" s="275"/>
      <c r="HO97" s="275"/>
      <c r="HP97" s="275"/>
      <c r="HQ97" s="275"/>
      <c r="HR97" s="275"/>
      <c r="HS97" s="275"/>
      <c r="HT97" s="275"/>
      <c r="HU97" s="275"/>
      <c r="HV97" s="275"/>
      <c r="HW97" s="275"/>
      <c r="HX97" s="275"/>
      <c r="HY97" s="275"/>
      <c r="HZ97" s="275"/>
      <c r="IA97" s="275"/>
      <c r="IB97" s="275"/>
      <c r="IC97" s="275"/>
      <c r="ID97" s="275"/>
      <c r="IE97" s="275"/>
      <c r="IF97" s="275"/>
      <c r="IG97" s="275"/>
      <c r="IH97" s="275"/>
      <c r="II97" s="275"/>
      <c r="IJ97" s="275"/>
      <c r="IK97" s="275"/>
      <c r="IL97" s="275"/>
      <c r="IM97" s="275"/>
      <c r="IN97" s="275"/>
      <c r="IO97" s="275"/>
      <c r="IP97" s="275"/>
      <c r="IQ97" s="275"/>
      <c r="IR97" s="275"/>
      <c r="IS97" s="275"/>
      <c r="IT97" s="275"/>
      <c r="IU97" s="275"/>
      <c r="IV97" s="275"/>
      <c r="IW97" s="275"/>
      <c r="IX97" s="275"/>
      <c r="IY97" s="275"/>
      <c r="IZ97" s="275"/>
      <c r="JA97" s="275"/>
      <c r="JB97" s="275"/>
      <c r="JC97" s="275"/>
      <c r="JD97" s="275"/>
      <c r="JE97" s="275"/>
      <c r="JF97" s="275"/>
      <c r="JG97" s="275"/>
    </row>
    <row r="98" spans="1:267" s="387" customFormat="1" ht="17">
      <c r="A98" s="373" t="s">
        <v>3090</v>
      </c>
      <c r="B98" s="374"/>
      <c r="C98" s="374"/>
      <c r="D98" s="375"/>
      <c r="E98" s="375"/>
      <c r="F98" s="336"/>
      <c r="G98" s="376"/>
      <c r="H98" s="374"/>
      <c r="I98" s="374"/>
      <c r="J98" s="271"/>
      <c r="K98" s="271"/>
      <c r="L98" s="374"/>
      <c r="M98" s="377"/>
      <c r="N98" s="273"/>
      <c r="O98" s="378"/>
      <c r="P98" s="378"/>
      <c r="Q98" s="378"/>
      <c r="R98" s="378"/>
      <c r="S98" s="378"/>
      <c r="T98" s="378"/>
      <c r="U98" s="378"/>
      <c r="V98" s="379"/>
      <c r="W98" s="275"/>
      <c r="X98" s="275"/>
      <c r="Y98" s="275"/>
      <c r="Z98" s="275"/>
      <c r="AA98" s="275"/>
      <c r="AB98" s="275"/>
      <c r="AC98" s="275"/>
      <c r="AD98" s="275"/>
      <c r="AE98" s="275"/>
      <c r="AF98" s="275"/>
      <c r="AG98" s="275"/>
      <c r="AH98" s="275"/>
      <c r="AI98" s="275"/>
      <c r="AJ98" s="275"/>
      <c r="AK98" s="275"/>
      <c r="AL98" s="275"/>
      <c r="AM98" s="275"/>
      <c r="AN98" s="275"/>
      <c r="AO98" s="275"/>
      <c r="AP98" s="275"/>
      <c r="AQ98" s="275"/>
      <c r="AR98" s="275"/>
      <c r="AS98" s="275"/>
      <c r="AT98" s="275"/>
      <c r="AU98" s="275"/>
      <c r="AV98" s="275"/>
      <c r="AW98" s="275"/>
      <c r="AX98" s="275"/>
      <c r="AY98" s="275"/>
      <c r="AZ98" s="275"/>
      <c r="BA98" s="275"/>
      <c r="BB98" s="275"/>
      <c r="BC98" s="275"/>
      <c r="BD98" s="275"/>
      <c r="BE98" s="275"/>
      <c r="BF98" s="275"/>
      <c r="BG98" s="275"/>
      <c r="BH98" s="275"/>
      <c r="BI98" s="275"/>
      <c r="BJ98" s="275"/>
      <c r="BK98" s="275"/>
      <c r="BL98" s="275"/>
      <c r="BM98" s="275"/>
      <c r="BN98" s="275"/>
      <c r="BO98" s="275"/>
      <c r="BP98" s="275"/>
      <c r="BQ98" s="275"/>
      <c r="BR98" s="275"/>
      <c r="BS98" s="275"/>
      <c r="BT98" s="275"/>
      <c r="BU98" s="275"/>
      <c r="BV98" s="275"/>
      <c r="BW98" s="275"/>
      <c r="BX98" s="275"/>
      <c r="BY98" s="275"/>
      <c r="BZ98" s="275"/>
      <c r="CA98" s="275"/>
      <c r="CB98" s="275"/>
      <c r="CC98" s="275"/>
      <c r="CD98" s="275"/>
      <c r="CE98" s="275"/>
      <c r="CF98" s="275"/>
      <c r="CG98" s="275"/>
      <c r="CH98" s="275"/>
      <c r="CI98" s="275"/>
      <c r="CJ98" s="275"/>
      <c r="CK98" s="275"/>
      <c r="CL98" s="275"/>
      <c r="CM98" s="275"/>
      <c r="CN98" s="275"/>
      <c r="CO98" s="275"/>
      <c r="CP98" s="275"/>
      <c r="CQ98" s="275"/>
      <c r="CR98" s="275"/>
      <c r="CS98" s="275"/>
      <c r="CT98" s="275"/>
      <c r="CU98" s="275"/>
      <c r="CV98" s="275"/>
      <c r="CW98" s="275"/>
      <c r="CX98" s="275"/>
      <c r="CY98" s="275"/>
      <c r="CZ98" s="275"/>
      <c r="DA98" s="275"/>
      <c r="DB98" s="275"/>
      <c r="DC98" s="275"/>
      <c r="DD98" s="275"/>
      <c r="DE98" s="275"/>
      <c r="DF98" s="275"/>
      <c r="DG98" s="275"/>
      <c r="DH98" s="275"/>
      <c r="DI98" s="275"/>
      <c r="DJ98" s="275"/>
      <c r="DK98" s="275"/>
      <c r="DL98" s="275"/>
      <c r="DM98" s="275"/>
      <c r="DN98" s="275"/>
      <c r="DO98" s="275"/>
      <c r="DP98" s="275"/>
      <c r="DQ98" s="275"/>
      <c r="DR98" s="275"/>
      <c r="DS98" s="275"/>
      <c r="DT98" s="275"/>
      <c r="DU98" s="275"/>
      <c r="DV98" s="275"/>
      <c r="DW98" s="275"/>
      <c r="DX98" s="275"/>
      <c r="DY98" s="275"/>
      <c r="DZ98" s="275"/>
      <c r="EA98" s="275"/>
      <c r="EB98" s="275"/>
      <c r="EC98" s="275"/>
      <c r="ED98" s="275"/>
      <c r="EE98" s="275"/>
      <c r="EF98" s="275"/>
      <c r="EG98" s="275"/>
      <c r="EH98" s="275"/>
      <c r="EI98" s="275"/>
      <c r="EJ98" s="275"/>
      <c r="EK98" s="275"/>
      <c r="EL98" s="275"/>
      <c r="EM98" s="275"/>
      <c r="EN98" s="275"/>
      <c r="EO98" s="275"/>
      <c r="EP98" s="275"/>
      <c r="EQ98" s="275"/>
      <c r="ER98" s="275"/>
      <c r="ES98" s="275"/>
      <c r="ET98" s="275"/>
      <c r="EU98" s="275"/>
      <c r="EV98" s="275"/>
      <c r="EW98" s="275"/>
      <c r="EX98" s="275"/>
      <c r="EY98" s="275"/>
      <c r="EZ98" s="275"/>
      <c r="FA98" s="275"/>
      <c r="FB98" s="275"/>
      <c r="FC98" s="275"/>
      <c r="FD98" s="275"/>
      <c r="FE98" s="275"/>
      <c r="FF98" s="275"/>
      <c r="FG98" s="275"/>
      <c r="FH98" s="275"/>
      <c r="FI98" s="275"/>
      <c r="FJ98" s="275"/>
      <c r="FK98" s="275"/>
      <c r="FL98" s="275"/>
      <c r="FM98" s="275"/>
      <c r="FN98" s="275"/>
      <c r="FO98" s="275"/>
      <c r="FP98" s="275"/>
      <c r="FQ98" s="275"/>
      <c r="FR98" s="275"/>
      <c r="FS98" s="275"/>
      <c r="FT98" s="275"/>
      <c r="FU98" s="275"/>
      <c r="FV98" s="275"/>
      <c r="FW98" s="275"/>
      <c r="FX98" s="275"/>
      <c r="FY98" s="275"/>
      <c r="FZ98" s="275"/>
      <c r="GA98" s="275"/>
      <c r="GB98" s="275"/>
      <c r="GC98" s="275"/>
      <c r="GD98" s="275"/>
      <c r="GE98" s="275"/>
      <c r="GF98" s="275"/>
      <c r="GG98" s="275"/>
      <c r="GH98" s="275"/>
      <c r="GI98" s="275"/>
      <c r="GJ98" s="275"/>
      <c r="GK98" s="275"/>
      <c r="GL98" s="275"/>
      <c r="GM98" s="275"/>
      <c r="GN98" s="275"/>
      <c r="GO98" s="275"/>
      <c r="GP98" s="275"/>
      <c r="GQ98" s="275"/>
      <c r="GR98" s="275"/>
      <c r="GS98" s="275"/>
      <c r="GT98" s="275"/>
      <c r="GU98" s="275"/>
      <c r="GV98" s="275"/>
      <c r="GW98" s="275"/>
      <c r="GX98" s="275"/>
      <c r="GY98" s="275"/>
      <c r="GZ98" s="275"/>
      <c r="HA98" s="275"/>
      <c r="HB98" s="275"/>
      <c r="HC98" s="275"/>
      <c r="HD98" s="275"/>
      <c r="HE98" s="275"/>
      <c r="HF98" s="275"/>
      <c r="HG98" s="275"/>
      <c r="HH98" s="275"/>
      <c r="HI98" s="275"/>
      <c r="HJ98" s="275"/>
      <c r="HK98" s="275"/>
      <c r="HL98" s="275"/>
      <c r="HM98" s="275"/>
      <c r="HN98" s="275"/>
      <c r="HO98" s="275"/>
      <c r="HP98" s="275"/>
      <c r="HQ98" s="275"/>
      <c r="HR98" s="275"/>
      <c r="HS98" s="275"/>
      <c r="HT98" s="275"/>
      <c r="HU98" s="275"/>
      <c r="HV98" s="275"/>
      <c r="HW98" s="275"/>
      <c r="HX98" s="275"/>
      <c r="HY98" s="275"/>
      <c r="HZ98" s="275"/>
      <c r="IA98" s="275"/>
      <c r="IB98" s="275"/>
      <c r="IC98" s="275"/>
      <c r="ID98" s="275"/>
      <c r="IE98" s="275"/>
      <c r="IF98" s="275"/>
      <c r="IG98" s="275"/>
      <c r="IH98" s="275"/>
      <c r="II98" s="275"/>
      <c r="IJ98" s="275"/>
      <c r="IK98" s="275"/>
      <c r="IL98" s="275"/>
      <c r="IM98" s="275"/>
      <c r="IN98" s="275"/>
      <c r="IO98" s="275"/>
      <c r="IP98" s="275"/>
      <c r="IQ98" s="275"/>
      <c r="IR98" s="275"/>
      <c r="IS98" s="275"/>
      <c r="IT98" s="275"/>
      <c r="IU98" s="275"/>
      <c r="IV98" s="275"/>
      <c r="IW98" s="275"/>
      <c r="IX98" s="275"/>
      <c r="IY98" s="275"/>
      <c r="IZ98" s="275"/>
      <c r="JA98" s="275"/>
      <c r="JB98" s="275"/>
      <c r="JC98" s="275"/>
      <c r="JD98" s="275"/>
      <c r="JE98" s="275"/>
      <c r="JF98" s="275"/>
      <c r="JG98" s="275"/>
    </row>
    <row r="99" spans="1:267" s="276" customFormat="1" ht="17">
      <c r="A99" s="380" t="s">
        <v>3091</v>
      </c>
      <c r="B99" s="336" t="s">
        <v>3080</v>
      </c>
      <c r="C99" s="336"/>
      <c r="D99" s="335"/>
      <c r="E99" s="335"/>
      <c r="F99" s="336"/>
      <c r="G99" s="336"/>
      <c r="H99" s="343" t="s">
        <v>2849</v>
      </c>
      <c r="I99" s="344" t="s">
        <v>2849</v>
      </c>
      <c r="J99" s="345">
        <f>SUMIFS(J$4:J$5,$H$4:$H$5,$A$99)</f>
        <v>0</v>
      </c>
      <c r="K99" s="345">
        <f>SUMIFS(K$4:K$5,$H$4:$H$5,$A$99)</f>
        <v>0</v>
      </c>
      <c r="L99" s="345"/>
      <c r="M99" s="346">
        <f t="shared" ref="M99:V99" si="34">SUMIFS(M$4:M$5,$H$4:$H$5,$A$99)</f>
        <v>0</v>
      </c>
      <c r="N99" s="347">
        <f t="shared" si="34"/>
        <v>0</v>
      </c>
      <c r="O99" s="345">
        <f t="shared" si="34"/>
        <v>0</v>
      </c>
      <c r="P99" s="345">
        <f t="shared" si="34"/>
        <v>0</v>
      </c>
      <c r="Q99" s="345">
        <f t="shared" si="34"/>
        <v>0</v>
      </c>
      <c r="R99" s="345">
        <f t="shared" si="34"/>
        <v>0</v>
      </c>
      <c r="S99" s="345">
        <f t="shared" si="34"/>
        <v>0</v>
      </c>
      <c r="T99" s="345">
        <f t="shared" si="34"/>
        <v>0</v>
      </c>
      <c r="U99" s="345">
        <f t="shared" si="34"/>
        <v>0</v>
      </c>
      <c r="V99" s="345">
        <f t="shared" si="34"/>
        <v>0</v>
      </c>
      <c r="W99" s="275"/>
      <c r="X99" s="275"/>
      <c r="Y99" s="275"/>
      <c r="Z99" s="275"/>
      <c r="AA99" s="275"/>
      <c r="AB99" s="275"/>
      <c r="AC99" s="275"/>
      <c r="AD99" s="275"/>
      <c r="AE99" s="275"/>
      <c r="AF99" s="275"/>
      <c r="AG99" s="275"/>
      <c r="AH99" s="275"/>
      <c r="AI99" s="275"/>
      <c r="AJ99" s="275"/>
      <c r="AK99" s="275"/>
      <c r="AL99" s="275"/>
      <c r="AM99" s="275"/>
      <c r="AN99" s="275"/>
      <c r="AO99" s="275"/>
      <c r="AP99" s="275"/>
      <c r="AQ99" s="275"/>
      <c r="AR99" s="275"/>
      <c r="AS99" s="275"/>
      <c r="AT99" s="275"/>
      <c r="AU99" s="275"/>
      <c r="AV99" s="275"/>
      <c r="AW99" s="275"/>
      <c r="AX99" s="275"/>
      <c r="AY99" s="275"/>
      <c r="AZ99" s="275"/>
      <c r="BA99" s="275"/>
      <c r="BB99" s="275"/>
      <c r="BC99" s="275"/>
      <c r="BD99" s="275"/>
      <c r="BE99" s="275"/>
      <c r="BF99" s="275"/>
      <c r="BG99" s="275"/>
      <c r="BH99" s="275"/>
      <c r="BI99" s="275"/>
      <c r="BJ99" s="275"/>
      <c r="BK99" s="275"/>
      <c r="BL99" s="275"/>
      <c r="BM99" s="275"/>
      <c r="BN99" s="275"/>
      <c r="BO99" s="275"/>
      <c r="BP99" s="275"/>
      <c r="BQ99" s="275"/>
      <c r="BR99" s="275"/>
      <c r="BS99" s="275"/>
      <c r="BT99" s="275"/>
      <c r="BU99" s="275"/>
      <c r="BV99" s="275"/>
      <c r="BW99" s="275"/>
      <c r="BX99" s="275"/>
      <c r="BY99" s="275"/>
      <c r="BZ99" s="275"/>
      <c r="CA99" s="275"/>
      <c r="CB99" s="275"/>
      <c r="CC99" s="275"/>
      <c r="CD99" s="275"/>
      <c r="CE99" s="275"/>
      <c r="CF99" s="275"/>
      <c r="CG99" s="275"/>
      <c r="CH99" s="275"/>
      <c r="CI99" s="275"/>
      <c r="CJ99" s="275"/>
      <c r="CK99" s="275"/>
      <c r="CL99" s="275"/>
      <c r="CM99" s="275"/>
      <c r="CN99" s="275"/>
      <c r="CO99" s="275"/>
      <c r="CP99" s="275"/>
      <c r="CQ99" s="275"/>
      <c r="CR99" s="275"/>
      <c r="CS99" s="275"/>
      <c r="CT99" s="275"/>
      <c r="CU99" s="275"/>
      <c r="CV99" s="275"/>
      <c r="CW99" s="275"/>
      <c r="CX99" s="275"/>
      <c r="CY99" s="275"/>
      <c r="CZ99" s="275"/>
      <c r="DA99" s="275"/>
      <c r="DB99" s="275"/>
      <c r="DC99" s="275"/>
      <c r="DD99" s="275"/>
      <c r="DE99" s="275"/>
      <c r="DF99" s="275"/>
      <c r="DG99" s="275"/>
      <c r="DH99" s="275"/>
      <c r="DI99" s="275"/>
      <c r="DJ99" s="275"/>
      <c r="DK99" s="275"/>
      <c r="DL99" s="275"/>
      <c r="DM99" s="275"/>
      <c r="DN99" s="275"/>
      <c r="DO99" s="275"/>
      <c r="DP99" s="275"/>
      <c r="DQ99" s="275"/>
      <c r="DR99" s="275"/>
      <c r="DS99" s="275"/>
      <c r="DT99" s="275"/>
      <c r="DU99" s="275"/>
      <c r="DV99" s="275"/>
      <c r="DW99" s="275"/>
      <c r="DX99" s="275"/>
      <c r="DY99" s="275"/>
      <c r="DZ99" s="275"/>
      <c r="EA99" s="275"/>
      <c r="EB99" s="275"/>
      <c r="EC99" s="275"/>
      <c r="ED99" s="275"/>
      <c r="EE99" s="275"/>
      <c r="EF99" s="275"/>
      <c r="EG99" s="275"/>
      <c r="EH99" s="275"/>
      <c r="EI99" s="275"/>
      <c r="EJ99" s="275"/>
      <c r="EK99" s="275"/>
      <c r="EL99" s="275"/>
      <c r="EM99" s="275"/>
      <c r="EN99" s="275"/>
      <c r="EO99" s="275"/>
      <c r="EP99" s="275"/>
      <c r="EQ99" s="275"/>
      <c r="ER99" s="275"/>
      <c r="ES99" s="275"/>
      <c r="ET99" s="275"/>
      <c r="EU99" s="275"/>
      <c r="EV99" s="275"/>
      <c r="EW99" s="275"/>
      <c r="EX99" s="275"/>
      <c r="EY99" s="275"/>
      <c r="EZ99" s="275"/>
      <c r="FA99" s="275"/>
      <c r="FB99" s="275"/>
      <c r="FC99" s="275"/>
      <c r="FD99" s="275"/>
      <c r="FE99" s="275"/>
      <c r="FF99" s="275"/>
      <c r="FG99" s="275"/>
      <c r="FH99" s="275"/>
      <c r="FI99" s="275"/>
      <c r="FJ99" s="275"/>
      <c r="FK99" s="275"/>
      <c r="FL99" s="275"/>
      <c r="FM99" s="275"/>
      <c r="FN99" s="275"/>
      <c r="FO99" s="275"/>
      <c r="FP99" s="275"/>
      <c r="FQ99" s="275"/>
      <c r="FR99" s="275"/>
      <c r="FS99" s="275"/>
      <c r="FT99" s="275"/>
      <c r="FU99" s="275"/>
      <c r="FV99" s="275"/>
      <c r="FW99" s="275"/>
      <c r="FX99" s="275"/>
      <c r="FY99" s="275"/>
      <c r="FZ99" s="275"/>
      <c r="GA99" s="275"/>
      <c r="GB99" s="275"/>
      <c r="GC99" s="275"/>
      <c r="GD99" s="275"/>
      <c r="GE99" s="275"/>
      <c r="GF99" s="275"/>
      <c r="GG99" s="275"/>
      <c r="GH99" s="275"/>
      <c r="GI99" s="275"/>
      <c r="GJ99" s="275"/>
      <c r="GK99" s="275"/>
      <c r="GL99" s="275"/>
      <c r="GM99" s="275"/>
      <c r="GN99" s="275"/>
      <c r="GO99" s="275"/>
      <c r="GP99" s="275"/>
      <c r="GQ99" s="275"/>
      <c r="GR99" s="275"/>
      <c r="GS99" s="275"/>
      <c r="GT99" s="275"/>
      <c r="GU99" s="275"/>
      <c r="GV99" s="275"/>
      <c r="GW99" s="275"/>
      <c r="GX99" s="275"/>
      <c r="GY99" s="275"/>
      <c r="GZ99" s="275"/>
      <c r="HA99" s="275"/>
      <c r="HB99" s="275"/>
      <c r="HC99" s="275"/>
      <c r="HD99" s="275"/>
      <c r="HE99" s="275"/>
      <c r="HF99" s="275"/>
      <c r="HG99" s="275"/>
      <c r="HH99" s="275"/>
      <c r="HI99" s="275"/>
      <c r="HJ99" s="275"/>
      <c r="HK99" s="275"/>
      <c r="HL99" s="275"/>
      <c r="HM99" s="275"/>
      <c r="HN99" s="275"/>
      <c r="HO99" s="275"/>
      <c r="HP99" s="275"/>
      <c r="HQ99" s="275"/>
      <c r="HR99" s="275"/>
      <c r="HS99" s="275"/>
      <c r="HT99" s="275"/>
      <c r="HU99" s="275"/>
      <c r="HV99" s="275"/>
      <c r="HW99" s="275"/>
      <c r="HX99" s="275"/>
      <c r="HY99" s="275"/>
      <c r="HZ99" s="275"/>
      <c r="IA99" s="275"/>
      <c r="IB99" s="275"/>
      <c r="IC99" s="275"/>
      <c r="ID99" s="275"/>
      <c r="IE99" s="275"/>
      <c r="IF99" s="275"/>
      <c r="IG99" s="275"/>
      <c r="IH99" s="275"/>
      <c r="II99" s="275"/>
      <c r="IJ99" s="275"/>
      <c r="IK99" s="275"/>
      <c r="IL99" s="275"/>
      <c r="IM99" s="275"/>
      <c r="IN99" s="275"/>
      <c r="IO99" s="275"/>
      <c r="IP99" s="275"/>
      <c r="IQ99" s="275"/>
      <c r="IR99" s="275"/>
      <c r="IS99" s="275"/>
      <c r="IT99" s="275"/>
      <c r="IU99" s="275"/>
      <c r="IV99" s="275"/>
      <c r="IW99" s="275"/>
      <c r="IX99" s="275"/>
      <c r="IY99" s="275"/>
      <c r="IZ99" s="275"/>
      <c r="JA99" s="275"/>
      <c r="JB99" s="275"/>
      <c r="JC99" s="275"/>
      <c r="JD99" s="275"/>
      <c r="JE99" s="275"/>
      <c r="JF99" s="275"/>
      <c r="JG99" s="275"/>
    </row>
    <row r="100" spans="1:267" s="276" customFormat="1" ht="17">
      <c r="A100" s="349"/>
      <c r="B100" s="350" t="s">
        <v>3081</v>
      </c>
      <c r="C100" s="350"/>
      <c r="D100" s="351" t="s">
        <v>2849</v>
      </c>
      <c r="E100" s="352" t="s">
        <v>2849</v>
      </c>
      <c r="F100" s="393">
        <v>116</v>
      </c>
      <c r="G100" s="274"/>
      <c r="H100" s="274"/>
      <c r="I100" s="274"/>
      <c r="J100" s="345">
        <f>SUMIFS(J$9:J$19,$H$9:$H$19,$A$99)</f>
        <v>1</v>
      </c>
      <c r="K100" s="345">
        <f>SUMIFS(K$9:K$19,$H$9:$H$19,$A$99)</f>
        <v>141</v>
      </c>
      <c r="L100" s="274"/>
      <c r="M100" s="346">
        <f t="shared" ref="M100:V100" si="35">SUMIFS(M$9:M$19,$H$9:$H$19,$A$99)</f>
        <v>82.061999999999998</v>
      </c>
      <c r="N100" s="347">
        <f t="shared" si="35"/>
        <v>9.5077545515846253</v>
      </c>
      <c r="O100" s="345">
        <f t="shared" si="35"/>
        <v>4348.7437072319999</v>
      </c>
      <c r="P100" s="345">
        <f t="shared" si="35"/>
        <v>4392.23114430432</v>
      </c>
      <c r="Q100" s="345">
        <f t="shared" si="35"/>
        <v>1461.5865735840011</v>
      </c>
      <c r="R100" s="345">
        <f t="shared" si="35"/>
        <v>410.01745319999998</v>
      </c>
      <c r="S100" s="345">
        <f t="shared" si="35"/>
        <v>364.32068198399998</v>
      </c>
      <c r="T100" s="345">
        <f t="shared" si="35"/>
        <v>1871.6040267840012</v>
      </c>
      <c r="U100" s="345">
        <f t="shared" si="35"/>
        <v>2235.9247087680014</v>
      </c>
      <c r="V100" s="345">
        <f t="shared" si="35"/>
        <v>10976.899560304322</v>
      </c>
      <c r="W100" s="275"/>
      <c r="X100" s="275"/>
      <c r="Y100" s="275"/>
      <c r="Z100" s="275"/>
      <c r="AA100" s="275"/>
      <c r="AB100" s="275"/>
      <c r="AC100" s="275"/>
      <c r="AD100" s="275"/>
      <c r="AE100" s="275"/>
      <c r="AF100" s="275"/>
      <c r="AG100" s="275"/>
      <c r="AH100" s="275"/>
      <c r="AI100" s="275"/>
      <c r="AJ100" s="275"/>
      <c r="AK100" s="275"/>
      <c r="AL100" s="275"/>
      <c r="AM100" s="275"/>
      <c r="AN100" s="275"/>
      <c r="AO100" s="275"/>
      <c r="AP100" s="275"/>
      <c r="AQ100" s="275"/>
      <c r="AR100" s="275"/>
      <c r="AS100" s="275"/>
      <c r="AT100" s="275"/>
      <c r="AU100" s="275"/>
      <c r="AV100" s="275"/>
      <c r="AW100" s="275"/>
      <c r="AX100" s="275"/>
      <c r="AY100" s="275"/>
      <c r="AZ100" s="275"/>
      <c r="BA100" s="275"/>
      <c r="BB100" s="275"/>
      <c r="BC100" s="275"/>
      <c r="BD100" s="275"/>
      <c r="BE100" s="275"/>
      <c r="BF100" s="275"/>
      <c r="BG100" s="275"/>
      <c r="BH100" s="275"/>
      <c r="BI100" s="275"/>
      <c r="BJ100" s="275"/>
      <c r="BK100" s="275"/>
      <c r="BL100" s="275"/>
      <c r="BM100" s="275"/>
      <c r="BN100" s="275"/>
      <c r="BO100" s="275"/>
      <c r="BP100" s="275"/>
      <c r="BQ100" s="275"/>
      <c r="BR100" s="275"/>
      <c r="BS100" s="275"/>
      <c r="BT100" s="275"/>
      <c r="BU100" s="275"/>
      <c r="BV100" s="275"/>
      <c r="BW100" s="275"/>
      <c r="BX100" s="275"/>
      <c r="BY100" s="275"/>
      <c r="BZ100" s="275"/>
      <c r="CA100" s="275"/>
      <c r="CB100" s="275"/>
      <c r="CC100" s="275"/>
      <c r="CD100" s="275"/>
      <c r="CE100" s="275"/>
      <c r="CF100" s="275"/>
      <c r="CG100" s="275"/>
      <c r="CH100" s="275"/>
      <c r="CI100" s="275"/>
      <c r="CJ100" s="275"/>
      <c r="CK100" s="275"/>
      <c r="CL100" s="275"/>
      <c r="CM100" s="275"/>
      <c r="CN100" s="275"/>
      <c r="CO100" s="275"/>
      <c r="CP100" s="275"/>
      <c r="CQ100" s="275"/>
      <c r="CR100" s="275"/>
      <c r="CS100" s="275"/>
      <c r="CT100" s="275"/>
      <c r="CU100" s="275"/>
      <c r="CV100" s="275"/>
      <c r="CW100" s="275"/>
      <c r="CX100" s="275"/>
      <c r="CY100" s="275"/>
      <c r="CZ100" s="275"/>
      <c r="DA100" s="275"/>
      <c r="DB100" s="275"/>
      <c r="DC100" s="275"/>
      <c r="DD100" s="275"/>
      <c r="DE100" s="275"/>
      <c r="DF100" s="275"/>
      <c r="DG100" s="275"/>
      <c r="DH100" s="275"/>
      <c r="DI100" s="275"/>
      <c r="DJ100" s="275"/>
      <c r="DK100" s="275"/>
      <c r="DL100" s="275"/>
      <c r="DM100" s="275"/>
      <c r="DN100" s="275"/>
      <c r="DO100" s="275"/>
      <c r="DP100" s="275"/>
      <c r="DQ100" s="275"/>
      <c r="DR100" s="275"/>
      <c r="DS100" s="275"/>
      <c r="DT100" s="275"/>
      <c r="DU100" s="275"/>
      <c r="DV100" s="275"/>
      <c r="DW100" s="275"/>
      <c r="DX100" s="275"/>
      <c r="DY100" s="275"/>
      <c r="DZ100" s="275"/>
      <c r="EA100" s="275"/>
      <c r="EB100" s="275"/>
      <c r="EC100" s="275"/>
      <c r="ED100" s="275"/>
      <c r="EE100" s="275"/>
      <c r="EF100" s="275"/>
      <c r="EG100" s="275"/>
      <c r="EH100" s="275"/>
      <c r="EI100" s="275"/>
      <c r="EJ100" s="275"/>
      <c r="EK100" s="275"/>
      <c r="EL100" s="275"/>
      <c r="EM100" s="275"/>
      <c r="EN100" s="275"/>
      <c r="EO100" s="275"/>
      <c r="EP100" s="275"/>
      <c r="EQ100" s="275"/>
      <c r="ER100" s="275"/>
      <c r="ES100" s="275"/>
      <c r="ET100" s="275"/>
      <c r="EU100" s="275"/>
      <c r="EV100" s="275"/>
      <c r="EW100" s="275"/>
      <c r="EX100" s="275"/>
      <c r="EY100" s="275"/>
      <c r="EZ100" s="275"/>
      <c r="FA100" s="275"/>
      <c r="FB100" s="275"/>
      <c r="FC100" s="275"/>
      <c r="FD100" s="275"/>
      <c r="FE100" s="275"/>
      <c r="FF100" s="275"/>
      <c r="FG100" s="275"/>
      <c r="FH100" s="275"/>
      <c r="FI100" s="275"/>
      <c r="FJ100" s="275"/>
      <c r="FK100" s="275"/>
      <c r="FL100" s="275"/>
      <c r="FM100" s="275"/>
      <c r="FN100" s="275"/>
      <c r="FO100" s="275"/>
      <c r="FP100" s="275"/>
      <c r="FQ100" s="275"/>
      <c r="FR100" s="275"/>
      <c r="FS100" s="275"/>
      <c r="FT100" s="275"/>
      <c r="FU100" s="275"/>
      <c r="FV100" s="275"/>
      <c r="FW100" s="275"/>
      <c r="FX100" s="275"/>
      <c r="FY100" s="275"/>
      <c r="FZ100" s="275"/>
      <c r="GA100" s="275"/>
      <c r="GB100" s="275"/>
      <c r="GC100" s="275"/>
      <c r="GD100" s="275"/>
      <c r="GE100" s="275"/>
      <c r="GF100" s="275"/>
      <c r="GG100" s="275"/>
      <c r="GH100" s="275"/>
      <c r="GI100" s="275"/>
      <c r="GJ100" s="275"/>
      <c r="GK100" s="275"/>
      <c r="GL100" s="275"/>
      <c r="GM100" s="275"/>
      <c r="GN100" s="275"/>
      <c r="GO100" s="275"/>
      <c r="GP100" s="275"/>
      <c r="GQ100" s="275"/>
      <c r="GR100" s="275"/>
      <c r="GS100" s="275"/>
      <c r="GT100" s="275"/>
      <c r="GU100" s="275"/>
      <c r="GV100" s="275"/>
      <c r="GW100" s="275"/>
      <c r="GX100" s="275"/>
      <c r="GY100" s="275"/>
      <c r="GZ100" s="275"/>
      <c r="HA100" s="275"/>
      <c r="HB100" s="275"/>
      <c r="HC100" s="275"/>
      <c r="HD100" s="275"/>
      <c r="HE100" s="275"/>
      <c r="HF100" s="275"/>
      <c r="HG100" s="275"/>
      <c r="HH100" s="275"/>
      <c r="HI100" s="275"/>
      <c r="HJ100" s="275"/>
      <c r="HK100" s="275"/>
      <c r="HL100" s="275"/>
      <c r="HM100" s="275"/>
      <c r="HN100" s="275"/>
      <c r="HO100" s="275"/>
      <c r="HP100" s="275"/>
      <c r="HQ100" s="275"/>
      <c r="HR100" s="275"/>
      <c r="HS100" s="275"/>
      <c r="HT100" s="275"/>
      <c r="HU100" s="275"/>
      <c r="HV100" s="275"/>
      <c r="HW100" s="275"/>
      <c r="HX100" s="275"/>
      <c r="HY100" s="275"/>
      <c r="HZ100" s="275"/>
      <c r="IA100" s="275"/>
      <c r="IB100" s="275"/>
      <c r="IC100" s="275"/>
      <c r="ID100" s="275"/>
      <c r="IE100" s="275"/>
      <c r="IF100" s="275"/>
      <c r="IG100" s="275"/>
      <c r="IH100" s="275"/>
      <c r="II100" s="275"/>
      <c r="IJ100" s="275"/>
      <c r="IK100" s="275"/>
      <c r="IL100" s="275"/>
      <c r="IM100" s="275"/>
      <c r="IN100" s="275"/>
      <c r="IO100" s="275"/>
      <c r="IP100" s="275"/>
      <c r="IQ100" s="275"/>
      <c r="IR100" s="275"/>
      <c r="IS100" s="275"/>
      <c r="IT100" s="275"/>
      <c r="IU100" s="275"/>
      <c r="IV100" s="275"/>
      <c r="IW100" s="275"/>
      <c r="IX100" s="275"/>
      <c r="IY100" s="275"/>
      <c r="IZ100" s="275"/>
      <c r="JA100" s="275"/>
      <c r="JB100" s="275"/>
      <c r="JC100" s="275"/>
      <c r="JD100" s="275"/>
      <c r="JE100" s="275"/>
      <c r="JF100" s="275"/>
      <c r="JG100" s="275"/>
    </row>
    <row r="101" spans="1:267" s="263" customFormat="1" ht="17">
      <c r="A101" s="274"/>
      <c r="B101" s="353" t="s">
        <v>3082</v>
      </c>
      <c r="C101" s="353"/>
      <c r="D101" s="354"/>
      <c r="E101" s="355"/>
      <c r="F101" s="394"/>
      <c r="G101" s="356"/>
      <c r="H101" s="356"/>
      <c r="I101" s="356"/>
      <c r="J101" s="357">
        <f>SUM(J99:J100)</f>
        <v>1</v>
      </c>
      <c r="K101" s="357">
        <f>SUM(K99:K100)</f>
        <v>141</v>
      </c>
      <c r="L101" s="356"/>
      <c r="M101" s="358">
        <f t="shared" ref="M101:V101" si="36">SUM(M99:M100)</f>
        <v>82.061999999999998</v>
      </c>
      <c r="N101" s="359">
        <f t="shared" si="36"/>
        <v>9.5077545515846253</v>
      </c>
      <c r="O101" s="357">
        <f t="shared" si="36"/>
        <v>4348.7437072319999</v>
      </c>
      <c r="P101" s="357">
        <f t="shared" si="36"/>
        <v>4392.23114430432</v>
      </c>
      <c r="Q101" s="357">
        <f t="shared" si="36"/>
        <v>1461.5865735840011</v>
      </c>
      <c r="R101" s="357">
        <f t="shared" si="36"/>
        <v>410.01745319999998</v>
      </c>
      <c r="S101" s="357">
        <f t="shared" si="36"/>
        <v>364.32068198399998</v>
      </c>
      <c r="T101" s="357">
        <f t="shared" si="36"/>
        <v>1871.6040267840012</v>
      </c>
      <c r="U101" s="357">
        <f t="shared" si="36"/>
        <v>2235.9247087680014</v>
      </c>
      <c r="V101" s="357">
        <f t="shared" si="36"/>
        <v>10976.899560304322</v>
      </c>
      <c r="W101" s="275"/>
      <c r="X101" s="275"/>
      <c r="Y101" s="275"/>
      <c r="Z101" s="275"/>
      <c r="AA101" s="275"/>
      <c r="AB101" s="275"/>
      <c r="AC101" s="275"/>
      <c r="AD101" s="275"/>
      <c r="AE101" s="275"/>
      <c r="AF101" s="275"/>
      <c r="AG101" s="275"/>
      <c r="AH101" s="275"/>
      <c r="AI101" s="275"/>
      <c r="AJ101" s="275"/>
      <c r="AK101" s="275"/>
      <c r="AL101" s="275"/>
      <c r="AM101" s="275"/>
      <c r="AN101" s="275"/>
      <c r="AO101" s="275"/>
      <c r="AP101" s="275"/>
      <c r="AQ101" s="275"/>
      <c r="AR101" s="275"/>
      <c r="AS101" s="275"/>
      <c r="AT101" s="275"/>
      <c r="AU101" s="275"/>
      <c r="AV101" s="275"/>
      <c r="AW101" s="275"/>
      <c r="AX101" s="275"/>
      <c r="AY101" s="275"/>
      <c r="AZ101" s="275"/>
      <c r="BA101" s="275"/>
      <c r="BB101" s="275"/>
      <c r="BC101" s="275"/>
      <c r="BD101" s="275"/>
      <c r="BE101" s="275"/>
      <c r="BF101" s="275"/>
      <c r="BG101" s="275"/>
      <c r="BH101" s="275"/>
      <c r="BI101" s="275"/>
      <c r="BJ101" s="275"/>
      <c r="BK101" s="275"/>
      <c r="BL101" s="275"/>
      <c r="BM101" s="275"/>
      <c r="BN101" s="275"/>
      <c r="BO101" s="275"/>
      <c r="BP101" s="275"/>
      <c r="BQ101" s="275"/>
      <c r="BR101" s="275"/>
      <c r="BS101" s="275"/>
      <c r="BT101" s="275"/>
      <c r="BU101" s="275"/>
      <c r="BV101" s="275"/>
      <c r="BW101" s="275"/>
      <c r="BX101" s="275"/>
      <c r="BY101" s="275"/>
      <c r="BZ101" s="275"/>
      <c r="CA101" s="275"/>
      <c r="CB101" s="275"/>
      <c r="CC101" s="275"/>
      <c r="CD101" s="275"/>
      <c r="CE101" s="275"/>
      <c r="CF101" s="275"/>
      <c r="CG101" s="275"/>
      <c r="CH101" s="275"/>
      <c r="CI101" s="275"/>
      <c r="CJ101" s="275"/>
      <c r="CK101" s="275"/>
      <c r="CL101" s="275"/>
      <c r="CM101" s="275"/>
      <c r="CN101" s="275"/>
      <c r="CO101" s="275"/>
      <c r="CP101" s="275"/>
      <c r="CQ101" s="275"/>
      <c r="CR101" s="275"/>
      <c r="CS101" s="275"/>
      <c r="CT101" s="275"/>
      <c r="CU101" s="275"/>
      <c r="CV101" s="275"/>
      <c r="CW101" s="275"/>
      <c r="CX101" s="275"/>
      <c r="CY101" s="275"/>
      <c r="CZ101" s="275"/>
      <c r="DA101" s="275"/>
      <c r="DB101" s="275"/>
      <c r="DC101" s="275"/>
      <c r="DD101" s="275"/>
      <c r="DE101" s="275"/>
      <c r="DF101" s="275"/>
      <c r="DG101" s="275"/>
      <c r="DH101" s="275"/>
      <c r="DI101" s="275"/>
      <c r="DJ101" s="275"/>
      <c r="DK101" s="275"/>
      <c r="DL101" s="275"/>
      <c r="DM101" s="275"/>
      <c r="DN101" s="275"/>
      <c r="DO101" s="275"/>
      <c r="DP101" s="275"/>
      <c r="DQ101" s="275"/>
      <c r="DR101" s="275"/>
      <c r="DS101" s="275"/>
      <c r="DT101" s="275"/>
      <c r="DU101" s="275"/>
      <c r="DV101" s="275"/>
      <c r="DW101" s="275"/>
      <c r="DX101" s="275"/>
      <c r="DY101" s="275"/>
      <c r="DZ101" s="275"/>
      <c r="EA101" s="275"/>
      <c r="EB101" s="275"/>
      <c r="EC101" s="275"/>
      <c r="ED101" s="275"/>
      <c r="EE101" s="275"/>
      <c r="EF101" s="275"/>
      <c r="EG101" s="275"/>
      <c r="EH101" s="275"/>
      <c r="EI101" s="275"/>
      <c r="EJ101" s="275"/>
      <c r="EK101" s="275"/>
      <c r="EL101" s="275"/>
      <c r="EM101" s="275"/>
      <c r="EN101" s="275"/>
      <c r="EO101" s="275"/>
      <c r="EP101" s="275"/>
      <c r="EQ101" s="275"/>
      <c r="ER101" s="275"/>
      <c r="ES101" s="275"/>
      <c r="ET101" s="275"/>
      <c r="EU101" s="275"/>
      <c r="EV101" s="275"/>
      <c r="EW101" s="275"/>
      <c r="EX101" s="275"/>
      <c r="EY101" s="275"/>
      <c r="EZ101" s="275"/>
      <c r="FA101" s="275"/>
      <c r="FB101" s="275"/>
      <c r="FC101" s="275"/>
      <c r="FD101" s="275"/>
      <c r="FE101" s="275"/>
      <c r="FF101" s="275"/>
      <c r="FG101" s="275"/>
      <c r="FH101" s="275"/>
      <c r="FI101" s="275"/>
      <c r="FJ101" s="275"/>
      <c r="FK101" s="275"/>
      <c r="FL101" s="275"/>
      <c r="FM101" s="275"/>
      <c r="FN101" s="275"/>
      <c r="FO101" s="275"/>
      <c r="FP101" s="275"/>
      <c r="FQ101" s="275"/>
      <c r="FR101" s="275"/>
      <c r="FS101" s="275"/>
      <c r="FT101" s="275"/>
      <c r="FU101" s="275"/>
      <c r="FV101" s="275"/>
      <c r="FW101" s="275"/>
      <c r="FX101" s="275"/>
      <c r="FY101" s="275"/>
      <c r="FZ101" s="275"/>
      <c r="GA101" s="275"/>
      <c r="GB101" s="275"/>
      <c r="GC101" s="275"/>
      <c r="GD101" s="275"/>
      <c r="GE101" s="275"/>
      <c r="GF101" s="275"/>
      <c r="GG101" s="275"/>
      <c r="GH101" s="275"/>
      <c r="GI101" s="275"/>
      <c r="GJ101" s="275"/>
      <c r="GK101" s="275"/>
      <c r="GL101" s="275"/>
      <c r="GM101" s="275"/>
      <c r="GN101" s="275"/>
      <c r="GO101" s="275"/>
      <c r="GP101" s="275"/>
      <c r="GQ101" s="275"/>
      <c r="GR101" s="275"/>
      <c r="GS101" s="275"/>
      <c r="GT101" s="275"/>
      <c r="GU101" s="275"/>
      <c r="GV101" s="275"/>
      <c r="GW101" s="275"/>
      <c r="GX101" s="275"/>
      <c r="GY101" s="275"/>
      <c r="GZ101" s="275"/>
      <c r="HA101" s="275"/>
      <c r="HB101" s="275"/>
      <c r="HC101" s="275"/>
      <c r="HD101" s="275"/>
      <c r="HE101" s="275"/>
      <c r="HF101" s="275"/>
      <c r="HG101" s="275"/>
      <c r="HH101" s="275"/>
      <c r="HI101" s="275"/>
      <c r="HJ101" s="275"/>
      <c r="HK101" s="275"/>
      <c r="HL101" s="275"/>
      <c r="HM101" s="275"/>
      <c r="HN101" s="275"/>
      <c r="HO101" s="275"/>
      <c r="HP101" s="275"/>
      <c r="HQ101" s="275"/>
      <c r="HR101" s="275"/>
      <c r="HS101" s="275"/>
      <c r="HT101" s="275"/>
      <c r="HU101" s="275"/>
      <c r="HV101" s="275"/>
      <c r="HW101" s="275"/>
      <c r="HX101" s="275"/>
      <c r="HY101" s="275"/>
      <c r="HZ101" s="275"/>
      <c r="IA101" s="275"/>
      <c r="IB101" s="275"/>
      <c r="IC101" s="275"/>
      <c r="ID101" s="275"/>
      <c r="IE101" s="275"/>
      <c r="IF101" s="275"/>
      <c r="IG101" s="275"/>
      <c r="IH101" s="275"/>
      <c r="II101" s="275"/>
      <c r="IJ101" s="275"/>
      <c r="IK101" s="275"/>
      <c r="IL101" s="275"/>
      <c r="IM101" s="275"/>
      <c r="IN101" s="275"/>
      <c r="IO101" s="275"/>
      <c r="IP101" s="275"/>
      <c r="IQ101" s="275"/>
      <c r="IR101" s="275"/>
      <c r="IS101" s="275"/>
      <c r="IT101" s="275"/>
      <c r="IU101" s="275"/>
      <c r="IV101" s="275"/>
      <c r="IW101" s="275"/>
      <c r="IX101" s="275"/>
      <c r="IY101" s="275"/>
      <c r="IZ101" s="275"/>
      <c r="JA101" s="275"/>
      <c r="JB101" s="275"/>
      <c r="JC101" s="275"/>
      <c r="JD101" s="275"/>
      <c r="JE101" s="275"/>
      <c r="JF101" s="275"/>
      <c r="JG101" s="275"/>
    </row>
    <row r="102" spans="1:267" s="386" customFormat="1" ht="17">
      <c r="A102" s="360"/>
      <c r="B102" s="361" t="s">
        <v>3083</v>
      </c>
      <c r="C102" s="361"/>
      <c r="D102" s="362"/>
      <c r="E102" s="363"/>
      <c r="F102" s="395"/>
      <c r="G102" s="364"/>
      <c r="H102" s="364"/>
      <c r="I102" s="364"/>
      <c r="J102" s="345">
        <f>SUMIFS(J$26:J$48,$H$26:$H$48,$A$99)</f>
        <v>52</v>
      </c>
      <c r="K102" s="345">
        <f>SUMIFS(K$26:K$48,$H$26:$H$48,$A$99)</f>
        <v>8496</v>
      </c>
      <c r="L102" s="364"/>
      <c r="M102" s="346">
        <f t="shared" ref="M102:V102" si="37">SUMIFS(M$26:M$48,$H$26:$H$48,$A$99)</f>
        <v>6266.4359999999997</v>
      </c>
      <c r="N102" s="347">
        <f t="shared" si="37"/>
        <v>568.75990110137093</v>
      </c>
      <c r="O102" s="345">
        <f t="shared" si="37"/>
        <v>192529.574631936</v>
      </c>
      <c r="P102" s="345">
        <f t="shared" si="37"/>
        <v>194454.87037825535</v>
      </c>
      <c r="Q102" s="345">
        <f t="shared" si="37"/>
        <v>82918.568514176004</v>
      </c>
      <c r="R102" s="345">
        <f t="shared" si="37"/>
        <v>23067.555321600001</v>
      </c>
      <c r="S102" s="345">
        <f t="shared" si="37"/>
        <v>23065.563561983996</v>
      </c>
      <c r="T102" s="345">
        <f t="shared" si="37"/>
        <v>105986.123835776</v>
      </c>
      <c r="U102" s="345">
        <f t="shared" si="37"/>
        <v>129051.68739776002</v>
      </c>
      <c r="V102" s="345">
        <f t="shared" si="37"/>
        <v>516036.13240795117</v>
      </c>
      <c r="W102" s="275"/>
      <c r="X102" s="275"/>
      <c r="Y102" s="275"/>
      <c r="Z102" s="275"/>
      <c r="AA102" s="275"/>
      <c r="AB102" s="275"/>
      <c r="AC102" s="275"/>
      <c r="AD102" s="275"/>
      <c r="AE102" s="275"/>
      <c r="AF102" s="275"/>
      <c r="AG102" s="275"/>
      <c r="AH102" s="275"/>
      <c r="AI102" s="275"/>
      <c r="AJ102" s="275"/>
      <c r="AK102" s="275"/>
      <c r="AL102" s="275"/>
      <c r="AM102" s="275"/>
      <c r="AN102" s="275"/>
      <c r="AO102" s="275"/>
      <c r="AP102" s="275"/>
      <c r="AQ102" s="275"/>
      <c r="AR102" s="275"/>
      <c r="AS102" s="275"/>
      <c r="AT102" s="275"/>
      <c r="AU102" s="275"/>
      <c r="AV102" s="275"/>
      <c r="AW102" s="275"/>
      <c r="AX102" s="275"/>
      <c r="AY102" s="275"/>
      <c r="AZ102" s="275"/>
      <c r="BA102" s="275"/>
      <c r="BB102" s="275"/>
      <c r="BC102" s="275"/>
      <c r="BD102" s="275"/>
      <c r="BE102" s="275"/>
      <c r="BF102" s="275"/>
      <c r="BG102" s="275"/>
      <c r="BH102" s="275"/>
      <c r="BI102" s="275"/>
      <c r="BJ102" s="275"/>
      <c r="BK102" s="275"/>
      <c r="BL102" s="275"/>
      <c r="BM102" s="275"/>
      <c r="BN102" s="275"/>
      <c r="BO102" s="275"/>
      <c r="BP102" s="275"/>
      <c r="BQ102" s="275"/>
      <c r="BR102" s="275"/>
      <c r="BS102" s="275"/>
      <c r="BT102" s="275"/>
      <c r="BU102" s="275"/>
      <c r="BV102" s="275"/>
      <c r="BW102" s="275"/>
      <c r="BX102" s="275"/>
      <c r="BY102" s="275"/>
      <c r="BZ102" s="275"/>
      <c r="CA102" s="275"/>
      <c r="CB102" s="275"/>
      <c r="CC102" s="275"/>
      <c r="CD102" s="275"/>
      <c r="CE102" s="275"/>
      <c r="CF102" s="275"/>
      <c r="CG102" s="275"/>
      <c r="CH102" s="275"/>
      <c r="CI102" s="275"/>
      <c r="CJ102" s="275"/>
      <c r="CK102" s="275"/>
      <c r="CL102" s="275"/>
      <c r="CM102" s="275"/>
      <c r="CN102" s="275"/>
      <c r="CO102" s="275"/>
      <c r="CP102" s="275"/>
      <c r="CQ102" s="275"/>
      <c r="CR102" s="275"/>
      <c r="CS102" s="275"/>
      <c r="CT102" s="275"/>
      <c r="CU102" s="275"/>
      <c r="CV102" s="275"/>
      <c r="CW102" s="275"/>
      <c r="CX102" s="275"/>
      <c r="CY102" s="275"/>
      <c r="CZ102" s="275"/>
      <c r="DA102" s="275"/>
      <c r="DB102" s="275"/>
      <c r="DC102" s="275"/>
      <c r="DD102" s="275"/>
      <c r="DE102" s="275"/>
      <c r="DF102" s="275"/>
      <c r="DG102" s="275"/>
      <c r="DH102" s="275"/>
      <c r="DI102" s="275"/>
      <c r="DJ102" s="275"/>
      <c r="DK102" s="275"/>
      <c r="DL102" s="275"/>
      <c r="DM102" s="275"/>
      <c r="DN102" s="275"/>
      <c r="DO102" s="275"/>
      <c r="DP102" s="275"/>
      <c r="DQ102" s="275"/>
      <c r="DR102" s="275"/>
      <c r="DS102" s="275"/>
      <c r="DT102" s="275"/>
      <c r="DU102" s="275"/>
      <c r="DV102" s="275"/>
      <c r="DW102" s="275"/>
      <c r="DX102" s="275"/>
      <c r="DY102" s="275"/>
      <c r="DZ102" s="275"/>
      <c r="EA102" s="275"/>
      <c r="EB102" s="275"/>
      <c r="EC102" s="275"/>
      <c r="ED102" s="275"/>
      <c r="EE102" s="275"/>
      <c r="EF102" s="275"/>
      <c r="EG102" s="275"/>
      <c r="EH102" s="275"/>
      <c r="EI102" s="275"/>
      <c r="EJ102" s="275"/>
      <c r="EK102" s="275"/>
      <c r="EL102" s="275"/>
      <c r="EM102" s="275"/>
      <c r="EN102" s="275"/>
      <c r="EO102" s="275"/>
      <c r="EP102" s="275"/>
      <c r="EQ102" s="275"/>
      <c r="ER102" s="275"/>
      <c r="ES102" s="275"/>
      <c r="ET102" s="275"/>
      <c r="EU102" s="275"/>
      <c r="EV102" s="275"/>
      <c r="EW102" s="275"/>
      <c r="EX102" s="275"/>
      <c r="EY102" s="275"/>
      <c r="EZ102" s="275"/>
      <c r="FA102" s="275"/>
      <c r="FB102" s="275"/>
      <c r="FC102" s="275"/>
      <c r="FD102" s="275"/>
      <c r="FE102" s="275"/>
      <c r="FF102" s="275"/>
      <c r="FG102" s="275"/>
      <c r="FH102" s="275"/>
      <c r="FI102" s="275"/>
      <c r="FJ102" s="275"/>
      <c r="FK102" s="275"/>
      <c r="FL102" s="275"/>
      <c r="FM102" s="275"/>
      <c r="FN102" s="275"/>
      <c r="FO102" s="275"/>
      <c r="FP102" s="275"/>
      <c r="FQ102" s="275"/>
      <c r="FR102" s="275"/>
      <c r="FS102" s="275"/>
      <c r="FT102" s="275"/>
      <c r="FU102" s="275"/>
      <c r="FV102" s="275"/>
      <c r="FW102" s="275"/>
      <c r="FX102" s="275"/>
      <c r="FY102" s="275"/>
      <c r="FZ102" s="275"/>
      <c r="GA102" s="275"/>
      <c r="GB102" s="275"/>
      <c r="GC102" s="275"/>
      <c r="GD102" s="275"/>
      <c r="GE102" s="275"/>
      <c r="GF102" s="275"/>
      <c r="GG102" s="275"/>
      <c r="GH102" s="275"/>
      <c r="GI102" s="275"/>
      <c r="GJ102" s="275"/>
      <c r="GK102" s="275"/>
      <c r="GL102" s="275"/>
      <c r="GM102" s="275"/>
      <c r="GN102" s="275"/>
      <c r="GO102" s="275"/>
      <c r="GP102" s="275"/>
      <c r="GQ102" s="275"/>
      <c r="GR102" s="275"/>
      <c r="GS102" s="275"/>
      <c r="GT102" s="275"/>
      <c r="GU102" s="275"/>
      <c r="GV102" s="275"/>
      <c r="GW102" s="275"/>
      <c r="GX102" s="275"/>
      <c r="GY102" s="275"/>
      <c r="GZ102" s="275"/>
      <c r="HA102" s="275"/>
      <c r="HB102" s="275"/>
      <c r="HC102" s="275"/>
      <c r="HD102" s="275"/>
      <c r="HE102" s="275"/>
      <c r="HF102" s="275"/>
      <c r="HG102" s="275"/>
      <c r="HH102" s="275"/>
      <c r="HI102" s="275"/>
      <c r="HJ102" s="275"/>
      <c r="HK102" s="275"/>
      <c r="HL102" s="275"/>
      <c r="HM102" s="275"/>
      <c r="HN102" s="275"/>
      <c r="HO102" s="275"/>
      <c r="HP102" s="275"/>
      <c r="HQ102" s="275"/>
      <c r="HR102" s="275"/>
      <c r="HS102" s="275"/>
      <c r="HT102" s="275"/>
      <c r="HU102" s="275"/>
      <c r="HV102" s="275"/>
      <c r="HW102" s="275"/>
      <c r="HX102" s="275"/>
      <c r="HY102" s="275"/>
      <c r="HZ102" s="275"/>
      <c r="IA102" s="275"/>
      <c r="IB102" s="275"/>
      <c r="IC102" s="275"/>
      <c r="ID102" s="275"/>
      <c r="IE102" s="275"/>
      <c r="IF102" s="275"/>
      <c r="IG102" s="275"/>
      <c r="IH102" s="275"/>
      <c r="II102" s="275"/>
      <c r="IJ102" s="275"/>
      <c r="IK102" s="275"/>
      <c r="IL102" s="275"/>
      <c r="IM102" s="275"/>
      <c r="IN102" s="275"/>
      <c r="IO102" s="275"/>
      <c r="IP102" s="275"/>
      <c r="IQ102" s="275"/>
      <c r="IR102" s="275"/>
      <c r="IS102" s="275"/>
      <c r="IT102" s="275"/>
      <c r="IU102" s="275"/>
      <c r="IV102" s="275"/>
      <c r="IW102" s="275"/>
      <c r="IX102" s="275"/>
      <c r="IY102" s="275"/>
      <c r="IZ102" s="275"/>
      <c r="JA102" s="275"/>
      <c r="JB102" s="275"/>
      <c r="JC102" s="275"/>
      <c r="JD102" s="275"/>
      <c r="JE102" s="275"/>
      <c r="JF102" s="275"/>
      <c r="JG102" s="275"/>
    </row>
    <row r="103" spans="1:267" s="386" customFormat="1" ht="17">
      <c r="A103" s="360"/>
      <c r="B103" s="361" t="s">
        <v>3084</v>
      </c>
      <c r="C103" s="361"/>
      <c r="D103" s="362"/>
      <c r="E103" s="363"/>
      <c r="F103" s="395"/>
      <c r="G103" s="364"/>
      <c r="H103" s="364"/>
      <c r="I103" s="364"/>
      <c r="J103" s="345">
        <f>SUMIFS(J$52:J$65,$H$52:$H$65,$A$99)</f>
        <v>26</v>
      </c>
      <c r="K103" s="345">
        <f>SUMIFS(K$52:K$65,$H$52:$H$65,$A$99)</f>
        <v>3884</v>
      </c>
      <c r="L103" s="345"/>
      <c r="M103" s="346">
        <f t="shared" ref="M103:V103" si="38">SUMIFS(M$52:M$65,$H$52:$H$65,$A$99)</f>
        <v>2284.0139999999992</v>
      </c>
      <c r="N103" s="347" t="e">
        <f t="shared" si="38"/>
        <v>#DIV/0!</v>
      </c>
      <c r="O103" s="345">
        <f t="shared" si="38"/>
        <v>75096.000027264017</v>
      </c>
      <c r="P103" s="345">
        <f t="shared" si="38"/>
        <v>75846.960027536639</v>
      </c>
      <c r="Q103" s="345">
        <f t="shared" si="38"/>
        <v>28648.610099392008</v>
      </c>
      <c r="R103" s="345">
        <f t="shared" si="38"/>
        <v>10491.717127104004</v>
      </c>
      <c r="S103" s="345">
        <f t="shared" si="38"/>
        <v>10574.545305599999</v>
      </c>
      <c r="T103" s="345">
        <f t="shared" si="38"/>
        <v>39140.327226496003</v>
      </c>
      <c r="U103" s="345">
        <f t="shared" si="38"/>
        <v>49714.872532096007</v>
      </c>
      <c r="V103" s="345">
        <f t="shared" si="38"/>
        <v>200657.83258689666</v>
      </c>
      <c r="W103" s="275"/>
      <c r="X103" s="275"/>
      <c r="Y103" s="275"/>
      <c r="Z103" s="275"/>
      <c r="AA103" s="275"/>
      <c r="AB103" s="275"/>
      <c r="AC103" s="275"/>
      <c r="AD103" s="275"/>
      <c r="AE103" s="275"/>
      <c r="AF103" s="275"/>
      <c r="AG103" s="275"/>
      <c r="AH103" s="275"/>
      <c r="AI103" s="275"/>
      <c r="AJ103" s="275"/>
      <c r="AK103" s="275"/>
      <c r="AL103" s="275"/>
      <c r="AM103" s="275"/>
      <c r="AN103" s="275"/>
      <c r="AO103" s="275"/>
      <c r="AP103" s="275"/>
      <c r="AQ103" s="275"/>
      <c r="AR103" s="275"/>
      <c r="AS103" s="275"/>
      <c r="AT103" s="275"/>
      <c r="AU103" s="275"/>
      <c r="AV103" s="275"/>
      <c r="AW103" s="275"/>
      <c r="AX103" s="275"/>
      <c r="AY103" s="275"/>
      <c r="AZ103" s="275"/>
      <c r="BA103" s="275"/>
      <c r="BB103" s="275"/>
      <c r="BC103" s="275"/>
      <c r="BD103" s="275"/>
      <c r="BE103" s="275"/>
      <c r="BF103" s="275"/>
      <c r="BG103" s="275"/>
      <c r="BH103" s="275"/>
      <c r="BI103" s="275"/>
      <c r="BJ103" s="275"/>
      <c r="BK103" s="275"/>
      <c r="BL103" s="275"/>
      <c r="BM103" s="275"/>
      <c r="BN103" s="275"/>
      <c r="BO103" s="275"/>
      <c r="BP103" s="275"/>
      <c r="BQ103" s="275"/>
      <c r="BR103" s="275"/>
      <c r="BS103" s="275"/>
      <c r="BT103" s="275"/>
      <c r="BU103" s="275"/>
      <c r="BV103" s="275"/>
      <c r="BW103" s="275"/>
      <c r="BX103" s="275"/>
      <c r="BY103" s="275"/>
      <c r="BZ103" s="275"/>
      <c r="CA103" s="275"/>
      <c r="CB103" s="275"/>
      <c r="CC103" s="275"/>
      <c r="CD103" s="275"/>
      <c r="CE103" s="275"/>
      <c r="CF103" s="275"/>
      <c r="CG103" s="275"/>
      <c r="CH103" s="275"/>
      <c r="CI103" s="275"/>
      <c r="CJ103" s="275"/>
      <c r="CK103" s="275"/>
      <c r="CL103" s="275"/>
      <c r="CM103" s="275"/>
      <c r="CN103" s="275"/>
      <c r="CO103" s="275"/>
      <c r="CP103" s="275"/>
      <c r="CQ103" s="275"/>
      <c r="CR103" s="275"/>
      <c r="CS103" s="275"/>
      <c r="CT103" s="275"/>
      <c r="CU103" s="275"/>
      <c r="CV103" s="275"/>
      <c r="CW103" s="275"/>
      <c r="CX103" s="275"/>
      <c r="CY103" s="275"/>
      <c r="CZ103" s="275"/>
      <c r="DA103" s="275"/>
      <c r="DB103" s="275"/>
      <c r="DC103" s="275"/>
      <c r="DD103" s="275"/>
      <c r="DE103" s="275"/>
      <c r="DF103" s="275"/>
      <c r="DG103" s="275"/>
      <c r="DH103" s="275"/>
      <c r="DI103" s="275"/>
      <c r="DJ103" s="275"/>
      <c r="DK103" s="275"/>
      <c r="DL103" s="275"/>
      <c r="DM103" s="275"/>
      <c r="DN103" s="275"/>
      <c r="DO103" s="275"/>
      <c r="DP103" s="275"/>
      <c r="DQ103" s="275"/>
      <c r="DR103" s="275"/>
      <c r="DS103" s="275"/>
      <c r="DT103" s="275"/>
      <c r="DU103" s="275"/>
      <c r="DV103" s="275"/>
      <c r="DW103" s="275"/>
      <c r="DX103" s="275"/>
      <c r="DY103" s="275"/>
      <c r="DZ103" s="275"/>
      <c r="EA103" s="275"/>
      <c r="EB103" s="275"/>
      <c r="EC103" s="275"/>
      <c r="ED103" s="275"/>
      <c r="EE103" s="275"/>
      <c r="EF103" s="275"/>
      <c r="EG103" s="275"/>
      <c r="EH103" s="275"/>
      <c r="EI103" s="275"/>
      <c r="EJ103" s="275"/>
      <c r="EK103" s="275"/>
      <c r="EL103" s="275"/>
      <c r="EM103" s="275"/>
      <c r="EN103" s="275"/>
      <c r="EO103" s="275"/>
      <c r="EP103" s="275"/>
      <c r="EQ103" s="275"/>
      <c r="ER103" s="275"/>
      <c r="ES103" s="275"/>
      <c r="ET103" s="275"/>
      <c r="EU103" s="275"/>
      <c r="EV103" s="275"/>
      <c r="EW103" s="275"/>
      <c r="EX103" s="275"/>
      <c r="EY103" s="275"/>
      <c r="EZ103" s="275"/>
      <c r="FA103" s="275"/>
      <c r="FB103" s="275"/>
      <c r="FC103" s="275"/>
      <c r="FD103" s="275"/>
      <c r="FE103" s="275"/>
      <c r="FF103" s="275"/>
      <c r="FG103" s="275"/>
      <c r="FH103" s="275"/>
      <c r="FI103" s="275"/>
      <c r="FJ103" s="275"/>
      <c r="FK103" s="275"/>
      <c r="FL103" s="275"/>
      <c r="FM103" s="275"/>
      <c r="FN103" s="275"/>
      <c r="FO103" s="275"/>
      <c r="FP103" s="275"/>
      <c r="FQ103" s="275"/>
      <c r="FR103" s="275"/>
      <c r="FS103" s="275"/>
      <c r="FT103" s="275"/>
      <c r="FU103" s="275"/>
      <c r="FV103" s="275"/>
      <c r="FW103" s="275"/>
      <c r="FX103" s="275"/>
      <c r="FY103" s="275"/>
      <c r="FZ103" s="275"/>
      <c r="GA103" s="275"/>
      <c r="GB103" s="275"/>
      <c r="GC103" s="275"/>
      <c r="GD103" s="275"/>
      <c r="GE103" s="275"/>
      <c r="GF103" s="275"/>
      <c r="GG103" s="275"/>
      <c r="GH103" s="275"/>
      <c r="GI103" s="275"/>
      <c r="GJ103" s="275"/>
      <c r="GK103" s="275"/>
      <c r="GL103" s="275"/>
      <c r="GM103" s="275"/>
      <c r="GN103" s="275"/>
      <c r="GO103" s="275"/>
      <c r="GP103" s="275"/>
      <c r="GQ103" s="275"/>
      <c r="GR103" s="275"/>
      <c r="GS103" s="275"/>
      <c r="GT103" s="275"/>
      <c r="GU103" s="275"/>
      <c r="GV103" s="275"/>
      <c r="GW103" s="275"/>
      <c r="GX103" s="275"/>
      <c r="GY103" s="275"/>
      <c r="GZ103" s="275"/>
      <c r="HA103" s="275"/>
      <c r="HB103" s="275"/>
      <c r="HC103" s="275"/>
      <c r="HD103" s="275"/>
      <c r="HE103" s="275"/>
      <c r="HF103" s="275"/>
      <c r="HG103" s="275"/>
      <c r="HH103" s="275"/>
      <c r="HI103" s="275"/>
      <c r="HJ103" s="275"/>
      <c r="HK103" s="275"/>
      <c r="HL103" s="275"/>
      <c r="HM103" s="275"/>
      <c r="HN103" s="275"/>
      <c r="HO103" s="275"/>
      <c r="HP103" s="275"/>
      <c r="HQ103" s="275"/>
      <c r="HR103" s="275"/>
      <c r="HS103" s="275"/>
      <c r="HT103" s="275"/>
      <c r="HU103" s="275"/>
      <c r="HV103" s="275"/>
      <c r="HW103" s="275"/>
      <c r="HX103" s="275"/>
      <c r="HY103" s="275"/>
      <c r="HZ103" s="275"/>
      <c r="IA103" s="275"/>
      <c r="IB103" s="275"/>
      <c r="IC103" s="275"/>
      <c r="ID103" s="275"/>
      <c r="IE103" s="275"/>
      <c r="IF103" s="275"/>
      <c r="IG103" s="275"/>
      <c r="IH103" s="275"/>
      <c r="II103" s="275"/>
      <c r="IJ103" s="275"/>
      <c r="IK103" s="275"/>
      <c r="IL103" s="275"/>
      <c r="IM103" s="275"/>
      <c r="IN103" s="275"/>
      <c r="IO103" s="275"/>
      <c r="IP103" s="275"/>
      <c r="IQ103" s="275"/>
      <c r="IR103" s="275"/>
      <c r="IS103" s="275"/>
      <c r="IT103" s="275"/>
      <c r="IU103" s="275"/>
      <c r="IV103" s="275"/>
      <c r="IW103" s="275"/>
      <c r="IX103" s="275"/>
      <c r="IY103" s="275"/>
      <c r="IZ103" s="275"/>
      <c r="JA103" s="275"/>
      <c r="JB103" s="275"/>
      <c r="JC103" s="275"/>
      <c r="JD103" s="275"/>
      <c r="JE103" s="275"/>
      <c r="JF103" s="275"/>
      <c r="JG103" s="275"/>
    </row>
    <row r="104" spans="1:267" s="386" customFormat="1" ht="17">
      <c r="A104" s="360"/>
      <c r="B104" s="361" t="s">
        <v>3085</v>
      </c>
      <c r="C104" s="361"/>
      <c r="D104" s="362"/>
      <c r="E104" s="363"/>
      <c r="F104" s="395"/>
      <c r="G104" s="364"/>
      <c r="H104" s="364"/>
      <c r="I104" s="364"/>
      <c r="J104" s="345">
        <f>SUMIFS(J$69:J$78,$H$69:$H$78,$A$99)</f>
        <v>10</v>
      </c>
      <c r="K104" s="345">
        <f>SUMIFS(K$69:K$78,$H$69:$H$78,$A$99)</f>
        <v>2692</v>
      </c>
      <c r="L104" s="345"/>
      <c r="M104" s="346">
        <f>SUMIFS(M$69:M$78,$H$69:$H$78,$A$99)</f>
        <v>1899.5640000000001</v>
      </c>
      <c r="N104" s="347">
        <f t="shared" ref="N104:V104" si="39">SUMIFS(N$69:N$78,$H$69:$H$78,$A$99)</f>
        <v>180.53809844908969</v>
      </c>
      <c r="O104" s="345">
        <f t="shared" si="39"/>
        <v>51405.74996467201</v>
      </c>
      <c r="P104" s="345">
        <f t="shared" si="39"/>
        <v>51919.807464318728</v>
      </c>
      <c r="Q104" s="345">
        <f t="shared" si="39"/>
        <v>17303.276662976004</v>
      </c>
      <c r="R104" s="345">
        <f t="shared" si="39"/>
        <v>7185.0731241600006</v>
      </c>
      <c r="S104" s="345">
        <f t="shared" si="39"/>
        <v>6805.6351211519996</v>
      </c>
      <c r="T104" s="345">
        <f t="shared" si="39"/>
        <v>24488.349787136005</v>
      </c>
      <c r="U104" s="345">
        <f t="shared" si="39"/>
        <v>31293.984908288006</v>
      </c>
      <c r="V104" s="345">
        <f t="shared" si="39"/>
        <v>134619.54233727875</v>
      </c>
      <c r="W104" s="275"/>
      <c r="X104" s="275"/>
      <c r="Y104" s="275"/>
      <c r="Z104" s="275"/>
      <c r="AA104" s="275"/>
      <c r="AB104" s="275"/>
      <c r="AC104" s="275"/>
      <c r="AD104" s="275"/>
      <c r="AE104" s="275"/>
      <c r="AF104" s="275"/>
      <c r="AG104" s="275"/>
      <c r="AH104" s="275"/>
      <c r="AI104" s="275"/>
      <c r="AJ104" s="275"/>
      <c r="AK104" s="275"/>
      <c r="AL104" s="275"/>
      <c r="AM104" s="275"/>
      <c r="AN104" s="275"/>
      <c r="AO104" s="275"/>
      <c r="AP104" s="275"/>
      <c r="AQ104" s="275"/>
      <c r="AR104" s="275"/>
      <c r="AS104" s="275"/>
      <c r="AT104" s="275"/>
      <c r="AU104" s="275"/>
      <c r="AV104" s="275"/>
      <c r="AW104" s="275"/>
      <c r="AX104" s="275"/>
      <c r="AY104" s="275"/>
      <c r="AZ104" s="275"/>
      <c r="BA104" s="275"/>
      <c r="BB104" s="275"/>
      <c r="BC104" s="275"/>
      <c r="BD104" s="275"/>
      <c r="BE104" s="275"/>
      <c r="BF104" s="275"/>
      <c r="BG104" s="275"/>
      <c r="BH104" s="275"/>
      <c r="BI104" s="275"/>
      <c r="BJ104" s="275"/>
      <c r="BK104" s="275"/>
      <c r="BL104" s="275"/>
      <c r="BM104" s="275"/>
      <c r="BN104" s="275"/>
      <c r="BO104" s="275"/>
      <c r="BP104" s="275"/>
      <c r="BQ104" s="275"/>
      <c r="BR104" s="275"/>
      <c r="BS104" s="275"/>
      <c r="BT104" s="275"/>
      <c r="BU104" s="275"/>
      <c r="BV104" s="275"/>
      <c r="BW104" s="275"/>
      <c r="BX104" s="275"/>
      <c r="BY104" s="275"/>
      <c r="BZ104" s="275"/>
      <c r="CA104" s="275"/>
      <c r="CB104" s="275"/>
      <c r="CC104" s="275"/>
      <c r="CD104" s="275"/>
      <c r="CE104" s="275"/>
      <c r="CF104" s="275"/>
      <c r="CG104" s="275"/>
      <c r="CH104" s="275"/>
      <c r="CI104" s="275"/>
      <c r="CJ104" s="275"/>
      <c r="CK104" s="275"/>
      <c r="CL104" s="275"/>
      <c r="CM104" s="275"/>
      <c r="CN104" s="275"/>
      <c r="CO104" s="275"/>
      <c r="CP104" s="275"/>
      <c r="CQ104" s="275"/>
      <c r="CR104" s="275"/>
      <c r="CS104" s="275"/>
      <c r="CT104" s="275"/>
      <c r="CU104" s="275"/>
      <c r="CV104" s="275"/>
      <c r="CW104" s="275"/>
      <c r="CX104" s="275"/>
      <c r="CY104" s="275"/>
      <c r="CZ104" s="275"/>
      <c r="DA104" s="275"/>
      <c r="DB104" s="275"/>
      <c r="DC104" s="275"/>
      <c r="DD104" s="275"/>
      <c r="DE104" s="275"/>
      <c r="DF104" s="275"/>
      <c r="DG104" s="275"/>
      <c r="DH104" s="275"/>
      <c r="DI104" s="275"/>
      <c r="DJ104" s="275"/>
      <c r="DK104" s="275"/>
      <c r="DL104" s="275"/>
      <c r="DM104" s="275"/>
      <c r="DN104" s="275"/>
      <c r="DO104" s="275"/>
      <c r="DP104" s="275"/>
      <c r="DQ104" s="275"/>
      <c r="DR104" s="275"/>
      <c r="DS104" s="275"/>
      <c r="DT104" s="275"/>
      <c r="DU104" s="275"/>
      <c r="DV104" s="275"/>
      <c r="DW104" s="275"/>
      <c r="DX104" s="275"/>
      <c r="DY104" s="275"/>
      <c r="DZ104" s="275"/>
      <c r="EA104" s="275"/>
      <c r="EB104" s="275"/>
      <c r="EC104" s="275"/>
      <c r="ED104" s="275"/>
      <c r="EE104" s="275"/>
      <c r="EF104" s="275"/>
      <c r="EG104" s="275"/>
      <c r="EH104" s="275"/>
      <c r="EI104" s="275"/>
      <c r="EJ104" s="275"/>
      <c r="EK104" s="275"/>
      <c r="EL104" s="275"/>
      <c r="EM104" s="275"/>
      <c r="EN104" s="275"/>
      <c r="EO104" s="275"/>
      <c r="EP104" s="275"/>
      <c r="EQ104" s="275"/>
      <c r="ER104" s="275"/>
      <c r="ES104" s="275"/>
      <c r="ET104" s="275"/>
      <c r="EU104" s="275"/>
      <c r="EV104" s="275"/>
      <c r="EW104" s="275"/>
      <c r="EX104" s="275"/>
      <c r="EY104" s="275"/>
      <c r="EZ104" s="275"/>
      <c r="FA104" s="275"/>
      <c r="FB104" s="275"/>
      <c r="FC104" s="275"/>
      <c r="FD104" s="275"/>
      <c r="FE104" s="275"/>
      <c r="FF104" s="275"/>
      <c r="FG104" s="275"/>
      <c r="FH104" s="275"/>
      <c r="FI104" s="275"/>
      <c r="FJ104" s="275"/>
      <c r="FK104" s="275"/>
      <c r="FL104" s="275"/>
      <c r="FM104" s="275"/>
      <c r="FN104" s="275"/>
      <c r="FO104" s="275"/>
      <c r="FP104" s="275"/>
      <c r="FQ104" s="275"/>
      <c r="FR104" s="275"/>
      <c r="FS104" s="275"/>
      <c r="FT104" s="275"/>
      <c r="FU104" s="275"/>
      <c r="FV104" s="275"/>
      <c r="FW104" s="275"/>
      <c r="FX104" s="275"/>
      <c r="FY104" s="275"/>
      <c r="FZ104" s="275"/>
      <c r="GA104" s="275"/>
      <c r="GB104" s="275"/>
      <c r="GC104" s="275"/>
      <c r="GD104" s="275"/>
      <c r="GE104" s="275"/>
      <c r="GF104" s="275"/>
      <c r="GG104" s="275"/>
      <c r="GH104" s="275"/>
      <c r="GI104" s="275"/>
      <c r="GJ104" s="275"/>
      <c r="GK104" s="275"/>
      <c r="GL104" s="275"/>
      <c r="GM104" s="275"/>
      <c r="GN104" s="275"/>
      <c r="GO104" s="275"/>
      <c r="GP104" s="275"/>
      <c r="GQ104" s="275"/>
      <c r="GR104" s="275"/>
      <c r="GS104" s="275"/>
      <c r="GT104" s="275"/>
      <c r="GU104" s="275"/>
      <c r="GV104" s="275"/>
      <c r="GW104" s="275"/>
      <c r="GX104" s="275"/>
      <c r="GY104" s="275"/>
      <c r="GZ104" s="275"/>
      <c r="HA104" s="275"/>
      <c r="HB104" s="275"/>
      <c r="HC104" s="275"/>
      <c r="HD104" s="275"/>
      <c r="HE104" s="275"/>
      <c r="HF104" s="275"/>
      <c r="HG104" s="275"/>
      <c r="HH104" s="275"/>
      <c r="HI104" s="275"/>
      <c r="HJ104" s="275"/>
      <c r="HK104" s="275"/>
      <c r="HL104" s="275"/>
      <c r="HM104" s="275"/>
      <c r="HN104" s="275"/>
      <c r="HO104" s="275"/>
      <c r="HP104" s="275"/>
      <c r="HQ104" s="275"/>
      <c r="HR104" s="275"/>
      <c r="HS104" s="275"/>
      <c r="HT104" s="275"/>
      <c r="HU104" s="275"/>
      <c r="HV104" s="275"/>
      <c r="HW104" s="275"/>
      <c r="HX104" s="275"/>
      <c r="HY104" s="275"/>
      <c r="HZ104" s="275"/>
      <c r="IA104" s="275"/>
      <c r="IB104" s="275"/>
      <c r="IC104" s="275"/>
      <c r="ID104" s="275"/>
      <c r="IE104" s="275"/>
      <c r="IF104" s="275"/>
      <c r="IG104" s="275"/>
      <c r="IH104" s="275"/>
      <c r="II104" s="275"/>
      <c r="IJ104" s="275"/>
      <c r="IK104" s="275"/>
      <c r="IL104" s="275"/>
      <c r="IM104" s="275"/>
      <c r="IN104" s="275"/>
      <c r="IO104" s="275"/>
      <c r="IP104" s="275"/>
      <c r="IQ104" s="275"/>
      <c r="IR104" s="275"/>
      <c r="IS104" s="275"/>
      <c r="IT104" s="275"/>
      <c r="IU104" s="275"/>
      <c r="IV104" s="275"/>
      <c r="IW104" s="275"/>
      <c r="IX104" s="275"/>
      <c r="IY104" s="275"/>
      <c r="IZ104" s="275"/>
      <c r="JA104" s="275"/>
      <c r="JB104" s="275"/>
      <c r="JC104" s="275"/>
      <c r="JD104" s="275"/>
      <c r="JE104" s="275"/>
      <c r="JF104" s="275"/>
      <c r="JG104" s="275"/>
    </row>
    <row r="105" spans="1:267" s="263" customFormat="1" ht="17">
      <c r="A105" s="274"/>
      <c r="B105" s="353" t="s">
        <v>3086</v>
      </c>
      <c r="C105" s="353"/>
      <c r="D105" s="354"/>
      <c r="E105" s="355"/>
      <c r="F105" s="394"/>
      <c r="G105" s="356"/>
      <c r="H105" s="356"/>
      <c r="I105" s="356"/>
      <c r="J105" s="357">
        <f>SUM(J102:J104)</f>
        <v>88</v>
      </c>
      <c r="K105" s="357">
        <f>SUM(K102:K104)</f>
        <v>15072</v>
      </c>
      <c r="L105" s="356"/>
      <c r="M105" s="358">
        <f t="shared" ref="M105:V105" si="40">SUM(M102:M104)</f>
        <v>10450.013999999999</v>
      </c>
      <c r="N105" s="359" t="e">
        <f t="shared" si="40"/>
        <v>#DIV/0!</v>
      </c>
      <c r="O105" s="357">
        <f t="shared" si="40"/>
        <v>319031.32462387206</v>
      </c>
      <c r="P105" s="357">
        <f t="shared" si="40"/>
        <v>322221.63787011069</v>
      </c>
      <c r="Q105" s="357">
        <f t="shared" si="40"/>
        <v>128870.45527654402</v>
      </c>
      <c r="R105" s="357">
        <f t="shared" si="40"/>
        <v>40744.345572864004</v>
      </c>
      <c r="S105" s="357">
        <f t="shared" si="40"/>
        <v>40445.743988735994</v>
      </c>
      <c r="T105" s="357">
        <f t="shared" si="40"/>
        <v>169614.80084940803</v>
      </c>
      <c r="U105" s="357">
        <f t="shared" si="40"/>
        <v>210060.54483814404</v>
      </c>
      <c r="V105" s="357">
        <f t="shared" si="40"/>
        <v>851313.50733212649</v>
      </c>
      <c r="W105" s="275"/>
      <c r="X105" s="275"/>
      <c r="Y105" s="275"/>
      <c r="Z105" s="275"/>
      <c r="AA105" s="275"/>
      <c r="AB105" s="275"/>
      <c r="AC105" s="275"/>
      <c r="AD105" s="275"/>
      <c r="AE105" s="275"/>
      <c r="AF105" s="275"/>
      <c r="AG105" s="275"/>
      <c r="AH105" s="275"/>
      <c r="AI105" s="275"/>
      <c r="AJ105" s="275"/>
      <c r="AK105" s="275"/>
      <c r="AL105" s="275"/>
      <c r="AM105" s="275"/>
      <c r="AN105" s="275"/>
      <c r="AO105" s="275"/>
      <c r="AP105" s="275"/>
      <c r="AQ105" s="275"/>
      <c r="AR105" s="275"/>
      <c r="AS105" s="275"/>
      <c r="AT105" s="275"/>
      <c r="AU105" s="275"/>
      <c r="AV105" s="275"/>
      <c r="AW105" s="275"/>
      <c r="AX105" s="275"/>
      <c r="AY105" s="275"/>
      <c r="AZ105" s="275"/>
      <c r="BA105" s="275"/>
      <c r="BB105" s="275"/>
      <c r="BC105" s="275"/>
      <c r="BD105" s="275"/>
      <c r="BE105" s="275"/>
      <c r="BF105" s="275"/>
      <c r="BG105" s="275"/>
      <c r="BH105" s="275"/>
      <c r="BI105" s="275"/>
      <c r="BJ105" s="275"/>
      <c r="BK105" s="275"/>
      <c r="BL105" s="275"/>
      <c r="BM105" s="275"/>
      <c r="BN105" s="275"/>
      <c r="BO105" s="275"/>
      <c r="BP105" s="275"/>
      <c r="BQ105" s="275"/>
      <c r="BR105" s="275"/>
      <c r="BS105" s="275"/>
      <c r="BT105" s="275"/>
      <c r="BU105" s="275"/>
      <c r="BV105" s="275"/>
      <c r="BW105" s="275"/>
      <c r="BX105" s="275"/>
      <c r="BY105" s="275"/>
      <c r="BZ105" s="275"/>
      <c r="CA105" s="275"/>
      <c r="CB105" s="275"/>
      <c r="CC105" s="275"/>
      <c r="CD105" s="275"/>
      <c r="CE105" s="275"/>
      <c r="CF105" s="275"/>
      <c r="CG105" s="275"/>
      <c r="CH105" s="275"/>
      <c r="CI105" s="275"/>
      <c r="CJ105" s="275"/>
      <c r="CK105" s="275"/>
      <c r="CL105" s="275"/>
      <c r="CM105" s="275"/>
      <c r="CN105" s="275"/>
      <c r="CO105" s="275"/>
      <c r="CP105" s="275"/>
      <c r="CQ105" s="275"/>
      <c r="CR105" s="275"/>
      <c r="CS105" s="275"/>
      <c r="CT105" s="275"/>
      <c r="CU105" s="275"/>
      <c r="CV105" s="275"/>
      <c r="CW105" s="275"/>
      <c r="CX105" s="275"/>
      <c r="CY105" s="275"/>
      <c r="CZ105" s="275"/>
      <c r="DA105" s="275"/>
      <c r="DB105" s="275"/>
      <c r="DC105" s="275"/>
      <c r="DD105" s="275"/>
      <c r="DE105" s="275"/>
      <c r="DF105" s="275"/>
      <c r="DG105" s="275"/>
      <c r="DH105" s="275"/>
      <c r="DI105" s="275"/>
      <c r="DJ105" s="275"/>
      <c r="DK105" s="275"/>
      <c r="DL105" s="275"/>
      <c r="DM105" s="275"/>
      <c r="DN105" s="275"/>
      <c r="DO105" s="275"/>
      <c r="DP105" s="275"/>
      <c r="DQ105" s="275"/>
      <c r="DR105" s="275"/>
      <c r="DS105" s="275"/>
      <c r="DT105" s="275"/>
      <c r="DU105" s="275"/>
      <c r="DV105" s="275"/>
      <c r="DW105" s="275"/>
      <c r="DX105" s="275"/>
      <c r="DY105" s="275"/>
      <c r="DZ105" s="275"/>
      <c r="EA105" s="275"/>
      <c r="EB105" s="275"/>
      <c r="EC105" s="275"/>
      <c r="ED105" s="275"/>
      <c r="EE105" s="275"/>
      <c r="EF105" s="275"/>
      <c r="EG105" s="275"/>
      <c r="EH105" s="275"/>
      <c r="EI105" s="275"/>
      <c r="EJ105" s="275"/>
      <c r="EK105" s="275"/>
      <c r="EL105" s="275"/>
      <c r="EM105" s="275"/>
      <c r="EN105" s="275"/>
      <c r="EO105" s="275"/>
      <c r="EP105" s="275"/>
      <c r="EQ105" s="275"/>
      <c r="ER105" s="275"/>
      <c r="ES105" s="275"/>
      <c r="ET105" s="275"/>
      <c r="EU105" s="275"/>
      <c r="EV105" s="275"/>
      <c r="EW105" s="275"/>
      <c r="EX105" s="275"/>
      <c r="EY105" s="275"/>
      <c r="EZ105" s="275"/>
      <c r="FA105" s="275"/>
      <c r="FB105" s="275"/>
      <c r="FC105" s="275"/>
      <c r="FD105" s="275"/>
      <c r="FE105" s="275"/>
      <c r="FF105" s="275"/>
      <c r="FG105" s="275"/>
      <c r="FH105" s="275"/>
      <c r="FI105" s="275"/>
      <c r="FJ105" s="275"/>
      <c r="FK105" s="275"/>
      <c r="FL105" s="275"/>
      <c r="FM105" s="275"/>
      <c r="FN105" s="275"/>
      <c r="FO105" s="275"/>
      <c r="FP105" s="275"/>
      <c r="FQ105" s="275"/>
      <c r="FR105" s="275"/>
      <c r="FS105" s="275"/>
      <c r="FT105" s="275"/>
      <c r="FU105" s="275"/>
      <c r="FV105" s="275"/>
      <c r="FW105" s="275"/>
      <c r="FX105" s="275"/>
      <c r="FY105" s="275"/>
      <c r="FZ105" s="275"/>
      <c r="GA105" s="275"/>
      <c r="GB105" s="275"/>
      <c r="GC105" s="275"/>
      <c r="GD105" s="275"/>
      <c r="GE105" s="275"/>
      <c r="GF105" s="275"/>
      <c r="GG105" s="275"/>
      <c r="GH105" s="275"/>
      <c r="GI105" s="275"/>
      <c r="GJ105" s="275"/>
      <c r="GK105" s="275"/>
      <c r="GL105" s="275"/>
      <c r="GM105" s="275"/>
      <c r="GN105" s="275"/>
      <c r="GO105" s="275"/>
      <c r="GP105" s="275"/>
      <c r="GQ105" s="275"/>
      <c r="GR105" s="275"/>
      <c r="GS105" s="275"/>
      <c r="GT105" s="275"/>
      <c r="GU105" s="275"/>
      <c r="GV105" s="275"/>
      <c r="GW105" s="275"/>
      <c r="GX105" s="275"/>
      <c r="GY105" s="275"/>
      <c r="GZ105" s="275"/>
      <c r="HA105" s="275"/>
      <c r="HB105" s="275"/>
      <c r="HC105" s="275"/>
      <c r="HD105" s="275"/>
      <c r="HE105" s="275"/>
      <c r="HF105" s="275"/>
      <c r="HG105" s="275"/>
      <c r="HH105" s="275"/>
      <c r="HI105" s="275"/>
      <c r="HJ105" s="275"/>
      <c r="HK105" s="275"/>
      <c r="HL105" s="275"/>
      <c r="HM105" s="275"/>
      <c r="HN105" s="275"/>
      <c r="HO105" s="275"/>
      <c r="HP105" s="275"/>
      <c r="HQ105" s="275"/>
      <c r="HR105" s="275"/>
      <c r="HS105" s="275"/>
      <c r="HT105" s="275"/>
      <c r="HU105" s="275"/>
      <c r="HV105" s="275"/>
      <c r="HW105" s="275"/>
      <c r="HX105" s="275"/>
      <c r="HY105" s="275"/>
      <c r="HZ105" s="275"/>
      <c r="IA105" s="275"/>
      <c r="IB105" s="275"/>
      <c r="IC105" s="275"/>
      <c r="ID105" s="275"/>
      <c r="IE105" s="275"/>
      <c r="IF105" s="275"/>
      <c r="IG105" s="275"/>
      <c r="IH105" s="275"/>
      <c r="II105" s="275"/>
      <c r="IJ105" s="275"/>
      <c r="IK105" s="275"/>
      <c r="IL105" s="275"/>
      <c r="IM105" s="275"/>
      <c r="IN105" s="275"/>
      <c r="IO105" s="275"/>
      <c r="IP105" s="275"/>
      <c r="IQ105" s="275"/>
      <c r="IR105" s="275"/>
      <c r="IS105" s="275"/>
      <c r="IT105" s="275"/>
      <c r="IU105" s="275"/>
      <c r="IV105" s="275"/>
      <c r="IW105" s="275"/>
      <c r="IX105" s="275"/>
      <c r="IY105" s="275"/>
      <c r="IZ105" s="275"/>
      <c r="JA105" s="275"/>
      <c r="JB105" s="275"/>
      <c r="JC105" s="275"/>
      <c r="JD105" s="275"/>
      <c r="JE105" s="275"/>
      <c r="JF105" s="275"/>
      <c r="JG105" s="275"/>
    </row>
    <row r="106" spans="1:267" s="263" customFormat="1" ht="17">
      <c r="A106" s="274"/>
      <c r="B106" s="353"/>
      <c r="C106" s="353"/>
      <c r="D106" s="354"/>
      <c r="E106" s="355"/>
      <c r="F106" s="394"/>
      <c r="G106" s="356"/>
      <c r="H106" s="356"/>
      <c r="I106" s="356"/>
      <c r="J106" s="357"/>
      <c r="K106" s="357"/>
      <c r="L106" s="356"/>
      <c r="M106" s="358"/>
      <c r="N106" s="359"/>
      <c r="O106" s="357"/>
      <c r="P106" s="357"/>
      <c r="Q106" s="357"/>
      <c r="R106" s="357"/>
      <c r="S106" s="357"/>
      <c r="T106" s="357"/>
      <c r="U106" s="357"/>
      <c r="V106" s="357"/>
      <c r="W106" s="275"/>
      <c r="X106" s="275"/>
      <c r="Y106" s="275"/>
      <c r="Z106" s="275"/>
      <c r="AA106" s="275"/>
      <c r="AB106" s="275"/>
      <c r="AC106" s="275"/>
      <c r="AD106" s="275"/>
      <c r="AE106" s="275"/>
      <c r="AF106" s="275"/>
      <c r="AG106" s="275"/>
      <c r="AH106" s="275"/>
      <c r="AI106" s="275"/>
      <c r="AJ106" s="275"/>
      <c r="AK106" s="275"/>
      <c r="AL106" s="275"/>
      <c r="AM106" s="275"/>
      <c r="AN106" s="275"/>
      <c r="AO106" s="275"/>
      <c r="AP106" s="275"/>
      <c r="AQ106" s="275"/>
      <c r="AR106" s="275"/>
      <c r="AS106" s="275"/>
      <c r="AT106" s="275"/>
      <c r="AU106" s="275"/>
      <c r="AV106" s="275"/>
      <c r="AW106" s="275"/>
      <c r="AX106" s="275"/>
      <c r="AY106" s="275"/>
      <c r="AZ106" s="275"/>
      <c r="BA106" s="275"/>
      <c r="BB106" s="275"/>
      <c r="BC106" s="275"/>
      <c r="BD106" s="275"/>
      <c r="BE106" s="275"/>
      <c r="BF106" s="275"/>
      <c r="BG106" s="275"/>
      <c r="BH106" s="275"/>
      <c r="BI106" s="275"/>
      <c r="BJ106" s="275"/>
      <c r="BK106" s="275"/>
      <c r="BL106" s="275"/>
      <c r="BM106" s="275"/>
      <c r="BN106" s="275"/>
      <c r="BO106" s="275"/>
      <c r="BP106" s="275"/>
      <c r="BQ106" s="275"/>
      <c r="BR106" s="275"/>
      <c r="BS106" s="275"/>
      <c r="BT106" s="275"/>
      <c r="BU106" s="275"/>
      <c r="BV106" s="275"/>
      <c r="BW106" s="275"/>
      <c r="BX106" s="275"/>
      <c r="BY106" s="275"/>
      <c r="BZ106" s="275"/>
      <c r="CA106" s="275"/>
      <c r="CB106" s="275"/>
      <c r="CC106" s="275"/>
      <c r="CD106" s="275"/>
      <c r="CE106" s="275"/>
      <c r="CF106" s="275"/>
      <c r="CG106" s="275"/>
      <c r="CH106" s="275"/>
      <c r="CI106" s="275"/>
      <c r="CJ106" s="275"/>
      <c r="CK106" s="275"/>
      <c r="CL106" s="275"/>
      <c r="CM106" s="275"/>
      <c r="CN106" s="275"/>
      <c r="CO106" s="275"/>
      <c r="CP106" s="275"/>
      <c r="CQ106" s="275"/>
      <c r="CR106" s="275"/>
      <c r="CS106" s="275"/>
      <c r="CT106" s="275"/>
      <c r="CU106" s="275"/>
      <c r="CV106" s="275"/>
      <c r="CW106" s="275"/>
      <c r="CX106" s="275"/>
      <c r="CY106" s="275"/>
      <c r="CZ106" s="275"/>
      <c r="DA106" s="275"/>
      <c r="DB106" s="275"/>
      <c r="DC106" s="275"/>
      <c r="DD106" s="275"/>
      <c r="DE106" s="275"/>
      <c r="DF106" s="275"/>
      <c r="DG106" s="275"/>
      <c r="DH106" s="275"/>
      <c r="DI106" s="275"/>
      <c r="DJ106" s="275"/>
      <c r="DK106" s="275"/>
      <c r="DL106" s="275"/>
      <c r="DM106" s="275"/>
      <c r="DN106" s="275"/>
      <c r="DO106" s="275"/>
      <c r="DP106" s="275"/>
      <c r="DQ106" s="275"/>
      <c r="DR106" s="275"/>
      <c r="DS106" s="275"/>
      <c r="DT106" s="275"/>
      <c r="DU106" s="275"/>
      <c r="DV106" s="275"/>
      <c r="DW106" s="275"/>
      <c r="DX106" s="275"/>
      <c r="DY106" s="275"/>
      <c r="DZ106" s="275"/>
      <c r="EA106" s="275"/>
      <c r="EB106" s="275"/>
      <c r="EC106" s="275"/>
      <c r="ED106" s="275"/>
      <c r="EE106" s="275"/>
      <c r="EF106" s="275"/>
      <c r="EG106" s="275"/>
      <c r="EH106" s="275"/>
      <c r="EI106" s="275"/>
      <c r="EJ106" s="275"/>
      <c r="EK106" s="275"/>
      <c r="EL106" s="275"/>
      <c r="EM106" s="275"/>
      <c r="EN106" s="275"/>
      <c r="EO106" s="275"/>
      <c r="EP106" s="275"/>
      <c r="EQ106" s="275"/>
      <c r="ER106" s="275"/>
      <c r="ES106" s="275"/>
      <c r="ET106" s="275"/>
      <c r="EU106" s="275"/>
      <c r="EV106" s="275"/>
      <c r="EW106" s="275"/>
      <c r="EX106" s="275"/>
      <c r="EY106" s="275"/>
      <c r="EZ106" s="275"/>
      <c r="FA106" s="275"/>
      <c r="FB106" s="275"/>
      <c r="FC106" s="275"/>
      <c r="FD106" s="275"/>
      <c r="FE106" s="275"/>
      <c r="FF106" s="275"/>
      <c r="FG106" s="275"/>
      <c r="FH106" s="275"/>
      <c r="FI106" s="275"/>
      <c r="FJ106" s="275"/>
      <c r="FK106" s="275"/>
      <c r="FL106" s="275"/>
      <c r="FM106" s="275"/>
      <c r="FN106" s="275"/>
      <c r="FO106" s="275"/>
      <c r="FP106" s="275"/>
      <c r="FQ106" s="275"/>
      <c r="FR106" s="275"/>
      <c r="FS106" s="275"/>
      <c r="FT106" s="275"/>
      <c r="FU106" s="275"/>
      <c r="FV106" s="275"/>
      <c r="FW106" s="275"/>
      <c r="FX106" s="275"/>
      <c r="FY106" s="275"/>
      <c r="FZ106" s="275"/>
      <c r="GA106" s="275"/>
      <c r="GB106" s="275"/>
      <c r="GC106" s="275"/>
      <c r="GD106" s="275"/>
      <c r="GE106" s="275"/>
      <c r="GF106" s="275"/>
      <c r="GG106" s="275"/>
      <c r="GH106" s="275"/>
      <c r="GI106" s="275"/>
      <c r="GJ106" s="275"/>
      <c r="GK106" s="275"/>
      <c r="GL106" s="275"/>
      <c r="GM106" s="275"/>
      <c r="GN106" s="275"/>
      <c r="GO106" s="275"/>
      <c r="GP106" s="275"/>
      <c r="GQ106" s="275"/>
      <c r="GR106" s="275"/>
      <c r="GS106" s="275"/>
      <c r="GT106" s="275"/>
      <c r="GU106" s="275"/>
      <c r="GV106" s="275"/>
      <c r="GW106" s="275"/>
      <c r="GX106" s="275"/>
      <c r="GY106" s="275"/>
      <c r="GZ106" s="275"/>
      <c r="HA106" s="275"/>
      <c r="HB106" s="275"/>
      <c r="HC106" s="275"/>
      <c r="HD106" s="275"/>
      <c r="HE106" s="275"/>
      <c r="HF106" s="275"/>
      <c r="HG106" s="275"/>
      <c r="HH106" s="275"/>
      <c r="HI106" s="275"/>
      <c r="HJ106" s="275"/>
      <c r="HK106" s="275"/>
      <c r="HL106" s="275"/>
      <c r="HM106" s="275"/>
      <c r="HN106" s="275"/>
      <c r="HO106" s="275"/>
      <c r="HP106" s="275"/>
      <c r="HQ106" s="275"/>
      <c r="HR106" s="275"/>
      <c r="HS106" s="275"/>
      <c r="HT106" s="275"/>
      <c r="HU106" s="275"/>
      <c r="HV106" s="275"/>
      <c r="HW106" s="275"/>
      <c r="HX106" s="275"/>
      <c r="HY106" s="275"/>
      <c r="HZ106" s="275"/>
      <c r="IA106" s="275"/>
      <c r="IB106" s="275"/>
      <c r="IC106" s="275"/>
      <c r="ID106" s="275"/>
      <c r="IE106" s="275"/>
      <c r="IF106" s="275"/>
      <c r="IG106" s="275"/>
      <c r="IH106" s="275"/>
      <c r="II106" s="275"/>
      <c r="IJ106" s="275"/>
      <c r="IK106" s="275"/>
      <c r="IL106" s="275"/>
      <c r="IM106" s="275"/>
      <c r="IN106" s="275"/>
      <c r="IO106" s="275"/>
      <c r="IP106" s="275"/>
      <c r="IQ106" s="275"/>
      <c r="IR106" s="275"/>
      <c r="IS106" s="275"/>
      <c r="IT106" s="275"/>
      <c r="IU106" s="275"/>
      <c r="IV106" s="275"/>
      <c r="IW106" s="275"/>
      <c r="IX106" s="275"/>
      <c r="IY106" s="275"/>
      <c r="IZ106" s="275"/>
      <c r="JA106" s="275"/>
      <c r="JB106" s="275"/>
      <c r="JC106" s="275"/>
      <c r="JD106" s="275"/>
      <c r="JE106" s="275"/>
      <c r="JF106" s="275"/>
      <c r="JG106" s="275"/>
    </row>
    <row r="107" spans="1:267" s="276" customFormat="1" ht="17">
      <c r="A107" s="380" t="s">
        <v>3092</v>
      </c>
      <c r="B107" s="336" t="s">
        <v>3080</v>
      </c>
      <c r="C107" s="336"/>
      <c r="D107" s="335"/>
      <c r="E107" s="335"/>
      <c r="F107" s="336"/>
      <c r="G107" s="336"/>
      <c r="H107" s="343" t="s">
        <v>2849</v>
      </c>
      <c r="I107" s="344" t="s">
        <v>2849</v>
      </c>
      <c r="J107" s="345">
        <f>SUMIFS(J$4:J$5,$H$4:$H$5,$A$107)</f>
        <v>39</v>
      </c>
      <c r="K107" s="345">
        <f>SUMIFS(K$4:K$5,$H$4:$H$5,$A$107)</f>
        <v>570</v>
      </c>
      <c r="L107" s="345"/>
      <c r="M107" s="346">
        <f t="shared" ref="M107:V107" si="41">SUMIFS(M$4:M$5,$H$4:$H$5,$A$107)</f>
        <v>0</v>
      </c>
      <c r="N107" s="347" t="e">
        <f t="shared" si="41"/>
        <v>#DIV/0!</v>
      </c>
      <c r="O107" s="345">
        <f t="shared" si="41"/>
        <v>76298.142363840016</v>
      </c>
      <c r="P107" s="345">
        <f t="shared" si="41"/>
        <v>77061.123787478413</v>
      </c>
      <c r="Q107" s="345">
        <f t="shared" si="41"/>
        <v>54318.773890080003</v>
      </c>
      <c r="R107" s="345">
        <f t="shared" si="41"/>
        <v>1657.5173639999998</v>
      </c>
      <c r="S107" s="345">
        <f t="shared" si="41"/>
        <v>1472.78573568</v>
      </c>
      <c r="T107" s="345">
        <f t="shared" si="41"/>
        <v>55976.291254080003</v>
      </c>
      <c r="U107" s="345">
        <f t="shared" si="41"/>
        <v>57449.076989759997</v>
      </c>
      <c r="V107" s="345">
        <f t="shared" si="41"/>
        <v>210808.34314107843</v>
      </c>
      <c r="W107" s="275"/>
      <c r="X107" s="275"/>
      <c r="Y107" s="275"/>
      <c r="Z107" s="275"/>
      <c r="AA107" s="275"/>
      <c r="AB107" s="275"/>
      <c r="AC107" s="275"/>
      <c r="AD107" s="275"/>
      <c r="AE107" s="275"/>
      <c r="AF107" s="275"/>
      <c r="AG107" s="275"/>
      <c r="AH107" s="275"/>
      <c r="AI107" s="275"/>
      <c r="AJ107" s="275"/>
      <c r="AK107" s="275"/>
      <c r="AL107" s="275"/>
      <c r="AM107" s="275"/>
      <c r="AN107" s="275"/>
      <c r="AO107" s="275"/>
      <c r="AP107" s="275"/>
      <c r="AQ107" s="275"/>
      <c r="AR107" s="275"/>
      <c r="AS107" s="275"/>
      <c r="AT107" s="275"/>
      <c r="AU107" s="275"/>
      <c r="AV107" s="275"/>
      <c r="AW107" s="275"/>
      <c r="AX107" s="275"/>
      <c r="AY107" s="275"/>
      <c r="AZ107" s="275"/>
      <c r="BA107" s="275"/>
      <c r="BB107" s="275"/>
      <c r="BC107" s="275"/>
      <c r="BD107" s="275"/>
      <c r="BE107" s="275"/>
      <c r="BF107" s="275"/>
      <c r="BG107" s="275"/>
      <c r="BH107" s="275"/>
      <c r="BI107" s="275"/>
      <c r="BJ107" s="275"/>
      <c r="BK107" s="275"/>
      <c r="BL107" s="275"/>
      <c r="BM107" s="275"/>
      <c r="BN107" s="275"/>
      <c r="BO107" s="275"/>
      <c r="BP107" s="275"/>
      <c r="BQ107" s="275"/>
      <c r="BR107" s="275"/>
      <c r="BS107" s="275"/>
      <c r="BT107" s="275"/>
      <c r="BU107" s="275"/>
      <c r="BV107" s="275"/>
      <c r="BW107" s="275"/>
      <c r="BX107" s="275"/>
      <c r="BY107" s="275"/>
      <c r="BZ107" s="275"/>
      <c r="CA107" s="275"/>
      <c r="CB107" s="275"/>
      <c r="CC107" s="275"/>
      <c r="CD107" s="275"/>
      <c r="CE107" s="275"/>
      <c r="CF107" s="275"/>
      <c r="CG107" s="275"/>
      <c r="CH107" s="275"/>
      <c r="CI107" s="275"/>
      <c r="CJ107" s="275"/>
      <c r="CK107" s="275"/>
      <c r="CL107" s="275"/>
      <c r="CM107" s="275"/>
      <c r="CN107" s="275"/>
      <c r="CO107" s="275"/>
      <c r="CP107" s="275"/>
      <c r="CQ107" s="275"/>
      <c r="CR107" s="275"/>
      <c r="CS107" s="275"/>
      <c r="CT107" s="275"/>
      <c r="CU107" s="275"/>
      <c r="CV107" s="275"/>
      <c r="CW107" s="275"/>
      <c r="CX107" s="275"/>
      <c r="CY107" s="275"/>
      <c r="CZ107" s="275"/>
      <c r="DA107" s="275"/>
      <c r="DB107" s="275"/>
      <c r="DC107" s="275"/>
      <c r="DD107" s="275"/>
      <c r="DE107" s="275"/>
      <c r="DF107" s="275"/>
      <c r="DG107" s="275"/>
      <c r="DH107" s="275"/>
      <c r="DI107" s="275"/>
      <c r="DJ107" s="275"/>
      <c r="DK107" s="275"/>
      <c r="DL107" s="275"/>
      <c r="DM107" s="275"/>
      <c r="DN107" s="275"/>
      <c r="DO107" s="275"/>
      <c r="DP107" s="275"/>
      <c r="DQ107" s="275"/>
      <c r="DR107" s="275"/>
      <c r="DS107" s="275"/>
      <c r="DT107" s="275"/>
      <c r="DU107" s="275"/>
      <c r="DV107" s="275"/>
      <c r="DW107" s="275"/>
      <c r="DX107" s="275"/>
      <c r="DY107" s="275"/>
      <c r="DZ107" s="275"/>
      <c r="EA107" s="275"/>
      <c r="EB107" s="275"/>
      <c r="EC107" s="275"/>
      <c r="ED107" s="275"/>
      <c r="EE107" s="275"/>
      <c r="EF107" s="275"/>
      <c r="EG107" s="275"/>
      <c r="EH107" s="275"/>
      <c r="EI107" s="275"/>
      <c r="EJ107" s="275"/>
      <c r="EK107" s="275"/>
      <c r="EL107" s="275"/>
      <c r="EM107" s="275"/>
      <c r="EN107" s="275"/>
      <c r="EO107" s="275"/>
      <c r="EP107" s="275"/>
      <c r="EQ107" s="275"/>
      <c r="ER107" s="275"/>
      <c r="ES107" s="275"/>
      <c r="ET107" s="275"/>
      <c r="EU107" s="275"/>
      <c r="EV107" s="275"/>
      <c r="EW107" s="275"/>
      <c r="EX107" s="275"/>
      <c r="EY107" s="275"/>
      <c r="EZ107" s="275"/>
      <c r="FA107" s="275"/>
      <c r="FB107" s="275"/>
      <c r="FC107" s="275"/>
      <c r="FD107" s="275"/>
      <c r="FE107" s="275"/>
      <c r="FF107" s="275"/>
      <c r="FG107" s="275"/>
      <c r="FH107" s="275"/>
      <c r="FI107" s="275"/>
      <c r="FJ107" s="275"/>
      <c r="FK107" s="275"/>
      <c r="FL107" s="275"/>
      <c r="FM107" s="275"/>
      <c r="FN107" s="275"/>
      <c r="FO107" s="275"/>
      <c r="FP107" s="275"/>
      <c r="FQ107" s="275"/>
      <c r="FR107" s="275"/>
      <c r="FS107" s="275"/>
      <c r="FT107" s="275"/>
      <c r="FU107" s="275"/>
      <c r="FV107" s="275"/>
      <c r="FW107" s="275"/>
      <c r="FX107" s="275"/>
      <c r="FY107" s="275"/>
      <c r="FZ107" s="275"/>
      <c r="GA107" s="275"/>
      <c r="GB107" s="275"/>
      <c r="GC107" s="275"/>
      <c r="GD107" s="275"/>
      <c r="GE107" s="275"/>
      <c r="GF107" s="275"/>
      <c r="GG107" s="275"/>
      <c r="GH107" s="275"/>
      <c r="GI107" s="275"/>
      <c r="GJ107" s="275"/>
      <c r="GK107" s="275"/>
      <c r="GL107" s="275"/>
      <c r="GM107" s="275"/>
      <c r="GN107" s="275"/>
      <c r="GO107" s="275"/>
      <c r="GP107" s="275"/>
      <c r="GQ107" s="275"/>
      <c r="GR107" s="275"/>
      <c r="GS107" s="275"/>
      <c r="GT107" s="275"/>
      <c r="GU107" s="275"/>
      <c r="GV107" s="275"/>
      <c r="GW107" s="275"/>
      <c r="GX107" s="275"/>
      <c r="GY107" s="275"/>
      <c r="GZ107" s="275"/>
      <c r="HA107" s="275"/>
      <c r="HB107" s="275"/>
      <c r="HC107" s="275"/>
      <c r="HD107" s="275"/>
      <c r="HE107" s="275"/>
      <c r="HF107" s="275"/>
      <c r="HG107" s="275"/>
      <c r="HH107" s="275"/>
      <c r="HI107" s="275"/>
      <c r="HJ107" s="275"/>
      <c r="HK107" s="275"/>
      <c r="HL107" s="275"/>
      <c r="HM107" s="275"/>
      <c r="HN107" s="275"/>
      <c r="HO107" s="275"/>
      <c r="HP107" s="275"/>
      <c r="HQ107" s="275"/>
      <c r="HR107" s="275"/>
      <c r="HS107" s="275"/>
      <c r="HT107" s="275"/>
      <c r="HU107" s="275"/>
      <c r="HV107" s="275"/>
      <c r="HW107" s="275"/>
      <c r="HX107" s="275"/>
      <c r="HY107" s="275"/>
      <c r="HZ107" s="275"/>
      <c r="IA107" s="275"/>
      <c r="IB107" s="275"/>
      <c r="IC107" s="275"/>
      <c r="ID107" s="275"/>
      <c r="IE107" s="275"/>
      <c r="IF107" s="275"/>
      <c r="IG107" s="275"/>
      <c r="IH107" s="275"/>
      <c r="II107" s="275"/>
      <c r="IJ107" s="275"/>
      <c r="IK107" s="275"/>
      <c r="IL107" s="275"/>
      <c r="IM107" s="275"/>
      <c r="IN107" s="275"/>
      <c r="IO107" s="275"/>
      <c r="IP107" s="275"/>
      <c r="IQ107" s="275"/>
      <c r="IR107" s="275"/>
      <c r="IS107" s="275"/>
      <c r="IT107" s="275"/>
      <c r="IU107" s="275"/>
      <c r="IV107" s="275"/>
      <c r="IW107" s="275"/>
      <c r="IX107" s="275"/>
      <c r="IY107" s="275"/>
      <c r="IZ107" s="275"/>
      <c r="JA107" s="275"/>
      <c r="JB107" s="275"/>
      <c r="JC107" s="275"/>
      <c r="JD107" s="275"/>
      <c r="JE107" s="275"/>
      <c r="JF107" s="275"/>
      <c r="JG107" s="275"/>
    </row>
    <row r="108" spans="1:267" s="276" customFormat="1" ht="17">
      <c r="A108" s="349"/>
      <c r="B108" s="350" t="s">
        <v>3081</v>
      </c>
      <c r="C108" s="350"/>
      <c r="D108" s="351" t="s">
        <v>2849</v>
      </c>
      <c r="E108" s="352" t="s">
        <v>2849</v>
      </c>
      <c r="F108" s="393">
        <v>116</v>
      </c>
      <c r="G108" s="274"/>
      <c r="H108" s="274"/>
      <c r="I108" s="274"/>
      <c r="J108" s="345">
        <f>SUMIFS(J$9:J$19,$H$9:$H$19,$A$107)</f>
        <v>110</v>
      </c>
      <c r="K108" s="345">
        <f>SUMIFS(K$9:K$19,$H$9:$H$19,$A$107)</f>
        <v>1590</v>
      </c>
      <c r="L108" s="274"/>
      <c r="M108" s="346">
        <f t="shared" ref="M108:V108" si="42">SUMIFS(M$9:M$19,$H$9:$H$19,$A$107)</f>
        <v>0</v>
      </c>
      <c r="N108" s="347" t="e">
        <f t="shared" si="42"/>
        <v>#DIV/0!</v>
      </c>
      <c r="O108" s="345">
        <f t="shared" si="42"/>
        <v>49039.024783680034</v>
      </c>
      <c r="P108" s="345">
        <f t="shared" si="42"/>
        <v>49529.415031516823</v>
      </c>
      <c r="Q108" s="345">
        <f t="shared" si="42"/>
        <v>16481.720936160014</v>
      </c>
      <c r="R108" s="345">
        <f t="shared" si="42"/>
        <v>4623.6010680000009</v>
      </c>
      <c r="S108" s="345">
        <f t="shared" si="42"/>
        <v>4108.2970521599991</v>
      </c>
      <c r="T108" s="345">
        <f t="shared" si="42"/>
        <v>21105.322004160011</v>
      </c>
      <c r="U108" s="345">
        <f t="shared" si="42"/>
        <v>25213.619056320014</v>
      </c>
      <c r="V108" s="345">
        <f t="shared" si="42"/>
        <v>123782.05887151687</v>
      </c>
      <c r="W108" s="275"/>
      <c r="X108" s="275"/>
      <c r="Y108" s="275"/>
      <c r="Z108" s="275"/>
      <c r="AA108" s="275"/>
      <c r="AB108" s="275"/>
      <c r="AC108" s="275"/>
      <c r="AD108" s="275"/>
      <c r="AE108" s="275"/>
      <c r="AF108" s="275"/>
      <c r="AG108" s="275"/>
      <c r="AH108" s="275"/>
      <c r="AI108" s="275"/>
      <c r="AJ108" s="275"/>
      <c r="AK108" s="275"/>
      <c r="AL108" s="275"/>
      <c r="AM108" s="275"/>
      <c r="AN108" s="275"/>
      <c r="AO108" s="275"/>
      <c r="AP108" s="275"/>
      <c r="AQ108" s="275"/>
      <c r="AR108" s="275"/>
      <c r="AS108" s="275"/>
      <c r="AT108" s="275"/>
      <c r="AU108" s="275"/>
      <c r="AV108" s="275"/>
      <c r="AW108" s="275"/>
      <c r="AX108" s="275"/>
      <c r="AY108" s="275"/>
      <c r="AZ108" s="275"/>
      <c r="BA108" s="275"/>
      <c r="BB108" s="275"/>
      <c r="BC108" s="275"/>
      <c r="BD108" s="275"/>
      <c r="BE108" s="275"/>
      <c r="BF108" s="275"/>
      <c r="BG108" s="275"/>
      <c r="BH108" s="275"/>
      <c r="BI108" s="275"/>
      <c r="BJ108" s="275"/>
      <c r="BK108" s="275"/>
      <c r="BL108" s="275"/>
      <c r="BM108" s="275"/>
      <c r="BN108" s="275"/>
      <c r="BO108" s="275"/>
      <c r="BP108" s="275"/>
      <c r="BQ108" s="275"/>
      <c r="BR108" s="275"/>
      <c r="BS108" s="275"/>
      <c r="BT108" s="275"/>
      <c r="BU108" s="275"/>
      <c r="BV108" s="275"/>
      <c r="BW108" s="275"/>
      <c r="BX108" s="275"/>
      <c r="BY108" s="275"/>
      <c r="BZ108" s="275"/>
      <c r="CA108" s="275"/>
      <c r="CB108" s="275"/>
      <c r="CC108" s="275"/>
      <c r="CD108" s="275"/>
      <c r="CE108" s="275"/>
      <c r="CF108" s="275"/>
      <c r="CG108" s="275"/>
      <c r="CH108" s="275"/>
      <c r="CI108" s="275"/>
      <c r="CJ108" s="275"/>
      <c r="CK108" s="275"/>
      <c r="CL108" s="275"/>
      <c r="CM108" s="275"/>
      <c r="CN108" s="275"/>
      <c r="CO108" s="275"/>
      <c r="CP108" s="275"/>
      <c r="CQ108" s="275"/>
      <c r="CR108" s="275"/>
      <c r="CS108" s="275"/>
      <c r="CT108" s="275"/>
      <c r="CU108" s="275"/>
      <c r="CV108" s="275"/>
      <c r="CW108" s="275"/>
      <c r="CX108" s="275"/>
      <c r="CY108" s="275"/>
      <c r="CZ108" s="275"/>
      <c r="DA108" s="275"/>
      <c r="DB108" s="275"/>
      <c r="DC108" s="275"/>
      <c r="DD108" s="275"/>
      <c r="DE108" s="275"/>
      <c r="DF108" s="275"/>
      <c r="DG108" s="275"/>
      <c r="DH108" s="275"/>
      <c r="DI108" s="275"/>
      <c r="DJ108" s="275"/>
      <c r="DK108" s="275"/>
      <c r="DL108" s="275"/>
      <c r="DM108" s="275"/>
      <c r="DN108" s="275"/>
      <c r="DO108" s="275"/>
      <c r="DP108" s="275"/>
      <c r="DQ108" s="275"/>
      <c r="DR108" s="275"/>
      <c r="DS108" s="275"/>
      <c r="DT108" s="275"/>
      <c r="DU108" s="275"/>
      <c r="DV108" s="275"/>
      <c r="DW108" s="275"/>
      <c r="DX108" s="275"/>
      <c r="DY108" s="275"/>
      <c r="DZ108" s="275"/>
      <c r="EA108" s="275"/>
      <c r="EB108" s="275"/>
      <c r="EC108" s="275"/>
      <c r="ED108" s="275"/>
      <c r="EE108" s="275"/>
      <c r="EF108" s="275"/>
      <c r="EG108" s="275"/>
      <c r="EH108" s="275"/>
      <c r="EI108" s="275"/>
      <c r="EJ108" s="275"/>
      <c r="EK108" s="275"/>
      <c r="EL108" s="275"/>
      <c r="EM108" s="275"/>
      <c r="EN108" s="275"/>
      <c r="EO108" s="275"/>
      <c r="EP108" s="275"/>
      <c r="EQ108" s="275"/>
      <c r="ER108" s="275"/>
      <c r="ES108" s="275"/>
      <c r="ET108" s="275"/>
      <c r="EU108" s="275"/>
      <c r="EV108" s="275"/>
      <c r="EW108" s="275"/>
      <c r="EX108" s="275"/>
      <c r="EY108" s="275"/>
      <c r="EZ108" s="275"/>
      <c r="FA108" s="275"/>
      <c r="FB108" s="275"/>
      <c r="FC108" s="275"/>
      <c r="FD108" s="275"/>
      <c r="FE108" s="275"/>
      <c r="FF108" s="275"/>
      <c r="FG108" s="275"/>
      <c r="FH108" s="275"/>
      <c r="FI108" s="275"/>
      <c r="FJ108" s="275"/>
      <c r="FK108" s="275"/>
      <c r="FL108" s="275"/>
      <c r="FM108" s="275"/>
      <c r="FN108" s="275"/>
      <c r="FO108" s="275"/>
      <c r="FP108" s="275"/>
      <c r="FQ108" s="275"/>
      <c r="FR108" s="275"/>
      <c r="FS108" s="275"/>
      <c r="FT108" s="275"/>
      <c r="FU108" s="275"/>
      <c r="FV108" s="275"/>
      <c r="FW108" s="275"/>
      <c r="FX108" s="275"/>
      <c r="FY108" s="275"/>
      <c r="FZ108" s="275"/>
      <c r="GA108" s="275"/>
      <c r="GB108" s="275"/>
      <c r="GC108" s="275"/>
      <c r="GD108" s="275"/>
      <c r="GE108" s="275"/>
      <c r="GF108" s="275"/>
      <c r="GG108" s="275"/>
      <c r="GH108" s="275"/>
      <c r="GI108" s="275"/>
      <c r="GJ108" s="275"/>
      <c r="GK108" s="275"/>
      <c r="GL108" s="275"/>
      <c r="GM108" s="275"/>
      <c r="GN108" s="275"/>
      <c r="GO108" s="275"/>
      <c r="GP108" s="275"/>
      <c r="GQ108" s="275"/>
      <c r="GR108" s="275"/>
      <c r="GS108" s="275"/>
      <c r="GT108" s="275"/>
      <c r="GU108" s="275"/>
      <c r="GV108" s="275"/>
      <c r="GW108" s="275"/>
      <c r="GX108" s="275"/>
      <c r="GY108" s="275"/>
      <c r="GZ108" s="275"/>
      <c r="HA108" s="275"/>
      <c r="HB108" s="275"/>
      <c r="HC108" s="275"/>
      <c r="HD108" s="275"/>
      <c r="HE108" s="275"/>
      <c r="HF108" s="275"/>
      <c r="HG108" s="275"/>
      <c r="HH108" s="275"/>
      <c r="HI108" s="275"/>
      <c r="HJ108" s="275"/>
      <c r="HK108" s="275"/>
      <c r="HL108" s="275"/>
      <c r="HM108" s="275"/>
      <c r="HN108" s="275"/>
      <c r="HO108" s="275"/>
      <c r="HP108" s="275"/>
      <c r="HQ108" s="275"/>
      <c r="HR108" s="275"/>
      <c r="HS108" s="275"/>
      <c r="HT108" s="275"/>
      <c r="HU108" s="275"/>
      <c r="HV108" s="275"/>
      <c r="HW108" s="275"/>
      <c r="HX108" s="275"/>
      <c r="HY108" s="275"/>
      <c r="HZ108" s="275"/>
      <c r="IA108" s="275"/>
      <c r="IB108" s="275"/>
      <c r="IC108" s="275"/>
      <c r="ID108" s="275"/>
      <c r="IE108" s="275"/>
      <c r="IF108" s="275"/>
      <c r="IG108" s="275"/>
      <c r="IH108" s="275"/>
      <c r="II108" s="275"/>
      <c r="IJ108" s="275"/>
      <c r="IK108" s="275"/>
      <c r="IL108" s="275"/>
      <c r="IM108" s="275"/>
      <c r="IN108" s="275"/>
      <c r="IO108" s="275"/>
      <c r="IP108" s="275"/>
      <c r="IQ108" s="275"/>
      <c r="IR108" s="275"/>
      <c r="IS108" s="275"/>
      <c r="IT108" s="275"/>
      <c r="IU108" s="275"/>
      <c r="IV108" s="275"/>
      <c r="IW108" s="275"/>
      <c r="IX108" s="275"/>
      <c r="IY108" s="275"/>
      <c r="IZ108" s="275"/>
      <c r="JA108" s="275"/>
      <c r="JB108" s="275"/>
      <c r="JC108" s="275"/>
      <c r="JD108" s="275"/>
      <c r="JE108" s="275"/>
      <c r="JF108" s="275"/>
      <c r="JG108" s="275"/>
    </row>
    <row r="109" spans="1:267" s="263" customFormat="1" ht="17">
      <c r="A109" s="274"/>
      <c r="B109" s="353" t="s">
        <v>3082</v>
      </c>
      <c r="C109" s="353"/>
      <c r="D109" s="354"/>
      <c r="E109" s="355"/>
      <c r="F109" s="394"/>
      <c r="G109" s="356"/>
      <c r="H109" s="356"/>
      <c r="I109" s="356"/>
      <c r="J109" s="357">
        <f>SUM(J107:J108)</f>
        <v>149</v>
      </c>
      <c r="K109" s="357">
        <f>SUM(K107:K108)</f>
        <v>2160</v>
      </c>
      <c r="L109" s="356"/>
      <c r="M109" s="358">
        <f t="shared" ref="M109" si="43">SUM(M107:M108)</f>
        <v>0</v>
      </c>
      <c r="N109" s="359" t="e">
        <f t="shared" ref="N109" si="44">SUM(N107:N108)</f>
        <v>#DIV/0!</v>
      </c>
      <c r="O109" s="357">
        <f t="shared" ref="O109" si="45">SUM(O107:O108)</f>
        <v>125337.16714752006</v>
      </c>
      <c r="P109" s="357">
        <f t="shared" ref="P109" si="46">SUM(P107:P108)</f>
        <v>126590.53881899524</v>
      </c>
      <c r="Q109" s="357">
        <f t="shared" ref="Q109" si="47">SUM(Q107:Q108)</f>
        <v>70800.494826240014</v>
      </c>
      <c r="R109" s="357">
        <f t="shared" ref="R109" si="48">SUM(R107:R108)</f>
        <v>6281.1184320000011</v>
      </c>
      <c r="S109" s="357">
        <f t="shared" ref="S109" si="49">SUM(S107:S108)</f>
        <v>5581.0827878399996</v>
      </c>
      <c r="T109" s="357">
        <f t="shared" ref="T109" si="50">SUM(T107:T108)</f>
        <v>77081.613258240017</v>
      </c>
      <c r="U109" s="357">
        <f t="shared" ref="U109" si="51">SUM(U107:U108)</f>
        <v>82662.696046080004</v>
      </c>
      <c r="V109" s="357">
        <f t="shared" ref="V109" si="52">SUM(V107:V108)</f>
        <v>334590.40201259532</v>
      </c>
      <c r="W109" s="275"/>
      <c r="X109" s="275"/>
      <c r="Y109" s="275"/>
      <c r="Z109" s="275"/>
      <c r="AA109" s="275"/>
      <c r="AB109" s="275"/>
      <c r="AC109" s="275"/>
      <c r="AD109" s="275"/>
      <c r="AE109" s="275"/>
      <c r="AF109" s="275"/>
      <c r="AG109" s="275"/>
      <c r="AH109" s="275"/>
      <c r="AI109" s="275"/>
      <c r="AJ109" s="275"/>
      <c r="AK109" s="275"/>
      <c r="AL109" s="275"/>
      <c r="AM109" s="275"/>
      <c r="AN109" s="275"/>
      <c r="AO109" s="275"/>
      <c r="AP109" s="275"/>
      <c r="AQ109" s="275"/>
      <c r="AR109" s="275"/>
      <c r="AS109" s="275"/>
      <c r="AT109" s="275"/>
      <c r="AU109" s="275"/>
      <c r="AV109" s="275"/>
      <c r="AW109" s="275"/>
      <c r="AX109" s="275"/>
      <c r="AY109" s="275"/>
      <c r="AZ109" s="275"/>
      <c r="BA109" s="275"/>
      <c r="BB109" s="275"/>
      <c r="BC109" s="275"/>
      <c r="BD109" s="275"/>
      <c r="BE109" s="275"/>
      <c r="BF109" s="275"/>
      <c r="BG109" s="275"/>
      <c r="BH109" s="275"/>
      <c r="BI109" s="275"/>
      <c r="BJ109" s="275"/>
      <c r="BK109" s="275"/>
      <c r="BL109" s="275"/>
      <c r="BM109" s="275"/>
      <c r="BN109" s="275"/>
      <c r="BO109" s="275"/>
      <c r="BP109" s="275"/>
      <c r="BQ109" s="275"/>
      <c r="BR109" s="275"/>
      <c r="BS109" s="275"/>
      <c r="BT109" s="275"/>
      <c r="BU109" s="275"/>
      <c r="BV109" s="275"/>
      <c r="BW109" s="275"/>
      <c r="BX109" s="275"/>
      <c r="BY109" s="275"/>
      <c r="BZ109" s="275"/>
      <c r="CA109" s="275"/>
      <c r="CB109" s="275"/>
      <c r="CC109" s="275"/>
      <c r="CD109" s="275"/>
      <c r="CE109" s="275"/>
      <c r="CF109" s="275"/>
      <c r="CG109" s="275"/>
      <c r="CH109" s="275"/>
      <c r="CI109" s="275"/>
      <c r="CJ109" s="275"/>
      <c r="CK109" s="275"/>
      <c r="CL109" s="275"/>
      <c r="CM109" s="275"/>
      <c r="CN109" s="275"/>
      <c r="CO109" s="275"/>
      <c r="CP109" s="275"/>
      <c r="CQ109" s="275"/>
      <c r="CR109" s="275"/>
      <c r="CS109" s="275"/>
      <c r="CT109" s="275"/>
      <c r="CU109" s="275"/>
      <c r="CV109" s="275"/>
      <c r="CW109" s="275"/>
      <c r="CX109" s="275"/>
      <c r="CY109" s="275"/>
      <c r="CZ109" s="275"/>
      <c r="DA109" s="275"/>
      <c r="DB109" s="275"/>
      <c r="DC109" s="275"/>
      <c r="DD109" s="275"/>
      <c r="DE109" s="275"/>
      <c r="DF109" s="275"/>
      <c r="DG109" s="275"/>
      <c r="DH109" s="275"/>
      <c r="DI109" s="275"/>
      <c r="DJ109" s="275"/>
      <c r="DK109" s="275"/>
      <c r="DL109" s="275"/>
      <c r="DM109" s="275"/>
      <c r="DN109" s="275"/>
      <c r="DO109" s="275"/>
      <c r="DP109" s="275"/>
      <c r="DQ109" s="275"/>
      <c r="DR109" s="275"/>
      <c r="DS109" s="275"/>
      <c r="DT109" s="275"/>
      <c r="DU109" s="275"/>
      <c r="DV109" s="275"/>
      <c r="DW109" s="275"/>
      <c r="DX109" s="275"/>
      <c r="DY109" s="275"/>
      <c r="DZ109" s="275"/>
      <c r="EA109" s="275"/>
      <c r="EB109" s="275"/>
      <c r="EC109" s="275"/>
      <c r="ED109" s="275"/>
      <c r="EE109" s="275"/>
      <c r="EF109" s="275"/>
      <c r="EG109" s="275"/>
      <c r="EH109" s="275"/>
      <c r="EI109" s="275"/>
      <c r="EJ109" s="275"/>
      <c r="EK109" s="275"/>
      <c r="EL109" s="275"/>
      <c r="EM109" s="275"/>
      <c r="EN109" s="275"/>
      <c r="EO109" s="275"/>
      <c r="EP109" s="275"/>
      <c r="EQ109" s="275"/>
      <c r="ER109" s="275"/>
      <c r="ES109" s="275"/>
      <c r="ET109" s="275"/>
      <c r="EU109" s="275"/>
      <c r="EV109" s="275"/>
      <c r="EW109" s="275"/>
      <c r="EX109" s="275"/>
      <c r="EY109" s="275"/>
      <c r="EZ109" s="275"/>
      <c r="FA109" s="275"/>
      <c r="FB109" s="275"/>
      <c r="FC109" s="275"/>
      <c r="FD109" s="275"/>
      <c r="FE109" s="275"/>
      <c r="FF109" s="275"/>
      <c r="FG109" s="275"/>
      <c r="FH109" s="275"/>
      <c r="FI109" s="275"/>
      <c r="FJ109" s="275"/>
      <c r="FK109" s="275"/>
      <c r="FL109" s="275"/>
      <c r="FM109" s="275"/>
      <c r="FN109" s="275"/>
      <c r="FO109" s="275"/>
      <c r="FP109" s="275"/>
      <c r="FQ109" s="275"/>
      <c r="FR109" s="275"/>
      <c r="FS109" s="275"/>
      <c r="FT109" s="275"/>
      <c r="FU109" s="275"/>
      <c r="FV109" s="275"/>
      <c r="FW109" s="275"/>
      <c r="FX109" s="275"/>
      <c r="FY109" s="275"/>
      <c r="FZ109" s="275"/>
      <c r="GA109" s="275"/>
      <c r="GB109" s="275"/>
      <c r="GC109" s="275"/>
      <c r="GD109" s="275"/>
      <c r="GE109" s="275"/>
      <c r="GF109" s="275"/>
      <c r="GG109" s="275"/>
      <c r="GH109" s="275"/>
      <c r="GI109" s="275"/>
      <c r="GJ109" s="275"/>
      <c r="GK109" s="275"/>
      <c r="GL109" s="275"/>
      <c r="GM109" s="275"/>
      <c r="GN109" s="275"/>
      <c r="GO109" s="275"/>
      <c r="GP109" s="275"/>
      <c r="GQ109" s="275"/>
      <c r="GR109" s="275"/>
      <c r="GS109" s="275"/>
      <c r="GT109" s="275"/>
      <c r="GU109" s="275"/>
      <c r="GV109" s="275"/>
      <c r="GW109" s="275"/>
      <c r="GX109" s="275"/>
      <c r="GY109" s="275"/>
      <c r="GZ109" s="275"/>
      <c r="HA109" s="275"/>
      <c r="HB109" s="275"/>
      <c r="HC109" s="275"/>
      <c r="HD109" s="275"/>
      <c r="HE109" s="275"/>
      <c r="HF109" s="275"/>
      <c r="HG109" s="275"/>
      <c r="HH109" s="275"/>
      <c r="HI109" s="275"/>
      <c r="HJ109" s="275"/>
      <c r="HK109" s="275"/>
      <c r="HL109" s="275"/>
      <c r="HM109" s="275"/>
      <c r="HN109" s="275"/>
      <c r="HO109" s="275"/>
      <c r="HP109" s="275"/>
      <c r="HQ109" s="275"/>
      <c r="HR109" s="275"/>
      <c r="HS109" s="275"/>
      <c r="HT109" s="275"/>
      <c r="HU109" s="275"/>
      <c r="HV109" s="275"/>
      <c r="HW109" s="275"/>
      <c r="HX109" s="275"/>
      <c r="HY109" s="275"/>
      <c r="HZ109" s="275"/>
      <c r="IA109" s="275"/>
      <c r="IB109" s="275"/>
      <c r="IC109" s="275"/>
      <c r="ID109" s="275"/>
      <c r="IE109" s="275"/>
      <c r="IF109" s="275"/>
      <c r="IG109" s="275"/>
      <c r="IH109" s="275"/>
      <c r="II109" s="275"/>
      <c r="IJ109" s="275"/>
      <c r="IK109" s="275"/>
      <c r="IL109" s="275"/>
      <c r="IM109" s="275"/>
      <c r="IN109" s="275"/>
      <c r="IO109" s="275"/>
      <c r="IP109" s="275"/>
      <c r="IQ109" s="275"/>
      <c r="IR109" s="275"/>
      <c r="IS109" s="275"/>
      <c r="IT109" s="275"/>
      <c r="IU109" s="275"/>
      <c r="IV109" s="275"/>
      <c r="IW109" s="275"/>
      <c r="IX109" s="275"/>
      <c r="IY109" s="275"/>
      <c r="IZ109" s="275"/>
      <c r="JA109" s="275"/>
      <c r="JB109" s="275"/>
      <c r="JC109" s="275"/>
      <c r="JD109" s="275"/>
      <c r="JE109" s="275"/>
      <c r="JF109" s="275"/>
      <c r="JG109" s="275"/>
    </row>
    <row r="110" spans="1:267" s="386" customFormat="1" ht="17">
      <c r="A110" s="360"/>
      <c r="B110" s="361" t="s">
        <v>3083</v>
      </c>
      <c r="C110" s="361"/>
      <c r="D110" s="362"/>
      <c r="E110" s="363"/>
      <c r="F110" s="395"/>
      <c r="G110" s="364"/>
      <c r="H110" s="364"/>
      <c r="I110" s="364"/>
      <c r="J110" s="345">
        <f>SUMIFS(J$26:J$48,$H$26:$H$48,$A$107)</f>
        <v>0</v>
      </c>
      <c r="K110" s="345">
        <f>SUMIFS(K$26:K$48,$H$26:$H$48,$A$107)</f>
        <v>0</v>
      </c>
      <c r="L110" s="364"/>
      <c r="M110" s="346">
        <f t="shared" ref="M110:V110" si="53">SUMIFS(M$26:M$48,$H$26:$H$48,$A$107)</f>
        <v>0</v>
      </c>
      <c r="N110" s="347">
        <f t="shared" si="53"/>
        <v>0</v>
      </c>
      <c r="O110" s="345">
        <f t="shared" si="53"/>
        <v>0</v>
      </c>
      <c r="P110" s="345">
        <f t="shared" si="53"/>
        <v>0</v>
      </c>
      <c r="Q110" s="345">
        <f t="shared" si="53"/>
        <v>0</v>
      </c>
      <c r="R110" s="345">
        <f t="shared" si="53"/>
        <v>0</v>
      </c>
      <c r="S110" s="345">
        <f t="shared" si="53"/>
        <v>0</v>
      </c>
      <c r="T110" s="345">
        <f t="shared" si="53"/>
        <v>0</v>
      </c>
      <c r="U110" s="345">
        <f t="shared" si="53"/>
        <v>0</v>
      </c>
      <c r="V110" s="345">
        <f t="shared" si="53"/>
        <v>0</v>
      </c>
      <c r="W110" s="275"/>
      <c r="X110" s="275"/>
      <c r="Y110" s="275"/>
      <c r="Z110" s="275"/>
      <c r="AA110" s="275"/>
      <c r="AB110" s="275"/>
      <c r="AC110" s="275"/>
      <c r="AD110" s="275"/>
      <c r="AE110" s="275"/>
      <c r="AF110" s="275"/>
      <c r="AG110" s="275"/>
      <c r="AH110" s="275"/>
      <c r="AI110" s="275"/>
      <c r="AJ110" s="275"/>
      <c r="AK110" s="275"/>
      <c r="AL110" s="275"/>
      <c r="AM110" s="275"/>
      <c r="AN110" s="275"/>
      <c r="AO110" s="275"/>
      <c r="AP110" s="275"/>
      <c r="AQ110" s="275"/>
      <c r="AR110" s="275"/>
      <c r="AS110" s="275"/>
      <c r="AT110" s="275"/>
      <c r="AU110" s="275"/>
      <c r="AV110" s="275"/>
      <c r="AW110" s="275"/>
      <c r="AX110" s="275"/>
      <c r="AY110" s="275"/>
      <c r="AZ110" s="275"/>
      <c r="BA110" s="275"/>
      <c r="BB110" s="275"/>
      <c r="BC110" s="275"/>
      <c r="BD110" s="275"/>
      <c r="BE110" s="275"/>
      <c r="BF110" s="275"/>
      <c r="BG110" s="275"/>
      <c r="BH110" s="275"/>
      <c r="BI110" s="275"/>
      <c r="BJ110" s="275"/>
      <c r="BK110" s="275"/>
      <c r="BL110" s="275"/>
      <c r="BM110" s="275"/>
      <c r="BN110" s="275"/>
      <c r="BO110" s="275"/>
      <c r="BP110" s="275"/>
      <c r="BQ110" s="275"/>
      <c r="BR110" s="275"/>
      <c r="BS110" s="275"/>
      <c r="BT110" s="275"/>
      <c r="BU110" s="275"/>
      <c r="BV110" s="275"/>
      <c r="BW110" s="275"/>
      <c r="BX110" s="275"/>
      <c r="BY110" s="275"/>
      <c r="BZ110" s="275"/>
      <c r="CA110" s="275"/>
      <c r="CB110" s="275"/>
      <c r="CC110" s="275"/>
      <c r="CD110" s="275"/>
      <c r="CE110" s="275"/>
      <c r="CF110" s="275"/>
      <c r="CG110" s="275"/>
      <c r="CH110" s="275"/>
      <c r="CI110" s="275"/>
      <c r="CJ110" s="275"/>
      <c r="CK110" s="275"/>
      <c r="CL110" s="275"/>
      <c r="CM110" s="275"/>
      <c r="CN110" s="275"/>
      <c r="CO110" s="275"/>
      <c r="CP110" s="275"/>
      <c r="CQ110" s="275"/>
      <c r="CR110" s="275"/>
      <c r="CS110" s="275"/>
      <c r="CT110" s="275"/>
      <c r="CU110" s="275"/>
      <c r="CV110" s="275"/>
      <c r="CW110" s="275"/>
      <c r="CX110" s="275"/>
      <c r="CY110" s="275"/>
      <c r="CZ110" s="275"/>
      <c r="DA110" s="275"/>
      <c r="DB110" s="275"/>
      <c r="DC110" s="275"/>
      <c r="DD110" s="275"/>
      <c r="DE110" s="275"/>
      <c r="DF110" s="275"/>
      <c r="DG110" s="275"/>
      <c r="DH110" s="275"/>
      <c r="DI110" s="275"/>
      <c r="DJ110" s="275"/>
      <c r="DK110" s="275"/>
      <c r="DL110" s="275"/>
      <c r="DM110" s="275"/>
      <c r="DN110" s="275"/>
      <c r="DO110" s="275"/>
      <c r="DP110" s="275"/>
      <c r="DQ110" s="275"/>
      <c r="DR110" s="275"/>
      <c r="DS110" s="275"/>
      <c r="DT110" s="275"/>
      <c r="DU110" s="275"/>
      <c r="DV110" s="275"/>
      <c r="DW110" s="275"/>
      <c r="DX110" s="275"/>
      <c r="DY110" s="275"/>
      <c r="DZ110" s="275"/>
      <c r="EA110" s="275"/>
      <c r="EB110" s="275"/>
      <c r="EC110" s="275"/>
      <c r="ED110" s="275"/>
      <c r="EE110" s="275"/>
      <c r="EF110" s="275"/>
      <c r="EG110" s="275"/>
      <c r="EH110" s="275"/>
      <c r="EI110" s="275"/>
      <c r="EJ110" s="275"/>
      <c r="EK110" s="275"/>
      <c r="EL110" s="275"/>
      <c r="EM110" s="275"/>
      <c r="EN110" s="275"/>
      <c r="EO110" s="275"/>
      <c r="EP110" s="275"/>
      <c r="EQ110" s="275"/>
      <c r="ER110" s="275"/>
      <c r="ES110" s="275"/>
      <c r="ET110" s="275"/>
      <c r="EU110" s="275"/>
      <c r="EV110" s="275"/>
      <c r="EW110" s="275"/>
      <c r="EX110" s="275"/>
      <c r="EY110" s="275"/>
      <c r="EZ110" s="275"/>
      <c r="FA110" s="275"/>
      <c r="FB110" s="275"/>
      <c r="FC110" s="275"/>
      <c r="FD110" s="275"/>
      <c r="FE110" s="275"/>
      <c r="FF110" s="275"/>
      <c r="FG110" s="275"/>
      <c r="FH110" s="275"/>
      <c r="FI110" s="275"/>
      <c r="FJ110" s="275"/>
      <c r="FK110" s="275"/>
      <c r="FL110" s="275"/>
      <c r="FM110" s="275"/>
      <c r="FN110" s="275"/>
      <c r="FO110" s="275"/>
      <c r="FP110" s="275"/>
      <c r="FQ110" s="275"/>
      <c r="FR110" s="275"/>
      <c r="FS110" s="275"/>
      <c r="FT110" s="275"/>
      <c r="FU110" s="275"/>
      <c r="FV110" s="275"/>
      <c r="FW110" s="275"/>
      <c r="FX110" s="275"/>
      <c r="FY110" s="275"/>
      <c r="FZ110" s="275"/>
      <c r="GA110" s="275"/>
      <c r="GB110" s="275"/>
      <c r="GC110" s="275"/>
      <c r="GD110" s="275"/>
      <c r="GE110" s="275"/>
      <c r="GF110" s="275"/>
      <c r="GG110" s="275"/>
      <c r="GH110" s="275"/>
      <c r="GI110" s="275"/>
      <c r="GJ110" s="275"/>
      <c r="GK110" s="275"/>
      <c r="GL110" s="275"/>
      <c r="GM110" s="275"/>
      <c r="GN110" s="275"/>
      <c r="GO110" s="275"/>
      <c r="GP110" s="275"/>
      <c r="GQ110" s="275"/>
      <c r="GR110" s="275"/>
      <c r="GS110" s="275"/>
      <c r="GT110" s="275"/>
      <c r="GU110" s="275"/>
      <c r="GV110" s="275"/>
      <c r="GW110" s="275"/>
      <c r="GX110" s="275"/>
      <c r="GY110" s="275"/>
      <c r="GZ110" s="275"/>
      <c r="HA110" s="275"/>
      <c r="HB110" s="275"/>
      <c r="HC110" s="275"/>
      <c r="HD110" s="275"/>
      <c r="HE110" s="275"/>
      <c r="HF110" s="275"/>
      <c r="HG110" s="275"/>
      <c r="HH110" s="275"/>
      <c r="HI110" s="275"/>
      <c r="HJ110" s="275"/>
      <c r="HK110" s="275"/>
      <c r="HL110" s="275"/>
      <c r="HM110" s="275"/>
      <c r="HN110" s="275"/>
      <c r="HO110" s="275"/>
      <c r="HP110" s="275"/>
      <c r="HQ110" s="275"/>
      <c r="HR110" s="275"/>
      <c r="HS110" s="275"/>
      <c r="HT110" s="275"/>
      <c r="HU110" s="275"/>
      <c r="HV110" s="275"/>
      <c r="HW110" s="275"/>
      <c r="HX110" s="275"/>
      <c r="HY110" s="275"/>
      <c r="HZ110" s="275"/>
      <c r="IA110" s="275"/>
      <c r="IB110" s="275"/>
      <c r="IC110" s="275"/>
      <c r="ID110" s="275"/>
      <c r="IE110" s="275"/>
      <c r="IF110" s="275"/>
      <c r="IG110" s="275"/>
      <c r="IH110" s="275"/>
      <c r="II110" s="275"/>
      <c r="IJ110" s="275"/>
      <c r="IK110" s="275"/>
      <c r="IL110" s="275"/>
      <c r="IM110" s="275"/>
      <c r="IN110" s="275"/>
      <c r="IO110" s="275"/>
      <c r="IP110" s="275"/>
      <c r="IQ110" s="275"/>
      <c r="IR110" s="275"/>
      <c r="IS110" s="275"/>
      <c r="IT110" s="275"/>
      <c r="IU110" s="275"/>
      <c r="IV110" s="275"/>
      <c r="IW110" s="275"/>
      <c r="IX110" s="275"/>
      <c r="IY110" s="275"/>
      <c r="IZ110" s="275"/>
      <c r="JA110" s="275"/>
      <c r="JB110" s="275"/>
      <c r="JC110" s="275"/>
      <c r="JD110" s="275"/>
      <c r="JE110" s="275"/>
      <c r="JF110" s="275"/>
      <c r="JG110" s="275"/>
    </row>
    <row r="111" spans="1:267" s="386" customFormat="1" ht="17">
      <c r="A111" s="360"/>
      <c r="B111" s="361" t="s">
        <v>3084</v>
      </c>
      <c r="C111" s="361"/>
      <c r="D111" s="362"/>
      <c r="E111" s="363"/>
      <c r="F111" s="395"/>
      <c r="G111" s="364"/>
      <c r="H111" s="364"/>
      <c r="I111" s="364"/>
      <c r="J111" s="345">
        <f>SUMIFS(J$52:J$65,$H$52:$H$65,$A$107)</f>
        <v>0</v>
      </c>
      <c r="K111" s="345">
        <f>SUMIFS(K$52:K$65,$H$52:$H$65,$A$107)</f>
        <v>0</v>
      </c>
      <c r="L111" s="345"/>
      <c r="M111" s="346">
        <f t="shared" ref="M111:V111" si="54">SUMIFS(M$52:M$65,$H$52:$H$65,$A$107)</f>
        <v>0</v>
      </c>
      <c r="N111" s="347">
        <f t="shared" si="54"/>
        <v>0</v>
      </c>
      <c r="O111" s="345">
        <f t="shared" si="54"/>
        <v>0</v>
      </c>
      <c r="P111" s="345">
        <f t="shared" si="54"/>
        <v>0</v>
      </c>
      <c r="Q111" s="345">
        <f t="shared" si="54"/>
        <v>0</v>
      </c>
      <c r="R111" s="345">
        <f t="shared" si="54"/>
        <v>0</v>
      </c>
      <c r="S111" s="345">
        <f t="shared" si="54"/>
        <v>0</v>
      </c>
      <c r="T111" s="345">
        <f t="shared" si="54"/>
        <v>0</v>
      </c>
      <c r="U111" s="345">
        <f t="shared" si="54"/>
        <v>0</v>
      </c>
      <c r="V111" s="345">
        <f t="shared" si="54"/>
        <v>0</v>
      </c>
      <c r="W111" s="275"/>
      <c r="X111" s="275"/>
      <c r="Y111" s="275"/>
      <c r="Z111" s="275"/>
      <c r="AA111" s="275"/>
      <c r="AB111" s="275"/>
      <c r="AC111" s="275"/>
      <c r="AD111" s="275"/>
      <c r="AE111" s="275"/>
      <c r="AF111" s="275"/>
      <c r="AG111" s="275"/>
      <c r="AH111" s="275"/>
      <c r="AI111" s="275"/>
      <c r="AJ111" s="275"/>
      <c r="AK111" s="275"/>
      <c r="AL111" s="275"/>
      <c r="AM111" s="275"/>
      <c r="AN111" s="275"/>
      <c r="AO111" s="275"/>
      <c r="AP111" s="275"/>
      <c r="AQ111" s="275"/>
      <c r="AR111" s="275"/>
      <c r="AS111" s="275"/>
      <c r="AT111" s="275"/>
      <c r="AU111" s="275"/>
      <c r="AV111" s="275"/>
      <c r="AW111" s="275"/>
      <c r="AX111" s="275"/>
      <c r="AY111" s="275"/>
      <c r="AZ111" s="275"/>
      <c r="BA111" s="275"/>
      <c r="BB111" s="275"/>
      <c r="BC111" s="275"/>
      <c r="BD111" s="275"/>
      <c r="BE111" s="275"/>
      <c r="BF111" s="275"/>
      <c r="BG111" s="275"/>
      <c r="BH111" s="275"/>
      <c r="BI111" s="275"/>
      <c r="BJ111" s="275"/>
      <c r="BK111" s="275"/>
      <c r="BL111" s="275"/>
      <c r="BM111" s="275"/>
      <c r="BN111" s="275"/>
      <c r="BO111" s="275"/>
      <c r="BP111" s="275"/>
      <c r="BQ111" s="275"/>
      <c r="BR111" s="275"/>
      <c r="BS111" s="275"/>
      <c r="BT111" s="275"/>
      <c r="BU111" s="275"/>
      <c r="BV111" s="275"/>
      <c r="BW111" s="275"/>
      <c r="BX111" s="275"/>
      <c r="BY111" s="275"/>
      <c r="BZ111" s="275"/>
      <c r="CA111" s="275"/>
      <c r="CB111" s="275"/>
      <c r="CC111" s="275"/>
      <c r="CD111" s="275"/>
      <c r="CE111" s="275"/>
      <c r="CF111" s="275"/>
      <c r="CG111" s="275"/>
      <c r="CH111" s="275"/>
      <c r="CI111" s="275"/>
      <c r="CJ111" s="275"/>
      <c r="CK111" s="275"/>
      <c r="CL111" s="275"/>
      <c r="CM111" s="275"/>
      <c r="CN111" s="275"/>
      <c r="CO111" s="275"/>
      <c r="CP111" s="275"/>
      <c r="CQ111" s="275"/>
      <c r="CR111" s="275"/>
      <c r="CS111" s="275"/>
      <c r="CT111" s="275"/>
      <c r="CU111" s="275"/>
      <c r="CV111" s="275"/>
      <c r="CW111" s="275"/>
      <c r="CX111" s="275"/>
      <c r="CY111" s="275"/>
      <c r="CZ111" s="275"/>
      <c r="DA111" s="275"/>
      <c r="DB111" s="275"/>
      <c r="DC111" s="275"/>
      <c r="DD111" s="275"/>
      <c r="DE111" s="275"/>
      <c r="DF111" s="275"/>
      <c r="DG111" s="275"/>
      <c r="DH111" s="275"/>
      <c r="DI111" s="275"/>
      <c r="DJ111" s="275"/>
      <c r="DK111" s="275"/>
      <c r="DL111" s="275"/>
      <c r="DM111" s="275"/>
      <c r="DN111" s="275"/>
      <c r="DO111" s="275"/>
      <c r="DP111" s="275"/>
      <c r="DQ111" s="275"/>
      <c r="DR111" s="275"/>
      <c r="DS111" s="275"/>
      <c r="DT111" s="275"/>
      <c r="DU111" s="275"/>
      <c r="DV111" s="275"/>
      <c r="DW111" s="275"/>
      <c r="DX111" s="275"/>
      <c r="DY111" s="275"/>
      <c r="DZ111" s="275"/>
      <c r="EA111" s="275"/>
      <c r="EB111" s="275"/>
      <c r="EC111" s="275"/>
      <c r="ED111" s="275"/>
      <c r="EE111" s="275"/>
      <c r="EF111" s="275"/>
      <c r="EG111" s="275"/>
      <c r="EH111" s="275"/>
      <c r="EI111" s="275"/>
      <c r="EJ111" s="275"/>
      <c r="EK111" s="275"/>
      <c r="EL111" s="275"/>
      <c r="EM111" s="275"/>
      <c r="EN111" s="275"/>
      <c r="EO111" s="275"/>
      <c r="EP111" s="275"/>
      <c r="EQ111" s="275"/>
      <c r="ER111" s="275"/>
      <c r="ES111" s="275"/>
      <c r="ET111" s="275"/>
      <c r="EU111" s="275"/>
      <c r="EV111" s="275"/>
      <c r="EW111" s="275"/>
      <c r="EX111" s="275"/>
      <c r="EY111" s="275"/>
      <c r="EZ111" s="275"/>
      <c r="FA111" s="275"/>
      <c r="FB111" s="275"/>
      <c r="FC111" s="275"/>
      <c r="FD111" s="275"/>
      <c r="FE111" s="275"/>
      <c r="FF111" s="275"/>
      <c r="FG111" s="275"/>
      <c r="FH111" s="275"/>
      <c r="FI111" s="275"/>
      <c r="FJ111" s="275"/>
      <c r="FK111" s="275"/>
      <c r="FL111" s="275"/>
      <c r="FM111" s="275"/>
      <c r="FN111" s="275"/>
      <c r="FO111" s="275"/>
      <c r="FP111" s="275"/>
      <c r="FQ111" s="275"/>
      <c r="FR111" s="275"/>
      <c r="FS111" s="275"/>
      <c r="FT111" s="275"/>
      <c r="FU111" s="275"/>
      <c r="FV111" s="275"/>
      <c r="FW111" s="275"/>
      <c r="FX111" s="275"/>
      <c r="FY111" s="275"/>
      <c r="FZ111" s="275"/>
      <c r="GA111" s="275"/>
      <c r="GB111" s="275"/>
      <c r="GC111" s="275"/>
      <c r="GD111" s="275"/>
      <c r="GE111" s="275"/>
      <c r="GF111" s="275"/>
      <c r="GG111" s="275"/>
      <c r="GH111" s="275"/>
      <c r="GI111" s="275"/>
      <c r="GJ111" s="275"/>
      <c r="GK111" s="275"/>
      <c r="GL111" s="275"/>
      <c r="GM111" s="275"/>
      <c r="GN111" s="275"/>
      <c r="GO111" s="275"/>
      <c r="GP111" s="275"/>
      <c r="GQ111" s="275"/>
      <c r="GR111" s="275"/>
      <c r="GS111" s="275"/>
      <c r="GT111" s="275"/>
      <c r="GU111" s="275"/>
      <c r="GV111" s="275"/>
      <c r="GW111" s="275"/>
      <c r="GX111" s="275"/>
      <c r="GY111" s="275"/>
      <c r="GZ111" s="275"/>
      <c r="HA111" s="275"/>
      <c r="HB111" s="275"/>
      <c r="HC111" s="275"/>
      <c r="HD111" s="275"/>
      <c r="HE111" s="275"/>
      <c r="HF111" s="275"/>
      <c r="HG111" s="275"/>
      <c r="HH111" s="275"/>
      <c r="HI111" s="275"/>
      <c r="HJ111" s="275"/>
      <c r="HK111" s="275"/>
      <c r="HL111" s="275"/>
      <c r="HM111" s="275"/>
      <c r="HN111" s="275"/>
      <c r="HO111" s="275"/>
      <c r="HP111" s="275"/>
      <c r="HQ111" s="275"/>
      <c r="HR111" s="275"/>
      <c r="HS111" s="275"/>
      <c r="HT111" s="275"/>
      <c r="HU111" s="275"/>
      <c r="HV111" s="275"/>
      <c r="HW111" s="275"/>
      <c r="HX111" s="275"/>
      <c r="HY111" s="275"/>
      <c r="HZ111" s="275"/>
      <c r="IA111" s="275"/>
      <c r="IB111" s="275"/>
      <c r="IC111" s="275"/>
      <c r="ID111" s="275"/>
      <c r="IE111" s="275"/>
      <c r="IF111" s="275"/>
      <c r="IG111" s="275"/>
      <c r="IH111" s="275"/>
      <c r="II111" s="275"/>
      <c r="IJ111" s="275"/>
      <c r="IK111" s="275"/>
      <c r="IL111" s="275"/>
      <c r="IM111" s="275"/>
      <c r="IN111" s="275"/>
      <c r="IO111" s="275"/>
      <c r="IP111" s="275"/>
      <c r="IQ111" s="275"/>
      <c r="IR111" s="275"/>
      <c r="IS111" s="275"/>
      <c r="IT111" s="275"/>
      <c r="IU111" s="275"/>
      <c r="IV111" s="275"/>
      <c r="IW111" s="275"/>
      <c r="IX111" s="275"/>
      <c r="IY111" s="275"/>
      <c r="IZ111" s="275"/>
      <c r="JA111" s="275"/>
      <c r="JB111" s="275"/>
      <c r="JC111" s="275"/>
      <c r="JD111" s="275"/>
      <c r="JE111" s="275"/>
      <c r="JF111" s="275"/>
      <c r="JG111" s="275"/>
    </row>
    <row r="112" spans="1:267" s="386" customFormat="1" ht="17">
      <c r="A112" s="360"/>
      <c r="B112" s="361" t="s">
        <v>3085</v>
      </c>
      <c r="C112" s="361"/>
      <c r="D112" s="362"/>
      <c r="E112" s="363"/>
      <c r="F112" s="395"/>
      <c r="G112" s="364"/>
      <c r="H112" s="364"/>
      <c r="I112" s="364"/>
      <c r="J112" s="345">
        <f>SUMIFS(J$69:J$78,$H$69:$H$78,$A$107)</f>
        <v>0</v>
      </c>
      <c r="K112" s="345">
        <f>SUMIFS(K$69:K$78,$H$69:$H$78,$A$107)</f>
        <v>0</v>
      </c>
      <c r="L112" s="345"/>
      <c r="M112" s="346">
        <f t="shared" ref="M112:V112" si="55">SUMIFS(M$69:M$78,$H$69:$H$78,$A$107)</f>
        <v>0</v>
      </c>
      <c r="N112" s="347">
        <f t="shared" si="55"/>
        <v>0</v>
      </c>
      <c r="O112" s="345">
        <f t="shared" si="55"/>
        <v>0</v>
      </c>
      <c r="P112" s="345">
        <f t="shared" si="55"/>
        <v>0</v>
      </c>
      <c r="Q112" s="345">
        <f t="shared" si="55"/>
        <v>0</v>
      </c>
      <c r="R112" s="345">
        <f t="shared" si="55"/>
        <v>0</v>
      </c>
      <c r="S112" s="345">
        <f t="shared" si="55"/>
        <v>0</v>
      </c>
      <c r="T112" s="345">
        <f t="shared" si="55"/>
        <v>0</v>
      </c>
      <c r="U112" s="345">
        <f t="shared" si="55"/>
        <v>0</v>
      </c>
      <c r="V112" s="345">
        <f t="shared" si="55"/>
        <v>0</v>
      </c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5"/>
      <c r="AU112" s="275"/>
      <c r="AV112" s="275"/>
      <c r="AW112" s="275"/>
      <c r="AX112" s="275"/>
      <c r="AY112" s="275"/>
      <c r="AZ112" s="275"/>
      <c r="BA112" s="275"/>
      <c r="BB112" s="275"/>
      <c r="BC112" s="275"/>
      <c r="BD112" s="275"/>
      <c r="BE112" s="275"/>
      <c r="BF112" s="275"/>
      <c r="BG112" s="275"/>
      <c r="BH112" s="275"/>
      <c r="BI112" s="275"/>
      <c r="BJ112" s="275"/>
      <c r="BK112" s="275"/>
      <c r="BL112" s="275"/>
      <c r="BM112" s="275"/>
      <c r="BN112" s="275"/>
      <c r="BO112" s="275"/>
      <c r="BP112" s="275"/>
      <c r="BQ112" s="275"/>
      <c r="BR112" s="275"/>
      <c r="BS112" s="275"/>
      <c r="BT112" s="275"/>
      <c r="BU112" s="275"/>
      <c r="BV112" s="275"/>
      <c r="BW112" s="275"/>
      <c r="BX112" s="275"/>
      <c r="BY112" s="275"/>
      <c r="BZ112" s="275"/>
      <c r="CA112" s="275"/>
      <c r="CB112" s="275"/>
      <c r="CC112" s="275"/>
      <c r="CD112" s="275"/>
      <c r="CE112" s="275"/>
      <c r="CF112" s="275"/>
      <c r="CG112" s="275"/>
      <c r="CH112" s="275"/>
      <c r="CI112" s="275"/>
      <c r="CJ112" s="275"/>
      <c r="CK112" s="275"/>
      <c r="CL112" s="275"/>
      <c r="CM112" s="275"/>
      <c r="CN112" s="275"/>
      <c r="CO112" s="275"/>
      <c r="CP112" s="275"/>
      <c r="CQ112" s="275"/>
      <c r="CR112" s="275"/>
      <c r="CS112" s="275"/>
      <c r="CT112" s="275"/>
      <c r="CU112" s="275"/>
      <c r="CV112" s="275"/>
      <c r="CW112" s="275"/>
      <c r="CX112" s="275"/>
      <c r="CY112" s="275"/>
      <c r="CZ112" s="275"/>
      <c r="DA112" s="275"/>
      <c r="DB112" s="275"/>
      <c r="DC112" s="275"/>
      <c r="DD112" s="275"/>
      <c r="DE112" s="275"/>
      <c r="DF112" s="275"/>
      <c r="DG112" s="275"/>
      <c r="DH112" s="275"/>
      <c r="DI112" s="275"/>
      <c r="DJ112" s="275"/>
      <c r="DK112" s="275"/>
      <c r="DL112" s="275"/>
      <c r="DM112" s="275"/>
      <c r="DN112" s="275"/>
      <c r="DO112" s="275"/>
      <c r="DP112" s="275"/>
      <c r="DQ112" s="275"/>
      <c r="DR112" s="275"/>
      <c r="DS112" s="275"/>
      <c r="DT112" s="275"/>
      <c r="DU112" s="275"/>
      <c r="DV112" s="275"/>
      <c r="DW112" s="275"/>
      <c r="DX112" s="275"/>
      <c r="DY112" s="275"/>
      <c r="DZ112" s="275"/>
      <c r="EA112" s="275"/>
      <c r="EB112" s="275"/>
      <c r="EC112" s="275"/>
      <c r="ED112" s="275"/>
      <c r="EE112" s="275"/>
      <c r="EF112" s="275"/>
      <c r="EG112" s="275"/>
      <c r="EH112" s="275"/>
      <c r="EI112" s="275"/>
      <c r="EJ112" s="275"/>
      <c r="EK112" s="275"/>
      <c r="EL112" s="275"/>
      <c r="EM112" s="275"/>
      <c r="EN112" s="275"/>
      <c r="EO112" s="275"/>
      <c r="EP112" s="275"/>
      <c r="EQ112" s="275"/>
      <c r="ER112" s="275"/>
      <c r="ES112" s="275"/>
      <c r="ET112" s="275"/>
      <c r="EU112" s="275"/>
      <c r="EV112" s="275"/>
      <c r="EW112" s="275"/>
      <c r="EX112" s="275"/>
      <c r="EY112" s="275"/>
      <c r="EZ112" s="275"/>
      <c r="FA112" s="275"/>
      <c r="FB112" s="275"/>
      <c r="FC112" s="275"/>
      <c r="FD112" s="275"/>
      <c r="FE112" s="275"/>
      <c r="FF112" s="275"/>
      <c r="FG112" s="275"/>
      <c r="FH112" s="275"/>
      <c r="FI112" s="275"/>
      <c r="FJ112" s="275"/>
      <c r="FK112" s="275"/>
      <c r="FL112" s="275"/>
      <c r="FM112" s="275"/>
      <c r="FN112" s="275"/>
      <c r="FO112" s="275"/>
      <c r="FP112" s="275"/>
      <c r="FQ112" s="275"/>
      <c r="FR112" s="275"/>
      <c r="FS112" s="275"/>
      <c r="FT112" s="275"/>
      <c r="FU112" s="275"/>
      <c r="FV112" s="275"/>
      <c r="FW112" s="275"/>
      <c r="FX112" s="275"/>
      <c r="FY112" s="275"/>
      <c r="FZ112" s="275"/>
      <c r="GA112" s="275"/>
      <c r="GB112" s="275"/>
      <c r="GC112" s="275"/>
      <c r="GD112" s="275"/>
      <c r="GE112" s="275"/>
      <c r="GF112" s="275"/>
      <c r="GG112" s="275"/>
      <c r="GH112" s="275"/>
      <c r="GI112" s="275"/>
      <c r="GJ112" s="275"/>
      <c r="GK112" s="275"/>
      <c r="GL112" s="275"/>
      <c r="GM112" s="275"/>
      <c r="GN112" s="275"/>
      <c r="GO112" s="275"/>
      <c r="GP112" s="275"/>
      <c r="GQ112" s="275"/>
      <c r="GR112" s="275"/>
      <c r="GS112" s="275"/>
      <c r="GT112" s="275"/>
      <c r="GU112" s="275"/>
      <c r="GV112" s="275"/>
      <c r="GW112" s="275"/>
      <c r="GX112" s="275"/>
      <c r="GY112" s="275"/>
      <c r="GZ112" s="275"/>
      <c r="HA112" s="275"/>
      <c r="HB112" s="275"/>
      <c r="HC112" s="275"/>
      <c r="HD112" s="275"/>
      <c r="HE112" s="275"/>
      <c r="HF112" s="275"/>
      <c r="HG112" s="275"/>
      <c r="HH112" s="275"/>
      <c r="HI112" s="275"/>
      <c r="HJ112" s="275"/>
      <c r="HK112" s="275"/>
      <c r="HL112" s="275"/>
      <c r="HM112" s="275"/>
      <c r="HN112" s="275"/>
      <c r="HO112" s="275"/>
      <c r="HP112" s="275"/>
      <c r="HQ112" s="275"/>
      <c r="HR112" s="275"/>
      <c r="HS112" s="275"/>
      <c r="HT112" s="275"/>
      <c r="HU112" s="275"/>
      <c r="HV112" s="275"/>
      <c r="HW112" s="275"/>
      <c r="HX112" s="275"/>
      <c r="HY112" s="275"/>
      <c r="HZ112" s="275"/>
      <c r="IA112" s="275"/>
      <c r="IB112" s="275"/>
      <c r="IC112" s="275"/>
      <c r="ID112" s="275"/>
      <c r="IE112" s="275"/>
      <c r="IF112" s="275"/>
      <c r="IG112" s="275"/>
      <c r="IH112" s="275"/>
      <c r="II112" s="275"/>
      <c r="IJ112" s="275"/>
      <c r="IK112" s="275"/>
      <c r="IL112" s="275"/>
      <c r="IM112" s="275"/>
      <c r="IN112" s="275"/>
      <c r="IO112" s="275"/>
      <c r="IP112" s="275"/>
      <c r="IQ112" s="275"/>
      <c r="IR112" s="275"/>
      <c r="IS112" s="275"/>
      <c r="IT112" s="275"/>
      <c r="IU112" s="275"/>
      <c r="IV112" s="275"/>
      <c r="IW112" s="275"/>
      <c r="IX112" s="275"/>
      <c r="IY112" s="275"/>
      <c r="IZ112" s="275"/>
      <c r="JA112" s="275"/>
      <c r="JB112" s="275"/>
      <c r="JC112" s="275"/>
      <c r="JD112" s="275"/>
      <c r="JE112" s="275"/>
      <c r="JF112" s="275"/>
      <c r="JG112" s="275"/>
    </row>
    <row r="113" spans="1:267" s="263" customFormat="1" ht="17">
      <c r="A113" s="274"/>
      <c r="B113" s="353" t="s">
        <v>3086</v>
      </c>
      <c r="C113" s="353"/>
      <c r="D113" s="354"/>
      <c r="E113" s="355"/>
      <c r="F113" s="394"/>
      <c r="G113" s="356"/>
      <c r="H113" s="356"/>
      <c r="I113" s="356"/>
      <c r="J113" s="357">
        <f>SUM(J110:J112)</f>
        <v>0</v>
      </c>
      <c r="K113" s="357">
        <f>SUM(K110:K112)</f>
        <v>0</v>
      </c>
      <c r="L113" s="356"/>
      <c r="M113" s="358">
        <f t="shared" ref="M113" si="56">SUM(M110:M112)</f>
        <v>0</v>
      </c>
      <c r="N113" s="359">
        <f t="shared" ref="N113" si="57">SUM(N110:N112)</f>
        <v>0</v>
      </c>
      <c r="O113" s="357">
        <f t="shared" ref="O113" si="58">SUM(O110:O112)</f>
        <v>0</v>
      </c>
      <c r="P113" s="357">
        <f t="shared" ref="P113" si="59">SUM(P110:P112)</f>
        <v>0</v>
      </c>
      <c r="Q113" s="357">
        <f t="shared" ref="Q113" si="60">SUM(Q110:Q112)</f>
        <v>0</v>
      </c>
      <c r="R113" s="357">
        <f t="shared" ref="R113" si="61">SUM(R110:R112)</f>
        <v>0</v>
      </c>
      <c r="S113" s="357">
        <f t="shared" ref="S113" si="62">SUM(S110:S112)</f>
        <v>0</v>
      </c>
      <c r="T113" s="357">
        <f t="shared" ref="T113" si="63">SUM(T110:T112)</f>
        <v>0</v>
      </c>
      <c r="U113" s="357">
        <f t="shared" ref="U113" si="64">SUM(U110:U112)</f>
        <v>0</v>
      </c>
      <c r="V113" s="357">
        <f t="shared" ref="V113" si="65">SUM(V110:V112)</f>
        <v>0</v>
      </c>
      <c r="W113" s="275"/>
      <c r="X113" s="275"/>
      <c r="Y113" s="275"/>
      <c r="Z113" s="275"/>
      <c r="AA113" s="275"/>
      <c r="AB113" s="275"/>
      <c r="AC113" s="275"/>
      <c r="AD113" s="275"/>
      <c r="AE113" s="275"/>
      <c r="AF113" s="275"/>
      <c r="AG113" s="275"/>
      <c r="AH113" s="275"/>
      <c r="AI113" s="275"/>
      <c r="AJ113" s="275"/>
      <c r="AK113" s="275"/>
      <c r="AL113" s="275"/>
      <c r="AM113" s="275"/>
      <c r="AN113" s="275"/>
      <c r="AO113" s="275"/>
      <c r="AP113" s="275"/>
      <c r="AQ113" s="275"/>
      <c r="AR113" s="275"/>
      <c r="AS113" s="275"/>
      <c r="AT113" s="275"/>
      <c r="AU113" s="275"/>
      <c r="AV113" s="275"/>
      <c r="AW113" s="275"/>
      <c r="AX113" s="275"/>
      <c r="AY113" s="275"/>
      <c r="AZ113" s="275"/>
      <c r="BA113" s="275"/>
      <c r="BB113" s="275"/>
      <c r="BC113" s="275"/>
      <c r="BD113" s="275"/>
      <c r="BE113" s="275"/>
      <c r="BF113" s="275"/>
      <c r="BG113" s="275"/>
      <c r="BH113" s="275"/>
      <c r="BI113" s="275"/>
      <c r="BJ113" s="275"/>
      <c r="BK113" s="275"/>
      <c r="BL113" s="275"/>
      <c r="BM113" s="275"/>
      <c r="BN113" s="275"/>
      <c r="BO113" s="275"/>
      <c r="BP113" s="275"/>
      <c r="BQ113" s="275"/>
      <c r="BR113" s="275"/>
      <c r="BS113" s="275"/>
      <c r="BT113" s="275"/>
      <c r="BU113" s="275"/>
      <c r="BV113" s="275"/>
      <c r="BW113" s="275"/>
      <c r="BX113" s="275"/>
      <c r="BY113" s="275"/>
      <c r="BZ113" s="275"/>
      <c r="CA113" s="275"/>
      <c r="CB113" s="275"/>
      <c r="CC113" s="275"/>
      <c r="CD113" s="275"/>
      <c r="CE113" s="275"/>
      <c r="CF113" s="275"/>
      <c r="CG113" s="275"/>
      <c r="CH113" s="275"/>
      <c r="CI113" s="275"/>
      <c r="CJ113" s="275"/>
      <c r="CK113" s="275"/>
      <c r="CL113" s="275"/>
      <c r="CM113" s="275"/>
      <c r="CN113" s="275"/>
      <c r="CO113" s="275"/>
      <c r="CP113" s="275"/>
      <c r="CQ113" s="275"/>
      <c r="CR113" s="275"/>
      <c r="CS113" s="275"/>
      <c r="CT113" s="275"/>
      <c r="CU113" s="275"/>
      <c r="CV113" s="275"/>
      <c r="CW113" s="275"/>
      <c r="CX113" s="275"/>
      <c r="CY113" s="275"/>
      <c r="CZ113" s="275"/>
      <c r="DA113" s="275"/>
      <c r="DB113" s="275"/>
      <c r="DC113" s="275"/>
      <c r="DD113" s="275"/>
      <c r="DE113" s="275"/>
      <c r="DF113" s="275"/>
      <c r="DG113" s="275"/>
      <c r="DH113" s="275"/>
      <c r="DI113" s="275"/>
      <c r="DJ113" s="275"/>
      <c r="DK113" s="275"/>
      <c r="DL113" s="275"/>
      <c r="DM113" s="275"/>
      <c r="DN113" s="275"/>
      <c r="DO113" s="275"/>
      <c r="DP113" s="275"/>
      <c r="DQ113" s="275"/>
      <c r="DR113" s="275"/>
      <c r="DS113" s="275"/>
      <c r="DT113" s="275"/>
      <c r="DU113" s="275"/>
      <c r="DV113" s="275"/>
      <c r="DW113" s="275"/>
      <c r="DX113" s="275"/>
      <c r="DY113" s="275"/>
      <c r="DZ113" s="275"/>
      <c r="EA113" s="275"/>
      <c r="EB113" s="275"/>
      <c r="EC113" s="275"/>
      <c r="ED113" s="275"/>
      <c r="EE113" s="275"/>
      <c r="EF113" s="275"/>
      <c r="EG113" s="275"/>
      <c r="EH113" s="275"/>
      <c r="EI113" s="275"/>
      <c r="EJ113" s="275"/>
      <c r="EK113" s="275"/>
      <c r="EL113" s="275"/>
      <c r="EM113" s="275"/>
      <c r="EN113" s="275"/>
      <c r="EO113" s="275"/>
      <c r="EP113" s="275"/>
      <c r="EQ113" s="275"/>
      <c r="ER113" s="275"/>
      <c r="ES113" s="275"/>
      <c r="ET113" s="275"/>
      <c r="EU113" s="275"/>
      <c r="EV113" s="275"/>
      <c r="EW113" s="275"/>
      <c r="EX113" s="275"/>
      <c r="EY113" s="275"/>
      <c r="EZ113" s="275"/>
      <c r="FA113" s="275"/>
      <c r="FB113" s="275"/>
      <c r="FC113" s="275"/>
      <c r="FD113" s="275"/>
      <c r="FE113" s="275"/>
      <c r="FF113" s="275"/>
      <c r="FG113" s="275"/>
      <c r="FH113" s="275"/>
      <c r="FI113" s="275"/>
      <c r="FJ113" s="275"/>
      <c r="FK113" s="275"/>
      <c r="FL113" s="275"/>
      <c r="FM113" s="275"/>
      <c r="FN113" s="275"/>
      <c r="FO113" s="275"/>
      <c r="FP113" s="275"/>
      <c r="FQ113" s="275"/>
      <c r="FR113" s="275"/>
      <c r="FS113" s="275"/>
      <c r="FT113" s="275"/>
      <c r="FU113" s="275"/>
      <c r="FV113" s="275"/>
      <c r="FW113" s="275"/>
      <c r="FX113" s="275"/>
      <c r="FY113" s="275"/>
      <c r="FZ113" s="275"/>
      <c r="GA113" s="275"/>
      <c r="GB113" s="275"/>
      <c r="GC113" s="275"/>
      <c r="GD113" s="275"/>
      <c r="GE113" s="275"/>
      <c r="GF113" s="275"/>
      <c r="GG113" s="275"/>
      <c r="GH113" s="275"/>
      <c r="GI113" s="275"/>
      <c r="GJ113" s="275"/>
      <c r="GK113" s="275"/>
      <c r="GL113" s="275"/>
      <c r="GM113" s="275"/>
      <c r="GN113" s="275"/>
      <c r="GO113" s="275"/>
      <c r="GP113" s="275"/>
      <c r="GQ113" s="275"/>
      <c r="GR113" s="275"/>
      <c r="GS113" s="275"/>
      <c r="GT113" s="275"/>
      <c r="GU113" s="275"/>
      <c r="GV113" s="275"/>
      <c r="GW113" s="275"/>
      <c r="GX113" s="275"/>
      <c r="GY113" s="275"/>
      <c r="GZ113" s="275"/>
      <c r="HA113" s="275"/>
      <c r="HB113" s="275"/>
      <c r="HC113" s="275"/>
      <c r="HD113" s="275"/>
      <c r="HE113" s="275"/>
      <c r="HF113" s="275"/>
      <c r="HG113" s="275"/>
      <c r="HH113" s="275"/>
      <c r="HI113" s="275"/>
      <c r="HJ113" s="275"/>
      <c r="HK113" s="275"/>
      <c r="HL113" s="275"/>
      <c r="HM113" s="275"/>
      <c r="HN113" s="275"/>
      <c r="HO113" s="275"/>
      <c r="HP113" s="275"/>
      <c r="HQ113" s="275"/>
      <c r="HR113" s="275"/>
      <c r="HS113" s="275"/>
      <c r="HT113" s="275"/>
      <c r="HU113" s="275"/>
      <c r="HV113" s="275"/>
      <c r="HW113" s="275"/>
      <c r="HX113" s="275"/>
      <c r="HY113" s="275"/>
      <c r="HZ113" s="275"/>
      <c r="IA113" s="275"/>
      <c r="IB113" s="275"/>
      <c r="IC113" s="275"/>
      <c r="ID113" s="275"/>
      <c r="IE113" s="275"/>
      <c r="IF113" s="275"/>
      <c r="IG113" s="275"/>
      <c r="IH113" s="275"/>
      <c r="II113" s="275"/>
      <c r="IJ113" s="275"/>
      <c r="IK113" s="275"/>
      <c r="IL113" s="275"/>
      <c r="IM113" s="275"/>
      <c r="IN113" s="275"/>
      <c r="IO113" s="275"/>
      <c r="IP113" s="275"/>
      <c r="IQ113" s="275"/>
      <c r="IR113" s="275"/>
      <c r="IS113" s="275"/>
      <c r="IT113" s="275"/>
      <c r="IU113" s="275"/>
      <c r="IV113" s="275"/>
      <c r="IW113" s="275"/>
      <c r="IX113" s="275"/>
      <c r="IY113" s="275"/>
      <c r="IZ113" s="275"/>
      <c r="JA113" s="275"/>
      <c r="JB113" s="275"/>
      <c r="JC113" s="275"/>
      <c r="JD113" s="275"/>
      <c r="JE113" s="275"/>
      <c r="JF113" s="275"/>
      <c r="JG113" s="275"/>
    </row>
    <row r="114" spans="1:267" s="275" customFormat="1" ht="17">
      <c r="A114" s="274"/>
      <c r="B114" s="274"/>
      <c r="C114" s="274"/>
      <c r="D114" s="274"/>
      <c r="E114" s="274"/>
      <c r="F114" s="396"/>
      <c r="G114" s="274"/>
      <c r="H114" s="274"/>
      <c r="I114" s="274"/>
      <c r="J114" s="274"/>
      <c r="K114" s="274"/>
      <c r="L114" s="274"/>
      <c r="M114" s="381"/>
      <c r="N114" s="382"/>
      <c r="O114" s="274"/>
      <c r="P114" s="274"/>
      <c r="Q114" s="274"/>
      <c r="R114" s="274"/>
      <c r="S114" s="274"/>
      <c r="T114" s="274"/>
      <c r="U114" s="274"/>
      <c r="V114" s="274"/>
    </row>
    <row r="115" spans="1:267" s="276" customFormat="1" ht="17">
      <c r="A115" s="380" t="s">
        <v>3093</v>
      </c>
      <c r="B115" s="336" t="s">
        <v>3080</v>
      </c>
      <c r="C115" s="336"/>
      <c r="D115" s="335"/>
      <c r="E115" s="335"/>
      <c r="F115" s="336"/>
      <c r="G115" s="336"/>
      <c r="H115" s="343" t="s">
        <v>2849</v>
      </c>
      <c r="I115" s="344" t="s">
        <v>2849</v>
      </c>
      <c r="J115" s="345">
        <f>SUMIFS(J$4:J$5,$H$4:$H$5,$A$115)</f>
        <v>0</v>
      </c>
      <c r="K115" s="345">
        <f>SUMIFS(K$4:K$5,$H$4:$H$5,$A$115)</f>
        <v>0</v>
      </c>
      <c r="L115" s="345"/>
      <c r="M115" s="346">
        <f t="shared" ref="M115:V115" si="66">SUMIFS(M$4:M$5,$H$4:$H$5,$A$115)</f>
        <v>0</v>
      </c>
      <c r="N115" s="347">
        <f t="shared" si="66"/>
        <v>0</v>
      </c>
      <c r="O115" s="345">
        <f t="shared" si="66"/>
        <v>0</v>
      </c>
      <c r="P115" s="345">
        <f t="shared" si="66"/>
        <v>0</v>
      </c>
      <c r="Q115" s="345">
        <f t="shared" si="66"/>
        <v>0</v>
      </c>
      <c r="R115" s="345">
        <f t="shared" si="66"/>
        <v>0</v>
      </c>
      <c r="S115" s="345">
        <f t="shared" si="66"/>
        <v>0</v>
      </c>
      <c r="T115" s="345">
        <f t="shared" si="66"/>
        <v>0</v>
      </c>
      <c r="U115" s="345">
        <f t="shared" si="66"/>
        <v>0</v>
      </c>
      <c r="V115" s="345">
        <f t="shared" si="66"/>
        <v>0</v>
      </c>
      <c r="W115" s="275"/>
      <c r="X115" s="275"/>
      <c r="Y115" s="275"/>
      <c r="Z115" s="275"/>
      <c r="AA115" s="275"/>
      <c r="AB115" s="275"/>
      <c r="AC115" s="275"/>
      <c r="AD115" s="275"/>
      <c r="AE115" s="275"/>
      <c r="AF115" s="275"/>
      <c r="AG115" s="275"/>
      <c r="AH115" s="275"/>
      <c r="AI115" s="275"/>
      <c r="AJ115" s="275"/>
      <c r="AK115" s="275"/>
      <c r="AL115" s="275"/>
      <c r="AM115" s="275"/>
      <c r="AN115" s="275"/>
      <c r="AO115" s="275"/>
      <c r="AP115" s="275"/>
      <c r="AQ115" s="275"/>
      <c r="AR115" s="275"/>
      <c r="AS115" s="275"/>
      <c r="AT115" s="275"/>
      <c r="AU115" s="275"/>
      <c r="AV115" s="275"/>
      <c r="AW115" s="275"/>
      <c r="AX115" s="275"/>
      <c r="AY115" s="275"/>
      <c r="AZ115" s="275"/>
      <c r="BA115" s="275"/>
      <c r="BB115" s="275"/>
      <c r="BC115" s="275"/>
      <c r="BD115" s="275"/>
      <c r="BE115" s="275"/>
      <c r="BF115" s="275"/>
      <c r="BG115" s="275"/>
      <c r="BH115" s="275"/>
      <c r="BI115" s="275"/>
      <c r="BJ115" s="275"/>
      <c r="BK115" s="275"/>
      <c r="BL115" s="275"/>
      <c r="BM115" s="275"/>
      <c r="BN115" s="275"/>
      <c r="BO115" s="275"/>
      <c r="BP115" s="275"/>
      <c r="BQ115" s="275"/>
      <c r="BR115" s="275"/>
      <c r="BS115" s="275"/>
      <c r="BT115" s="275"/>
      <c r="BU115" s="275"/>
      <c r="BV115" s="275"/>
      <c r="BW115" s="275"/>
      <c r="BX115" s="275"/>
      <c r="BY115" s="275"/>
      <c r="BZ115" s="275"/>
      <c r="CA115" s="275"/>
      <c r="CB115" s="275"/>
      <c r="CC115" s="275"/>
      <c r="CD115" s="275"/>
      <c r="CE115" s="275"/>
      <c r="CF115" s="275"/>
      <c r="CG115" s="275"/>
      <c r="CH115" s="275"/>
      <c r="CI115" s="275"/>
      <c r="CJ115" s="275"/>
      <c r="CK115" s="275"/>
      <c r="CL115" s="275"/>
      <c r="CM115" s="275"/>
      <c r="CN115" s="275"/>
      <c r="CO115" s="275"/>
      <c r="CP115" s="275"/>
      <c r="CQ115" s="275"/>
      <c r="CR115" s="275"/>
      <c r="CS115" s="275"/>
      <c r="CT115" s="275"/>
      <c r="CU115" s="275"/>
      <c r="CV115" s="275"/>
      <c r="CW115" s="275"/>
      <c r="CX115" s="275"/>
      <c r="CY115" s="275"/>
      <c r="CZ115" s="275"/>
      <c r="DA115" s="275"/>
      <c r="DB115" s="275"/>
      <c r="DC115" s="275"/>
      <c r="DD115" s="275"/>
      <c r="DE115" s="275"/>
      <c r="DF115" s="275"/>
      <c r="DG115" s="275"/>
      <c r="DH115" s="275"/>
      <c r="DI115" s="275"/>
      <c r="DJ115" s="275"/>
      <c r="DK115" s="275"/>
      <c r="DL115" s="275"/>
      <c r="DM115" s="275"/>
      <c r="DN115" s="275"/>
      <c r="DO115" s="275"/>
      <c r="DP115" s="275"/>
      <c r="DQ115" s="275"/>
      <c r="DR115" s="275"/>
      <c r="DS115" s="275"/>
      <c r="DT115" s="275"/>
      <c r="DU115" s="275"/>
      <c r="DV115" s="275"/>
      <c r="DW115" s="275"/>
      <c r="DX115" s="275"/>
      <c r="DY115" s="275"/>
      <c r="DZ115" s="275"/>
      <c r="EA115" s="275"/>
      <c r="EB115" s="275"/>
      <c r="EC115" s="275"/>
      <c r="ED115" s="275"/>
      <c r="EE115" s="275"/>
      <c r="EF115" s="275"/>
      <c r="EG115" s="275"/>
      <c r="EH115" s="275"/>
      <c r="EI115" s="275"/>
      <c r="EJ115" s="275"/>
      <c r="EK115" s="275"/>
      <c r="EL115" s="275"/>
      <c r="EM115" s="275"/>
      <c r="EN115" s="275"/>
      <c r="EO115" s="275"/>
      <c r="EP115" s="275"/>
      <c r="EQ115" s="275"/>
      <c r="ER115" s="275"/>
      <c r="ES115" s="275"/>
      <c r="ET115" s="275"/>
      <c r="EU115" s="275"/>
      <c r="EV115" s="275"/>
      <c r="EW115" s="275"/>
      <c r="EX115" s="275"/>
      <c r="EY115" s="275"/>
      <c r="EZ115" s="275"/>
      <c r="FA115" s="275"/>
      <c r="FB115" s="275"/>
      <c r="FC115" s="275"/>
      <c r="FD115" s="275"/>
      <c r="FE115" s="275"/>
      <c r="FF115" s="275"/>
      <c r="FG115" s="275"/>
      <c r="FH115" s="275"/>
      <c r="FI115" s="275"/>
      <c r="FJ115" s="275"/>
      <c r="FK115" s="275"/>
      <c r="FL115" s="275"/>
      <c r="FM115" s="275"/>
      <c r="FN115" s="275"/>
      <c r="FO115" s="275"/>
      <c r="FP115" s="275"/>
      <c r="FQ115" s="275"/>
      <c r="FR115" s="275"/>
      <c r="FS115" s="275"/>
      <c r="FT115" s="275"/>
      <c r="FU115" s="275"/>
      <c r="FV115" s="275"/>
      <c r="FW115" s="275"/>
      <c r="FX115" s="275"/>
      <c r="FY115" s="275"/>
      <c r="FZ115" s="275"/>
      <c r="GA115" s="275"/>
      <c r="GB115" s="275"/>
      <c r="GC115" s="275"/>
      <c r="GD115" s="275"/>
      <c r="GE115" s="275"/>
      <c r="GF115" s="275"/>
      <c r="GG115" s="275"/>
      <c r="GH115" s="275"/>
      <c r="GI115" s="275"/>
      <c r="GJ115" s="275"/>
      <c r="GK115" s="275"/>
      <c r="GL115" s="275"/>
      <c r="GM115" s="275"/>
      <c r="GN115" s="275"/>
      <c r="GO115" s="275"/>
      <c r="GP115" s="275"/>
      <c r="GQ115" s="275"/>
      <c r="GR115" s="275"/>
      <c r="GS115" s="275"/>
      <c r="GT115" s="275"/>
      <c r="GU115" s="275"/>
      <c r="GV115" s="275"/>
      <c r="GW115" s="275"/>
      <c r="GX115" s="275"/>
      <c r="GY115" s="275"/>
      <c r="GZ115" s="275"/>
      <c r="HA115" s="275"/>
      <c r="HB115" s="275"/>
      <c r="HC115" s="275"/>
      <c r="HD115" s="275"/>
      <c r="HE115" s="275"/>
      <c r="HF115" s="275"/>
      <c r="HG115" s="275"/>
      <c r="HH115" s="275"/>
      <c r="HI115" s="275"/>
      <c r="HJ115" s="275"/>
      <c r="HK115" s="275"/>
      <c r="HL115" s="275"/>
      <c r="HM115" s="275"/>
      <c r="HN115" s="275"/>
      <c r="HO115" s="275"/>
      <c r="HP115" s="275"/>
      <c r="HQ115" s="275"/>
      <c r="HR115" s="275"/>
      <c r="HS115" s="275"/>
      <c r="HT115" s="275"/>
      <c r="HU115" s="275"/>
      <c r="HV115" s="275"/>
      <c r="HW115" s="275"/>
      <c r="HX115" s="275"/>
      <c r="HY115" s="275"/>
      <c r="HZ115" s="275"/>
      <c r="IA115" s="275"/>
      <c r="IB115" s="275"/>
      <c r="IC115" s="275"/>
      <c r="ID115" s="275"/>
      <c r="IE115" s="275"/>
      <c r="IF115" s="275"/>
      <c r="IG115" s="275"/>
      <c r="IH115" s="275"/>
      <c r="II115" s="275"/>
      <c r="IJ115" s="275"/>
      <c r="IK115" s="275"/>
      <c r="IL115" s="275"/>
      <c r="IM115" s="275"/>
      <c r="IN115" s="275"/>
      <c r="IO115" s="275"/>
      <c r="IP115" s="275"/>
      <c r="IQ115" s="275"/>
      <c r="IR115" s="275"/>
      <c r="IS115" s="275"/>
      <c r="IT115" s="275"/>
      <c r="IU115" s="275"/>
      <c r="IV115" s="275"/>
      <c r="IW115" s="275"/>
      <c r="IX115" s="275"/>
      <c r="IY115" s="275"/>
      <c r="IZ115" s="275"/>
      <c r="JA115" s="275"/>
      <c r="JB115" s="275"/>
      <c r="JC115" s="275"/>
      <c r="JD115" s="275"/>
      <c r="JE115" s="275"/>
      <c r="JF115" s="275"/>
      <c r="JG115" s="275"/>
    </row>
    <row r="116" spans="1:267" s="276" customFormat="1" ht="17">
      <c r="A116" s="349"/>
      <c r="B116" s="350" t="s">
        <v>3081</v>
      </c>
      <c r="C116" s="350"/>
      <c r="D116" s="351" t="s">
        <v>2849</v>
      </c>
      <c r="E116" s="352" t="s">
        <v>2849</v>
      </c>
      <c r="F116" s="393">
        <v>116</v>
      </c>
      <c r="G116" s="274"/>
      <c r="H116" s="274"/>
      <c r="I116" s="274"/>
      <c r="J116" s="345">
        <f>SUMIFS(J$9:J$19,$H$9:$H$19,$A$115)</f>
        <v>5</v>
      </c>
      <c r="K116" s="345">
        <f>SUMIFS(K$9:K$19,$H$9:$H$19,$A$115)</f>
        <v>50</v>
      </c>
      <c r="L116" s="274"/>
      <c r="M116" s="346">
        <f t="shared" ref="M116:V116" si="67">SUMIFS(M$9:M$19,$H$9:$H$19,$A$115)</f>
        <v>0</v>
      </c>
      <c r="N116" s="347" t="e">
        <f t="shared" si="67"/>
        <v>#DIV/0!</v>
      </c>
      <c r="O116" s="345">
        <f t="shared" si="67"/>
        <v>1542.1076975999997</v>
      </c>
      <c r="P116" s="345">
        <f t="shared" si="67"/>
        <v>1557.5287745759997</v>
      </c>
      <c r="Q116" s="345">
        <f t="shared" si="67"/>
        <v>518.29311120000034</v>
      </c>
      <c r="R116" s="345">
        <f t="shared" si="67"/>
        <v>145.39626000000001</v>
      </c>
      <c r="S116" s="345">
        <f t="shared" si="67"/>
        <v>129.19173119999999</v>
      </c>
      <c r="T116" s="345">
        <f t="shared" si="67"/>
        <v>663.68937120000032</v>
      </c>
      <c r="U116" s="345">
        <f t="shared" si="67"/>
        <v>792.88110240000037</v>
      </c>
      <c r="V116" s="345">
        <f t="shared" si="67"/>
        <v>3892.5175745759998</v>
      </c>
      <c r="W116" s="275"/>
      <c r="X116" s="275"/>
      <c r="Y116" s="275"/>
      <c r="Z116" s="275"/>
      <c r="AA116" s="275"/>
      <c r="AB116" s="275"/>
      <c r="AC116" s="275"/>
      <c r="AD116" s="275"/>
      <c r="AE116" s="275"/>
      <c r="AF116" s="275"/>
      <c r="AG116" s="275"/>
      <c r="AH116" s="275"/>
      <c r="AI116" s="275"/>
      <c r="AJ116" s="275"/>
      <c r="AK116" s="275"/>
      <c r="AL116" s="275"/>
      <c r="AM116" s="275"/>
      <c r="AN116" s="275"/>
      <c r="AO116" s="275"/>
      <c r="AP116" s="275"/>
      <c r="AQ116" s="275"/>
      <c r="AR116" s="275"/>
      <c r="AS116" s="275"/>
      <c r="AT116" s="275"/>
      <c r="AU116" s="275"/>
      <c r="AV116" s="275"/>
      <c r="AW116" s="275"/>
      <c r="AX116" s="275"/>
      <c r="AY116" s="275"/>
      <c r="AZ116" s="275"/>
      <c r="BA116" s="275"/>
      <c r="BB116" s="275"/>
      <c r="BC116" s="275"/>
      <c r="BD116" s="275"/>
      <c r="BE116" s="275"/>
      <c r="BF116" s="275"/>
      <c r="BG116" s="275"/>
      <c r="BH116" s="275"/>
      <c r="BI116" s="275"/>
      <c r="BJ116" s="275"/>
      <c r="BK116" s="275"/>
      <c r="BL116" s="275"/>
      <c r="BM116" s="275"/>
      <c r="BN116" s="275"/>
      <c r="BO116" s="275"/>
      <c r="BP116" s="275"/>
      <c r="BQ116" s="275"/>
      <c r="BR116" s="275"/>
      <c r="BS116" s="275"/>
      <c r="BT116" s="275"/>
      <c r="BU116" s="275"/>
      <c r="BV116" s="275"/>
      <c r="BW116" s="275"/>
      <c r="BX116" s="275"/>
      <c r="BY116" s="275"/>
      <c r="BZ116" s="275"/>
      <c r="CA116" s="275"/>
      <c r="CB116" s="275"/>
      <c r="CC116" s="275"/>
      <c r="CD116" s="275"/>
      <c r="CE116" s="275"/>
      <c r="CF116" s="275"/>
      <c r="CG116" s="275"/>
      <c r="CH116" s="275"/>
      <c r="CI116" s="275"/>
      <c r="CJ116" s="275"/>
      <c r="CK116" s="275"/>
      <c r="CL116" s="275"/>
      <c r="CM116" s="275"/>
      <c r="CN116" s="275"/>
      <c r="CO116" s="275"/>
      <c r="CP116" s="275"/>
      <c r="CQ116" s="275"/>
      <c r="CR116" s="275"/>
      <c r="CS116" s="275"/>
      <c r="CT116" s="275"/>
      <c r="CU116" s="275"/>
      <c r="CV116" s="275"/>
      <c r="CW116" s="275"/>
      <c r="CX116" s="275"/>
      <c r="CY116" s="275"/>
      <c r="CZ116" s="275"/>
      <c r="DA116" s="275"/>
      <c r="DB116" s="275"/>
      <c r="DC116" s="275"/>
      <c r="DD116" s="275"/>
      <c r="DE116" s="275"/>
      <c r="DF116" s="275"/>
      <c r="DG116" s="275"/>
      <c r="DH116" s="275"/>
      <c r="DI116" s="275"/>
      <c r="DJ116" s="275"/>
      <c r="DK116" s="275"/>
      <c r="DL116" s="275"/>
      <c r="DM116" s="275"/>
      <c r="DN116" s="275"/>
      <c r="DO116" s="275"/>
      <c r="DP116" s="275"/>
      <c r="DQ116" s="275"/>
      <c r="DR116" s="275"/>
      <c r="DS116" s="275"/>
      <c r="DT116" s="275"/>
      <c r="DU116" s="275"/>
      <c r="DV116" s="275"/>
      <c r="DW116" s="275"/>
      <c r="DX116" s="275"/>
      <c r="DY116" s="275"/>
      <c r="DZ116" s="275"/>
      <c r="EA116" s="275"/>
      <c r="EB116" s="275"/>
      <c r="EC116" s="275"/>
      <c r="ED116" s="275"/>
      <c r="EE116" s="275"/>
      <c r="EF116" s="275"/>
      <c r="EG116" s="275"/>
      <c r="EH116" s="275"/>
      <c r="EI116" s="275"/>
      <c r="EJ116" s="275"/>
      <c r="EK116" s="275"/>
      <c r="EL116" s="275"/>
      <c r="EM116" s="275"/>
      <c r="EN116" s="275"/>
      <c r="EO116" s="275"/>
      <c r="EP116" s="275"/>
      <c r="EQ116" s="275"/>
      <c r="ER116" s="275"/>
      <c r="ES116" s="275"/>
      <c r="ET116" s="275"/>
      <c r="EU116" s="275"/>
      <c r="EV116" s="275"/>
      <c r="EW116" s="275"/>
      <c r="EX116" s="275"/>
      <c r="EY116" s="275"/>
      <c r="EZ116" s="275"/>
      <c r="FA116" s="275"/>
      <c r="FB116" s="275"/>
      <c r="FC116" s="275"/>
      <c r="FD116" s="275"/>
      <c r="FE116" s="275"/>
      <c r="FF116" s="275"/>
      <c r="FG116" s="275"/>
      <c r="FH116" s="275"/>
      <c r="FI116" s="275"/>
      <c r="FJ116" s="275"/>
      <c r="FK116" s="275"/>
      <c r="FL116" s="275"/>
      <c r="FM116" s="275"/>
      <c r="FN116" s="275"/>
      <c r="FO116" s="275"/>
      <c r="FP116" s="275"/>
      <c r="FQ116" s="275"/>
      <c r="FR116" s="275"/>
      <c r="FS116" s="275"/>
      <c r="FT116" s="275"/>
      <c r="FU116" s="275"/>
      <c r="FV116" s="275"/>
      <c r="FW116" s="275"/>
      <c r="FX116" s="275"/>
      <c r="FY116" s="275"/>
      <c r="FZ116" s="275"/>
      <c r="GA116" s="275"/>
      <c r="GB116" s="275"/>
      <c r="GC116" s="275"/>
      <c r="GD116" s="275"/>
      <c r="GE116" s="275"/>
      <c r="GF116" s="275"/>
      <c r="GG116" s="275"/>
      <c r="GH116" s="275"/>
      <c r="GI116" s="275"/>
      <c r="GJ116" s="275"/>
      <c r="GK116" s="275"/>
      <c r="GL116" s="275"/>
      <c r="GM116" s="275"/>
      <c r="GN116" s="275"/>
      <c r="GO116" s="275"/>
      <c r="GP116" s="275"/>
      <c r="GQ116" s="275"/>
      <c r="GR116" s="275"/>
      <c r="GS116" s="275"/>
      <c r="GT116" s="275"/>
      <c r="GU116" s="275"/>
      <c r="GV116" s="275"/>
      <c r="GW116" s="275"/>
      <c r="GX116" s="275"/>
      <c r="GY116" s="275"/>
      <c r="GZ116" s="275"/>
      <c r="HA116" s="275"/>
      <c r="HB116" s="275"/>
      <c r="HC116" s="275"/>
      <c r="HD116" s="275"/>
      <c r="HE116" s="275"/>
      <c r="HF116" s="275"/>
      <c r="HG116" s="275"/>
      <c r="HH116" s="275"/>
      <c r="HI116" s="275"/>
      <c r="HJ116" s="275"/>
      <c r="HK116" s="275"/>
      <c r="HL116" s="275"/>
      <c r="HM116" s="275"/>
      <c r="HN116" s="275"/>
      <c r="HO116" s="275"/>
      <c r="HP116" s="275"/>
      <c r="HQ116" s="275"/>
      <c r="HR116" s="275"/>
      <c r="HS116" s="275"/>
      <c r="HT116" s="275"/>
      <c r="HU116" s="275"/>
      <c r="HV116" s="275"/>
      <c r="HW116" s="275"/>
      <c r="HX116" s="275"/>
      <c r="HY116" s="275"/>
      <c r="HZ116" s="275"/>
      <c r="IA116" s="275"/>
      <c r="IB116" s="275"/>
      <c r="IC116" s="275"/>
      <c r="ID116" s="275"/>
      <c r="IE116" s="275"/>
      <c r="IF116" s="275"/>
      <c r="IG116" s="275"/>
      <c r="IH116" s="275"/>
      <c r="II116" s="275"/>
      <c r="IJ116" s="275"/>
      <c r="IK116" s="275"/>
      <c r="IL116" s="275"/>
      <c r="IM116" s="275"/>
      <c r="IN116" s="275"/>
      <c r="IO116" s="275"/>
      <c r="IP116" s="275"/>
      <c r="IQ116" s="275"/>
      <c r="IR116" s="275"/>
      <c r="IS116" s="275"/>
      <c r="IT116" s="275"/>
      <c r="IU116" s="275"/>
      <c r="IV116" s="275"/>
      <c r="IW116" s="275"/>
      <c r="IX116" s="275"/>
      <c r="IY116" s="275"/>
      <c r="IZ116" s="275"/>
      <c r="JA116" s="275"/>
      <c r="JB116" s="275"/>
      <c r="JC116" s="275"/>
      <c r="JD116" s="275"/>
      <c r="JE116" s="275"/>
      <c r="JF116" s="275"/>
      <c r="JG116" s="275"/>
    </row>
    <row r="117" spans="1:267" s="263" customFormat="1" ht="17">
      <c r="A117" s="274"/>
      <c r="B117" s="353" t="s">
        <v>3082</v>
      </c>
      <c r="C117" s="353"/>
      <c r="D117" s="354"/>
      <c r="E117" s="355"/>
      <c r="F117" s="394"/>
      <c r="G117" s="356"/>
      <c r="H117" s="356"/>
      <c r="I117" s="356"/>
      <c r="J117" s="357">
        <f>SUM(J115:J116)</f>
        <v>5</v>
      </c>
      <c r="K117" s="357">
        <f>SUM(K115:K116)</f>
        <v>50</v>
      </c>
      <c r="L117" s="356"/>
      <c r="M117" s="358">
        <f t="shared" ref="M117" si="68">SUM(M115:M116)</f>
        <v>0</v>
      </c>
      <c r="N117" s="359" t="e">
        <f t="shared" ref="N117" si="69">SUM(N115:N116)</f>
        <v>#DIV/0!</v>
      </c>
      <c r="O117" s="357">
        <f t="shared" ref="O117" si="70">SUM(O115:O116)</f>
        <v>1542.1076975999997</v>
      </c>
      <c r="P117" s="357">
        <f t="shared" ref="P117" si="71">SUM(P115:P116)</f>
        <v>1557.5287745759997</v>
      </c>
      <c r="Q117" s="357">
        <f t="shared" ref="Q117" si="72">SUM(Q115:Q116)</f>
        <v>518.29311120000034</v>
      </c>
      <c r="R117" s="357">
        <f t="shared" ref="R117" si="73">SUM(R115:R116)</f>
        <v>145.39626000000001</v>
      </c>
      <c r="S117" s="357">
        <f t="shared" ref="S117" si="74">SUM(S115:S116)</f>
        <v>129.19173119999999</v>
      </c>
      <c r="T117" s="357">
        <f t="shared" ref="T117" si="75">SUM(T115:T116)</f>
        <v>663.68937120000032</v>
      </c>
      <c r="U117" s="357">
        <f t="shared" ref="U117" si="76">SUM(U115:U116)</f>
        <v>792.88110240000037</v>
      </c>
      <c r="V117" s="357">
        <f t="shared" ref="V117" si="77">SUM(V115:V116)</f>
        <v>3892.5175745759998</v>
      </c>
      <c r="W117" s="275"/>
      <c r="X117" s="275"/>
      <c r="Y117" s="275"/>
      <c r="Z117" s="275"/>
      <c r="AA117" s="275"/>
      <c r="AB117" s="275"/>
      <c r="AC117" s="275"/>
      <c r="AD117" s="275"/>
      <c r="AE117" s="275"/>
      <c r="AF117" s="275"/>
      <c r="AG117" s="275"/>
      <c r="AH117" s="275"/>
      <c r="AI117" s="275"/>
      <c r="AJ117" s="275"/>
      <c r="AK117" s="275"/>
      <c r="AL117" s="275"/>
      <c r="AM117" s="275"/>
      <c r="AN117" s="275"/>
      <c r="AO117" s="275"/>
      <c r="AP117" s="275"/>
      <c r="AQ117" s="275"/>
      <c r="AR117" s="275"/>
      <c r="AS117" s="275"/>
      <c r="AT117" s="275"/>
      <c r="AU117" s="275"/>
      <c r="AV117" s="275"/>
      <c r="AW117" s="275"/>
      <c r="AX117" s="275"/>
      <c r="AY117" s="275"/>
      <c r="AZ117" s="275"/>
      <c r="BA117" s="275"/>
      <c r="BB117" s="275"/>
      <c r="BC117" s="275"/>
      <c r="BD117" s="275"/>
      <c r="BE117" s="275"/>
      <c r="BF117" s="275"/>
      <c r="BG117" s="275"/>
      <c r="BH117" s="275"/>
      <c r="BI117" s="275"/>
      <c r="BJ117" s="275"/>
      <c r="BK117" s="275"/>
      <c r="BL117" s="275"/>
      <c r="BM117" s="275"/>
      <c r="BN117" s="275"/>
      <c r="BO117" s="275"/>
      <c r="BP117" s="275"/>
      <c r="BQ117" s="275"/>
      <c r="BR117" s="275"/>
      <c r="BS117" s="275"/>
      <c r="BT117" s="275"/>
      <c r="BU117" s="275"/>
      <c r="BV117" s="275"/>
      <c r="BW117" s="275"/>
      <c r="BX117" s="275"/>
      <c r="BY117" s="275"/>
      <c r="BZ117" s="275"/>
      <c r="CA117" s="275"/>
      <c r="CB117" s="275"/>
      <c r="CC117" s="275"/>
      <c r="CD117" s="275"/>
      <c r="CE117" s="275"/>
      <c r="CF117" s="275"/>
      <c r="CG117" s="275"/>
      <c r="CH117" s="275"/>
      <c r="CI117" s="275"/>
      <c r="CJ117" s="275"/>
      <c r="CK117" s="275"/>
      <c r="CL117" s="275"/>
      <c r="CM117" s="275"/>
      <c r="CN117" s="275"/>
      <c r="CO117" s="275"/>
      <c r="CP117" s="275"/>
      <c r="CQ117" s="275"/>
      <c r="CR117" s="275"/>
      <c r="CS117" s="275"/>
      <c r="CT117" s="275"/>
      <c r="CU117" s="275"/>
      <c r="CV117" s="275"/>
      <c r="CW117" s="275"/>
      <c r="CX117" s="275"/>
      <c r="CY117" s="275"/>
      <c r="CZ117" s="275"/>
      <c r="DA117" s="275"/>
      <c r="DB117" s="275"/>
      <c r="DC117" s="275"/>
      <c r="DD117" s="275"/>
      <c r="DE117" s="275"/>
      <c r="DF117" s="275"/>
      <c r="DG117" s="275"/>
      <c r="DH117" s="275"/>
      <c r="DI117" s="275"/>
      <c r="DJ117" s="275"/>
      <c r="DK117" s="275"/>
      <c r="DL117" s="275"/>
      <c r="DM117" s="275"/>
      <c r="DN117" s="275"/>
      <c r="DO117" s="275"/>
      <c r="DP117" s="275"/>
      <c r="DQ117" s="275"/>
      <c r="DR117" s="275"/>
      <c r="DS117" s="275"/>
      <c r="DT117" s="275"/>
      <c r="DU117" s="275"/>
      <c r="DV117" s="275"/>
      <c r="DW117" s="275"/>
      <c r="DX117" s="275"/>
      <c r="DY117" s="275"/>
      <c r="DZ117" s="275"/>
      <c r="EA117" s="275"/>
      <c r="EB117" s="275"/>
      <c r="EC117" s="275"/>
      <c r="ED117" s="275"/>
      <c r="EE117" s="275"/>
      <c r="EF117" s="275"/>
      <c r="EG117" s="275"/>
      <c r="EH117" s="275"/>
      <c r="EI117" s="275"/>
      <c r="EJ117" s="275"/>
      <c r="EK117" s="275"/>
      <c r="EL117" s="275"/>
      <c r="EM117" s="275"/>
      <c r="EN117" s="275"/>
      <c r="EO117" s="275"/>
      <c r="EP117" s="275"/>
      <c r="EQ117" s="275"/>
      <c r="ER117" s="275"/>
      <c r="ES117" s="275"/>
      <c r="ET117" s="275"/>
      <c r="EU117" s="275"/>
      <c r="EV117" s="275"/>
      <c r="EW117" s="275"/>
      <c r="EX117" s="275"/>
      <c r="EY117" s="275"/>
      <c r="EZ117" s="275"/>
      <c r="FA117" s="275"/>
      <c r="FB117" s="275"/>
      <c r="FC117" s="275"/>
      <c r="FD117" s="275"/>
      <c r="FE117" s="275"/>
      <c r="FF117" s="275"/>
      <c r="FG117" s="275"/>
      <c r="FH117" s="275"/>
      <c r="FI117" s="275"/>
      <c r="FJ117" s="275"/>
      <c r="FK117" s="275"/>
      <c r="FL117" s="275"/>
      <c r="FM117" s="275"/>
      <c r="FN117" s="275"/>
      <c r="FO117" s="275"/>
      <c r="FP117" s="275"/>
      <c r="FQ117" s="275"/>
      <c r="FR117" s="275"/>
      <c r="FS117" s="275"/>
      <c r="FT117" s="275"/>
      <c r="FU117" s="275"/>
      <c r="FV117" s="275"/>
      <c r="FW117" s="275"/>
      <c r="FX117" s="275"/>
      <c r="FY117" s="275"/>
      <c r="FZ117" s="275"/>
      <c r="GA117" s="275"/>
      <c r="GB117" s="275"/>
      <c r="GC117" s="275"/>
      <c r="GD117" s="275"/>
      <c r="GE117" s="275"/>
      <c r="GF117" s="275"/>
      <c r="GG117" s="275"/>
      <c r="GH117" s="275"/>
      <c r="GI117" s="275"/>
      <c r="GJ117" s="275"/>
      <c r="GK117" s="275"/>
      <c r="GL117" s="275"/>
      <c r="GM117" s="275"/>
      <c r="GN117" s="275"/>
      <c r="GO117" s="275"/>
      <c r="GP117" s="275"/>
      <c r="GQ117" s="275"/>
      <c r="GR117" s="275"/>
      <c r="GS117" s="275"/>
      <c r="GT117" s="275"/>
      <c r="GU117" s="275"/>
      <c r="GV117" s="275"/>
      <c r="GW117" s="275"/>
      <c r="GX117" s="275"/>
      <c r="GY117" s="275"/>
      <c r="GZ117" s="275"/>
      <c r="HA117" s="275"/>
      <c r="HB117" s="275"/>
      <c r="HC117" s="275"/>
      <c r="HD117" s="275"/>
      <c r="HE117" s="275"/>
      <c r="HF117" s="275"/>
      <c r="HG117" s="275"/>
      <c r="HH117" s="275"/>
      <c r="HI117" s="275"/>
      <c r="HJ117" s="275"/>
      <c r="HK117" s="275"/>
      <c r="HL117" s="275"/>
      <c r="HM117" s="275"/>
      <c r="HN117" s="275"/>
      <c r="HO117" s="275"/>
      <c r="HP117" s="275"/>
      <c r="HQ117" s="275"/>
      <c r="HR117" s="275"/>
      <c r="HS117" s="275"/>
      <c r="HT117" s="275"/>
      <c r="HU117" s="275"/>
      <c r="HV117" s="275"/>
      <c r="HW117" s="275"/>
      <c r="HX117" s="275"/>
      <c r="HY117" s="275"/>
      <c r="HZ117" s="275"/>
      <c r="IA117" s="275"/>
      <c r="IB117" s="275"/>
      <c r="IC117" s="275"/>
      <c r="ID117" s="275"/>
      <c r="IE117" s="275"/>
      <c r="IF117" s="275"/>
      <c r="IG117" s="275"/>
      <c r="IH117" s="275"/>
      <c r="II117" s="275"/>
      <c r="IJ117" s="275"/>
      <c r="IK117" s="275"/>
      <c r="IL117" s="275"/>
      <c r="IM117" s="275"/>
      <c r="IN117" s="275"/>
      <c r="IO117" s="275"/>
      <c r="IP117" s="275"/>
      <c r="IQ117" s="275"/>
      <c r="IR117" s="275"/>
      <c r="IS117" s="275"/>
      <c r="IT117" s="275"/>
      <c r="IU117" s="275"/>
      <c r="IV117" s="275"/>
      <c r="IW117" s="275"/>
      <c r="IX117" s="275"/>
      <c r="IY117" s="275"/>
      <c r="IZ117" s="275"/>
      <c r="JA117" s="275"/>
      <c r="JB117" s="275"/>
      <c r="JC117" s="275"/>
      <c r="JD117" s="275"/>
      <c r="JE117" s="275"/>
      <c r="JF117" s="275"/>
      <c r="JG117" s="275"/>
    </row>
    <row r="118" spans="1:267" s="386" customFormat="1" ht="17">
      <c r="A118" s="360"/>
      <c r="B118" s="361" t="s">
        <v>3083</v>
      </c>
      <c r="C118" s="361"/>
      <c r="D118" s="362"/>
      <c r="E118" s="363"/>
      <c r="F118" s="395"/>
      <c r="G118" s="364"/>
      <c r="H118" s="364"/>
      <c r="I118" s="364"/>
      <c r="J118" s="345">
        <f>SUMIFS(J$26:J$48,$H$26:$H$48,$A$115)</f>
        <v>0</v>
      </c>
      <c r="K118" s="345">
        <f>SUMIFS(K$26:K$48,$H$26:$H$48,$A$115)</f>
        <v>0</v>
      </c>
      <c r="L118" s="364"/>
      <c r="M118" s="346">
        <f t="shared" ref="M118:V118" si="78">SUMIFS(M$26:M$48,$H$26:$H$48,$A$115)</f>
        <v>0</v>
      </c>
      <c r="N118" s="347">
        <f t="shared" si="78"/>
        <v>0</v>
      </c>
      <c r="O118" s="345">
        <f t="shared" si="78"/>
        <v>0</v>
      </c>
      <c r="P118" s="345">
        <f t="shared" si="78"/>
        <v>0</v>
      </c>
      <c r="Q118" s="345">
        <f t="shared" si="78"/>
        <v>0</v>
      </c>
      <c r="R118" s="345">
        <f t="shared" si="78"/>
        <v>0</v>
      </c>
      <c r="S118" s="345">
        <f t="shared" si="78"/>
        <v>0</v>
      </c>
      <c r="T118" s="345">
        <f t="shared" si="78"/>
        <v>0</v>
      </c>
      <c r="U118" s="345">
        <f t="shared" si="78"/>
        <v>0</v>
      </c>
      <c r="V118" s="345">
        <f t="shared" si="78"/>
        <v>0</v>
      </c>
      <c r="W118" s="275"/>
      <c r="X118" s="275"/>
      <c r="Y118" s="275"/>
      <c r="Z118" s="275"/>
      <c r="AA118" s="275"/>
      <c r="AB118" s="275"/>
      <c r="AC118" s="275"/>
      <c r="AD118" s="275"/>
      <c r="AE118" s="275"/>
      <c r="AF118" s="275"/>
      <c r="AG118" s="275"/>
      <c r="AH118" s="275"/>
      <c r="AI118" s="275"/>
      <c r="AJ118" s="275"/>
      <c r="AK118" s="275"/>
      <c r="AL118" s="275"/>
      <c r="AM118" s="275"/>
      <c r="AN118" s="275"/>
      <c r="AO118" s="275"/>
      <c r="AP118" s="275"/>
      <c r="AQ118" s="275"/>
      <c r="AR118" s="275"/>
      <c r="AS118" s="275"/>
      <c r="AT118" s="275"/>
      <c r="AU118" s="275"/>
      <c r="AV118" s="275"/>
      <c r="AW118" s="275"/>
      <c r="AX118" s="275"/>
      <c r="AY118" s="275"/>
      <c r="AZ118" s="275"/>
      <c r="BA118" s="275"/>
      <c r="BB118" s="275"/>
      <c r="BC118" s="275"/>
      <c r="BD118" s="275"/>
      <c r="BE118" s="275"/>
      <c r="BF118" s="275"/>
      <c r="BG118" s="275"/>
      <c r="BH118" s="275"/>
      <c r="BI118" s="275"/>
      <c r="BJ118" s="275"/>
      <c r="BK118" s="275"/>
      <c r="BL118" s="275"/>
      <c r="BM118" s="275"/>
      <c r="BN118" s="275"/>
      <c r="BO118" s="275"/>
      <c r="BP118" s="275"/>
      <c r="BQ118" s="275"/>
      <c r="BR118" s="275"/>
      <c r="BS118" s="275"/>
      <c r="BT118" s="275"/>
      <c r="BU118" s="275"/>
      <c r="BV118" s="275"/>
      <c r="BW118" s="275"/>
      <c r="BX118" s="275"/>
      <c r="BY118" s="275"/>
      <c r="BZ118" s="275"/>
      <c r="CA118" s="275"/>
      <c r="CB118" s="275"/>
      <c r="CC118" s="275"/>
      <c r="CD118" s="275"/>
      <c r="CE118" s="275"/>
      <c r="CF118" s="275"/>
      <c r="CG118" s="275"/>
      <c r="CH118" s="275"/>
      <c r="CI118" s="275"/>
      <c r="CJ118" s="275"/>
      <c r="CK118" s="275"/>
      <c r="CL118" s="275"/>
      <c r="CM118" s="275"/>
      <c r="CN118" s="275"/>
      <c r="CO118" s="275"/>
      <c r="CP118" s="275"/>
      <c r="CQ118" s="275"/>
      <c r="CR118" s="275"/>
      <c r="CS118" s="275"/>
      <c r="CT118" s="275"/>
      <c r="CU118" s="275"/>
      <c r="CV118" s="275"/>
      <c r="CW118" s="275"/>
      <c r="CX118" s="275"/>
      <c r="CY118" s="275"/>
      <c r="CZ118" s="275"/>
      <c r="DA118" s="275"/>
      <c r="DB118" s="275"/>
      <c r="DC118" s="275"/>
      <c r="DD118" s="275"/>
      <c r="DE118" s="275"/>
      <c r="DF118" s="275"/>
      <c r="DG118" s="275"/>
      <c r="DH118" s="275"/>
      <c r="DI118" s="275"/>
      <c r="DJ118" s="275"/>
      <c r="DK118" s="275"/>
      <c r="DL118" s="275"/>
      <c r="DM118" s="275"/>
      <c r="DN118" s="275"/>
      <c r="DO118" s="275"/>
      <c r="DP118" s="275"/>
      <c r="DQ118" s="275"/>
      <c r="DR118" s="275"/>
      <c r="DS118" s="275"/>
      <c r="DT118" s="275"/>
      <c r="DU118" s="275"/>
      <c r="DV118" s="275"/>
      <c r="DW118" s="275"/>
      <c r="DX118" s="275"/>
      <c r="DY118" s="275"/>
      <c r="DZ118" s="275"/>
      <c r="EA118" s="275"/>
      <c r="EB118" s="275"/>
      <c r="EC118" s="275"/>
      <c r="ED118" s="275"/>
      <c r="EE118" s="275"/>
      <c r="EF118" s="275"/>
      <c r="EG118" s="275"/>
      <c r="EH118" s="275"/>
      <c r="EI118" s="275"/>
      <c r="EJ118" s="275"/>
      <c r="EK118" s="275"/>
      <c r="EL118" s="275"/>
      <c r="EM118" s="275"/>
      <c r="EN118" s="275"/>
      <c r="EO118" s="275"/>
      <c r="EP118" s="275"/>
      <c r="EQ118" s="275"/>
      <c r="ER118" s="275"/>
      <c r="ES118" s="275"/>
      <c r="ET118" s="275"/>
      <c r="EU118" s="275"/>
      <c r="EV118" s="275"/>
      <c r="EW118" s="275"/>
      <c r="EX118" s="275"/>
      <c r="EY118" s="275"/>
      <c r="EZ118" s="275"/>
      <c r="FA118" s="275"/>
      <c r="FB118" s="275"/>
      <c r="FC118" s="275"/>
      <c r="FD118" s="275"/>
      <c r="FE118" s="275"/>
      <c r="FF118" s="275"/>
      <c r="FG118" s="275"/>
      <c r="FH118" s="275"/>
      <c r="FI118" s="275"/>
      <c r="FJ118" s="275"/>
      <c r="FK118" s="275"/>
      <c r="FL118" s="275"/>
      <c r="FM118" s="275"/>
      <c r="FN118" s="275"/>
      <c r="FO118" s="275"/>
      <c r="FP118" s="275"/>
      <c r="FQ118" s="275"/>
      <c r="FR118" s="275"/>
      <c r="FS118" s="275"/>
      <c r="FT118" s="275"/>
      <c r="FU118" s="275"/>
      <c r="FV118" s="275"/>
      <c r="FW118" s="275"/>
      <c r="FX118" s="275"/>
      <c r="FY118" s="275"/>
      <c r="FZ118" s="275"/>
      <c r="GA118" s="275"/>
      <c r="GB118" s="275"/>
      <c r="GC118" s="275"/>
      <c r="GD118" s="275"/>
      <c r="GE118" s="275"/>
      <c r="GF118" s="275"/>
      <c r="GG118" s="275"/>
      <c r="GH118" s="275"/>
      <c r="GI118" s="275"/>
      <c r="GJ118" s="275"/>
      <c r="GK118" s="275"/>
      <c r="GL118" s="275"/>
      <c r="GM118" s="275"/>
      <c r="GN118" s="275"/>
      <c r="GO118" s="275"/>
      <c r="GP118" s="275"/>
      <c r="GQ118" s="275"/>
      <c r="GR118" s="275"/>
      <c r="GS118" s="275"/>
      <c r="GT118" s="275"/>
      <c r="GU118" s="275"/>
      <c r="GV118" s="275"/>
      <c r="GW118" s="275"/>
      <c r="GX118" s="275"/>
      <c r="GY118" s="275"/>
      <c r="GZ118" s="275"/>
      <c r="HA118" s="275"/>
      <c r="HB118" s="275"/>
      <c r="HC118" s="275"/>
      <c r="HD118" s="275"/>
      <c r="HE118" s="275"/>
      <c r="HF118" s="275"/>
      <c r="HG118" s="275"/>
      <c r="HH118" s="275"/>
      <c r="HI118" s="275"/>
      <c r="HJ118" s="275"/>
      <c r="HK118" s="275"/>
      <c r="HL118" s="275"/>
      <c r="HM118" s="275"/>
      <c r="HN118" s="275"/>
      <c r="HO118" s="275"/>
      <c r="HP118" s="275"/>
      <c r="HQ118" s="275"/>
      <c r="HR118" s="275"/>
      <c r="HS118" s="275"/>
      <c r="HT118" s="275"/>
      <c r="HU118" s="275"/>
      <c r="HV118" s="275"/>
      <c r="HW118" s="275"/>
      <c r="HX118" s="275"/>
      <c r="HY118" s="275"/>
      <c r="HZ118" s="275"/>
      <c r="IA118" s="275"/>
      <c r="IB118" s="275"/>
      <c r="IC118" s="275"/>
      <c r="ID118" s="275"/>
      <c r="IE118" s="275"/>
      <c r="IF118" s="275"/>
      <c r="IG118" s="275"/>
      <c r="IH118" s="275"/>
      <c r="II118" s="275"/>
      <c r="IJ118" s="275"/>
      <c r="IK118" s="275"/>
      <c r="IL118" s="275"/>
      <c r="IM118" s="275"/>
      <c r="IN118" s="275"/>
      <c r="IO118" s="275"/>
      <c r="IP118" s="275"/>
      <c r="IQ118" s="275"/>
      <c r="IR118" s="275"/>
      <c r="IS118" s="275"/>
      <c r="IT118" s="275"/>
      <c r="IU118" s="275"/>
      <c r="IV118" s="275"/>
      <c r="IW118" s="275"/>
      <c r="IX118" s="275"/>
      <c r="IY118" s="275"/>
      <c r="IZ118" s="275"/>
      <c r="JA118" s="275"/>
      <c r="JB118" s="275"/>
      <c r="JC118" s="275"/>
      <c r="JD118" s="275"/>
      <c r="JE118" s="275"/>
      <c r="JF118" s="275"/>
      <c r="JG118" s="275"/>
    </row>
    <row r="119" spans="1:267" s="386" customFormat="1" ht="17">
      <c r="A119" s="360"/>
      <c r="B119" s="361" t="s">
        <v>3084</v>
      </c>
      <c r="C119" s="361"/>
      <c r="D119" s="362"/>
      <c r="E119" s="363"/>
      <c r="F119" s="395"/>
      <c r="G119" s="364"/>
      <c r="H119" s="364"/>
      <c r="I119" s="364"/>
      <c r="J119" s="345">
        <f>SUMIFS(J$52:J$65,$H$52:$H$65,$A$115)</f>
        <v>0</v>
      </c>
      <c r="K119" s="345">
        <f>SUMIFS(K$52:K$65,$H$52:$H$65,$A$115)</f>
        <v>0</v>
      </c>
      <c r="L119" s="345"/>
      <c r="M119" s="346">
        <f t="shared" ref="M119:V119" si="79">SUMIFS(M$52:M$65,$H$52:$H$65,$A$115)</f>
        <v>0</v>
      </c>
      <c r="N119" s="347">
        <f t="shared" si="79"/>
        <v>0</v>
      </c>
      <c r="O119" s="345">
        <f t="shared" si="79"/>
        <v>0</v>
      </c>
      <c r="P119" s="345">
        <f t="shared" si="79"/>
        <v>0</v>
      </c>
      <c r="Q119" s="345">
        <f t="shared" si="79"/>
        <v>0</v>
      </c>
      <c r="R119" s="345">
        <f t="shared" si="79"/>
        <v>0</v>
      </c>
      <c r="S119" s="345">
        <f t="shared" si="79"/>
        <v>0</v>
      </c>
      <c r="T119" s="345">
        <f t="shared" si="79"/>
        <v>0</v>
      </c>
      <c r="U119" s="345">
        <f t="shared" si="79"/>
        <v>0</v>
      </c>
      <c r="V119" s="345">
        <f t="shared" si="79"/>
        <v>0</v>
      </c>
      <c r="W119" s="275"/>
      <c r="X119" s="275"/>
      <c r="Y119" s="275"/>
      <c r="Z119" s="275"/>
      <c r="AA119" s="275"/>
      <c r="AB119" s="275"/>
      <c r="AC119" s="275"/>
      <c r="AD119" s="275"/>
      <c r="AE119" s="275"/>
      <c r="AF119" s="275"/>
      <c r="AG119" s="275"/>
      <c r="AH119" s="275"/>
      <c r="AI119" s="275"/>
      <c r="AJ119" s="275"/>
      <c r="AK119" s="275"/>
      <c r="AL119" s="275"/>
      <c r="AM119" s="275"/>
      <c r="AN119" s="275"/>
      <c r="AO119" s="275"/>
      <c r="AP119" s="275"/>
      <c r="AQ119" s="275"/>
      <c r="AR119" s="275"/>
      <c r="AS119" s="275"/>
      <c r="AT119" s="275"/>
      <c r="AU119" s="275"/>
      <c r="AV119" s="275"/>
      <c r="AW119" s="275"/>
      <c r="AX119" s="275"/>
      <c r="AY119" s="275"/>
      <c r="AZ119" s="275"/>
      <c r="BA119" s="275"/>
      <c r="BB119" s="275"/>
      <c r="BC119" s="275"/>
      <c r="BD119" s="275"/>
      <c r="BE119" s="275"/>
      <c r="BF119" s="275"/>
      <c r="BG119" s="275"/>
      <c r="BH119" s="275"/>
      <c r="BI119" s="275"/>
      <c r="BJ119" s="275"/>
      <c r="BK119" s="275"/>
      <c r="BL119" s="275"/>
      <c r="BM119" s="275"/>
      <c r="BN119" s="275"/>
      <c r="BO119" s="275"/>
      <c r="BP119" s="275"/>
      <c r="BQ119" s="275"/>
      <c r="BR119" s="275"/>
      <c r="BS119" s="275"/>
      <c r="BT119" s="275"/>
      <c r="BU119" s="275"/>
      <c r="BV119" s="275"/>
      <c r="BW119" s="275"/>
      <c r="BX119" s="275"/>
      <c r="BY119" s="275"/>
      <c r="BZ119" s="275"/>
      <c r="CA119" s="275"/>
      <c r="CB119" s="275"/>
      <c r="CC119" s="275"/>
      <c r="CD119" s="275"/>
      <c r="CE119" s="275"/>
      <c r="CF119" s="275"/>
      <c r="CG119" s="275"/>
      <c r="CH119" s="275"/>
      <c r="CI119" s="275"/>
      <c r="CJ119" s="275"/>
      <c r="CK119" s="275"/>
      <c r="CL119" s="275"/>
      <c r="CM119" s="275"/>
      <c r="CN119" s="275"/>
      <c r="CO119" s="275"/>
      <c r="CP119" s="275"/>
      <c r="CQ119" s="275"/>
      <c r="CR119" s="275"/>
      <c r="CS119" s="275"/>
      <c r="CT119" s="275"/>
      <c r="CU119" s="275"/>
      <c r="CV119" s="275"/>
      <c r="CW119" s="275"/>
      <c r="CX119" s="275"/>
      <c r="CY119" s="275"/>
      <c r="CZ119" s="275"/>
      <c r="DA119" s="275"/>
      <c r="DB119" s="275"/>
      <c r="DC119" s="275"/>
      <c r="DD119" s="275"/>
      <c r="DE119" s="275"/>
      <c r="DF119" s="275"/>
      <c r="DG119" s="275"/>
      <c r="DH119" s="275"/>
      <c r="DI119" s="275"/>
      <c r="DJ119" s="275"/>
      <c r="DK119" s="275"/>
      <c r="DL119" s="275"/>
      <c r="DM119" s="275"/>
      <c r="DN119" s="275"/>
      <c r="DO119" s="275"/>
      <c r="DP119" s="275"/>
      <c r="DQ119" s="275"/>
      <c r="DR119" s="275"/>
      <c r="DS119" s="275"/>
      <c r="DT119" s="275"/>
      <c r="DU119" s="275"/>
      <c r="DV119" s="275"/>
      <c r="DW119" s="275"/>
      <c r="DX119" s="275"/>
      <c r="DY119" s="275"/>
      <c r="DZ119" s="275"/>
      <c r="EA119" s="275"/>
      <c r="EB119" s="275"/>
      <c r="EC119" s="275"/>
      <c r="ED119" s="275"/>
      <c r="EE119" s="275"/>
      <c r="EF119" s="275"/>
      <c r="EG119" s="275"/>
      <c r="EH119" s="275"/>
      <c r="EI119" s="275"/>
      <c r="EJ119" s="275"/>
      <c r="EK119" s="275"/>
      <c r="EL119" s="275"/>
      <c r="EM119" s="275"/>
      <c r="EN119" s="275"/>
      <c r="EO119" s="275"/>
      <c r="EP119" s="275"/>
      <c r="EQ119" s="275"/>
      <c r="ER119" s="275"/>
      <c r="ES119" s="275"/>
      <c r="ET119" s="275"/>
      <c r="EU119" s="275"/>
      <c r="EV119" s="275"/>
      <c r="EW119" s="275"/>
      <c r="EX119" s="275"/>
      <c r="EY119" s="275"/>
      <c r="EZ119" s="275"/>
      <c r="FA119" s="275"/>
      <c r="FB119" s="275"/>
      <c r="FC119" s="275"/>
      <c r="FD119" s="275"/>
      <c r="FE119" s="275"/>
      <c r="FF119" s="275"/>
      <c r="FG119" s="275"/>
      <c r="FH119" s="275"/>
      <c r="FI119" s="275"/>
      <c r="FJ119" s="275"/>
      <c r="FK119" s="275"/>
      <c r="FL119" s="275"/>
      <c r="FM119" s="275"/>
      <c r="FN119" s="275"/>
      <c r="FO119" s="275"/>
      <c r="FP119" s="275"/>
      <c r="FQ119" s="275"/>
      <c r="FR119" s="275"/>
      <c r="FS119" s="275"/>
      <c r="FT119" s="275"/>
      <c r="FU119" s="275"/>
      <c r="FV119" s="275"/>
      <c r="FW119" s="275"/>
      <c r="FX119" s="275"/>
      <c r="FY119" s="275"/>
      <c r="FZ119" s="275"/>
      <c r="GA119" s="275"/>
      <c r="GB119" s="275"/>
      <c r="GC119" s="275"/>
      <c r="GD119" s="275"/>
      <c r="GE119" s="275"/>
      <c r="GF119" s="275"/>
      <c r="GG119" s="275"/>
      <c r="GH119" s="275"/>
      <c r="GI119" s="275"/>
      <c r="GJ119" s="275"/>
      <c r="GK119" s="275"/>
      <c r="GL119" s="275"/>
      <c r="GM119" s="275"/>
      <c r="GN119" s="275"/>
      <c r="GO119" s="275"/>
      <c r="GP119" s="275"/>
      <c r="GQ119" s="275"/>
      <c r="GR119" s="275"/>
      <c r="GS119" s="275"/>
      <c r="GT119" s="275"/>
      <c r="GU119" s="275"/>
      <c r="GV119" s="275"/>
      <c r="GW119" s="275"/>
      <c r="GX119" s="275"/>
      <c r="GY119" s="275"/>
      <c r="GZ119" s="275"/>
      <c r="HA119" s="275"/>
      <c r="HB119" s="275"/>
      <c r="HC119" s="275"/>
      <c r="HD119" s="275"/>
      <c r="HE119" s="275"/>
      <c r="HF119" s="275"/>
      <c r="HG119" s="275"/>
      <c r="HH119" s="275"/>
      <c r="HI119" s="275"/>
      <c r="HJ119" s="275"/>
      <c r="HK119" s="275"/>
      <c r="HL119" s="275"/>
      <c r="HM119" s="275"/>
      <c r="HN119" s="275"/>
      <c r="HO119" s="275"/>
      <c r="HP119" s="275"/>
      <c r="HQ119" s="275"/>
      <c r="HR119" s="275"/>
      <c r="HS119" s="275"/>
      <c r="HT119" s="275"/>
      <c r="HU119" s="275"/>
      <c r="HV119" s="275"/>
      <c r="HW119" s="275"/>
      <c r="HX119" s="275"/>
      <c r="HY119" s="275"/>
      <c r="HZ119" s="275"/>
      <c r="IA119" s="275"/>
      <c r="IB119" s="275"/>
      <c r="IC119" s="275"/>
      <c r="ID119" s="275"/>
      <c r="IE119" s="275"/>
      <c r="IF119" s="275"/>
      <c r="IG119" s="275"/>
      <c r="IH119" s="275"/>
      <c r="II119" s="275"/>
      <c r="IJ119" s="275"/>
      <c r="IK119" s="275"/>
      <c r="IL119" s="275"/>
      <c r="IM119" s="275"/>
      <c r="IN119" s="275"/>
      <c r="IO119" s="275"/>
      <c r="IP119" s="275"/>
      <c r="IQ119" s="275"/>
      <c r="IR119" s="275"/>
      <c r="IS119" s="275"/>
      <c r="IT119" s="275"/>
      <c r="IU119" s="275"/>
      <c r="IV119" s="275"/>
      <c r="IW119" s="275"/>
      <c r="IX119" s="275"/>
      <c r="IY119" s="275"/>
      <c r="IZ119" s="275"/>
      <c r="JA119" s="275"/>
      <c r="JB119" s="275"/>
      <c r="JC119" s="275"/>
      <c r="JD119" s="275"/>
      <c r="JE119" s="275"/>
      <c r="JF119" s="275"/>
      <c r="JG119" s="275"/>
    </row>
    <row r="120" spans="1:267" s="386" customFormat="1" ht="17">
      <c r="A120" s="360"/>
      <c r="B120" s="361" t="s">
        <v>3085</v>
      </c>
      <c r="C120" s="361"/>
      <c r="D120" s="362"/>
      <c r="E120" s="363"/>
      <c r="F120" s="395"/>
      <c r="G120" s="364"/>
      <c r="H120" s="364"/>
      <c r="I120" s="364"/>
      <c r="J120" s="345">
        <f>SUMIFS(J$69:J$78,$H$69:$H$78,$A$115)</f>
        <v>15</v>
      </c>
      <c r="K120" s="345">
        <f>SUMIFS(K$69:K$78,$H$69:$H$78,$A$115)</f>
        <v>2340</v>
      </c>
      <c r="L120" s="345"/>
      <c r="M120" s="346">
        <f t="shared" ref="M120:V120" si="80">SUMIFS(M$69:M$78,$H$69:$H$78,$A$115)</f>
        <v>0</v>
      </c>
      <c r="N120" s="347" t="e">
        <f t="shared" si="80"/>
        <v>#DIV/0!</v>
      </c>
      <c r="O120" s="345">
        <f t="shared" si="80"/>
        <v>41691.75102144001</v>
      </c>
      <c r="P120" s="345">
        <f t="shared" si="80"/>
        <v>42108.66853165441</v>
      </c>
      <c r="Q120" s="345">
        <f t="shared" si="80"/>
        <v>12481.904934720005</v>
      </c>
      <c r="R120" s="345">
        <f t="shared" si="80"/>
        <v>6245.5687632000008</v>
      </c>
      <c r="S120" s="345">
        <f t="shared" si="80"/>
        <v>5915.7452390399994</v>
      </c>
      <c r="T120" s="345">
        <f t="shared" si="80"/>
        <v>18727.473697920002</v>
      </c>
      <c r="U120" s="345">
        <f t="shared" si="80"/>
        <v>24643.218936960006</v>
      </c>
      <c r="V120" s="345">
        <f t="shared" si="80"/>
        <v>108443.63849005442</v>
      </c>
      <c r="W120" s="275"/>
      <c r="X120" s="275"/>
      <c r="Y120" s="275"/>
      <c r="Z120" s="275"/>
      <c r="AA120" s="275"/>
      <c r="AB120" s="275"/>
      <c r="AC120" s="275"/>
      <c r="AD120" s="275"/>
      <c r="AE120" s="275"/>
      <c r="AF120" s="275"/>
      <c r="AG120" s="275"/>
      <c r="AH120" s="275"/>
      <c r="AI120" s="275"/>
      <c r="AJ120" s="275"/>
      <c r="AK120" s="275"/>
      <c r="AL120" s="275"/>
      <c r="AM120" s="275"/>
      <c r="AN120" s="275"/>
      <c r="AO120" s="275"/>
      <c r="AP120" s="275"/>
      <c r="AQ120" s="275"/>
      <c r="AR120" s="275"/>
      <c r="AS120" s="275"/>
      <c r="AT120" s="275"/>
      <c r="AU120" s="275"/>
      <c r="AV120" s="275"/>
      <c r="AW120" s="275"/>
      <c r="AX120" s="275"/>
      <c r="AY120" s="275"/>
      <c r="AZ120" s="275"/>
      <c r="BA120" s="275"/>
      <c r="BB120" s="275"/>
      <c r="BC120" s="275"/>
      <c r="BD120" s="275"/>
      <c r="BE120" s="275"/>
      <c r="BF120" s="275"/>
      <c r="BG120" s="275"/>
      <c r="BH120" s="275"/>
      <c r="BI120" s="275"/>
      <c r="BJ120" s="275"/>
      <c r="BK120" s="275"/>
      <c r="BL120" s="275"/>
      <c r="BM120" s="275"/>
      <c r="BN120" s="275"/>
      <c r="BO120" s="275"/>
      <c r="BP120" s="275"/>
      <c r="BQ120" s="275"/>
      <c r="BR120" s="275"/>
      <c r="BS120" s="275"/>
      <c r="BT120" s="275"/>
      <c r="BU120" s="275"/>
      <c r="BV120" s="275"/>
      <c r="BW120" s="275"/>
      <c r="BX120" s="275"/>
      <c r="BY120" s="275"/>
      <c r="BZ120" s="275"/>
      <c r="CA120" s="275"/>
      <c r="CB120" s="275"/>
      <c r="CC120" s="275"/>
      <c r="CD120" s="275"/>
      <c r="CE120" s="275"/>
      <c r="CF120" s="275"/>
      <c r="CG120" s="275"/>
      <c r="CH120" s="275"/>
      <c r="CI120" s="275"/>
      <c r="CJ120" s="275"/>
      <c r="CK120" s="275"/>
      <c r="CL120" s="275"/>
      <c r="CM120" s="275"/>
      <c r="CN120" s="275"/>
      <c r="CO120" s="275"/>
      <c r="CP120" s="275"/>
      <c r="CQ120" s="275"/>
      <c r="CR120" s="275"/>
      <c r="CS120" s="275"/>
      <c r="CT120" s="275"/>
      <c r="CU120" s="275"/>
      <c r="CV120" s="275"/>
      <c r="CW120" s="275"/>
      <c r="CX120" s="275"/>
      <c r="CY120" s="275"/>
      <c r="CZ120" s="275"/>
      <c r="DA120" s="275"/>
      <c r="DB120" s="275"/>
      <c r="DC120" s="275"/>
      <c r="DD120" s="275"/>
      <c r="DE120" s="275"/>
      <c r="DF120" s="275"/>
      <c r="DG120" s="275"/>
      <c r="DH120" s="275"/>
      <c r="DI120" s="275"/>
      <c r="DJ120" s="275"/>
      <c r="DK120" s="275"/>
      <c r="DL120" s="275"/>
      <c r="DM120" s="275"/>
      <c r="DN120" s="275"/>
      <c r="DO120" s="275"/>
      <c r="DP120" s="275"/>
      <c r="DQ120" s="275"/>
      <c r="DR120" s="275"/>
      <c r="DS120" s="275"/>
      <c r="DT120" s="275"/>
      <c r="DU120" s="275"/>
      <c r="DV120" s="275"/>
      <c r="DW120" s="275"/>
      <c r="DX120" s="275"/>
      <c r="DY120" s="275"/>
      <c r="DZ120" s="275"/>
      <c r="EA120" s="275"/>
      <c r="EB120" s="275"/>
      <c r="EC120" s="275"/>
      <c r="ED120" s="275"/>
      <c r="EE120" s="275"/>
      <c r="EF120" s="275"/>
      <c r="EG120" s="275"/>
      <c r="EH120" s="275"/>
      <c r="EI120" s="275"/>
      <c r="EJ120" s="275"/>
      <c r="EK120" s="275"/>
      <c r="EL120" s="275"/>
      <c r="EM120" s="275"/>
      <c r="EN120" s="275"/>
      <c r="EO120" s="275"/>
      <c r="EP120" s="275"/>
      <c r="EQ120" s="275"/>
      <c r="ER120" s="275"/>
      <c r="ES120" s="275"/>
      <c r="ET120" s="275"/>
      <c r="EU120" s="275"/>
      <c r="EV120" s="275"/>
      <c r="EW120" s="275"/>
      <c r="EX120" s="275"/>
      <c r="EY120" s="275"/>
      <c r="EZ120" s="275"/>
      <c r="FA120" s="275"/>
      <c r="FB120" s="275"/>
      <c r="FC120" s="275"/>
      <c r="FD120" s="275"/>
      <c r="FE120" s="275"/>
      <c r="FF120" s="275"/>
      <c r="FG120" s="275"/>
      <c r="FH120" s="275"/>
      <c r="FI120" s="275"/>
      <c r="FJ120" s="275"/>
      <c r="FK120" s="275"/>
      <c r="FL120" s="275"/>
      <c r="FM120" s="275"/>
      <c r="FN120" s="275"/>
      <c r="FO120" s="275"/>
      <c r="FP120" s="275"/>
      <c r="FQ120" s="275"/>
      <c r="FR120" s="275"/>
      <c r="FS120" s="275"/>
      <c r="FT120" s="275"/>
      <c r="FU120" s="275"/>
      <c r="FV120" s="275"/>
      <c r="FW120" s="275"/>
      <c r="FX120" s="275"/>
      <c r="FY120" s="275"/>
      <c r="FZ120" s="275"/>
      <c r="GA120" s="275"/>
      <c r="GB120" s="275"/>
      <c r="GC120" s="275"/>
      <c r="GD120" s="275"/>
      <c r="GE120" s="275"/>
      <c r="GF120" s="275"/>
      <c r="GG120" s="275"/>
      <c r="GH120" s="275"/>
      <c r="GI120" s="275"/>
      <c r="GJ120" s="275"/>
      <c r="GK120" s="275"/>
      <c r="GL120" s="275"/>
      <c r="GM120" s="275"/>
      <c r="GN120" s="275"/>
      <c r="GO120" s="275"/>
      <c r="GP120" s="275"/>
      <c r="GQ120" s="275"/>
      <c r="GR120" s="275"/>
      <c r="GS120" s="275"/>
      <c r="GT120" s="275"/>
      <c r="GU120" s="275"/>
      <c r="GV120" s="275"/>
      <c r="GW120" s="275"/>
      <c r="GX120" s="275"/>
      <c r="GY120" s="275"/>
      <c r="GZ120" s="275"/>
      <c r="HA120" s="275"/>
      <c r="HB120" s="275"/>
      <c r="HC120" s="275"/>
      <c r="HD120" s="275"/>
      <c r="HE120" s="275"/>
      <c r="HF120" s="275"/>
      <c r="HG120" s="275"/>
      <c r="HH120" s="275"/>
      <c r="HI120" s="275"/>
      <c r="HJ120" s="275"/>
      <c r="HK120" s="275"/>
      <c r="HL120" s="275"/>
      <c r="HM120" s="275"/>
      <c r="HN120" s="275"/>
      <c r="HO120" s="275"/>
      <c r="HP120" s="275"/>
      <c r="HQ120" s="275"/>
      <c r="HR120" s="275"/>
      <c r="HS120" s="275"/>
      <c r="HT120" s="275"/>
      <c r="HU120" s="275"/>
      <c r="HV120" s="275"/>
      <c r="HW120" s="275"/>
      <c r="HX120" s="275"/>
      <c r="HY120" s="275"/>
      <c r="HZ120" s="275"/>
      <c r="IA120" s="275"/>
      <c r="IB120" s="275"/>
      <c r="IC120" s="275"/>
      <c r="ID120" s="275"/>
      <c r="IE120" s="275"/>
      <c r="IF120" s="275"/>
      <c r="IG120" s="275"/>
      <c r="IH120" s="275"/>
      <c r="II120" s="275"/>
      <c r="IJ120" s="275"/>
      <c r="IK120" s="275"/>
      <c r="IL120" s="275"/>
      <c r="IM120" s="275"/>
      <c r="IN120" s="275"/>
      <c r="IO120" s="275"/>
      <c r="IP120" s="275"/>
      <c r="IQ120" s="275"/>
      <c r="IR120" s="275"/>
      <c r="IS120" s="275"/>
      <c r="IT120" s="275"/>
      <c r="IU120" s="275"/>
      <c r="IV120" s="275"/>
      <c r="IW120" s="275"/>
      <c r="IX120" s="275"/>
      <c r="IY120" s="275"/>
      <c r="IZ120" s="275"/>
      <c r="JA120" s="275"/>
      <c r="JB120" s="275"/>
      <c r="JC120" s="275"/>
      <c r="JD120" s="275"/>
      <c r="JE120" s="275"/>
      <c r="JF120" s="275"/>
      <c r="JG120" s="275"/>
    </row>
    <row r="121" spans="1:267" s="263" customFormat="1" ht="17">
      <c r="A121" s="274"/>
      <c r="B121" s="353" t="s">
        <v>3086</v>
      </c>
      <c r="C121" s="353"/>
      <c r="D121" s="354"/>
      <c r="E121" s="355"/>
      <c r="F121" s="394"/>
      <c r="G121" s="356"/>
      <c r="H121" s="356"/>
      <c r="I121" s="356"/>
      <c r="J121" s="357">
        <f>SUM(J118:J120)</f>
        <v>15</v>
      </c>
      <c r="K121" s="357">
        <f>SUM(K118:K120)</f>
        <v>2340</v>
      </c>
      <c r="L121" s="356"/>
      <c r="M121" s="358">
        <f t="shared" ref="M121" si="81">SUM(M118:M120)</f>
        <v>0</v>
      </c>
      <c r="N121" s="359" t="e">
        <f t="shared" ref="N121" si="82">SUM(N118:N120)</f>
        <v>#DIV/0!</v>
      </c>
      <c r="O121" s="357">
        <f t="shared" ref="O121" si="83">SUM(O118:O120)</f>
        <v>41691.75102144001</v>
      </c>
      <c r="P121" s="357">
        <f t="shared" ref="P121" si="84">SUM(P118:P120)</f>
        <v>42108.66853165441</v>
      </c>
      <c r="Q121" s="357">
        <f t="shared" ref="Q121" si="85">SUM(Q118:Q120)</f>
        <v>12481.904934720005</v>
      </c>
      <c r="R121" s="357">
        <f t="shared" ref="R121" si="86">SUM(R118:R120)</f>
        <v>6245.5687632000008</v>
      </c>
      <c r="S121" s="357">
        <f t="shared" ref="S121" si="87">SUM(S118:S120)</f>
        <v>5915.7452390399994</v>
      </c>
      <c r="T121" s="357">
        <f t="shared" ref="T121" si="88">SUM(T118:T120)</f>
        <v>18727.473697920002</v>
      </c>
      <c r="U121" s="357">
        <f t="shared" ref="U121" si="89">SUM(U118:U120)</f>
        <v>24643.218936960006</v>
      </c>
      <c r="V121" s="357">
        <f t="shared" ref="V121" si="90">SUM(V118:V120)</f>
        <v>108443.63849005442</v>
      </c>
      <c r="W121" s="275"/>
      <c r="X121" s="275"/>
      <c r="Y121" s="275"/>
      <c r="Z121" s="275"/>
      <c r="AA121" s="275"/>
      <c r="AB121" s="275"/>
      <c r="AC121" s="275"/>
      <c r="AD121" s="275"/>
      <c r="AE121" s="275"/>
      <c r="AF121" s="275"/>
      <c r="AG121" s="275"/>
      <c r="AH121" s="275"/>
      <c r="AI121" s="275"/>
      <c r="AJ121" s="275"/>
      <c r="AK121" s="275"/>
      <c r="AL121" s="275"/>
      <c r="AM121" s="275"/>
      <c r="AN121" s="275"/>
      <c r="AO121" s="275"/>
      <c r="AP121" s="275"/>
      <c r="AQ121" s="275"/>
      <c r="AR121" s="275"/>
      <c r="AS121" s="275"/>
      <c r="AT121" s="275"/>
      <c r="AU121" s="275"/>
      <c r="AV121" s="275"/>
      <c r="AW121" s="275"/>
      <c r="AX121" s="275"/>
      <c r="AY121" s="275"/>
      <c r="AZ121" s="275"/>
      <c r="BA121" s="275"/>
      <c r="BB121" s="275"/>
      <c r="BC121" s="275"/>
      <c r="BD121" s="275"/>
      <c r="BE121" s="275"/>
      <c r="BF121" s="275"/>
      <c r="BG121" s="275"/>
      <c r="BH121" s="275"/>
      <c r="BI121" s="275"/>
      <c r="BJ121" s="275"/>
      <c r="BK121" s="275"/>
      <c r="BL121" s="275"/>
      <c r="BM121" s="275"/>
      <c r="BN121" s="275"/>
      <c r="BO121" s="275"/>
      <c r="BP121" s="275"/>
      <c r="BQ121" s="275"/>
      <c r="BR121" s="275"/>
      <c r="BS121" s="275"/>
      <c r="BT121" s="275"/>
      <c r="BU121" s="275"/>
      <c r="BV121" s="275"/>
      <c r="BW121" s="275"/>
      <c r="BX121" s="275"/>
      <c r="BY121" s="275"/>
      <c r="BZ121" s="275"/>
      <c r="CA121" s="275"/>
      <c r="CB121" s="275"/>
      <c r="CC121" s="275"/>
      <c r="CD121" s="275"/>
      <c r="CE121" s="275"/>
      <c r="CF121" s="275"/>
      <c r="CG121" s="275"/>
      <c r="CH121" s="275"/>
      <c r="CI121" s="275"/>
      <c r="CJ121" s="275"/>
      <c r="CK121" s="275"/>
      <c r="CL121" s="275"/>
      <c r="CM121" s="275"/>
      <c r="CN121" s="275"/>
      <c r="CO121" s="275"/>
      <c r="CP121" s="275"/>
      <c r="CQ121" s="275"/>
      <c r="CR121" s="275"/>
      <c r="CS121" s="275"/>
      <c r="CT121" s="275"/>
      <c r="CU121" s="275"/>
      <c r="CV121" s="275"/>
      <c r="CW121" s="275"/>
      <c r="CX121" s="275"/>
      <c r="CY121" s="275"/>
      <c r="CZ121" s="275"/>
      <c r="DA121" s="275"/>
      <c r="DB121" s="275"/>
      <c r="DC121" s="275"/>
      <c r="DD121" s="275"/>
      <c r="DE121" s="275"/>
      <c r="DF121" s="275"/>
      <c r="DG121" s="275"/>
      <c r="DH121" s="275"/>
      <c r="DI121" s="275"/>
      <c r="DJ121" s="275"/>
      <c r="DK121" s="275"/>
      <c r="DL121" s="275"/>
      <c r="DM121" s="275"/>
      <c r="DN121" s="275"/>
      <c r="DO121" s="275"/>
      <c r="DP121" s="275"/>
      <c r="DQ121" s="275"/>
      <c r="DR121" s="275"/>
      <c r="DS121" s="275"/>
      <c r="DT121" s="275"/>
      <c r="DU121" s="275"/>
      <c r="DV121" s="275"/>
      <c r="DW121" s="275"/>
      <c r="DX121" s="275"/>
      <c r="DY121" s="275"/>
      <c r="DZ121" s="275"/>
      <c r="EA121" s="275"/>
      <c r="EB121" s="275"/>
      <c r="EC121" s="275"/>
      <c r="ED121" s="275"/>
      <c r="EE121" s="275"/>
      <c r="EF121" s="275"/>
      <c r="EG121" s="275"/>
      <c r="EH121" s="275"/>
      <c r="EI121" s="275"/>
      <c r="EJ121" s="275"/>
      <c r="EK121" s="275"/>
      <c r="EL121" s="275"/>
      <c r="EM121" s="275"/>
      <c r="EN121" s="275"/>
      <c r="EO121" s="275"/>
      <c r="EP121" s="275"/>
      <c r="EQ121" s="275"/>
      <c r="ER121" s="275"/>
      <c r="ES121" s="275"/>
      <c r="ET121" s="275"/>
      <c r="EU121" s="275"/>
      <c r="EV121" s="275"/>
      <c r="EW121" s="275"/>
      <c r="EX121" s="275"/>
      <c r="EY121" s="275"/>
      <c r="EZ121" s="275"/>
      <c r="FA121" s="275"/>
      <c r="FB121" s="275"/>
      <c r="FC121" s="275"/>
      <c r="FD121" s="275"/>
      <c r="FE121" s="275"/>
      <c r="FF121" s="275"/>
      <c r="FG121" s="275"/>
      <c r="FH121" s="275"/>
      <c r="FI121" s="275"/>
      <c r="FJ121" s="275"/>
      <c r="FK121" s="275"/>
      <c r="FL121" s="275"/>
      <c r="FM121" s="275"/>
      <c r="FN121" s="275"/>
      <c r="FO121" s="275"/>
      <c r="FP121" s="275"/>
      <c r="FQ121" s="275"/>
      <c r="FR121" s="275"/>
      <c r="FS121" s="275"/>
      <c r="FT121" s="275"/>
      <c r="FU121" s="275"/>
      <c r="FV121" s="275"/>
      <c r="FW121" s="275"/>
      <c r="FX121" s="275"/>
      <c r="FY121" s="275"/>
      <c r="FZ121" s="275"/>
      <c r="GA121" s="275"/>
      <c r="GB121" s="275"/>
      <c r="GC121" s="275"/>
      <c r="GD121" s="275"/>
      <c r="GE121" s="275"/>
      <c r="GF121" s="275"/>
      <c r="GG121" s="275"/>
      <c r="GH121" s="275"/>
      <c r="GI121" s="275"/>
      <c r="GJ121" s="275"/>
      <c r="GK121" s="275"/>
      <c r="GL121" s="275"/>
      <c r="GM121" s="275"/>
      <c r="GN121" s="275"/>
      <c r="GO121" s="275"/>
      <c r="GP121" s="275"/>
      <c r="GQ121" s="275"/>
      <c r="GR121" s="275"/>
      <c r="GS121" s="275"/>
      <c r="GT121" s="275"/>
      <c r="GU121" s="275"/>
      <c r="GV121" s="275"/>
      <c r="GW121" s="275"/>
      <c r="GX121" s="275"/>
      <c r="GY121" s="275"/>
      <c r="GZ121" s="275"/>
      <c r="HA121" s="275"/>
      <c r="HB121" s="275"/>
      <c r="HC121" s="275"/>
      <c r="HD121" s="275"/>
      <c r="HE121" s="275"/>
      <c r="HF121" s="275"/>
      <c r="HG121" s="275"/>
      <c r="HH121" s="275"/>
      <c r="HI121" s="275"/>
      <c r="HJ121" s="275"/>
      <c r="HK121" s="275"/>
      <c r="HL121" s="275"/>
      <c r="HM121" s="275"/>
      <c r="HN121" s="275"/>
      <c r="HO121" s="275"/>
      <c r="HP121" s="275"/>
      <c r="HQ121" s="275"/>
      <c r="HR121" s="275"/>
      <c r="HS121" s="275"/>
      <c r="HT121" s="275"/>
      <c r="HU121" s="275"/>
      <c r="HV121" s="275"/>
      <c r="HW121" s="275"/>
      <c r="HX121" s="275"/>
      <c r="HY121" s="275"/>
      <c r="HZ121" s="275"/>
      <c r="IA121" s="275"/>
      <c r="IB121" s="275"/>
      <c r="IC121" s="275"/>
      <c r="ID121" s="275"/>
      <c r="IE121" s="275"/>
      <c r="IF121" s="275"/>
      <c r="IG121" s="275"/>
      <c r="IH121" s="275"/>
      <c r="II121" s="275"/>
      <c r="IJ121" s="275"/>
      <c r="IK121" s="275"/>
      <c r="IL121" s="275"/>
      <c r="IM121" s="275"/>
      <c r="IN121" s="275"/>
      <c r="IO121" s="275"/>
      <c r="IP121" s="275"/>
      <c r="IQ121" s="275"/>
      <c r="IR121" s="275"/>
      <c r="IS121" s="275"/>
      <c r="IT121" s="275"/>
      <c r="IU121" s="275"/>
      <c r="IV121" s="275"/>
      <c r="IW121" s="275"/>
      <c r="IX121" s="275"/>
      <c r="IY121" s="275"/>
      <c r="IZ121" s="275"/>
      <c r="JA121" s="275"/>
      <c r="JB121" s="275"/>
      <c r="JC121" s="275"/>
      <c r="JD121" s="275"/>
      <c r="JE121" s="275"/>
      <c r="JF121" s="275"/>
      <c r="JG121" s="275"/>
    </row>
    <row r="122" spans="1:267" customFormat="1">
      <c r="F122" s="397"/>
    </row>
    <row r="123" spans="1:267" customFormat="1">
      <c r="F123" s="397"/>
    </row>
    <row r="124" spans="1:267" customFormat="1">
      <c r="F124" s="397"/>
    </row>
    <row r="125" spans="1:267" customFormat="1">
      <c r="F125" s="397"/>
    </row>
    <row r="126" spans="1:267" customFormat="1">
      <c r="F126" s="397"/>
    </row>
    <row r="127" spans="1:267" customFormat="1">
      <c r="F127" s="397"/>
    </row>
    <row r="128" spans="1:267" customFormat="1">
      <c r="F128" s="397"/>
    </row>
    <row r="129" spans="6:6" customFormat="1">
      <c r="F129" s="397"/>
    </row>
    <row r="130" spans="6:6" customFormat="1">
      <c r="F130" s="397"/>
    </row>
    <row r="131" spans="6:6" customFormat="1">
      <c r="F131" s="397"/>
    </row>
    <row r="132" spans="6:6" customFormat="1">
      <c r="F132" s="397"/>
    </row>
    <row r="133" spans="6:6" customFormat="1">
      <c r="F133" s="397"/>
    </row>
    <row r="134" spans="6:6" customFormat="1">
      <c r="F134" s="397"/>
    </row>
    <row r="135" spans="6:6" customFormat="1">
      <c r="F135" s="397"/>
    </row>
    <row r="136" spans="6:6" customFormat="1">
      <c r="F136" s="397"/>
    </row>
    <row r="137" spans="6:6" customFormat="1">
      <c r="F137" s="397"/>
    </row>
    <row r="138" spans="6:6" customFormat="1">
      <c r="F138" s="397"/>
    </row>
    <row r="139" spans="6:6" customFormat="1">
      <c r="F139" s="397"/>
    </row>
    <row r="140" spans="6:6" customFormat="1">
      <c r="F140" s="397"/>
    </row>
    <row r="141" spans="6:6" customFormat="1">
      <c r="F141" s="397"/>
    </row>
    <row r="142" spans="6:6" customFormat="1">
      <c r="F142" s="397"/>
    </row>
    <row r="143" spans="6:6" customFormat="1">
      <c r="F143" s="397"/>
    </row>
    <row r="144" spans="6:6" customFormat="1">
      <c r="F144" s="397"/>
    </row>
    <row r="145" spans="6:6" customFormat="1">
      <c r="F145" s="397"/>
    </row>
    <row r="146" spans="6:6" customFormat="1">
      <c r="F146" s="397"/>
    </row>
    <row r="147" spans="6:6" customFormat="1">
      <c r="F147" s="397"/>
    </row>
    <row r="148" spans="6:6" customFormat="1">
      <c r="F148" s="397"/>
    </row>
    <row r="149" spans="6:6" customFormat="1">
      <c r="F149" s="397"/>
    </row>
    <row r="150" spans="6:6" customFormat="1">
      <c r="F150" s="397"/>
    </row>
    <row r="151" spans="6:6" customFormat="1">
      <c r="F151" s="397"/>
    </row>
    <row r="152" spans="6:6" customFormat="1">
      <c r="F152" s="397"/>
    </row>
    <row r="153" spans="6:6" customFormat="1">
      <c r="F153" s="397"/>
    </row>
    <row r="154" spans="6:6" customFormat="1">
      <c r="F154" s="397"/>
    </row>
    <row r="155" spans="6:6" customFormat="1">
      <c r="F155" s="397"/>
    </row>
    <row r="156" spans="6:6" customFormat="1">
      <c r="F156" s="397"/>
    </row>
    <row r="157" spans="6:6" customFormat="1">
      <c r="F157" s="397"/>
    </row>
    <row r="158" spans="6:6" customFormat="1">
      <c r="F158" s="397"/>
    </row>
    <row r="159" spans="6:6" customFormat="1">
      <c r="F159" s="397"/>
    </row>
    <row r="160" spans="6:6" customFormat="1">
      <c r="F160" s="397"/>
    </row>
    <row r="161" spans="6:6" customFormat="1">
      <c r="F161" s="397"/>
    </row>
    <row r="162" spans="6:6" customFormat="1">
      <c r="F162" s="397"/>
    </row>
    <row r="163" spans="6:6" customFormat="1">
      <c r="F163" s="397"/>
    </row>
    <row r="164" spans="6:6" customFormat="1">
      <c r="F164" s="397"/>
    </row>
    <row r="165" spans="6:6" customFormat="1">
      <c r="F165" s="397"/>
    </row>
    <row r="166" spans="6:6" customFormat="1">
      <c r="F166" s="397"/>
    </row>
    <row r="167" spans="6:6" customFormat="1">
      <c r="F167" s="397"/>
    </row>
    <row r="168" spans="6:6" customFormat="1">
      <c r="F168" s="397"/>
    </row>
    <row r="169" spans="6:6" customFormat="1">
      <c r="F169" s="397"/>
    </row>
    <row r="170" spans="6:6" customFormat="1">
      <c r="F170" s="397"/>
    </row>
    <row r="171" spans="6:6" customFormat="1">
      <c r="F171" s="397"/>
    </row>
    <row r="172" spans="6:6" customFormat="1">
      <c r="F172" s="397"/>
    </row>
    <row r="173" spans="6:6" customFormat="1">
      <c r="F173" s="397"/>
    </row>
    <row r="174" spans="6:6" customFormat="1">
      <c r="F174" s="397"/>
    </row>
    <row r="175" spans="6:6" customFormat="1">
      <c r="F175" s="397"/>
    </row>
    <row r="176" spans="6:6" customFormat="1">
      <c r="F176" s="397"/>
    </row>
    <row r="177" spans="6:6" customFormat="1">
      <c r="F177" s="397"/>
    </row>
    <row r="178" spans="6:6" customFormat="1">
      <c r="F178" s="397"/>
    </row>
    <row r="179" spans="6:6" customFormat="1">
      <c r="F179" s="397"/>
    </row>
    <row r="180" spans="6:6" customFormat="1">
      <c r="F180" s="397"/>
    </row>
    <row r="181" spans="6:6" customFormat="1">
      <c r="F181" s="397"/>
    </row>
    <row r="182" spans="6:6" customFormat="1">
      <c r="F182" s="397"/>
    </row>
    <row r="183" spans="6:6" customFormat="1">
      <c r="F183" s="397"/>
    </row>
    <row r="184" spans="6:6" customFormat="1">
      <c r="F184" s="397"/>
    </row>
    <row r="185" spans="6:6" customFormat="1">
      <c r="F185" s="397"/>
    </row>
    <row r="186" spans="6:6" customFormat="1">
      <c r="F186" s="397"/>
    </row>
    <row r="187" spans="6:6" customFormat="1">
      <c r="F187" s="397"/>
    </row>
    <row r="188" spans="6:6" customFormat="1">
      <c r="F188" s="397"/>
    </row>
    <row r="189" spans="6:6" customFormat="1">
      <c r="F189" s="397"/>
    </row>
    <row r="190" spans="6:6" customFormat="1">
      <c r="F190" s="397"/>
    </row>
    <row r="191" spans="6:6" customFormat="1">
      <c r="F191" s="397"/>
    </row>
    <row r="192" spans="6:6" customFormat="1">
      <c r="F192" s="397"/>
    </row>
    <row r="193" spans="6:6" customFormat="1">
      <c r="F193" s="397"/>
    </row>
    <row r="194" spans="6:6" customFormat="1">
      <c r="F194" s="397"/>
    </row>
    <row r="195" spans="6:6" customFormat="1">
      <c r="F195" s="397"/>
    </row>
    <row r="196" spans="6:6" customFormat="1">
      <c r="F196" s="397"/>
    </row>
    <row r="197" spans="6:6" customFormat="1">
      <c r="F197" s="397"/>
    </row>
    <row r="198" spans="6:6" customFormat="1">
      <c r="F198" s="397"/>
    </row>
    <row r="199" spans="6:6" customFormat="1">
      <c r="F199" s="397"/>
    </row>
    <row r="200" spans="6:6" customFormat="1">
      <c r="F200" s="397"/>
    </row>
    <row r="201" spans="6:6" customFormat="1">
      <c r="F201" s="397"/>
    </row>
    <row r="202" spans="6:6" customFormat="1">
      <c r="F202" s="397"/>
    </row>
    <row r="203" spans="6:6" customFormat="1">
      <c r="F203" s="397"/>
    </row>
    <row r="204" spans="6:6" customFormat="1">
      <c r="F204" s="397"/>
    </row>
    <row r="205" spans="6:6" customFormat="1">
      <c r="F205" s="397"/>
    </row>
    <row r="206" spans="6:6" customFormat="1">
      <c r="F206" s="397"/>
    </row>
    <row r="207" spans="6:6" customFormat="1">
      <c r="F207" s="397"/>
    </row>
    <row r="208" spans="6:6" customFormat="1">
      <c r="F208" s="397"/>
    </row>
    <row r="209" spans="6:6" customFormat="1">
      <c r="F209" s="397"/>
    </row>
    <row r="210" spans="6:6" customFormat="1">
      <c r="F210" s="397"/>
    </row>
    <row r="211" spans="6:6" customFormat="1">
      <c r="F211" s="397"/>
    </row>
    <row r="212" spans="6:6" customFormat="1">
      <c r="F212" s="397"/>
    </row>
    <row r="213" spans="6:6" customFormat="1">
      <c r="F213" s="397"/>
    </row>
    <row r="214" spans="6:6" customFormat="1">
      <c r="F214" s="397"/>
    </row>
    <row r="215" spans="6:6" customFormat="1">
      <c r="F215" s="397"/>
    </row>
    <row r="216" spans="6:6" customFormat="1">
      <c r="F216" s="397"/>
    </row>
    <row r="217" spans="6:6" customFormat="1">
      <c r="F217" s="397"/>
    </row>
    <row r="218" spans="6:6" customFormat="1">
      <c r="F218" s="397"/>
    </row>
    <row r="219" spans="6:6" customFormat="1">
      <c r="F219" s="397"/>
    </row>
    <row r="220" spans="6:6" customFormat="1">
      <c r="F220" s="397"/>
    </row>
    <row r="221" spans="6:6" customFormat="1">
      <c r="F221" s="397"/>
    </row>
    <row r="222" spans="6:6" customFormat="1">
      <c r="F222" s="397"/>
    </row>
    <row r="223" spans="6:6" customFormat="1">
      <c r="F223" s="397"/>
    </row>
    <row r="224" spans="6:6" customFormat="1">
      <c r="F224" s="397"/>
    </row>
    <row r="225" spans="6:6" customFormat="1">
      <c r="F225" s="397"/>
    </row>
    <row r="226" spans="6:6" customFormat="1">
      <c r="F226" s="397"/>
    </row>
    <row r="227" spans="6:6" customFormat="1">
      <c r="F227" s="397"/>
    </row>
    <row r="228" spans="6:6" customFormat="1">
      <c r="F228" s="397"/>
    </row>
    <row r="229" spans="6:6" customFormat="1">
      <c r="F229" s="397"/>
    </row>
    <row r="230" spans="6:6" customFormat="1">
      <c r="F230" s="397"/>
    </row>
    <row r="231" spans="6:6" customFormat="1">
      <c r="F231" s="397"/>
    </row>
    <row r="232" spans="6:6" customFormat="1">
      <c r="F232" s="397"/>
    </row>
    <row r="233" spans="6:6" customFormat="1">
      <c r="F233" s="397"/>
    </row>
    <row r="234" spans="6:6" customFormat="1">
      <c r="F234" s="397"/>
    </row>
    <row r="235" spans="6:6" customFormat="1">
      <c r="F235" s="397"/>
    </row>
    <row r="236" spans="6:6" customFormat="1">
      <c r="F236" s="397"/>
    </row>
    <row r="237" spans="6:6" customFormat="1">
      <c r="F237" s="397"/>
    </row>
    <row r="238" spans="6:6" customFormat="1">
      <c r="F238" s="397"/>
    </row>
    <row r="239" spans="6:6" customFormat="1">
      <c r="F239" s="397"/>
    </row>
    <row r="240" spans="6:6" customFormat="1">
      <c r="F240" s="397"/>
    </row>
    <row r="241" spans="6:6" customFormat="1">
      <c r="F241" s="397"/>
    </row>
    <row r="242" spans="6:6" customFormat="1">
      <c r="F242" s="397"/>
    </row>
    <row r="243" spans="6:6" customFormat="1">
      <c r="F243" s="397"/>
    </row>
    <row r="244" spans="6:6" customFormat="1">
      <c r="F244" s="397"/>
    </row>
    <row r="245" spans="6:6" customFormat="1">
      <c r="F245" s="397"/>
    </row>
    <row r="246" spans="6:6" customFormat="1">
      <c r="F246" s="397"/>
    </row>
    <row r="247" spans="6:6" customFormat="1">
      <c r="F247" s="397"/>
    </row>
    <row r="248" spans="6:6" customFormat="1">
      <c r="F248" s="397"/>
    </row>
    <row r="249" spans="6:6" customFormat="1">
      <c r="F249" s="397"/>
    </row>
    <row r="250" spans="6:6" customFormat="1">
      <c r="F250" s="397"/>
    </row>
    <row r="251" spans="6:6" customFormat="1">
      <c r="F251" s="397"/>
    </row>
    <row r="252" spans="6:6" customFormat="1">
      <c r="F252" s="397"/>
    </row>
    <row r="253" spans="6:6" customFormat="1">
      <c r="F253" s="397"/>
    </row>
    <row r="254" spans="6:6" customFormat="1">
      <c r="F254" s="397"/>
    </row>
    <row r="255" spans="6:6" customFormat="1">
      <c r="F255" s="397"/>
    </row>
    <row r="256" spans="6:6" customFormat="1">
      <c r="F256" s="397"/>
    </row>
    <row r="257" spans="6:6" customFormat="1">
      <c r="F257" s="397"/>
    </row>
    <row r="258" spans="6:6" customFormat="1">
      <c r="F258" s="397"/>
    </row>
    <row r="259" spans="6:6" customFormat="1">
      <c r="F259" s="397"/>
    </row>
    <row r="260" spans="6:6" customFormat="1">
      <c r="F260" s="397"/>
    </row>
    <row r="261" spans="6:6" customFormat="1">
      <c r="F261" s="397"/>
    </row>
    <row r="262" spans="6:6" customFormat="1">
      <c r="F262" s="397"/>
    </row>
    <row r="263" spans="6:6" customFormat="1">
      <c r="F263" s="397"/>
    </row>
    <row r="264" spans="6:6" customFormat="1">
      <c r="F264" s="397"/>
    </row>
    <row r="265" spans="6:6" customFormat="1">
      <c r="F265" s="397"/>
    </row>
    <row r="266" spans="6:6" customFormat="1">
      <c r="F266" s="397"/>
    </row>
    <row r="267" spans="6:6" customFormat="1">
      <c r="F267" s="397"/>
    </row>
    <row r="268" spans="6:6" customFormat="1">
      <c r="F268" s="397"/>
    </row>
    <row r="269" spans="6:6" customFormat="1">
      <c r="F269" s="397"/>
    </row>
    <row r="270" spans="6:6" customFormat="1">
      <c r="F270" s="397"/>
    </row>
    <row r="271" spans="6:6" customFormat="1">
      <c r="F271" s="397"/>
    </row>
    <row r="272" spans="6:6" customFormat="1">
      <c r="F272" s="397"/>
    </row>
    <row r="273" spans="6:6" customFormat="1">
      <c r="F273" s="397"/>
    </row>
    <row r="274" spans="6:6" customFormat="1">
      <c r="F274" s="397"/>
    </row>
    <row r="275" spans="6:6" customFormat="1">
      <c r="F275" s="397"/>
    </row>
    <row r="276" spans="6:6" customFormat="1">
      <c r="F276" s="397"/>
    </row>
    <row r="277" spans="6:6" customFormat="1">
      <c r="F277" s="397"/>
    </row>
    <row r="278" spans="6:6" customFormat="1">
      <c r="F278" s="397"/>
    </row>
    <row r="279" spans="6:6" customFormat="1">
      <c r="F279" s="397"/>
    </row>
    <row r="280" spans="6:6" customFormat="1">
      <c r="F280" s="397"/>
    </row>
    <row r="281" spans="6:6" customFormat="1">
      <c r="F281" s="397"/>
    </row>
    <row r="282" spans="6:6" customFormat="1">
      <c r="F282" s="397"/>
    </row>
    <row r="283" spans="6:6" customFormat="1">
      <c r="F283" s="397"/>
    </row>
    <row r="284" spans="6:6" customFormat="1">
      <c r="F284" s="397"/>
    </row>
    <row r="285" spans="6:6" customFormat="1">
      <c r="F285" s="397"/>
    </row>
    <row r="286" spans="6:6" customFormat="1">
      <c r="F286" s="397"/>
    </row>
    <row r="287" spans="6:6" customFormat="1">
      <c r="F287" s="397"/>
    </row>
    <row r="288" spans="6:6" customFormat="1">
      <c r="F288" s="397"/>
    </row>
    <row r="289" spans="6:6" customFormat="1">
      <c r="F289" s="397"/>
    </row>
    <row r="290" spans="6:6" customFormat="1">
      <c r="F290" s="397"/>
    </row>
    <row r="291" spans="6:6" customFormat="1">
      <c r="F291" s="397"/>
    </row>
    <row r="292" spans="6:6" customFormat="1">
      <c r="F292" s="397"/>
    </row>
    <row r="293" spans="6:6" customFormat="1">
      <c r="F293" s="397"/>
    </row>
    <row r="294" spans="6:6" customFormat="1">
      <c r="F294" s="397"/>
    </row>
    <row r="295" spans="6:6" customFormat="1">
      <c r="F295" s="397"/>
    </row>
    <row r="296" spans="6:6" customFormat="1">
      <c r="F296" s="397"/>
    </row>
    <row r="297" spans="6:6" customFormat="1">
      <c r="F297" s="397"/>
    </row>
    <row r="298" spans="6:6" customFormat="1">
      <c r="F298" s="397"/>
    </row>
    <row r="299" spans="6:6" customFormat="1">
      <c r="F299" s="397"/>
    </row>
    <row r="300" spans="6:6" customFormat="1">
      <c r="F300" s="397"/>
    </row>
    <row r="301" spans="6:6" customFormat="1">
      <c r="F301" s="397"/>
    </row>
    <row r="302" spans="6:6" customFormat="1">
      <c r="F302" s="397"/>
    </row>
    <row r="303" spans="6:6" customFormat="1">
      <c r="F303" s="397"/>
    </row>
    <row r="304" spans="6:6" customFormat="1">
      <c r="F304" s="397"/>
    </row>
    <row r="305" spans="6:6" customFormat="1">
      <c r="F305" s="397"/>
    </row>
    <row r="306" spans="6:6" customFormat="1">
      <c r="F306" s="397"/>
    </row>
    <row r="307" spans="6:6" customFormat="1">
      <c r="F307" s="397"/>
    </row>
    <row r="308" spans="6:6" customFormat="1">
      <c r="F308" s="397"/>
    </row>
    <row r="309" spans="6:6" customFormat="1">
      <c r="F309" s="397"/>
    </row>
    <row r="310" spans="6:6" customFormat="1">
      <c r="F310" s="397"/>
    </row>
    <row r="311" spans="6:6" customFormat="1">
      <c r="F311" s="397"/>
    </row>
    <row r="312" spans="6:6" customFormat="1">
      <c r="F312" s="397"/>
    </row>
    <row r="313" spans="6:6" customFormat="1">
      <c r="F313" s="397"/>
    </row>
    <row r="314" spans="6:6" customFormat="1">
      <c r="F314" s="397"/>
    </row>
    <row r="315" spans="6:6" customFormat="1">
      <c r="F315" s="397"/>
    </row>
    <row r="316" spans="6:6" customFormat="1">
      <c r="F316" s="397"/>
    </row>
    <row r="317" spans="6:6" customFormat="1">
      <c r="F317" s="397"/>
    </row>
    <row r="318" spans="6:6" customFormat="1">
      <c r="F318" s="397"/>
    </row>
    <row r="319" spans="6:6" customFormat="1">
      <c r="F319" s="397"/>
    </row>
    <row r="320" spans="6:6" customFormat="1">
      <c r="F320" s="397"/>
    </row>
    <row r="321" spans="6:6" customFormat="1">
      <c r="F321" s="397"/>
    </row>
    <row r="322" spans="6:6" customFormat="1">
      <c r="F322" s="397"/>
    </row>
    <row r="323" spans="6:6" customFormat="1">
      <c r="F323" s="397"/>
    </row>
    <row r="324" spans="6:6" customFormat="1">
      <c r="F324" s="397"/>
    </row>
    <row r="325" spans="6:6" customFormat="1">
      <c r="F325" s="397"/>
    </row>
    <row r="326" spans="6:6" customFormat="1">
      <c r="F326" s="397"/>
    </row>
    <row r="327" spans="6:6" customFormat="1">
      <c r="F327" s="397"/>
    </row>
    <row r="328" spans="6:6" customFormat="1">
      <c r="F328" s="397"/>
    </row>
    <row r="329" spans="6:6" customFormat="1">
      <c r="F329" s="397"/>
    </row>
    <row r="330" spans="6:6" customFormat="1">
      <c r="F330" s="397"/>
    </row>
    <row r="331" spans="6:6" customFormat="1">
      <c r="F331" s="397"/>
    </row>
    <row r="332" spans="6:6" customFormat="1">
      <c r="F332" s="397"/>
    </row>
    <row r="333" spans="6:6" customFormat="1">
      <c r="F333" s="397"/>
    </row>
    <row r="334" spans="6:6" customFormat="1">
      <c r="F334" s="397"/>
    </row>
    <row r="335" spans="6:6" customFormat="1">
      <c r="F335" s="397"/>
    </row>
    <row r="336" spans="6:6" customFormat="1">
      <c r="F336" s="397"/>
    </row>
    <row r="337" spans="6:6" customFormat="1">
      <c r="F337" s="397"/>
    </row>
    <row r="338" spans="6:6" customFormat="1">
      <c r="F338" s="397"/>
    </row>
    <row r="339" spans="6:6" customFormat="1">
      <c r="F339" s="397"/>
    </row>
    <row r="340" spans="6:6" customFormat="1">
      <c r="F340" s="397"/>
    </row>
    <row r="341" spans="6:6" customFormat="1">
      <c r="F341" s="397"/>
    </row>
    <row r="342" spans="6:6" customFormat="1">
      <c r="F342" s="397"/>
    </row>
    <row r="343" spans="6:6" customFormat="1">
      <c r="F343" s="397"/>
    </row>
    <row r="344" spans="6:6" customFormat="1">
      <c r="F344" s="397"/>
    </row>
    <row r="345" spans="6:6" customFormat="1">
      <c r="F345" s="397"/>
    </row>
    <row r="346" spans="6:6" customFormat="1">
      <c r="F346" s="397"/>
    </row>
    <row r="347" spans="6:6" customFormat="1">
      <c r="F347" s="397"/>
    </row>
    <row r="348" spans="6:6" customFormat="1">
      <c r="F348" s="397"/>
    </row>
    <row r="349" spans="6:6" customFormat="1">
      <c r="F349" s="397"/>
    </row>
    <row r="350" spans="6:6" customFormat="1">
      <c r="F350" s="397"/>
    </row>
    <row r="351" spans="6:6" customFormat="1">
      <c r="F351" s="397"/>
    </row>
    <row r="352" spans="6:6" customFormat="1">
      <c r="F352" s="397"/>
    </row>
    <row r="353" spans="6:6" customFormat="1">
      <c r="F353" s="397"/>
    </row>
    <row r="354" spans="6:6" customFormat="1">
      <c r="F354" s="397"/>
    </row>
    <row r="355" spans="6:6" customFormat="1">
      <c r="F355" s="397"/>
    </row>
    <row r="356" spans="6:6" customFormat="1">
      <c r="F356" s="397"/>
    </row>
    <row r="357" spans="6:6" customFormat="1">
      <c r="F357" s="397"/>
    </row>
    <row r="358" spans="6:6" customFormat="1">
      <c r="F358" s="397"/>
    </row>
    <row r="359" spans="6:6" customFormat="1">
      <c r="F359" s="397"/>
    </row>
    <row r="360" spans="6:6" customFormat="1">
      <c r="F360" s="397"/>
    </row>
    <row r="361" spans="6:6" customFormat="1">
      <c r="F361" s="397"/>
    </row>
    <row r="362" spans="6:6" customFormat="1">
      <c r="F362" s="397"/>
    </row>
    <row r="363" spans="6:6" customFormat="1">
      <c r="F363" s="397"/>
    </row>
    <row r="364" spans="6:6" customFormat="1">
      <c r="F364" s="397"/>
    </row>
    <row r="365" spans="6:6" customFormat="1">
      <c r="F365" s="397"/>
    </row>
    <row r="366" spans="6:6" customFormat="1">
      <c r="F366" s="397"/>
    </row>
    <row r="367" spans="6:6" customFormat="1">
      <c r="F367" s="397"/>
    </row>
    <row r="368" spans="6:6" customFormat="1">
      <c r="F368" s="397"/>
    </row>
    <row r="369" spans="6:6" customFormat="1">
      <c r="F369" s="397"/>
    </row>
    <row r="370" spans="6:6" customFormat="1">
      <c r="F370" s="397"/>
    </row>
    <row r="371" spans="6:6" customFormat="1">
      <c r="F371" s="397"/>
    </row>
    <row r="372" spans="6:6" customFormat="1">
      <c r="F372" s="397"/>
    </row>
    <row r="373" spans="6:6" customFormat="1">
      <c r="F373" s="397"/>
    </row>
    <row r="374" spans="6:6" customFormat="1">
      <c r="F374" s="397"/>
    </row>
    <row r="375" spans="6:6" customFormat="1">
      <c r="F375" s="397"/>
    </row>
    <row r="376" spans="6:6" customFormat="1">
      <c r="F376" s="397"/>
    </row>
    <row r="377" spans="6:6" customFormat="1">
      <c r="F377" s="397"/>
    </row>
    <row r="378" spans="6:6" customFormat="1">
      <c r="F378" s="397"/>
    </row>
    <row r="379" spans="6:6" customFormat="1">
      <c r="F379" s="397"/>
    </row>
    <row r="380" spans="6:6" customFormat="1">
      <c r="F380" s="397"/>
    </row>
    <row r="381" spans="6:6" customFormat="1">
      <c r="F381" s="397"/>
    </row>
    <row r="382" spans="6:6" customFormat="1">
      <c r="F382" s="397"/>
    </row>
    <row r="383" spans="6:6" customFormat="1">
      <c r="F383" s="397"/>
    </row>
    <row r="384" spans="6:6" customFormat="1">
      <c r="F384" s="397"/>
    </row>
    <row r="385" spans="6:6" customFormat="1">
      <c r="F385" s="397"/>
    </row>
    <row r="386" spans="6:6" customFormat="1">
      <c r="F386" s="397"/>
    </row>
    <row r="387" spans="6:6" customFormat="1">
      <c r="F387" s="397"/>
    </row>
    <row r="388" spans="6:6" customFormat="1">
      <c r="F388" s="397"/>
    </row>
    <row r="389" spans="6:6" customFormat="1">
      <c r="F389" s="397"/>
    </row>
    <row r="390" spans="6:6" customFormat="1">
      <c r="F390" s="397"/>
    </row>
    <row r="391" spans="6:6" customFormat="1">
      <c r="F391" s="397"/>
    </row>
    <row r="392" spans="6:6" customFormat="1">
      <c r="F392" s="397"/>
    </row>
    <row r="393" spans="6:6" customFormat="1">
      <c r="F393" s="397"/>
    </row>
    <row r="394" spans="6:6" customFormat="1">
      <c r="F394" s="397"/>
    </row>
    <row r="395" spans="6:6" customFormat="1">
      <c r="F395" s="397"/>
    </row>
    <row r="396" spans="6:6" customFormat="1">
      <c r="F396" s="397"/>
    </row>
    <row r="397" spans="6:6" customFormat="1">
      <c r="F397" s="397"/>
    </row>
    <row r="398" spans="6:6" customFormat="1">
      <c r="F398" s="397"/>
    </row>
    <row r="399" spans="6:6" customFormat="1">
      <c r="F399" s="397"/>
    </row>
    <row r="400" spans="6:6" customFormat="1">
      <c r="F400" s="397"/>
    </row>
    <row r="401" spans="6:6" customFormat="1">
      <c r="F401" s="397"/>
    </row>
    <row r="402" spans="6:6" customFormat="1">
      <c r="F402" s="397"/>
    </row>
    <row r="403" spans="6:6" customFormat="1">
      <c r="F403" s="397"/>
    </row>
    <row r="404" spans="6:6" customFormat="1">
      <c r="F404" s="397"/>
    </row>
    <row r="405" spans="6:6" customFormat="1">
      <c r="F405" s="397"/>
    </row>
    <row r="406" spans="6:6" customFormat="1">
      <c r="F406" s="397"/>
    </row>
    <row r="407" spans="6:6" customFormat="1">
      <c r="F407" s="397"/>
    </row>
    <row r="408" spans="6:6" customFormat="1">
      <c r="F408" s="397"/>
    </row>
    <row r="409" spans="6:6" customFormat="1">
      <c r="F409" s="397"/>
    </row>
    <row r="410" spans="6:6" customFormat="1">
      <c r="F410" s="397"/>
    </row>
    <row r="411" spans="6:6" customFormat="1">
      <c r="F411" s="397"/>
    </row>
    <row r="412" spans="6:6" customFormat="1">
      <c r="F412" s="397"/>
    </row>
    <row r="413" spans="6:6" customFormat="1">
      <c r="F413" s="397"/>
    </row>
    <row r="414" spans="6:6" customFormat="1">
      <c r="F414" s="397"/>
    </row>
    <row r="415" spans="6:6" customFormat="1">
      <c r="F415" s="397"/>
    </row>
    <row r="416" spans="6:6" customFormat="1">
      <c r="F416" s="397"/>
    </row>
    <row r="417" spans="6:6" customFormat="1">
      <c r="F417" s="397"/>
    </row>
    <row r="418" spans="6:6" customFormat="1">
      <c r="F418" s="397"/>
    </row>
    <row r="419" spans="6:6" customFormat="1">
      <c r="F419" s="397"/>
    </row>
    <row r="420" spans="6:6" customFormat="1">
      <c r="F420" s="397"/>
    </row>
    <row r="421" spans="6:6" customFormat="1">
      <c r="F421" s="397"/>
    </row>
    <row r="422" spans="6:6" customFormat="1">
      <c r="F422" s="397"/>
    </row>
    <row r="423" spans="6:6" customFormat="1">
      <c r="F423" s="397"/>
    </row>
    <row r="424" spans="6:6" customFormat="1">
      <c r="F424" s="397"/>
    </row>
    <row r="425" spans="6:6" customFormat="1">
      <c r="F425" s="397"/>
    </row>
    <row r="426" spans="6:6" customFormat="1">
      <c r="F426" s="397"/>
    </row>
    <row r="427" spans="6:6" customFormat="1">
      <c r="F427" s="397"/>
    </row>
    <row r="428" spans="6:6" customFormat="1">
      <c r="F428" s="397"/>
    </row>
    <row r="429" spans="6:6" customFormat="1">
      <c r="F429" s="397"/>
    </row>
    <row r="430" spans="6:6" customFormat="1">
      <c r="F430" s="397"/>
    </row>
    <row r="431" spans="6:6" customFormat="1">
      <c r="F431" s="397"/>
    </row>
    <row r="432" spans="6:6" customFormat="1">
      <c r="F432" s="397"/>
    </row>
    <row r="433" spans="6:6" customFormat="1">
      <c r="F433" s="397"/>
    </row>
    <row r="434" spans="6:6" customFormat="1">
      <c r="F434" s="397"/>
    </row>
    <row r="435" spans="6:6" customFormat="1">
      <c r="F435" s="397"/>
    </row>
    <row r="436" spans="6:6" customFormat="1">
      <c r="F436" s="397"/>
    </row>
    <row r="437" spans="6:6" customFormat="1">
      <c r="F437" s="397"/>
    </row>
    <row r="438" spans="6:6" customFormat="1">
      <c r="F438" s="397"/>
    </row>
    <row r="439" spans="6:6" customFormat="1">
      <c r="F439" s="397"/>
    </row>
    <row r="440" spans="6:6" customFormat="1">
      <c r="F440" s="397"/>
    </row>
    <row r="441" spans="6:6" customFormat="1">
      <c r="F441" s="397"/>
    </row>
    <row r="442" spans="6:6" customFormat="1">
      <c r="F442" s="397"/>
    </row>
    <row r="443" spans="6:6" customFormat="1">
      <c r="F443" s="397"/>
    </row>
    <row r="444" spans="6:6" customFormat="1">
      <c r="F444" s="397"/>
    </row>
    <row r="445" spans="6:6" customFormat="1">
      <c r="F445" s="397"/>
    </row>
    <row r="446" spans="6:6" customFormat="1">
      <c r="F446" s="397"/>
    </row>
    <row r="447" spans="6:6" customFormat="1">
      <c r="F447" s="397"/>
    </row>
    <row r="448" spans="6:6" customFormat="1">
      <c r="F448" s="397"/>
    </row>
    <row r="449" spans="6:6" customFormat="1">
      <c r="F449" s="397"/>
    </row>
    <row r="450" spans="6:6" customFormat="1">
      <c r="F450" s="397"/>
    </row>
    <row r="451" spans="6:6" customFormat="1">
      <c r="F451" s="397"/>
    </row>
    <row r="452" spans="6:6" customFormat="1">
      <c r="F452" s="397"/>
    </row>
    <row r="453" spans="6:6" customFormat="1">
      <c r="F453" s="397"/>
    </row>
    <row r="454" spans="6:6" customFormat="1">
      <c r="F454" s="397"/>
    </row>
    <row r="455" spans="6:6" customFormat="1">
      <c r="F455" s="397"/>
    </row>
    <row r="456" spans="6:6" customFormat="1">
      <c r="F456" s="397"/>
    </row>
    <row r="457" spans="6:6" customFormat="1">
      <c r="F457" s="397"/>
    </row>
    <row r="458" spans="6:6" customFormat="1">
      <c r="F458" s="397"/>
    </row>
    <row r="459" spans="6:6" customFormat="1">
      <c r="F459" s="397"/>
    </row>
    <row r="460" spans="6:6" customFormat="1">
      <c r="F460" s="397"/>
    </row>
  </sheetData>
  <sheetCalcPr fullCalcOnLoad="1"/>
  <sortState ref="A1:A1048576">
    <sortCondition ref="A1:A1048576"/>
  </sortState>
  <phoneticPr fontId="23" type="noConversion"/>
  <conditionalFormatting sqref="D1:E83 D115:E115 D92:E99 D107:E107 D461:E1048576">
    <cfRule type="cellIs" dxfId="9" priority="0" stopIfTrue="1" operator="equal">
      <formula>"N"</formula>
    </cfRule>
    <cfRule type="cellIs" dxfId="8" priority="0" stopIfTrue="1" operator="equal">
      <formula>"Y"</formula>
    </cfRule>
  </conditionalFormatting>
  <conditionalFormatting sqref="F1:F83 F115 F92:F99 F107 F461:F1048576">
    <cfRule type="cellIs" dxfId="7" priority="0" stopIfTrue="1" operator="equal">
      <formula>"CCWG"</formula>
    </cfRule>
    <cfRule type="cellIs" dxfId="6" priority="0" stopIfTrue="1" operator="equal">
      <formula>"CSEG"</formula>
    </cfRule>
    <cfRule type="cellIs" dxfId="5" priority="0" stopIfTrue="1" operator="equal">
      <formula>"PCWG"</formula>
    </cfRule>
  </conditionalFormatting>
  <pageMargins left="0.25" right="0.25" top="0.25" bottom="0.25" header="0" footer="0"/>
  <colBreaks count="1" manualBreakCount="1">
    <brk id="22" max="1048575" man="1"/>
  </colBreaks>
  <legacy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E34"/>
  <sheetViews>
    <sheetView workbookViewId="0"/>
  </sheetViews>
  <sheetFormatPr baseColWidth="10" defaultColWidth="10.28515625" defaultRowHeight="20" customHeight="1"/>
  <cols>
    <col min="1" max="1" width="9.5703125" style="59" customWidth="1"/>
    <col min="2" max="2" width="5" style="59" customWidth="1"/>
    <col min="3" max="5" width="4" style="59" customWidth="1"/>
    <col min="6" max="16384" width="10.28515625" style="59"/>
  </cols>
  <sheetData>
    <row r="1" spans="1:5" ht="14">
      <c r="A1" s="60" t="s">
        <v>436</v>
      </c>
      <c r="B1" s="60">
        <v>0.25</v>
      </c>
      <c r="C1" s="60">
        <v>0.5</v>
      </c>
      <c r="D1" s="60">
        <v>1</v>
      </c>
      <c r="E1" s="60">
        <v>2</v>
      </c>
    </row>
    <row r="2" spans="1:5" ht="14">
      <c r="A2" s="61">
        <v>1</v>
      </c>
      <c r="B2" s="62">
        <v>1</v>
      </c>
      <c r="C2" s="62">
        <v>1</v>
      </c>
      <c r="D2" s="62">
        <v>1</v>
      </c>
      <c r="E2" s="62">
        <v>1</v>
      </c>
    </row>
    <row r="3" spans="1:5" ht="14">
      <c r="A3" s="61" t="s">
        <v>3049</v>
      </c>
      <c r="B3" s="62">
        <v>1</v>
      </c>
      <c r="C3" s="62">
        <v>1</v>
      </c>
      <c r="D3" s="62">
        <v>1</v>
      </c>
      <c r="E3" s="62">
        <v>1</v>
      </c>
    </row>
    <row r="4" spans="1:5" ht="14">
      <c r="A4" s="61" t="s">
        <v>3052</v>
      </c>
      <c r="B4" s="62">
        <v>33</v>
      </c>
      <c r="C4" s="62">
        <v>33</v>
      </c>
      <c r="D4" s="62">
        <v>33</v>
      </c>
      <c r="E4" s="62">
        <v>27</v>
      </c>
    </row>
    <row r="5" spans="1:5" ht="14">
      <c r="A5" s="61" t="s">
        <v>2773</v>
      </c>
      <c r="B5" s="62">
        <v>32</v>
      </c>
      <c r="C5" s="62">
        <v>32</v>
      </c>
      <c r="D5" s="62">
        <v>32</v>
      </c>
      <c r="E5" s="62">
        <v>26</v>
      </c>
    </row>
    <row r="6" spans="1:5" ht="14">
      <c r="A6" s="61" t="s">
        <v>2774</v>
      </c>
      <c r="B6" s="62">
        <v>40</v>
      </c>
      <c r="C6" s="62">
        <v>40</v>
      </c>
      <c r="D6" s="62">
        <v>40</v>
      </c>
      <c r="E6" s="62">
        <v>40</v>
      </c>
    </row>
    <row r="7" spans="1:5" ht="14">
      <c r="A7" s="61" t="s">
        <v>2919</v>
      </c>
      <c r="B7" s="62">
        <v>1</v>
      </c>
      <c r="C7" s="62">
        <v>1</v>
      </c>
      <c r="D7" s="62">
        <v>1</v>
      </c>
      <c r="E7" s="62">
        <v>1</v>
      </c>
    </row>
    <row r="8" spans="1:5" ht="14">
      <c r="A8" s="61" t="s">
        <v>2755</v>
      </c>
      <c r="B8" s="62">
        <v>15</v>
      </c>
      <c r="C8" s="62">
        <v>15</v>
      </c>
      <c r="D8" s="62">
        <v>15</v>
      </c>
      <c r="E8" s="62">
        <v>15</v>
      </c>
    </row>
    <row r="9" spans="1:5" ht="14">
      <c r="A9" s="61" t="s">
        <v>2837</v>
      </c>
      <c r="B9" s="62">
        <v>1</v>
      </c>
      <c r="C9" s="62">
        <v>1</v>
      </c>
      <c r="D9" s="62">
        <v>1</v>
      </c>
      <c r="E9" s="62">
        <v>1</v>
      </c>
    </row>
    <row r="10" spans="1:5" ht="14">
      <c r="A10" s="61" t="s">
        <v>2838</v>
      </c>
      <c r="B10" s="62">
        <v>1</v>
      </c>
      <c r="C10" s="62">
        <v>1</v>
      </c>
      <c r="D10" s="62">
        <v>1</v>
      </c>
      <c r="E10" s="62">
        <v>1</v>
      </c>
    </row>
    <row r="11" spans="1:5" ht="14">
      <c r="A11" s="61" t="s">
        <v>2840</v>
      </c>
      <c r="B11" s="62">
        <v>1</v>
      </c>
      <c r="C11" s="62">
        <v>1</v>
      </c>
      <c r="D11" s="62">
        <v>1</v>
      </c>
      <c r="E11" s="62">
        <v>1</v>
      </c>
    </row>
    <row r="12" spans="1:5" ht="14">
      <c r="A12" s="61" t="s">
        <v>2897</v>
      </c>
      <c r="B12" s="62">
        <v>768</v>
      </c>
      <c r="C12" s="62">
        <v>384</v>
      </c>
      <c r="D12" s="62">
        <v>192</v>
      </c>
      <c r="E12" s="62">
        <v>96</v>
      </c>
    </row>
    <row r="13" spans="1:5" ht="14">
      <c r="A13" s="61" t="s">
        <v>437</v>
      </c>
      <c r="B13" s="62">
        <v>1</v>
      </c>
      <c r="C13" s="62">
        <v>1</v>
      </c>
      <c r="D13" s="62">
        <v>1</v>
      </c>
      <c r="E13" s="62">
        <v>1</v>
      </c>
    </row>
    <row r="14" spans="1:5" ht="14">
      <c r="A14" s="61" t="s">
        <v>2917</v>
      </c>
      <c r="B14" s="62">
        <v>1</v>
      </c>
      <c r="C14" s="62">
        <v>1</v>
      </c>
      <c r="D14" s="62">
        <v>1</v>
      </c>
      <c r="E14" s="62">
        <v>1</v>
      </c>
    </row>
    <row r="15" spans="1:5" ht="14">
      <c r="A15" s="61" t="s">
        <v>2933</v>
      </c>
      <c r="B15" s="62">
        <v>1152</v>
      </c>
      <c r="C15" s="62">
        <v>576</v>
      </c>
      <c r="D15" s="62">
        <v>288</v>
      </c>
      <c r="E15" s="62">
        <v>144</v>
      </c>
    </row>
    <row r="16" spans="1:5" ht="14">
      <c r="A16" s="61" t="s">
        <v>2912</v>
      </c>
      <c r="B16" s="62">
        <v>1</v>
      </c>
      <c r="C16" s="62">
        <v>1</v>
      </c>
      <c r="D16" s="62">
        <v>1</v>
      </c>
      <c r="E16" s="62">
        <v>1</v>
      </c>
    </row>
    <row r="17" spans="1:5" ht="14">
      <c r="A17" s="61" t="s">
        <v>2913</v>
      </c>
      <c r="B17" s="62">
        <v>1</v>
      </c>
      <c r="C17" s="62">
        <v>1</v>
      </c>
      <c r="D17" s="62">
        <v>1</v>
      </c>
      <c r="E17" s="62">
        <v>1</v>
      </c>
    </row>
    <row r="18" spans="1:5" ht="14">
      <c r="A18" s="61" t="s">
        <v>2967</v>
      </c>
      <c r="B18" s="62">
        <v>1</v>
      </c>
      <c r="C18" s="62">
        <v>1</v>
      </c>
      <c r="D18" s="62">
        <v>1</v>
      </c>
      <c r="E18" s="62">
        <v>1</v>
      </c>
    </row>
    <row r="19" spans="1:5" ht="14">
      <c r="A19" s="61" t="s">
        <v>2873</v>
      </c>
      <c r="B19" s="62">
        <v>1</v>
      </c>
      <c r="C19" s="62">
        <v>1</v>
      </c>
      <c r="D19" s="62">
        <v>1</v>
      </c>
      <c r="E19" s="62">
        <v>1</v>
      </c>
    </row>
    <row r="20" spans="1:5" ht="14">
      <c r="A20" s="61" t="s">
        <v>2874</v>
      </c>
      <c r="B20" s="62">
        <v>1</v>
      </c>
      <c r="C20" s="62">
        <v>1</v>
      </c>
      <c r="D20" s="62">
        <v>1</v>
      </c>
      <c r="E20" s="62">
        <v>1</v>
      </c>
    </row>
    <row r="21" spans="1:5" ht="14">
      <c r="A21" s="61" t="s">
        <v>2875</v>
      </c>
      <c r="B21" s="62">
        <v>1</v>
      </c>
      <c r="C21" s="62">
        <v>1</v>
      </c>
      <c r="D21" s="62">
        <v>1</v>
      </c>
      <c r="E21" s="62">
        <v>1</v>
      </c>
    </row>
    <row r="22" spans="1:5" ht="14">
      <c r="A22" s="61" t="s">
        <v>2876</v>
      </c>
      <c r="B22" s="62">
        <v>17</v>
      </c>
      <c r="C22" s="62">
        <v>17</v>
      </c>
      <c r="D22" s="62">
        <v>17</v>
      </c>
      <c r="E22" s="62">
        <v>17</v>
      </c>
    </row>
    <row r="23" spans="1:5" ht="14">
      <c r="A23" s="61" t="s">
        <v>2878</v>
      </c>
      <c r="B23" s="62">
        <v>3</v>
      </c>
      <c r="C23" s="62">
        <v>3</v>
      </c>
      <c r="D23" s="62">
        <v>3</v>
      </c>
      <c r="E23" s="62">
        <v>3</v>
      </c>
    </row>
    <row r="24" spans="1:5" ht="14">
      <c r="A24" s="61" t="s">
        <v>2880</v>
      </c>
      <c r="B24" s="62">
        <v>6</v>
      </c>
      <c r="C24" s="62">
        <v>6</v>
      </c>
      <c r="D24" s="62">
        <v>6</v>
      </c>
      <c r="E24" s="62">
        <v>6</v>
      </c>
    </row>
    <row r="25" spans="1:5" ht="14">
      <c r="A25" s="61" t="s">
        <v>2881</v>
      </c>
      <c r="B25" s="62">
        <v>7</v>
      </c>
      <c r="C25" s="62">
        <v>7</v>
      </c>
      <c r="D25" s="62">
        <v>7</v>
      </c>
      <c r="E25" s="62">
        <v>7</v>
      </c>
    </row>
    <row r="26" spans="1:5" ht="14">
      <c r="A26" s="61" t="s">
        <v>3059</v>
      </c>
      <c r="B26" s="62">
        <v>1</v>
      </c>
      <c r="C26" s="62">
        <v>1</v>
      </c>
      <c r="D26" s="62">
        <v>1</v>
      </c>
      <c r="E26" s="62">
        <v>1</v>
      </c>
    </row>
    <row r="27" spans="1:5" ht="14">
      <c r="A27" s="61" t="s">
        <v>3060</v>
      </c>
      <c r="B27" s="62">
        <v>15</v>
      </c>
      <c r="C27" s="62">
        <v>15</v>
      </c>
      <c r="D27" s="62">
        <v>15</v>
      </c>
      <c r="E27" s="62">
        <v>15</v>
      </c>
    </row>
    <row r="28" spans="1:5" ht="14">
      <c r="A28" s="61" t="s">
        <v>3054</v>
      </c>
      <c r="B28" s="62">
        <v>10</v>
      </c>
      <c r="C28" s="62">
        <v>10</v>
      </c>
      <c r="D28" s="62">
        <v>10</v>
      </c>
      <c r="E28" s="62">
        <v>10</v>
      </c>
    </row>
    <row r="29" spans="1:5" ht="14">
      <c r="A29" s="61" t="s">
        <v>438</v>
      </c>
      <c r="B29" s="62">
        <v>1</v>
      </c>
      <c r="C29" s="62">
        <v>1</v>
      </c>
      <c r="D29" s="62">
        <v>1</v>
      </c>
      <c r="E29" s="62">
        <v>1</v>
      </c>
    </row>
    <row r="30" spans="1:5" ht="14">
      <c r="A30" s="61" t="s">
        <v>3003</v>
      </c>
      <c r="B30" s="62">
        <v>115</v>
      </c>
      <c r="C30" s="62">
        <v>115</v>
      </c>
      <c r="D30" s="62">
        <v>115</v>
      </c>
      <c r="E30" s="62">
        <v>115</v>
      </c>
    </row>
    <row r="31" spans="1:5" ht="14">
      <c r="A31" s="61" t="s">
        <v>3057</v>
      </c>
      <c r="B31" s="62">
        <v>5</v>
      </c>
      <c r="C31" s="62">
        <v>5</v>
      </c>
      <c r="D31" s="62">
        <v>5</v>
      </c>
      <c r="E31" s="62">
        <v>5</v>
      </c>
    </row>
    <row r="32" spans="1:5" ht="14">
      <c r="A32" s="61" t="s">
        <v>3058</v>
      </c>
      <c r="B32" s="62">
        <v>7</v>
      </c>
      <c r="C32" s="62">
        <v>7</v>
      </c>
      <c r="D32" s="62">
        <v>7</v>
      </c>
      <c r="E32" s="62">
        <v>7</v>
      </c>
    </row>
    <row r="33" spans="1:5" ht="14">
      <c r="A33" s="61" t="s">
        <v>2947</v>
      </c>
      <c r="B33" s="62">
        <v>1</v>
      </c>
      <c r="C33" s="62">
        <v>1</v>
      </c>
      <c r="D33" s="62">
        <v>1</v>
      </c>
      <c r="E33" s="62">
        <v>1</v>
      </c>
    </row>
    <row r="34" spans="1:5" ht="14">
      <c r="A34" s="61" t="s">
        <v>2908</v>
      </c>
      <c r="B34" s="62">
        <v>1</v>
      </c>
      <c r="C34" s="62">
        <v>1</v>
      </c>
      <c r="D34" s="62">
        <v>1</v>
      </c>
      <c r="E34" s="62">
        <v>1</v>
      </c>
    </row>
  </sheetData>
  <sortState ref="A2:XFD1048576">
    <sortCondition ref="A3:A1048576"/>
  </sortState>
  <phoneticPr fontId="23" type="noConversion"/>
  <pageMargins left="0.25" right="0.25" top="0.25" bottom="0.25" header="0.25" footer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P507"/>
  <sheetViews>
    <sheetView workbookViewId="0"/>
  </sheetViews>
  <sheetFormatPr baseColWidth="10" defaultColWidth="10.28515625" defaultRowHeight="20" customHeight="1"/>
  <cols>
    <col min="1" max="1" width="5.85546875" style="63" bestFit="1" customWidth="1"/>
    <col min="2" max="2" width="11.85546875" style="63" bestFit="1" customWidth="1"/>
    <col min="3" max="4" width="6.7109375" style="63" bestFit="1" customWidth="1"/>
    <col min="5" max="5" width="3.85546875" style="63" bestFit="1" customWidth="1"/>
    <col min="6" max="6" width="5" style="183" bestFit="1" customWidth="1"/>
    <col min="7" max="7" width="4.7109375" style="63" bestFit="1" customWidth="1"/>
    <col min="8" max="8" width="6.85546875" style="63" bestFit="1" customWidth="1"/>
    <col min="9" max="9" width="5.7109375" style="63" bestFit="1" customWidth="1"/>
    <col min="10" max="10" width="7.7109375" style="63" bestFit="1" customWidth="1"/>
    <col min="11" max="11" width="6.28515625" style="63" bestFit="1" customWidth="1"/>
    <col min="12" max="12" width="4" style="63" bestFit="1" customWidth="1"/>
    <col min="13" max="13" width="6.28515625" style="63" bestFit="1" customWidth="1"/>
    <col min="14" max="15" width="5.42578125" style="63" bestFit="1" customWidth="1"/>
    <col min="16" max="16" width="4.7109375" style="63" bestFit="1" customWidth="1"/>
    <col min="17" max="16384" width="10.28515625" style="63"/>
  </cols>
  <sheetData>
    <row r="1" spans="1:16" ht="13">
      <c r="A1" s="64" t="s">
        <v>2710</v>
      </c>
      <c r="B1" s="64" t="s">
        <v>3062</v>
      </c>
      <c r="C1" s="64" t="s">
        <v>237</v>
      </c>
      <c r="D1" s="65" t="s">
        <v>3061</v>
      </c>
      <c r="E1" s="66" t="s">
        <v>238</v>
      </c>
      <c r="F1" s="67" t="s">
        <v>239</v>
      </c>
      <c r="G1" s="64" t="s">
        <v>3008</v>
      </c>
      <c r="H1" s="406" t="s">
        <v>2700</v>
      </c>
      <c r="I1" s="406"/>
      <c r="J1" s="406"/>
      <c r="K1" s="406"/>
      <c r="L1" s="64"/>
      <c r="M1" s="407" t="s">
        <v>240</v>
      </c>
      <c r="N1" s="407"/>
      <c r="O1" s="407"/>
      <c r="P1" s="407"/>
    </row>
    <row r="2" spans="1:16" ht="13">
      <c r="A2" s="68"/>
      <c r="B2" s="69"/>
      <c r="C2" s="68" t="s">
        <v>452</v>
      </c>
      <c r="D2" s="70"/>
      <c r="E2" s="71"/>
      <c r="F2" s="182"/>
      <c r="G2" s="68"/>
      <c r="H2" s="68" t="s">
        <v>453</v>
      </c>
      <c r="I2" s="68" t="s">
        <v>458</v>
      </c>
      <c r="J2" s="68" t="s">
        <v>459</v>
      </c>
      <c r="K2" s="68" t="s">
        <v>460</v>
      </c>
      <c r="L2" s="68" t="s">
        <v>461</v>
      </c>
      <c r="M2" s="73" t="s">
        <v>462</v>
      </c>
      <c r="N2" s="73" t="s">
        <v>2995</v>
      </c>
      <c r="O2" s="73" t="s">
        <v>2998</v>
      </c>
      <c r="P2" s="73" t="s">
        <v>2999</v>
      </c>
    </row>
    <row r="3" spans="1:16" ht="13">
      <c r="A3" s="16">
        <v>1</v>
      </c>
      <c r="B3" s="17" t="s">
        <v>2664</v>
      </c>
      <c r="C3" s="16">
        <v>1</v>
      </c>
      <c r="D3" s="74" t="s">
        <v>3069</v>
      </c>
      <c r="E3" s="75" t="s">
        <v>3069</v>
      </c>
      <c r="F3" s="86">
        <f t="shared" ref="F3:F24" si="0">365*(24/3)</f>
        <v>2920</v>
      </c>
      <c r="G3" s="16" t="s">
        <v>463</v>
      </c>
      <c r="H3" s="15" t="s">
        <v>2933</v>
      </c>
      <c r="I3" s="15" t="s">
        <v>2897</v>
      </c>
      <c r="J3" s="15" t="s">
        <v>2837</v>
      </c>
      <c r="K3" s="15">
        <v>1</v>
      </c>
      <c r="L3" s="16">
        <v>2</v>
      </c>
      <c r="M3" s="77">
        <f>(((VLOOKUP($H3,'CMIP5 AL dimres'!$A$1:$E$34,2)*VLOOKUP($I3,'CMIP5 AL dimres'!$A$1:$E$34,2)*VLOOKUP($J3,'CMIP5 AL dimres'!$A$1:$E$34,2)*VLOOKUP($K3,'CMIP5 AL dimres'!$A$1:$E$34,2)*$F3)*4)/1000000)*C3</f>
        <v>10333.716479999999</v>
      </c>
      <c r="N3" s="77">
        <f>(((VLOOKUP($H3,'CMIP5 AL dimres'!$A$1:$E$34,3)*VLOOKUP($I3,'CMIP5 AL dimres'!$A$1:$E$34,3)*VLOOKUP($J3,'CMIP5 AL dimres'!$A$1:$E$34,3)*VLOOKUP($K3,'CMIP5 AL dimres'!$A$1:$E$34,3)*$F3)*4)/1000000)*C3</f>
        <v>2583.4291199999998</v>
      </c>
      <c r="O3" s="77">
        <f>(((VLOOKUP($H3,'CMIP5 AL dimres'!$A$1:$E$34,4)*VLOOKUP($I3,'CMIP5 AL dimres'!$A$1:$E$34,4)*VLOOKUP($J3,'CMIP5 AL dimres'!$A$1:$E$34,4)*VLOOKUP($K3,'CMIP5 AL dimres'!$A$1:$E$34,4)*$F3)*4)/1000000)*C3</f>
        <v>645.85727999999995</v>
      </c>
      <c r="P3" s="77">
        <f>(((VLOOKUP($H3,'CMIP5 AL dimres'!$A$1:$E$34,5)*VLOOKUP($I3,'CMIP5 AL dimres'!$A$1:$E$34,5)*VLOOKUP($J3,'CMIP5 AL dimres'!$A$1:$E$34,5)*VLOOKUP($K3,'CMIP5 AL dimres'!$A$1:$E$34,5)*$F3)*4)/1000000)*C3</f>
        <v>161.46431999999999</v>
      </c>
    </row>
    <row r="4" spans="1:16" ht="13">
      <c r="A4" s="16">
        <v>1</v>
      </c>
      <c r="B4" s="17" t="s">
        <v>2708</v>
      </c>
      <c r="C4" s="16">
        <v>1</v>
      </c>
      <c r="D4" s="74" t="s">
        <v>3069</v>
      </c>
      <c r="E4" s="75" t="s">
        <v>3069</v>
      </c>
      <c r="F4" s="86">
        <f t="shared" si="0"/>
        <v>2920</v>
      </c>
      <c r="G4" s="16" t="s">
        <v>463</v>
      </c>
      <c r="H4" s="15" t="s">
        <v>2933</v>
      </c>
      <c r="I4" s="15" t="s">
        <v>2897</v>
      </c>
      <c r="J4" s="15" t="s">
        <v>2837</v>
      </c>
      <c r="K4" s="15">
        <v>1</v>
      </c>
      <c r="L4" s="16">
        <v>2</v>
      </c>
      <c r="M4" s="77">
        <f>(((VLOOKUP($H4,'CMIP5 AL dimres'!$A$1:$E$34,2)*VLOOKUP($I4,'CMIP5 AL dimres'!$A$1:$E$34,2)*VLOOKUP($J4,'CMIP5 AL dimres'!$A$1:$E$34,2)*VLOOKUP($K4,'CMIP5 AL dimres'!$A$1:$E$34,2)*$F4)*4)/1000000)*C4</f>
        <v>10333.716479999999</v>
      </c>
      <c r="N4" s="77">
        <f>(((VLOOKUP($H4,'CMIP5 AL dimres'!$A$1:$E$34,3)*VLOOKUP($I4,'CMIP5 AL dimres'!$A$1:$E$34,3)*VLOOKUP($J4,'CMIP5 AL dimres'!$A$1:$E$34,3)*VLOOKUP($K4,'CMIP5 AL dimres'!$A$1:$E$34,3)*$F4)*4)/1000000)*C4</f>
        <v>2583.4291199999998</v>
      </c>
      <c r="O4" s="77">
        <f>(((VLOOKUP($H4,'CMIP5 AL dimres'!$A$1:$E$34,4)*VLOOKUP($I4,'CMIP5 AL dimres'!$A$1:$E$34,4)*VLOOKUP($J4,'CMIP5 AL dimres'!$A$1:$E$34,4)*VLOOKUP($K4,'CMIP5 AL dimres'!$A$1:$E$34,4)*$F4)*4)/1000000)*C4</f>
        <v>645.85727999999995</v>
      </c>
      <c r="P4" s="77">
        <f>(((VLOOKUP($H4,'CMIP5 AL dimres'!$A$1:$E$34,5)*VLOOKUP($I4,'CMIP5 AL dimres'!$A$1:$E$34,5)*VLOOKUP($J4,'CMIP5 AL dimres'!$A$1:$E$34,5)*VLOOKUP($K4,'CMIP5 AL dimres'!$A$1:$E$34,5)*$F4)*4)/1000000)*C4</f>
        <v>161.46431999999999</v>
      </c>
    </row>
    <row r="5" spans="1:16" ht="13">
      <c r="A5" s="16">
        <v>1</v>
      </c>
      <c r="B5" s="17" t="s">
        <v>3070</v>
      </c>
      <c r="C5" s="16">
        <v>1</v>
      </c>
      <c r="D5" s="74" t="s">
        <v>3069</v>
      </c>
      <c r="E5" s="75" t="s">
        <v>3069</v>
      </c>
      <c r="F5" s="86">
        <f t="shared" si="0"/>
        <v>2920</v>
      </c>
      <c r="G5" s="16" t="s">
        <v>463</v>
      </c>
      <c r="H5" s="15" t="s">
        <v>2933</v>
      </c>
      <c r="I5" s="15" t="s">
        <v>2897</v>
      </c>
      <c r="J5" s="15" t="s">
        <v>2838</v>
      </c>
      <c r="K5" s="15">
        <v>1</v>
      </c>
      <c r="L5" s="16">
        <v>2</v>
      </c>
      <c r="M5" s="77">
        <f>(((VLOOKUP($H5,'CMIP5 AL dimres'!$A$1:$E$34,2)*VLOOKUP($I5,'CMIP5 AL dimres'!$A$1:$E$34,2)*VLOOKUP($J5,'CMIP5 AL dimres'!$A$1:$E$34,2)*VLOOKUP($K5,'CMIP5 AL dimres'!$A$1:$E$34,2)*$F5)*4)/1000000)*C5</f>
        <v>10333.716479999999</v>
      </c>
      <c r="N5" s="77">
        <f>(((VLOOKUP($H5,'CMIP5 AL dimres'!$A$1:$E$34,3)*VLOOKUP($I5,'CMIP5 AL dimres'!$A$1:$E$34,3)*VLOOKUP($J5,'CMIP5 AL dimres'!$A$1:$E$34,3)*VLOOKUP($K5,'CMIP5 AL dimres'!$A$1:$E$34,3)*$F5)*4)/1000000)*C5</f>
        <v>2583.4291199999998</v>
      </c>
      <c r="O5" s="77">
        <f>(((VLOOKUP($H5,'CMIP5 AL dimres'!$A$1:$E$34,4)*VLOOKUP($I5,'CMIP5 AL dimres'!$A$1:$E$34,4)*VLOOKUP($J5,'CMIP5 AL dimres'!$A$1:$E$34,4)*VLOOKUP($K5,'CMIP5 AL dimres'!$A$1:$E$34,4)*$F5)*4)/1000000)*C5</f>
        <v>645.85727999999995</v>
      </c>
      <c r="P5" s="77">
        <f>(((VLOOKUP($H5,'CMIP5 AL dimres'!$A$1:$E$34,5)*VLOOKUP($I5,'CMIP5 AL dimres'!$A$1:$E$34,5)*VLOOKUP($J5,'CMIP5 AL dimres'!$A$1:$E$34,5)*VLOOKUP($K5,'CMIP5 AL dimres'!$A$1:$E$34,5)*$F5)*4)/1000000)*C5</f>
        <v>161.46431999999999</v>
      </c>
    </row>
    <row r="6" spans="1:16" ht="13">
      <c r="A6" s="16">
        <v>1</v>
      </c>
      <c r="B6" s="17" t="s">
        <v>1023</v>
      </c>
      <c r="C6" s="16">
        <v>1</v>
      </c>
      <c r="D6" s="74" t="s">
        <v>3069</v>
      </c>
      <c r="E6" s="75" t="s">
        <v>3069</v>
      </c>
      <c r="F6" s="86">
        <f t="shared" si="0"/>
        <v>2920</v>
      </c>
      <c r="G6" s="16" t="s">
        <v>463</v>
      </c>
      <c r="H6" s="15" t="s">
        <v>2933</v>
      </c>
      <c r="I6" s="15" t="s">
        <v>2897</v>
      </c>
      <c r="J6" s="15" t="s">
        <v>2838</v>
      </c>
      <c r="K6" s="15">
        <v>1</v>
      </c>
      <c r="L6" s="16">
        <v>2</v>
      </c>
      <c r="M6" s="77">
        <f>(((VLOOKUP($H6,'CMIP5 AL dimres'!$A$1:$E$34,2)*VLOOKUP($I6,'CMIP5 AL dimres'!$A$1:$E$34,2)*VLOOKUP($J6,'CMIP5 AL dimres'!$A$1:$E$34,2)*VLOOKUP($K6,'CMIP5 AL dimres'!$A$1:$E$34,2)*$F6)*4)/1000000)*C6</f>
        <v>10333.716479999999</v>
      </c>
      <c r="N6" s="77">
        <f>(((VLOOKUP($H6,'CMIP5 AL dimres'!$A$1:$E$34,3)*VLOOKUP($I6,'CMIP5 AL dimres'!$A$1:$E$34,3)*VLOOKUP($J6,'CMIP5 AL dimres'!$A$1:$E$34,3)*VLOOKUP($K6,'CMIP5 AL dimres'!$A$1:$E$34,3)*$F6)*4)/1000000)*C6</f>
        <v>2583.4291199999998</v>
      </c>
      <c r="O6" s="77">
        <f>(((VLOOKUP($H6,'CMIP5 AL dimres'!$A$1:$E$34,4)*VLOOKUP($I6,'CMIP5 AL dimres'!$A$1:$E$34,4)*VLOOKUP($J6,'CMIP5 AL dimres'!$A$1:$E$34,4)*VLOOKUP($K6,'CMIP5 AL dimres'!$A$1:$E$34,4)*$F6)*4)/1000000)*C6</f>
        <v>645.85727999999995</v>
      </c>
      <c r="P6" s="77">
        <f>(((VLOOKUP($H6,'CMIP5 AL dimres'!$A$1:$E$34,5)*VLOOKUP($I6,'CMIP5 AL dimres'!$A$1:$E$34,5)*VLOOKUP($J6,'CMIP5 AL dimres'!$A$1:$E$34,5)*VLOOKUP($K6,'CMIP5 AL dimres'!$A$1:$E$34,5)*$F6)*4)/1000000)*C6</f>
        <v>161.46431999999999</v>
      </c>
    </row>
    <row r="7" spans="1:16" ht="13">
      <c r="A7" s="16">
        <v>1</v>
      </c>
      <c r="B7" s="17" t="s">
        <v>1150</v>
      </c>
      <c r="C7" s="16">
        <v>1</v>
      </c>
      <c r="D7" s="74" t="s">
        <v>3069</v>
      </c>
      <c r="E7" s="75" t="s">
        <v>3069</v>
      </c>
      <c r="F7" s="86">
        <f t="shared" si="0"/>
        <v>2920</v>
      </c>
      <c r="G7" s="16" t="s">
        <v>463</v>
      </c>
      <c r="H7" s="15" t="s">
        <v>2933</v>
      </c>
      <c r="I7" s="15" t="s">
        <v>2897</v>
      </c>
      <c r="J7" s="15">
        <v>1</v>
      </c>
      <c r="K7" s="15">
        <v>1</v>
      </c>
      <c r="L7" s="16">
        <v>2</v>
      </c>
      <c r="M7" s="77">
        <f>(((VLOOKUP($H7,'CMIP5 AL dimres'!$A$1:$E$34,2)*VLOOKUP($I7,'CMIP5 AL dimres'!$A$1:$E$34,2)*VLOOKUP($J7,'CMIP5 AL dimres'!$A$1:$E$34,2)*VLOOKUP($K7,'CMIP5 AL dimres'!$A$1:$E$34,2)*$F7)*4)/1000000)*C7</f>
        <v>10333.716479999999</v>
      </c>
      <c r="N7" s="77">
        <f>(((VLOOKUP($H7,'CMIP5 AL dimres'!$A$1:$E$34,3)*VLOOKUP($I7,'CMIP5 AL dimres'!$A$1:$E$34,3)*VLOOKUP($J7,'CMIP5 AL dimres'!$A$1:$E$34,3)*VLOOKUP($K7,'CMIP5 AL dimres'!$A$1:$E$34,3)*$F7)*4)/1000000)*C7</f>
        <v>2583.4291199999998</v>
      </c>
      <c r="O7" s="77">
        <f>(((VLOOKUP($H7,'CMIP5 AL dimres'!$A$1:$E$34,4)*VLOOKUP($I7,'CMIP5 AL dimres'!$A$1:$E$34,4)*VLOOKUP($J7,'CMIP5 AL dimres'!$A$1:$E$34,4)*VLOOKUP($K7,'CMIP5 AL dimres'!$A$1:$E$34,4)*$F7)*4)/1000000)*C7</f>
        <v>645.85727999999995</v>
      </c>
      <c r="P7" s="77">
        <f>(((VLOOKUP($H7,'CMIP5 AL dimres'!$A$1:$E$34,5)*VLOOKUP($I7,'CMIP5 AL dimres'!$A$1:$E$34,5)*VLOOKUP($J7,'CMIP5 AL dimres'!$A$1:$E$34,5)*VLOOKUP($K7,'CMIP5 AL dimres'!$A$1:$E$34,5)*$F7)*4)/1000000)*C7</f>
        <v>161.46431999999999</v>
      </c>
    </row>
    <row r="8" spans="1:16" ht="13">
      <c r="A8" s="16">
        <v>1</v>
      </c>
      <c r="B8" s="17" t="s">
        <v>1351</v>
      </c>
      <c r="C8" s="16">
        <v>1</v>
      </c>
      <c r="D8" s="74" t="s">
        <v>3069</v>
      </c>
      <c r="E8" s="75" t="s">
        <v>3069</v>
      </c>
      <c r="F8" s="86">
        <f t="shared" si="0"/>
        <v>2920</v>
      </c>
      <c r="G8" s="16" t="s">
        <v>463</v>
      </c>
      <c r="H8" s="15" t="s">
        <v>2933</v>
      </c>
      <c r="I8" s="15" t="s">
        <v>2897</v>
      </c>
      <c r="J8" s="15">
        <v>1</v>
      </c>
      <c r="K8" s="15">
        <v>1</v>
      </c>
      <c r="L8" s="16">
        <v>2</v>
      </c>
      <c r="M8" s="77">
        <f>(((VLOOKUP($H8,'CMIP5 AL dimres'!$A$1:$E$34,2)*VLOOKUP($I8,'CMIP5 AL dimres'!$A$1:$E$34,2)*VLOOKUP($J8,'CMIP5 AL dimres'!$A$1:$E$34,2)*VLOOKUP($K8,'CMIP5 AL dimres'!$A$1:$E$34,2)*$F8)*4)/1000000)*C8</f>
        <v>10333.716479999999</v>
      </c>
      <c r="N8" s="77">
        <f>(((VLOOKUP($H8,'CMIP5 AL dimres'!$A$1:$E$34,3)*VLOOKUP($I8,'CMIP5 AL dimres'!$A$1:$E$34,3)*VLOOKUP($J8,'CMIP5 AL dimres'!$A$1:$E$34,3)*VLOOKUP($K8,'CMIP5 AL dimres'!$A$1:$E$34,3)*$F8)*4)/1000000)*C8</f>
        <v>2583.4291199999998</v>
      </c>
      <c r="O8" s="77">
        <f>(((VLOOKUP($H8,'CMIP5 AL dimres'!$A$1:$E$34,4)*VLOOKUP($I8,'CMIP5 AL dimres'!$A$1:$E$34,4)*VLOOKUP($J8,'CMIP5 AL dimres'!$A$1:$E$34,4)*VLOOKUP($K8,'CMIP5 AL dimres'!$A$1:$E$34,4)*$F8)*4)/1000000)*C8</f>
        <v>645.85727999999995</v>
      </c>
      <c r="P8" s="77">
        <f>(((VLOOKUP($H8,'CMIP5 AL dimres'!$A$1:$E$34,5)*VLOOKUP($I8,'CMIP5 AL dimres'!$A$1:$E$34,5)*VLOOKUP($J8,'CMIP5 AL dimres'!$A$1:$E$34,5)*VLOOKUP($K8,'CMIP5 AL dimres'!$A$1:$E$34,5)*$F8)*4)/1000000)*C8</f>
        <v>161.46431999999999</v>
      </c>
    </row>
    <row r="9" spans="1:16" ht="13">
      <c r="A9" s="16">
        <v>1</v>
      </c>
      <c r="B9" s="17" t="s">
        <v>1300</v>
      </c>
      <c r="C9" s="16">
        <v>1</v>
      </c>
      <c r="D9" s="74" t="s">
        <v>3069</v>
      </c>
      <c r="E9" s="75" t="s">
        <v>3069</v>
      </c>
      <c r="F9" s="86">
        <f t="shared" si="0"/>
        <v>2920</v>
      </c>
      <c r="G9" s="16" t="s">
        <v>463</v>
      </c>
      <c r="H9" s="15" t="s">
        <v>2933</v>
      </c>
      <c r="I9" s="15" t="s">
        <v>2897</v>
      </c>
      <c r="J9" s="15">
        <v>1</v>
      </c>
      <c r="K9" s="15">
        <v>1</v>
      </c>
      <c r="L9" s="16">
        <v>2</v>
      </c>
      <c r="M9" s="77">
        <f>(((VLOOKUP($H9,'CMIP5 AL dimres'!$A$1:$E$34,2)*VLOOKUP($I9,'CMIP5 AL dimres'!$A$1:$E$34,2)*VLOOKUP($J9,'CMIP5 AL dimres'!$A$1:$E$34,2)*VLOOKUP($K9,'CMIP5 AL dimres'!$A$1:$E$34,2)*$F9)*4)/1000000)*C9</f>
        <v>10333.716479999999</v>
      </c>
      <c r="N9" s="77">
        <f>(((VLOOKUP($H9,'CMIP5 AL dimres'!$A$1:$E$34,3)*VLOOKUP($I9,'CMIP5 AL dimres'!$A$1:$E$34,3)*VLOOKUP($J9,'CMIP5 AL dimres'!$A$1:$E$34,3)*VLOOKUP($K9,'CMIP5 AL dimres'!$A$1:$E$34,3)*$F9)*4)/1000000)*C9</f>
        <v>2583.4291199999998</v>
      </c>
      <c r="O9" s="77">
        <f>(((VLOOKUP($H9,'CMIP5 AL dimres'!$A$1:$E$34,4)*VLOOKUP($I9,'CMIP5 AL dimres'!$A$1:$E$34,4)*VLOOKUP($J9,'CMIP5 AL dimres'!$A$1:$E$34,4)*VLOOKUP($K9,'CMIP5 AL dimres'!$A$1:$E$34,4)*$F9)*4)/1000000)*C9</f>
        <v>645.85727999999995</v>
      </c>
      <c r="P9" s="77">
        <f>(((VLOOKUP($H9,'CMIP5 AL dimres'!$A$1:$E$34,5)*VLOOKUP($I9,'CMIP5 AL dimres'!$A$1:$E$34,5)*VLOOKUP($J9,'CMIP5 AL dimres'!$A$1:$E$34,5)*VLOOKUP($K9,'CMIP5 AL dimres'!$A$1:$E$34,5)*$F9)*4)/1000000)*C9</f>
        <v>161.46431999999999</v>
      </c>
    </row>
    <row r="10" spans="1:16" ht="13">
      <c r="A10" s="16">
        <v>1</v>
      </c>
      <c r="B10" s="17" t="s">
        <v>1332</v>
      </c>
      <c r="C10" s="16">
        <v>1</v>
      </c>
      <c r="D10" s="74" t="s">
        <v>3069</v>
      </c>
      <c r="E10" s="75" t="s">
        <v>3069</v>
      </c>
      <c r="F10" s="86">
        <f t="shared" si="0"/>
        <v>2920</v>
      </c>
      <c r="G10" s="16" t="s">
        <v>463</v>
      </c>
      <c r="H10" s="15" t="s">
        <v>2933</v>
      </c>
      <c r="I10" s="15" t="s">
        <v>2897</v>
      </c>
      <c r="J10" s="15">
        <v>1</v>
      </c>
      <c r="K10" s="15">
        <v>1</v>
      </c>
      <c r="L10" s="16">
        <v>2</v>
      </c>
      <c r="M10" s="77">
        <f>(((VLOOKUP($H10,'CMIP5 AL dimres'!$A$1:$E$34,2)*VLOOKUP($I10,'CMIP5 AL dimres'!$A$1:$E$34,2)*VLOOKUP($J10,'CMIP5 AL dimres'!$A$1:$E$34,2)*VLOOKUP($K10,'CMIP5 AL dimres'!$A$1:$E$34,2)*$F10)*4)/1000000)*C10</f>
        <v>10333.716479999999</v>
      </c>
      <c r="N10" s="77">
        <f>(((VLOOKUP($H10,'CMIP5 AL dimres'!$A$1:$E$34,3)*VLOOKUP($I10,'CMIP5 AL dimres'!$A$1:$E$34,3)*VLOOKUP($J10,'CMIP5 AL dimres'!$A$1:$E$34,3)*VLOOKUP($K10,'CMIP5 AL dimres'!$A$1:$E$34,3)*$F10)*4)/1000000)*C10</f>
        <v>2583.4291199999998</v>
      </c>
      <c r="O10" s="77">
        <f>(((VLOOKUP($H10,'CMIP5 AL dimres'!$A$1:$E$34,4)*VLOOKUP($I10,'CMIP5 AL dimres'!$A$1:$E$34,4)*VLOOKUP($J10,'CMIP5 AL dimres'!$A$1:$E$34,4)*VLOOKUP($K10,'CMIP5 AL dimres'!$A$1:$E$34,4)*$F10)*4)/1000000)*C10</f>
        <v>645.85727999999995</v>
      </c>
      <c r="P10" s="77">
        <f>(((VLOOKUP($H10,'CMIP5 AL dimres'!$A$1:$E$34,5)*VLOOKUP($I10,'CMIP5 AL dimres'!$A$1:$E$34,5)*VLOOKUP($J10,'CMIP5 AL dimres'!$A$1:$E$34,5)*VLOOKUP($K10,'CMIP5 AL dimres'!$A$1:$E$34,5)*$F10)*4)/1000000)*C10</f>
        <v>161.46431999999999</v>
      </c>
    </row>
    <row r="11" spans="1:16" ht="13">
      <c r="A11" s="16">
        <v>1</v>
      </c>
      <c r="B11" s="17" t="s">
        <v>1289</v>
      </c>
      <c r="C11" s="16">
        <v>1</v>
      </c>
      <c r="D11" s="74" t="s">
        <v>3069</v>
      </c>
      <c r="E11" s="75" t="s">
        <v>3069</v>
      </c>
      <c r="F11" s="86">
        <f t="shared" si="0"/>
        <v>2920</v>
      </c>
      <c r="G11" s="16" t="s">
        <v>463</v>
      </c>
      <c r="H11" s="15" t="s">
        <v>2933</v>
      </c>
      <c r="I11" s="15" t="s">
        <v>2897</v>
      </c>
      <c r="J11" s="15">
        <v>1</v>
      </c>
      <c r="K11" s="15">
        <v>1</v>
      </c>
      <c r="L11" s="16">
        <v>2</v>
      </c>
      <c r="M11" s="77">
        <f>(((VLOOKUP($H11,'CMIP5 AL dimres'!$A$1:$E$34,2)*VLOOKUP($I11,'CMIP5 AL dimres'!$A$1:$E$34,2)*VLOOKUP($J11,'CMIP5 AL dimres'!$A$1:$E$34,2)*VLOOKUP($K11,'CMIP5 AL dimres'!$A$1:$E$34,2)*$F11)*4)/1000000)*C11</f>
        <v>10333.716479999999</v>
      </c>
      <c r="N11" s="77">
        <f>(((VLOOKUP($H11,'CMIP5 AL dimres'!$A$1:$E$34,3)*VLOOKUP($I11,'CMIP5 AL dimres'!$A$1:$E$34,3)*VLOOKUP($J11,'CMIP5 AL dimres'!$A$1:$E$34,3)*VLOOKUP($K11,'CMIP5 AL dimres'!$A$1:$E$34,3)*$F11)*4)/1000000)*C11</f>
        <v>2583.4291199999998</v>
      </c>
      <c r="O11" s="77">
        <f>(((VLOOKUP($H11,'CMIP5 AL dimres'!$A$1:$E$34,4)*VLOOKUP($I11,'CMIP5 AL dimres'!$A$1:$E$34,4)*VLOOKUP($J11,'CMIP5 AL dimres'!$A$1:$E$34,4)*VLOOKUP($K11,'CMIP5 AL dimres'!$A$1:$E$34,4)*$F11)*4)/1000000)*C11</f>
        <v>645.85727999999995</v>
      </c>
      <c r="P11" s="77">
        <f>(((VLOOKUP($H11,'CMIP5 AL dimres'!$A$1:$E$34,5)*VLOOKUP($I11,'CMIP5 AL dimres'!$A$1:$E$34,5)*VLOOKUP($J11,'CMIP5 AL dimres'!$A$1:$E$34,5)*VLOOKUP($K11,'CMIP5 AL dimres'!$A$1:$E$34,5)*$F11)*4)/1000000)*C11</f>
        <v>161.46431999999999</v>
      </c>
    </row>
    <row r="12" spans="1:16" ht="13">
      <c r="A12" s="16">
        <v>1</v>
      </c>
      <c r="B12" s="17" t="s">
        <v>2701</v>
      </c>
      <c r="C12" s="16">
        <v>1</v>
      </c>
      <c r="D12" s="74" t="s">
        <v>3069</v>
      </c>
      <c r="E12" s="75" t="s">
        <v>3069</v>
      </c>
      <c r="F12" s="86">
        <f t="shared" si="0"/>
        <v>2920</v>
      </c>
      <c r="G12" s="16" t="s">
        <v>463</v>
      </c>
      <c r="H12" s="15" t="s">
        <v>2933</v>
      </c>
      <c r="I12" s="15" t="s">
        <v>2897</v>
      </c>
      <c r="J12" s="15">
        <v>1</v>
      </c>
      <c r="K12" s="15">
        <v>1</v>
      </c>
      <c r="L12" s="16">
        <v>2</v>
      </c>
      <c r="M12" s="77">
        <f>(((VLOOKUP($H12,'CMIP5 AL dimres'!$A$1:$E$34,2)*VLOOKUP($I12,'CMIP5 AL dimres'!$A$1:$E$34,2)*VLOOKUP($J12,'CMIP5 AL dimres'!$A$1:$E$34,2)*VLOOKUP($K12,'CMIP5 AL dimres'!$A$1:$E$34,2)*$F12)*4)/1000000)*C12</f>
        <v>10333.716479999999</v>
      </c>
      <c r="N12" s="77">
        <f>(((VLOOKUP($H12,'CMIP5 AL dimres'!$A$1:$E$34,3)*VLOOKUP($I12,'CMIP5 AL dimres'!$A$1:$E$34,3)*VLOOKUP($J12,'CMIP5 AL dimres'!$A$1:$E$34,3)*VLOOKUP($K12,'CMIP5 AL dimres'!$A$1:$E$34,3)*$F12)*4)/1000000)*C12</f>
        <v>2583.4291199999998</v>
      </c>
      <c r="O12" s="77">
        <f>(((VLOOKUP($H12,'CMIP5 AL dimres'!$A$1:$E$34,4)*VLOOKUP($I12,'CMIP5 AL dimres'!$A$1:$E$34,4)*VLOOKUP($J12,'CMIP5 AL dimres'!$A$1:$E$34,4)*VLOOKUP($K12,'CMIP5 AL dimres'!$A$1:$E$34,4)*$F12)*4)/1000000)*C12</f>
        <v>645.85727999999995</v>
      </c>
      <c r="P12" s="77">
        <f>(((VLOOKUP($H12,'CMIP5 AL dimres'!$A$1:$E$34,5)*VLOOKUP($I12,'CMIP5 AL dimres'!$A$1:$E$34,5)*VLOOKUP($J12,'CMIP5 AL dimres'!$A$1:$E$34,5)*VLOOKUP($K12,'CMIP5 AL dimres'!$A$1:$E$34,5)*$F12)*4)/1000000)*C12</f>
        <v>161.46431999999999</v>
      </c>
    </row>
    <row r="13" spans="1:16" ht="13">
      <c r="A13" s="16">
        <v>1</v>
      </c>
      <c r="B13" s="17" t="s">
        <v>1044</v>
      </c>
      <c r="C13" s="16">
        <v>1</v>
      </c>
      <c r="D13" s="74" t="s">
        <v>3069</v>
      </c>
      <c r="E13" s="75" t="s">
        <v>3069</v>
      </c>
      <c r="F13" s="86">
        <f t="shared" si="0"/>
        <v>2920</v>
      </c>
      <c r="G13" s="16" t="s">
        <v>463</v>
      </c>
      <c r="H13" s="15" t="s">
        <v>2933</v>
      </c>
      <c r="I13" s="15" t="s">
        <v>2897</v>
      </c>
      <c r="J13" s="15">
        <v>1</v>
      </c>
      <c r="K13" s="15">
        <v>1</v>
      </c>
      <c r="L13" s="16">
        <v>2</v>
      </c>
      <c r="M13" s="77">
        <f>(((VLOOKUP($H13,'CMIP5 AL dimres'!$A$1:$E$34,2)*VLOOKUP($I13,'CMIP5 AL dimres'!$A$1:$E$34,2)*VLOOKUP($J13,'CMIP5 AL dimres'!$A$1:$E$34,2)*VLOOKUP($K13,'CMIP5 AL dimres'!$A$1:$E$34,2)*$F13)*4)/1000000)*C13</f>
        <v>10333.716479999999</v>
      </c>
      <c r="N13" s="77">
        <f>(((VLOOKUP($H13,'CMIP5 AL dimres'!$A$1:$E$34,3)*VLOOKUP($I13,'CMIP5 AL dimres'!$A$1:$E$34,3)*VLOOKUP($J13,'CMIP5 AL dimres'!$A$1:$E$34,3)*VLOOKUP($K13,'CMIP5 AL dimres'!$A$1:$E$34,3)*$F13)*4)/1000000)*C13</f>
        <v>2583.4291199999998</v>
      </c>
      <c r="O13" s="77">
        <f>(((VLOOKUP($H13,'CMIP5 AL dimres'!$A$1:$E$34,4)*VLOOKUP($I13,'CMIP5 AL dimres'!$A$1:$E$34,4)*VLOOKUP($J13,'CMIP5 AL dimres'!$A$1:$E$34,4)*VLOOKUP($K13,'CMIP5 AL dimres'!$A$1:$E$34,4)*$F13)*4)/1000000)*C13</f>
        <v>645.85727999999995</v>
      </c>
      <c r="P13" s="77">
        <f>(((VLOOKUP($H13,'CMIP5 AL dimres'!$A$1:$E$34,5)*VLOOKUP($I13,'CMIP5 AL dimres'!$A$1:$E$34,5)*VLOOKUP($J13,'CMIP5 AL dimres'!$A$1:$E$34,5)*VLOOKUP($K13,'CMIP5 AL dimres'!$A$1:$E$34,5)*$F13)*4)/1000000)*C13</f>
        <v>161.46431999999999</v>
      </c>
    </row>
    <row r="14" spans="1:16" ht="13">
      <c r="A14" s="16">
        <v>1</v>
      </c>
      <c r="B14" s="17" t="s">
        <v>1151</v>
      </c>
      <c r="C14" s="16">
        <v>1</v>
      </c>
      <c r="D14" s="74" t="s">
        <v>3069</v>
      </c>
      <c r="E14" s="75" t="s">
        <v>3069</v>
      </c>
      <c r="F14" s="86">
        <f t="shared" si="0"/>
        <v>2920</v>
      </c>
      <c r="G14" s="16" t="s">
        <v>463</v>
      </c>
      <c r="H14" s="15" t="s">
        <v>2933</v>
      </c>
      <c r="I14" s="15" t="s">
        <v>2897</v>
      </c>
      <c r="J14" s="15">
        <v>1</v>
      </c>
      <c r="K14" s="15">
        <v>1</v>
      </c>
      <c r="L14" s="16">
        <v>2</v>
      </c>
      <c r="M14" s="77">
        <f>(((VLOOKUP($H14,'CMIP5 AL dimres'!$A$1:$E$34,2)*VLOOKUP($I14,'CMIP5 AL dimres'!$A$1:$E$34,2)*VLOOKUP($J14,'CMIP5 AL dimres'!$A$1:$E$34,2)*VLOOKUP($K14,'CMIP5 AL dimres'!$A$1:$E$34,2)*$F14)*4)/1000000)*C14</f>
        <v>10333.716479999999</v>
      </c>
      <c r="N14" s="77">
        <f>(((VLOOKUP($H14,'CMIP5 AL dimres'!$A$1:$E$34,3)*VLOOKUP($I14,'CMIP5 AL dimres'!$A$1:$E$34,3)*VLOOKUP($J14,'CMIP5 AL dimres'!$A$1:$E$34,3)*VLOOKUP($K14,'CMIP5 AL dimres'!$A$1:$E$34,3)*$F14)*4)/1000000)*C14</f>
        <v>2583.4291199999998</v>
      </c>
      <c r="O14" s="77">
        <f>(((VLOOKUP($H14,'CMIP5 AL dimres'!$A$1:$E$34,4)*VLOOKUP($I14,'CMIP5 AL dimres'!$A$1:$E$34,4)*VLOOKUP($J14,'CMIP5 AL dimres'!$A$1:$E$34,4)*VLOOKUP($K14,'CMIP5 AL dimres'!$A$1:$E$34,4)*$F14)*4)/1000000)*C14</f>
        <v>645.85727999999995</v>
      </c>
      <c r="P14" s="77">
        <f>(((VLOOKUP($H14,'CMIP5 AL dimres'!$A$1:$E$34,5)*VLOOKUP($I14,'CMIP5 AL dimres'!$A$1:$E$34,5)*VLOOKUP($J14,'CMIP5 AL dimres'!$A$1:$E$34,5)*VLOOKUP($K14,'CMIP5 AL dimres'!$A$1:$E$34,5)*$F14)*4)/1000000)*C14</f>
        <v>161.46431999999999</v>
      </c>
    </row>
    <row r="15" spans="1:16" ht="13">
      <c r="A15" s="16">
        <v>1</v>
      </c>
      <c r="B15" s="17" t="s">
        <v>1003</v>
      </c>
      <c r="C15" s="16">
        <v>1</v>
      </c>
      <c r="D15" s="74" t="s">
        <v>3069</v>
      </c>
      <c r="E15" s="75" t="s">
        <v>3069</v>
      </c>
      <c r="F15" s="86">
        <f t="shared" si="0"/>
        <v>2920</v>
      </c>
      <c r="G15" s="16" t="s">
        <v>463</v>
      </c>
      <c r="H15" s="15" t="s">
        <v>2933</v>
      </c>
      <c r="I15" s="15" t="s">
        <v>2897</v>
      </c>
      <c r="J15" s="15">
        <v>1</v>
      </c>
      <c r="K15" s="15">
        <v>1</v>
      </c>
      <c r="L15" s="16">
        <v>2</v>
      </c>
      <c r="M15" s="77">
        <f>(((VLOOKUP($H15,'CMIP5 AL dimres'!$A$1:$E$34,2)*VLOOKUP($I15,'CMIP5 AL dimres'!$A$1:$E$34,2)*VLOOKUP($J15,'CMIP5 AL dimres'!$A$1:$E$34,2)*VLOOKUP($K15,'CMIP5 AL dimres'!$A$1:$E$34,2)*$F15)*4)/1000000)*C15</f>
        <v>10333.716479999999</v>
      </c>
      <c r="N15" s="77">
        <f>(((VLOOKUP($H15,'CMIP5 AL dimres'!$A$1:$E$34,3)*VLOOKUP($I15,'CMIP5 AL dimres'!$A$1:$E$34,3)*VLOOKUP($J15,'CMIP5 AL dimres'!$A$1:$E$34,3)*VLOOKUP($K15,'CMIP5 AL dimres'!$A$1:$E$34,3)*$F15)*4)/1000000)*C15</f>
        <v>2583.4291199999998</v>
      </c>
      <c r="O15" s="77">
        <f>(((VLOOKUP($H15,'CMIP5 AL dimres'!$A$1:$E$34,4)*VLOOKUP($I15,'CMIP5 AL dimres'!$A$1:$E$34,4)*VLOOKUP($J15,'CMIP5 AL dimres'!$A$1:$E$34,4)*VLOOKUP($K15,'CMIP5 AL dimres'!$A$1:$E$34,4)*$F15)*4)/1000000)*C15</f>
        <v>645.85727999999995</v>
      </c>
      <c r="P15" s="77">
        <f>(((VLOOKUP($H15,'CMIP5 AL dimres'!$A$1:$E$34,5)*VLOOKUP($I15,'CMIP5 AL dimres'!$A$1:$E$34,5)*VLOOKUP($J15,'CMIP5 AL dimres'!$A$1:$E$34,5)*VLOOKUP($K15,'CMIP5 AL dimres'!$A$1:$E$34,5)*$F15)*4)/1000000)*C15</f>
        <v>161.46431999999999</v>
      </c>
    </row>
    <row r="16" spans="1:16" ht="13">
      <c r="A16" s="16">
        <v>1</v>
      </c>
      <c r="B16" s="17" t="s">
        <v>1097</v>
      </c>
      <c r="C16" s="16">
        <v>1</v>
      </c>
      <c r="D16" s="74" t="s">
        <v>3069</v>
      </c>
      <c r="E16" s="75" t="s">
        <v>3069</v>
      </c>
      <c r="F16" s="86">
        <f t="shared" si="0"/>
        <v>2920</v>
      </c>
      <c r="G16" s="16" t="s">
        <v>463</v>
      </c>
      <c r="H16" s="15" t="s">
        <v>2933</v>
      </c>
      <c r="I16" s="15" t="s">
        <v>2897</v>
      </c>
      <c r="J16" s="15">
        <v>1</v>
      </c>
      <c r="K16" s="15">
        <v>1</v>
      </c>
      <c r="L16" s="16">
        <v>2</v>
      </c>
      <c r="M16" s="77">
        <f>(((VLOOKUP($H16,'CMIP5 AL dimres'!$A$1:$E$34,2)*VLOOKUP($I16,'CMIP5 AL dimres'!$A$1:$E$34,2)*VLOOKUP($J16,'CMIP5 AL dimres'!$A$1:$E$34,2)*VLOOKUP($K16,'CMIP5 AL dimres'!$A$1:$E$34,2)*$F16)*4)/1000000)*C16</f>
        <v>10333.716479999999</v>
      </c>
      <c r="N16" s="77">
        <f>(((VLOOKUP($H16,'CMIP5 AL dimres'!$A$1:$E$34,3)*VLOOKUP($I16,'CMIP5 AL dimres'!$A$1:$E$34,3)*VLOOKUP($J16,'CMIP5 AL dimres'!$A$1:$E$34,3)*VLOOKUP($K16,'CMIP5 AL dimres'!$A$1:$E$34,3)*$F16)*4)/1000000)*C16</f>
        <v>2583.4291199999998</v>
      </c>
      <c r="O16" s="77">
        <f>(((VLOOKUP($H16,'CMIP5 AL dimres'!$A$1:$E$34,4)*VLOOKUP($I16,'CMIP5 AL dimres'!$A$1:$E$34,4)*VLOOKUP($J16,'CMIP5 AL dimres'!$A$1:$E$34,4)*VLOOKUP($K16,'CMIP5 AL dimres'!$A$1:$E$34,4)*$F16)*4)/1000000)*C16</f>
        <v>645.85727999999995</v>
      </c>
      <c r="P16" s="77">
        <f>(((VLOOKUP($H16,'CMIP5 AL dimres'!$A$1:$E$34,5)*VLOOKUP($I16,'CMIP5 AL dimres'!$A$1:$E$34,5)*VLOOKUP($J16,'CMIP5 AL dimres'!$A$1:$E$34,5)*VLOOKUP($K16,'CMIP5 AL dimres'!$A$1:$E$34,5)*$F16)*4)/1000000)*C16</f>
        <v>161.46431999999999</v>
      </c>
    </row>
    <row r="17" spans="1:16" ht="13">
      <c r="A17" s="16">
        <v>1</v>
      </c>
      <c r="B17" s="17" t="s">
        <v>2958</v>
      </c>
      <c r="C17" s="16">
        <v>1</v>
      </c>
      <c r="D17" s="74" t="s">
        <v>3069</v>
      </c>
      <c r="E17" s="75" t="s">
        <v>3069</v>
      </c>
      <c r="F17" s="86">
        <f t="shared" si="0"/>
        <v>2920</v>
      </c>
      <c r="G17" s="16" t="s">
        <v>463</v>
      </c>
      <c r="H17" s="15" t="s">
        <v>2933</v>
      </c>
      <c r="I17" s="15" t="s">
        <v>2897</v>
      </c>
      <c r="J17" s="15">
        <v>1</v>
      </c>
      <c r="K17" s="15">
        <v>1</v>
      </c>
      <c r="L17" s="16">
        <v>2</v>
      </c>
      <c r="M17" s="77">
        <f>(((VLOOKUP($H17,'CMIP5 AL dimres'!$A$1:$E$34,2)*VLOOKUP($I17,'CMIP5 AL dimres'!$A$1:$E$34,2)*VLOOKUP($J17,'CMIP5 AL dimres'!$A$1:$E$34,2)*VLOOKUP($K17,'CMIP5 AL dimres'!$A$1:$E$34,2)*$F17)*4)/1000000)*C17</f>
        <v>10333.716479999999</v>
      </c>
      <c r="N17" s="77">
        <f>(((VLOOKUP($H17,'CMIP5 AL dimres'!$A$1:$E$34,3)*VLOOKUP($I17,'CMIP5 AL dimres'!$A$1:$E$34,3)*VLOOKUP($J17,'CMIP5 AL dimres'!$A$1:$E$34,3)*VLOOKUP($K17,'CMIP5 AL dimres'!$A$1:$E$34,3)*$F17)*4)/1000000)*C17</f>
        <v>2583.4291199999998</v>
      </c>
      <c r="O17" s="77">
        <f>(((VLOOKUP($H17,'CMIP5 AL dimres'!$A$1:$E$34,4)*VLOOKUP($I17,'CMIP5 AL dimres'!$A$1:$E$34,4)*VLOOKUP($J17,'CMIP5 AL dimres'!$A$1:$E$34,4)*VLOOKUP($K17,'CMIP5 AL dimres'!$A$1:$E$34,4)*$F17)*4)/1000000)*C17</f>
        <v>645.85727999999995</v>
      </c>
      <c r="P17" s="77">
        <f>(((VLOOKUP($H17,'CMIP5 AL dimres'!$A$1:$E$34,5)*VLOOKUP($I17,'CMIP5 AL dimres'!$A$1:$E$34,5)*VLOOKUP($J17,'CMIP5 AL dimres'!$A$1:$E$34,5)*VLOOKUP($K17,'CMIP5 AL dimres'!$A$1:$E$34,5)*$F17)*4)/1000000)*C17</f>
        <v>161.46431999999999</v>
      </c>
    </row>
    <row r="18" spans="1:16" ht="13">
      <c r="A18" s="16">
        <v>1</v>
      </c>
      <c r="B18" s="17" t="s">
        <v>1244</v>
      </c>
      <c r="C18" s="16">
        <v>1</v>
      </c>
      <c r="D18" s="74" t="s">
        <v>3069</v>
      </c>
      <c r="E18" s="75" t="s">
        <v>3069</v>
      </c>
      <c r="F18" s="86">
        <f t="shared" si="0"/>
        <v>2920</v>
      </c>
      <c r="G18" s="16" t="s">
        <v>463</v>
      </c>
      <c r="H18" s="15" t="s">
        <v>2933</v>
      </c>
      <c r="I18" s="15" t="s">
        <v>2897</v>
      </c>
      <c r="J18" s="15">
        <v>1</v>
      </c>
      <c r="K18" s="15">
        <v>1</v>
      </c>
      <c r="L18" s="16">
        <v>2</v>
      </c>
      <c r="M18" s="77">
        <f>(((VLOOKUP($H18,'CMIP5 AL dimres'!$A$1:$E$34,2)*VLOOKUP($I18,'CMIP5 AL dimres'!$A$1:$E$34,2)*VLOOKUP($J18,'CMIP5 AL dimres'!$A$1:$E$34,2)*VLOOKUP($K18,'CMIP5 AL dimres'!$A$1:$E$34,2)*$F18)*4)/1000000)*C18</f>
        <v>10333.716479999999</v>
      </c>
      <c r="N18" s="77">
        <f>(((VLOOKUP($H18,'CMIP5 AL dimres'!$A$1:$E$34,3)*VLOOKUP($I18,'CMIP5 AL dimres'!$A$1:$E$34,3)*VLOOKUP($J18,'CMIP5 AL dimres'!$A$1:$E$34,3)*VLOOKUP($K18,'CMIP5 AL dimres'!$A$1:$E$34,3)*$F18)*4)/1000000)*C18</f>
        <v>2583.4291199999998</v>
      </c>
      <c r="O18" s="77">
        <f>(((VLOOKUP($H18,'CMIP5 AL dimres'!$A$1:$E$34,4)*VLOOKUP($I18,'CMIP5 AL dimres'!$A$1:$E$34,4)*VLOOKUP($J18,'CMIP5 AL dimres'!$A$1:$E$34,4)*VLOOKUP($K18,'CMIP5 AL dimres'!$A$1:$E$34,4)*$F18)*4)/1000000)*C18</f>
        <v>645.85727999999995</v>
      </c>
      <c r="P18" s="77">
        <f>(((VLOOKUP($H18,'CMIP5 AL dimres'!$A$1:$E$34,5)*VLOOKUP($I18,'CMIP5 AL dimres'!$A$1:$E$34,5)*VLOOKUP($J18,'CMIP5 AL dimres'!$A$1:$E$34,5)*VLOOKUP($K18,'CMIP5 AL dimres'!$A$1:$E$34,5)*$F18)*4)/1000000)*C18</f>
        <v>161.46431999999999</v>
      </c>
    </row>
    <row r="19" spans="1:16" ht="13">
      <c r="A19" s="16">
        <v>1</v>
      </c>
      <c r="B19" s="17" t="s">
        <v>1104</v>
      </c>
      <c r="C19" s="16">
        <v>1</v>
      </c>
      <c r="D19" s="74" t="s">
        <v>3069</v>
      </c>
      <c r="E19" s="75" t="s">
        <v>3069</v>
      </c>
      <c r="F19" s="86">
        <f t="shared" si="0"/>
        <v>2920</v>
      </c>
      <c r="G19" s="16" t="s">
        <v>463</v>
      </c>
      <c r="H19" s="15" t="s">
        <v>2933</v>
      </c>
      <c r="I19" s="15" t="s">
        <v>2897</v>
      </c>
      <c r="J19" s="15">
        <v>1</v>
      </c>
      <c r="K19" s="15">
        <v>1</v>
      </c>
      <c r="L19" s="16">
        <v>2</v>
      </c>
      <c r="M19" s="77">
        <f>(((VLOOKUP($H19,'CMIP5 AL dimres'!$A$1:$E$34,2)*VLOOKUP($I19,'CMIP5 AL dimres'!$A$1:$E$34,2)*VLOOKUP($J19,'CMIP5 AL dimres'!$A$1:$E$34,2)*VLOOKUP($K19,'CMIP5 AL dimres'!$A$1:$E$34,2)*$F19)*4)/1000000)*C19</f>
        <v>10333.716479999999</v>
      </c>
      <c r="N19" s="77">
        <f>(((VLOOKUP($H19,'CMIP5 AL dimres'!$A$1:$E$34,3)*VLOOKUP($I19,'CMIP5 AL dimres'!$A$1:$E$34,3)*VLOOKUP($J19,'CMIP5 AL dimres'!$A$1:$E$34,3)*VLOOKUP($K19,'CMIP5 AL dimres'!$A$1:$E$34,3)*$F19)*4)/1000000)*C19</f>
        <v>2583.4291199999998</v>
      </c>
      <c r="O19" s="77">
        <f>(((VLOOKUP($H19,'CMIP5 AL dimres'!$A$1:$E$34,4)*VLOOKUP($I19,'CMIP5 AL dimres'!$A$1:$E$34,4)*VLOOKUP($J19,'CMIP5 AL dimres'!$A$1:$E$34,4)*VLOOKUP($K19,'CMIP5 AL dimres'!$A$1:$E$34,4)*$F19)*4)/1000000)*C19</f>
        <v>645.85727999999995</v>
      </c>
      <c r="P19" s="77">
        <f>(((VLOOKUP($H19,'CMIP5 AL dimres'!$A$1:$E$34,5)*VLOOKUP($I19,'CMIP5 AL dimres'!$A$1:$E$34,5)*VLOOKUP($J19,'CMIP5 AL dimres'!$A$1:$E$34,5)*VLOOKUP($K19,'CMIP5 AL dimres'!$A$1:$E$34,5)*$F19)*4)/1000000)*C19</f>
        <v>161.46431999999999</v>
      </c>
    </row>
    <row r="20" spans="1:16" ht="13">
      <c r="A20" s="16">
        <v>1</v>
      </c>
      <c r="B20" s="17" t="s">
        <v>2910</v>
      </c>
      <c r="C20" s="16">
        <v>1</v>
      </c>
      <c r="D20" s="74" t="s">
        <v>3069</v>
      </c>
      <c r="E20" s="75" t="s">
        <v>3069</v>
      </c>
      <c r="F20" s="86">
        <f t="shared" si="0"/>
        <v>2920</v>
      </c>
      <c r="G20" s="16" t="s">
        <v>463</v>
      </c>
      <c r="H20" s="15" t="s">
        <v>2933</v>
      </c>
      <c r="I20" s="15" t="s">
        <v>2897</v>
      </c>
      <c r="J20" s="15">
        <v>1</v>
      </c>
      <c r="K20" s="15">
        <v>1</v>
      </c>
      <c r="L20" s="16">
        <v>2</v>
      </c>
      <c r="M20" s="77">
        <f>(((VLOOKUP($H20,'CMIP5 AL dimres'!$A$1:$E$34,2)*VLOOKUP($I20,'CMIP5 AL dimres'!$A$1:$E$34,2)*VLOOKUP($J20,'CMIP5 AL dimres'!$A$1:$E$34,2)*VLOOKUP($K20,'CMIP5 AL dimres'!$A$1:$E$34,2)*$F20)*4)/1000000)*C20</f>
        <v>10333.716479999999</v>
      </c>
      <c r="N20" s="77">
        <f>(((VLOOKUP($H20,'CMIP5 AL dimres'!$A$1:$E$34,3)*VLOOKUP($I20,'CMIP5 AL dimres'!$A$1:$E$34,3)*VLOOKUP($J20,'CMIP5 AL dimres'!$A$1:$E$34,3)*VLOOKUP($K20,'CMIP5 AL dimres'!$A$1:$E$34,3)*$F20)*4)/1000000)*C20</f>
        <v>2583.4291199999998</v>
      </c>
      <c r="O20" s="77">
        <f>(((VLOOKUP($H20,'CMIP5 AL dimres'!$A$1:$E$34,4)*VLOOKUP($I20,'CMIP5 AL dimres'!$A$1:$E$34,4)*VLOOKUP($J20,'CMIP5 AL dimres'!$A$1:$E$34,4)*VLOOKUP($K20,'CMIP5 AL dimres'!$A$1:$E$34,4)*$F20)*4)/1000000)*C20</f>
        <v>645.85727999999995</v>
      </c>
      <c r="P20" s="77">
        <f>(((VLOOKUP($H20,'CMIP5 AL dimres'!$A$1:$E$34,5)*VLOOKUP($I20,'CMIP5 AL dimres'!$A$1:$E$34,5)*VLOOKUP($J20,'CMIP5 AL dimres'!$A$1:$E$34,5)*VLOOKUP($K20,'CMIP5 AL dimres'!$A$1:$E$34,5)*$F20)*4)/1000000)*C20</f>
        <v>161.46431999999999</v>
      </c>
    </row>
    <row r="21" spans="1:16" ht="13">
      <c r="A21" s="16">
        <v>1</v>
      </c>
      <c r="B21" s="17" t="s">
        <v>1249</v>
      </c>
      <c r="C21" s="16">
        <v>1</v>
      </c>
      <c r="D21" s="74" t="s">
        <v>3069</v>
      </c>
      <c r="E21" s="75" t="s">
        <v>3069</v>
      </c>
      <c r="F21" s="86">
        <f t="shared" si="0"/>
        <v>2920</v>
      </c>
      <c r="G21" s="16" t="s">
        <v>463</v>
      </c>
      <c r="H21" s="15" t="s">
        <v>2933</v>
      </c>
      <c r="I21" s="15" t="s">
        <v>2897</v>
      </c>
      <c r="J21" s="15">
        <v>1</v>
      </c>
      <c r="K21" s="15">
        <v>1</v>
      </c>
      <c r="L21" s="16">
        <v>2</v>
      </c>
      <c r="M21" s="77">
        <f>(((VLOOKUP($H21,'CMIP5 AL dimres'!$A$1:$E$34,2)*VLOOKUP($I21,'CMIP5 AL dimres'!$A$1:$E$34,2)*VLOOKUP($J21,'CMIP5 AL dimres'!$A$1:$E$34,2)*VLOOKUP($K21,'CMIP5 AL dimres'!$A$1:$E$34,2)*$F21)*4)/1000000)*C21</f>
        <v>10333.716479999999</v>
      </c>
      <c r="N21" s="77">
        <f>(((VLOOKUP($H21,'CMIP5 AL dimres'!$A$1:$E$34,3)*VLOOKUP($I21,'CMIP5 AL dimres'!$A$1:$E$34,3)*VLOOKUP($J21,'CMIP5 AL dimres'!$A$1:$E$34,3)*VLOOKUP($K21,'CMIP5 AL dimres'!$A$1:$E$34,3)*$F21)*4)/1000000)*C21</f>
        <v>2583.4291199999998</v>
      </c>
      <c r="O21" s="77">
        <f>(((VLOOKUP($H21,'CMIP5 AL dimres'!$A$1:$E$34,4)*VLOOKUP($I21,'CMIP5 AL dimres'!$A$1:$E$34,4)*VLOOKUP($J21,'CMIP5 AL dimres'!$A$1:$E$34,4)*VLOOKUP($K21,'CMIP5 AL dimres'!$A$1:$E$34,4)*$F21)*4)/1000000)*C21</f>
        <v>645.85727999999995</v>
      </c>
      <c r="P21" s="77">
        <f>(((VLOOKUP($H21,'CMIP5 AL dimres'!$A$1:$E$34,5)*VLOOKUP($I21,'CMIP5 AL dimres'!$A$1:$E$34,5)*VLOOKUP($J21,'CMIP5 AL dimres'!$A$1:$E$34,5)*VLOOKUP($K21,'CMIP5 AL dimres'!$A$1:$E$34,5)*$F21)*4)/1000000)*C21</f>
        <v>161.46431999999999</v>
      </c>
    </row>
    <row r="22" spans="1:16" ht="13">
      <c r="A22" s="16">
        <v>1</v>
      </c>
      <c r="B22" s="17" t="s">
        <v>1212</v>
      </c>
      <c r="C22" s="16">
        <v>1</v>
      </c>
      <c r="D22" s="74" t="s">
        <v>3069</v>
      </c>
      <c r="E22" s="75" t="s">
        <v>3069</v>
      </c>
      <c r="F22" s="86">
        <f t="shared" si="0"/>
        <v>2920</v>
      </c>
      <c r="G22" s="16" t="s">
        <v>702</v>
      </c>
      <c r="H22" s="15" t="s">
        <v>2933</v>
      </c>
      <c r="I22" s="15" t="s">
        <v>2897</v>
      </c>
      <c r="J22" s="15">
        <v>1</v>
      </c>
      <c r="K22" s="15">
        <v>1</v>
      </c>
      <c r="L22" s="16">
        <v>2</v>
      </c>
      <c r="M22" s="77">
        <f>(((VLOOKUP($H22,'CMIP5 AL dimres'!$A$1:$E$34,2)*VLOOKUP($I22,'CMIP5 AL dimres'!$A$1:$E$34,2)*VLOOKUP($J22,'CMIP5 AL dimres'!$A$1:$E$34,2)*VLOOKUP($K22,'CMIP5 AL dimres'!$A$1:$E$34,2)*$F22)*4)/1000000)*C22</f>
        <v>10333.716479999999</v>
      </c>
      <c r="N22" s="77">
        <f>(((VLOOKUP($H22,'CMIP5 AL dimres'!$A$1:$E$34,3)*VLOOKUP($I22,'CMIP5 AL dimres'!$A$1:$E$34,3)*VLOOKUP($J22,'CMIP5 AL dimres'!$A$1:$E$34,3)*VLOOKUP($K22,'CMIP5 AL dimres'!$A$1:$E$34,3)*$F22)*4)/1000000)*C22</f>
        <v>2583.4291199999998</v>
      </c>
      <c r="O22" s="77">
        <f>(((VLOOKUP($H22,'CMIP5 AL dimres'!$A$1:$E$34,4)*VLOOKUP($I22,'CMIP5 AL dimres'!$A$1:$E$34,4)*VLOOKUP($J22,'CMIP5 AL dimres'!$A$1:$E$34,4)*VLOOKUP($K22,'CMIP5 AL dimres'!$A$1:$E$34,4)*$F22)*4)/1000000)*C22</f>
        <v>645.85727999999995</v>
      </c>
      <c r="P22" s="77">
        <f>(((VLOOKUP($H22,'CMIP5 AL dimres'!$A$1:$E$34,5)*VLOOKUP($I22,'CMIP5 AL dimres'!$A$1:$E$34,5)*VLOOKUP($J22,'CMIP5 AL dimres'!$A$1:$E$34,5)*VLOOKUP($K22,'CMIP5 AL dimres'!$A$1:$E$34,5)*$F22)*4)/1000000)*C22</f>
        <v>161.46431999999999</v>
      </c>
    </row>
    <row r="23" spans="1:16" ht="13">
      <c r="A23" s="16">
        <v>1</v>
      </c>
      <c r="B23" s="17" t="s">
        <v>2830</v>
      </c>
      <c r="C23" s="16">
        <v>1</v>
      </c>
      <c r="D23" s="74" t="s">
        <v>3069</v>
      </c>
      <c r="E23" s="75" t="s">
        <v>3069</v>
      </c>
      <c r="F23" s="86">
        <f t="shared" si="0"/>
        <v>2920</v>
      </c>
      <c r="G23" s="16" t="s">
        <v>702</v>
      </c>
      <c r="H23" s="15" t="s">
        <v>2933</v>
      </c>
      <c r="I23" s="15" t="s">
        <v>2897</v>
      </c>
      <c r="J23" s="15">
        <v>1</v>
      </c>
      <c r="K23" s="15">
        <v>1</v>
      </c>
      <c r="L23" s="16">
        <v>2</v>
      </c>
      <c r="M23" s="77">
        <f>(((VLOOKUP($H23,'CMIP5 AL dimres'!$A$1:$E$34,2)*VLOOKUP($I23,'CMIP5 AL dimres'!$A$1:$E$34,2)*VLOOKUP($J23,'CMIP5 AL dimres'!$A$1:$E$34,2)*VLOOKUP($K23,'CMIP5 AL dimres'!$A$1:$E$34,2)*$F23)*4)/1000000)*C23</f>
        <v>10333.716479999999</v>
      </c>
      <c r="N23" s="77">
        <f>(((VLOOKUP($H23,'CMIP5 AL dimres'!$A$1:$E$34,3)*VLOOKUP($I23,'CMIP5 AL dimres'!$A$1:$E$34,3)*VLOOKUP($J23,'CMIP5 AL dimres'!$A$1:$E$34,3)*VLOOKUP($K23,'CMIP5 AL dimres'!$A$1:$E$34,3)*$F23)*4)/1000000)*C23</f>
        <v>2583.4291199999998</v>
      </c>
      <c r="O23" s="77">
        <f>(((VLOOKUP($H23,'CMIP5 AL dimres'!$A$1:$E$34,4)*VLOOKUP($I23,'CMIP5 AL dimres'!$A$1:$E$34,4)*VLOOKUP($J23,'CMIP5 AL dimres'!$A$1:$E$34,4)*VLOOKUP($K23,'CMIP5 AL dimres'!$A$1:$E$34,4)*$F23)*4)/1000000)*C23</f>
        <v>645.85727999999995</v>
      </c>
      <c r="P23" s="77">
        <f>(((VLOOKUP($H23,'CMIP5 AL dimres'!$A$1:$E$34,5)*VLOOKUP($I23,'CMIP5 AL dimres'!$A$1:$E$34,5)*VLOOKUP($J23,'CMIP5 AL dimres'!$A$1:$E$34,5)*VLOOKUP($K23,'CMIP5 AL dimres'!$A$1:$E$34,5)*$F23)*4)/1000000)*C23</f>
        <v>161.46431999999999</v>
      </c>
    </row>
    <row r="24" spans="1:16" ht="13">
      <c r="A24" s="16">
        <v>1</v>
      </c>
      <c r="B24" s="17" t="s">
        <v>2028</v>
      </c>
      <c r="C24" s="16">
        <v>1</v>
      </c>
      <c r="D24" s="74" t="s">
        <v>3069</v>
      </c>
      <c r="E24" s="75" t="s">
        <v>3069</v>
      </c>
      <c r="F24" s="86">
        <f t="shared" si="0"/>
        <v>2920</v>
      </c>
      <c r="G24" s="16" t="s">
        <v>702</v>
      </c>
      <c r="H24" s="15" t="s">
        <v>2933</v>
      </c>
      <c r="I24" s="15" t="s">
        <v>2897</v>
      </c>
      <c r="J24" s="15">
        <v>1</v>
      </c>
      <c r="K24" s="15">
        <v>1</v>
      </c>
      <c r="L24" s="16">
        <v>2</v>
      </c>
      <c r="M24" s="77">
        <f>(((VLOOKUP($H24,'CMIP5 AL dimres'!$A$1:$E$34,2)*VLOOKUP($I24,'CMIP5 AL dimres'!$A$1:$E$34,2)*VLOOKUP($J24,'CMIP5 AL dimres'!$A$1:$E$34,2)*VLOOKUP($K24,'CMIP5 AL dimres'!$A$1:$E$34,2)*$F24)*4)/1000000)*C24</f>
        <v>10333.716479999999</v>
      </c>
      <c r="N24" s="77">
        <f>(((VLOOKUP($H24,'CMIP5 AL dimres'!$A$1:$E$34,3)*VLOOKUP($I24,'CMIP5 AL dimres'!$A$1:$E$34,3)*VLOOKUP($J24,'CMIP5 AL dimres'!$A$1:$E$34,3)*VLOOKUP($K24,'CMIP5 AL dimres'!$A$1:$E$34,3)*$F24)*4)/1000000)*C24</f>
        <v>2583.4291199999998</v>
      </c>
      <c r="O24" s="77">
        <f>(((VLOOKUP($H24,'CMIP5 AL dimres'!$A$1:$E$34,4)*VLOOKUP($I24,'CMIP5 AL dimres'!$A$1:$E$34,4)*VLOOKUP($J24,'CMIP5 AL dimres'!$A$1:$E$34,4)*VLOOKUP($K24,'CMIP5 AL dimres'!$A$1:$E$34,4)*$F24)*4)/1000000)*C24</f>
        <v>645.85727999999995</v>
      </c>
      <c r="P24" s="77">
        <f>(((VLOOKUP($H24,'CMIP5 AL dimres'!$A$1:$E$34,5)*VLOOKUP($I24,'CMIP5 AL dimres'!$A$1:$E$34,5)*VLOOKUP($J24,'CMIP5 AL dimres'!$A$1:$E$34,5)*VLOOKUP($K24,'CMIP5 AL dimres'!$A$1:$E$34,5)*$F24)*4)/1000000)*C24</f>
        <v>161.46431999999999</v>
      </c>
    </row>
    <row r="25" spans="1:16" ht="13">
      <c r="A25" s="16">
        <v>1</v>
      </c>
      <c r="B25" s="17" t="s">
        <v>1357</v>
      </c>
      <c r="C25" s="16">
        <v>1</v>
      </c>
      <c r="D25" s="74" t="s">
        <v>863</v>
      </c>
      <c r="E25" s="75" t="s">
        <v>703</v>
      </c>
      <c r="F25" s="86">
        <f t="shared" ref="F25:F33" si="1">365*(24/6)</f>
        <v>1460</v>
      </c>
      <c r="G25" s="16" t="s">
        <v>463</v>
      </c>
      <c r="H25" s="15" t="s">
        <v>2933</v>
      </c>
      <c r="I25" s="15" t="s">
        <v>2897</v>
      </c>
      <c r="J25" s="15" t="s">
        <v>2773</v>
      </c>
      <c r="K25" s="15">
        <v>1</v>
      </c>
      <c r="L25" s="16">
        <v>3</v>
      </c>
      <c r="M25" s="77">
        <f>(((VLOOKUP($H25,'CMIP5 AL dimres'!$A$1:$E$34,2)*VLOOKUP($I25,'CMIP5 AL dimres'!$A$1:$E$34,2)*VLOOKUP($J25,'CMIP5 AL dimres'!$A$1:$E$34,2)*VLOOKUP($K25,'CMIP5 AL dimres'!$A$1:$E$34,2)*$F25)*4)/1000000)*C25</f>
        <v>165339.46367999999</v>
      </c>
      <c r="N25" s="77">
        <f>(((VLOOKUP($H25,'CMIP5 AL dimres'!$A$1:$E$34,3)*VLOOKUP($I25,'CMIP5 AL dimres'!$A$1:$E$34,3)*VLOOKUP($J25,'CMIP5 AL dimres'!$A$1:$E$34,3)*VLOOKUP($K25,'CMIP5 AL dimres'!$A$1:$E$34,3)*$F25)*4)/1000000)*C25</f>
        <v>41334.865919999997</v>
      </c>
      <c r="O25" s="77">
        <f>(((VLOOKUP($H25,'CMIP5 AL dimres'!$A$1:$E$34,4)*VLOOKUP($I25,'CMIP5 AL dimres'!$A$1:$E$34,4)*VLOOKUP($J25,'CMIP5 AL dimres'!$A$1:$E$34,4)*VLOOKUP($K25,'CMIP5 AL dimres'!$A$1:$E$34,4)*$F25)*4)/1000000)*C25</f>
        <v>10333.716479999999</v>
      </c>
      <c r="P25" s="77">
        <f>(((VLOOKUP($H25,'CMIP5 AL dimres'!$A$1:$E$34,5)*VLOOKUP($I25,'CMIP5 AL dimres'!$A$1:$E$34,5)*VLOOKUP($J25,'CMIP5 AL dimres'!$A$1:$E$34,5)*VLOOKUP($K25,'CMIP5 AL dimres'!$A$1:$E$34,5)*$F25)*4)/1000000)*C25</f>
        <v>2099.0361600000001</v>
      </c>
    </row>
    <row r="26" spans="1:16" ht="13">
      <c r="A26" s="16">
        <v>1</v>
      </c>
      <c r="B26" s="17" t="s">
        <v>569</v>
      </c>
      <c r="C26" s="16">
        <v>1</v>
      </c>
      <c r="D26" s="74" t="s">
        <v>863</v>
      </c>
      <c r="E26" s="75" t="s">
        <v>703</v>
      </c>
      <c r="F26" s="86">
        <f t="shared" si="1"/>
        <v>1460</v>
      </c>
      <c r="G26" s="16" t="s">
        <v>463</v>
      </c>
      <c r="H26" s="15" t="s">
        <v>2933</v>
      </c>
      <c r="I26" s="15" t="s">
        <v>2897</v>
      </c>
      <c r="J26" s="15" t="s">
        <v>2773</v>
      </c>
      <c r="K26" s="15">
        <v>1</v>
      </c>
      <c r="L26" s="16">
        <v>3</v>
      </c>
      <c r="M26" s="77">
        <f>(((VLOOKUP($H26,'CMIP5 AL dimres'!$A$1:$E$34,2)*VLOOKUP($I26,'CMIP5 AL dimres'!$A$1:$E$34,2)*VLOOKUP($J26,'CMIP5 AL dimres'!$A$1:$E$34,2)*VLOOKUP($K26,'CMIP5 AL dimres'!$A$1:$E$34,2)*$F26)*4)/1000000)*C26</f>
        <v>165339.46367999999</v>
      </c>
      <c r="N26" s="77">
        <f>(((VLOOKUP($H26,'CMIP5 AL dimres'!$A$1:$E$34,3)*VLOOKUP($I26,'CMIP5 AL dimres'!$A$1:$E$34,3)*VLOOKUP($J26,'CMIP5 AL dimres'!$A$1:$E$34,3)*VLOOKUP($K26,'CMIP5 AL dimres'!$A$1:$E$34,3)*$F26)*4)/1000000)*C26</f>
        <v>41334.865919999997</v>
      </c>
      <c r="O26" s="77">
        <f>(((VLOOKUP($H26,'CMIP5 AL dimres'!$A$1:$E$34,4)*VLOOKUP($I26,'CMIP5 AL dimres'!$A$1:$E$34,4)*VLOOKUP($J26,'CMIP5 AL dimres'!$A$1:$E$34,4)*VLOOKUP($K26,'CMIP5 AL dimres'!$A$1:$E$34,4)*$F26)*4)/1000000)*C26</f>
        <v>10333.716479999999</v>
      </c>
      <c r="P26" s="77">
        <f>(((VLOOKUP($H26,'CMIP5 AL dimres'!$A$1:$E$34,5)*VLOOKUP($I26,'CMIP5 AL dimres'!$A$1:$E$34,5)*VLOOKUP($J26,'CMIP5 AL dimres'!$A$1:$E$34,5)*VLOOKUP($K26,'CMIP5 AL dimres'!$A$1:$E$34,5)*$F26)*4)/1000000)*C26</f>
        <v>2099.0361600000001</v>
      </c>
    </row>
    <row r="27" spans="1:16" ht="13">
      <c r="A27" s="16">
        <v>1</v>
      </c>
      <c r="B27" s="17" t="s">
        <v>688</v>
      </c>
      <c r="C27" s="16">
        <v>1</v>
      </c>
      <c r="D27" s="74" t="s">
        <v>863</v>
      </c>
      <c r="E27" s="75" t="s">
        <v>703</v>
      </c>
      <c r="F27" s="86">
        <f t="shared" si="1"/>
        <v>1460</v>
      </c>
      <c r="G27" s="16" t="s">
        <v>463</v>
      </c>
      <c r="H27" s="15" t="s">
        <v>2933</v>
      </c>
      <c r="I27" s="15" t="s">
        <v>2897</v>
      </c>
      <c r="J27" s="15" t="s">
        <v>2773</v>
      </c>
      <c r="K27" s="15">
        <v>1</v>
      </c>
      <c r="L27" s="16">
        <v>3</v>
      </c>
      <c r="M27" s="77">
        <f>(((VLOOKUP($H27,'CMIP5 AL dimres'!$A$1:$E$34,2)*VLOOKUP($I27,'CMIP5 AL dimres'!$A$1:$E$34,2)*VLOOKUP($J27,'CMIP5 AL dimres'!$A$1:$E$34,2)*VLOOKUP($K27,'CMIP5 AL dimres'!$A$1:$E$34,2)*$F27)*4)/1000000)*C27</f>
        <v>165339.46367999999</v>
      </c>
      <c r="N27" s="77">
        <f>(((VLOOKUP($H27,'CMIP5 AL dimres'!$A$1:$E$34,3)*VLOOKUP($I27,'CMIP5 AL dimres'!$A$1:$E$34,3)*VLOOKUP($J27,'CMIP5 AL dimres'!$A$1:$E$34,3)*VLOOKUP($K27,'CMIP5 AL dimres'!$A$1:$E$34,3)*$F27)*4)/1000000)*C27</f>
        <v>41334.865919999997</v>
      </c>
      <c r="O27" s="77">
        <f>(((VLOOKUP($H27,'CMIP5 AL dimres'!$A$1:$E$34,4)*VLOOKUP($I27,'CMIP5 AL dimres'!$A$1:$E$34,4)*VLOOKUP($J27,'CMIP5 AL dimres'!$A$1:$E$34,4)*VLOOKUP($K27,'CMIP5 AL dimres'!$A$1:$E$34,4)*$F27)*4)/1000000)*C27</f>
        <v>10333.716479999999</v>
      </c>
      <c r="P27" s="77">
        <f>(((VLOOKUP($H27,'CMIP5 AL dimres'!$A$1:$E$34,5)*VLOOKUP($I27,'CMIP5 AL dimres'!$A$1:$E$34,5)*VLOOKUP($J27,'CMIP5 AL dimres'!$A$1:$E$34,5)*VLOOKUP($K27,'CMIP5 AL dimres'!$A$1:$E$34,5)*$F27)*4)/1000000)*C27</f>
        <v>2099.0361600000001</v>
      </c>
    </row>
    <row r="28" spans="1:16" ht="13">
      <c r="A28" s="16">
        <v>1</v>
      </c>
      <c r="B28" s="17" t="s">
        <v>448</v>
      </c>
      <c r="C28" s="16">
        <v>1</v>
      </c>
      <c r="D28" s="74" t="s">
        <v>863</v>
      </c>
      <c r="E28" s="75" t="s">
        <v>703</v>
      </c>
      <c r="F28" s="86">
        <f t="shared" si="1"/>
        <v>1460</v>
      </c>
      <c r="G28" s="16" t="s">
        <v>463</v>
      </c>
      <c r="H28" s="15" t="s">
        <v>2933</v>
      </c>
      <c r="I28" s="15" t="s">
        <v>2897</v>
      </c>
      <c r="J28" s="15" t="s">
        <v>2773</v>
      </c>
      <c r="K28" s="15">
        <v>1</v>
      </c>
      <c r="L28" s="16">
        <v>3</v>
      </c>
      <c r="M28" s="77">
        <f>(((VLOOKUP($H28,'CMIP5 AL dimres'!$A$1:$E$34,2)*VLOOKUP($I28,'CMIP5 AL dimres'!$A$1:$E$34,2)*VLOOKUP($J28,'CMIP5 AL dimres'!$A$1:$E$34,2)*VLOOKUP($K28,'CMIP5 AL dimres'!$A$1:$E$34,2)*$F28)*4)/1000000)*C28</f>
        <v>165339.46367999999</v>
      </c>
      <c r="N28" s="77">
        <f>(((VLOOKUP($H28,'CMIP5 AL dimres'!$A$1:$E$34,3)*VLOOKUP($I28,'CMIP5 AL dimres'!$A$1:$E$34,3)*VLOOKUP($J28,'CMIP5 AL dimres'!$A$1:$E$34,3)*VLOOKUP($K28,'CMIP5 AL dimres'!$A$1:$E$34,3)*$F28)*4)/1000000)*C28</f>
        <v>41334.865919999997</v>
      </c>
      <c r="O28" s="77">
        <f>(((VLOOKUP($H28,'CMIP5 AL dimres'!$A$1:$E$34,4)*VLOOKUP($I28,'CMIP5 AL dimres'!$A$1:$E$34,4)*VLOOKUP($J28,'CMIP5 AL dimres'!$A$1:$E$34,4)*VLOOKUP($K28,'CMIP5 AL dimres'!$A$1:$E$34,4)*$F28)*4)/1000000)*C28</f>
        <v>10333.716479999999</v>
      </c>
      <c r="P28" s="77">
        <f>(((VLOOKUP($H28,'CMIP5 AL dimres'!$A$1:$E$34,5)*VLOOKUP($I28,'CMIP5 AL dimres'!$A$1:$E$34,5)*VLOOKUP($J28,'CMIP5 AL dimres'!$A$1:$E$34,5)*VLOOKUP($K28,'CMIP5 AL dimres'!$A$1:$E$34,5)*$F28)*4)/1000000)*C28</f>
        <v>2099.0361600000001</v>
      </c>
    </row>
    <row r="29" spans="1:16" ht="13">
      <c r="A29" s="16">
        <v>1</v>
      </c>
      <c r="B29" s="17" t="s">
        <v>1044</v>
      </c>
      <c r="C29" s="16">
        <v>1</v>
      </c>
      <c r="D29" s="74" t="s">
        <v>863</v>
      </c>
      <c r="E29" s="75" t="s">
        <v>703</v>
      </c>
      <c r="F29" s="86">
        <f t="shared" si="1"/>
        <v>1460</v>
      </c>
      <c r="G29" s="16" t="s">
        <v>463</v>
      </c>
      <c r="H29" s="15" t="s">
        <v>2933</v>
      </c>
      <c r="I29" s="15" t="s">
        <v>2897</v>
      </c>
      <c r="J29" s="15">
        <v>1</v>
      </c>
      <c r="K29" s="15">
        <v>1</v>
      </c>
      <c r="L29" s="16">
        <v>2</v>
      </c>
      <c r="M29" s="77">
        <f>(((VLOOKUP($H29,'CMIP5 AL dimres'!$A$1:$E$34,2)*VLOOKUP($I29,'CMIP5 AL dimres'!$A$1:$E$34,2)*VLOOKUP($J29,'CMIP5 AL dimres'!$A$1:$E$34,2)*VLOOKUP($K29,'CMIP5 AL dimres'!$A$1:$E$34,2)*$F29)*4)/1000000)*C29</f>
        <v>5166.8582399999996</v>
      </c>
      <c r="N29" s="77">
        <f>(((VLOOKUP($H29,'CMIP5 AL dimres'!$A$1:$E$34,3)*VLOOKUP($I29,'CMIP5 AL dimres'!$A$1:$E$34,3)*VLOOKUP($J29,'CMIP5 AL dimres'!$A$1:$E$34,3)*VLOOKUP($K29,'CMIP5 AL dimres'!$A$1:$E$34,3)*$F29)*4)/1000000)*C29</f>
        <v>1291.7145599999999</v>
      </c>
      <c r="O29" s="77">
        <f>(((VLOOKUP($H29,'CMIP5 AL dimres'!$A$1:$E$34,4)*VLOOKUP($I29,'CMIP5 AL dimres'!$A$1:$E$34,4)*VLOOKUP($J29,'CMIP5 AL dimres'!$A$1:$E$34,4)*VLOOKUP($K29,'CMIP5 AL dimres'!$A$1:$E$34,4)*$F29)*4)/1000000)*C29</f>
        <v>322.92863999999997</v>
      </c>
      <c r="P29" s="77">
        <f>(((VLOOKUP($H29,'CMIP5 AL dimres'!$A$1:$E$34,5)*VLOOKUP($I29,'CMIP5 AL dimres'!$A$1:$E$34,5)*VLOOKUP($J29,'CMIP5 AL dimres'!$A$1:$E$34,5)*VLOOKUP($K29,'CMIP5 AL dimres'!$A$1:$E$34,5)*$F29)*4)/1000000)*C29</f>
        <v>80.732159999999993</v>
      </c>
    </row>
    <row r="30" spans="1:16" ht="13">
      <c r="A30" s="16">
        <v>1</v>
      </c>
      <c r="B30" s="17" t="s">
        <v>569</v>
      </c>
      <c r="C30" s="16">
        <v>1</v>
      </c>
      <c r="D30" s="74" t="s">
        <v>2877</v>
      </c>
      <c r="E30" s="75" t="s">
        <v>703</v>
      </c>
      <c r="F30" s="86">
        <f t="shared" si="1"/>
        <v>1460</v>
      </c>
      <c r="G30" s="16" t="s">
        <v>463</v>
      </c>
      <c r="H30" s="15" t="s">
        <v>2933</v>
      </c>
      <c r="I30" s="15" t="s">
        <v>2897</v>
      </c>
      <c r="J30" s="15" t="s">
        <v>2878</v>
      </c>
      <c r="K30" s="15">
        <v>1</v>
      </c>
      <c r="L30" s="16">
        <v>3</v>
      </c>
      <c r="M30" s="77">
        <f>(((VLOOKUP($H30,'CMIP5 AL dimres'!$A$1:$E$34,2)*VLOOKUP($I30,'CMIP5 AL dimres'!$A$1:$E$34,2)*VLOOKUP($J30,'CMIP5 AL dimres'!$A$1:$E$34,2)*VLOOKUP($K30,'CMIP5 AL dimres'!$A$1:$E$34,2)*$F30)*4)/1000000)*C30</f>
        <v>15500.574720000001</v>
      </c>
      <c r="N30" s="77">
        <f>(((VLOOKUP($H30,'CMIP5 AL dimres'!$A$1:$E$34,3)*VLOOKUP($I30,'CMIP5 AL dimres'!$A$1:$E$34,3)*VLOOKUP($J30,'CMIP5 AL dimres'!$A$1:$E$34,3)*VLOOKUP($K30,'CMIP5 AL dimres'!$A$1:$E$34,3)*$F30)*4)/1000000)*C30</f>
        <v>3875.1436800000001</v>
      </c>
      <c r="O30" s="77">
        <f>(((VLOOKUP($H30,'CMIP5 AL dimres'!$A$1:$E$34,4)*VLOOKUP($I30,'CMIP5 AL dimres'!$A$1:$E$34,4)*VLOOKUP($J30,'CMIP5 AL dimres'!$A$1:$E$34,4)*VLOOKUP($K30,'CMIP5 AL dimres'!$A$1:$E$34,4)*$F30)*4)/1000000)*C30</f>
        <v>968.78592000000003</v>
      </c>
      <c r="P30" s="77">
        <f>(((VLOOKUP($H30,'CMIP5 AL dimres'!$A$1:$E$34,5)*VLOOKUP($I30,'CMIP5 AL dimres'!$A$1:$E$34,5)*VLOOKUP($J30,'CMIP5 AL dimres'!$A$1:$E$34,5)*VLOOKUP($K30,'CMIP5 AL dimres'!$A$1:$E$34,5)*$F30)*4)/1000000)*C30</f>
        <v>242.19648000000001</v>
      </c>
    </row>
    <row r="31" spans="1:16" ht="13">
      <c r="A31" s="16">
        <v>1</v>
      </c>
      <c r="B31" s="17" t="s">
        <v>688</v>
      </c>
      <c r="C31" s="16">
        <v>1</v>
      </c>
      <c r="D31" s="74" t="s">
        <v>2877</v>
      </c>
      <c r="E31" s="75" t="s">
        <v>703</v>
      </c>
      <c r="F31" s="86">
        <f t="shared" si="1"/>
        <v>1460</v>
      </c>
      <c r="G31" s="16" t="s">
        <v>463</v>
      </c>
      <c r="H31" s="15" t="s">
        <v>2933</v>
      </c>
      <c r="I31" s="15" t="s">
        <v>2897</v>
      </c>
      <c r="J31" s="15" t="s">
        <v>2878</v>
      </c>
      <c r="K31" s="15">
        <v>1</v>
      </c>
      <c r="L31" s="16">
        <v>3</v>
      </c>
      <c r="M31" s="77">
        <f>(((VLOOKUP($H31,'CMIP5 AL dimres'!$A$1:$E$34,2)*VLOOKUP($I31,'CMIP5 AL dimres'!$A$1:$E$34,2)*VLOOKUP($J31,'CMIP5 AL dimres'!$A$1:$E$34,2)*VLOOKUP($K31,'CMIP5 AL dimres'!$A$1:$E$34,2)*$F31)*4)/1000000)*C31</f>
        <v>15500.574720000001</v>
      </c>
      <c r="N31" s="77">
        <f>(((VLOOKUP($H31,'CMIP5 AL dimres'!$A$1:$E$34,3)*VLOOKUP($I31,'CMIP5 AL dimres'!$A$1:$E$34,3)*VLOOKUP($J31,'CMIP5 AL dimres'!$A$1:$E$34,3)*VLOOKUP($K31,'CMIP5 AL dimres'!$A$1:$E$34,3)*$F31)*4)/1000000)*C31</f>
        <v>3875.1436800000001</v>
      </c>
      <c r="O31" s="77">
        <f>(((VLOOKUP($H31,'CMIP5 AL dimres'!$A$1:$E$34,4)*VLOOKUP($I31,'CMIP5 AL dimres'!$A$1:$E$34,4)*VLOOKUP($J31,'CMIP5 AL dimres'!$A$1:$E$34,4)*VLOOKUP($K31,'CMIP5 AL dimres'!$A$1:$E$34,4)*$F31)*4)/1000000)*C31</f>
        <v>968.78592000000003</v>
      </c>
      <c r="P31" s="77">
        <f>(((VLOOKUP($H31,'CMIP5 AL dimres'!$A$1:$E$34,5)*VLOOKUP($I31,'CMIP5 AL dimres'!$A$1:$E$34,5)*VLOOKUP($J31,'CMIP5 AL dimres'!$A$1:$E$34,5)*VLOOKUP($K31,'CMIP5 AL dimres'!$A$1:$E$34,5)*$F31)*4)/1000000)*C31</f>
        <v>242.19648000000001</v>
      </c>
    </row>
    <row r="32" spans="1:16" ht="13">
      <c r="A32" s="16">
        <v>1</v>
      </c>
      <c r="B32" s="17" t="s">
        <v>448</v>
      </c>
      <c r="C32" s="16">
        <v>1</v>
      </c>
      <c r="D32" s="74" t="s">
        <v>2877</v>
      </c>
      <c r="E32" s="75" t="s">
        <v>703</v>
      </c>
      <c r="F32" s="86">
        <f t="shared" si="1"/>
        <v>1460</v>
      </c>
      <c r="G32" s="16" t="s">
        <v>463</v>
      </c>
      <c r="H32" s="15" t="s">
        <v>2933</v>
      </c>
      <c r="I32" s="15" t="s">
        <v>2897</v>
      </c>
      <c r="J32" s="15" t="s">
        <v>2878</v>
      </c>
      <c r="K32" s="15">
        <v>1</v>
      </c>
      <c r="L32" s="16">
        <v>3</v>
      </c>
      <c r="M32" s="77">
        <f>(((VLOOKUP($H32,'CMIP5 AL dimres'!$A$1:$E$34,2)*VLOOKUP($I32,'CMIP5 AL dimres'!$A$1:$E$34,2)*VLOOKUP($J32,'CMIP5 AL dimres'!$A$1:$E$34,2)*VLOOKUP($K32,'CMIP5 AL dimres'!$A$1:$E$34,2)*$F32)*4)/1000000)*C32</f>
        <v>15500.574720000001</v>
      </c>
      <c r="N32" s="77">
        <f>(((VLOOKUP($H32,'CMIP5 AL dimres'!$A$1:$E$34,3)*VLOOKUP($I32,'CMIP5 AL dimres'!$A$1:$E$34,3)*VLOOKUP($J32,'CMIP5 AL dimres'!$A$1:$E$34,3)*VLOOKUP($K32,'CMIP5 AL dimres'!$A$1:$E$34,3)*$F32)*4)/1000000)*C32</f>
        <v>3875.1436800000001</v>
      </c>
      <c r="O32" s="77">
        <f>(((VLOOKUP($H32,'CMIP5 AL dimres'!$A$1:$E$34,4)*VLOOKUP($I32,'CMIP5 AL dimres'!$A$1:$E$34,4)*VLOOKUP($J32,'CMIP5 AL dimres'!$A$1:$E$34,4)*VLOOKUP($K32,'CMIP5 AL dimres'!$A$1:$E$34,4)*$F32)*4)/1000000)*C32</f>
        <v>968.78592000000003</v>
      </c>
      <c r="P32" s="77">
        <f>(((VLOOKUP($H32,'CMIP5 AL dimres'!$A$1:$E$34,5)*VLOOKUP($I32,'CMIP5 AL dimres'!$A$1:$E$34,5)*VLOOKUP($J32,'CMIP5 AL dimres'!$A$1:$E$34,5)*VLOOKUP($K32,'CMIP5 AL dimres'!$A$1:$E$34,5)*$F32)*4)/1000000)*C32</f>
        <v>242.19648000000001</v>
      </c>
    </row>
    <row r="33" spans="1:16" ht="13">
      <c r="A33" s="16">
        <v>1</v>
      </c>
      <c r="B33" s="17" t="s">
        <v>1052</v>
      </c>
      <c r="C33" s="16">
        <v>1</v>
      </c>
      <c r="D33" s="74" t="s">
        <v>2877</v>
      </c>
      <c r="E33" s="75" t="s">
        <v>703</v>
      </c>
      <c r="F33" s="86">
        <f t="shared" si="1"/>
        <v>1460</v>
      </c>
      <c r="G33" s="16" t="s">
        <v>463</v>
      </c>
      <c r="H33" s="15" t="s">
        <v>2933</v>
      </c>
      <c r="I33" s="15" t="s">
        <v>2897</v>
      </c>
      <c r="J33" s="15">
        <v>1</v>
      </c>
      <c r="K33" s="15">
        <v>1</v>
      </c>
      <c r="L33" s="16">
        <v>2</v>
      </c>
      <c r="M33" s="77">
        <f>(((VLOOKUP($H33,'CMIP5 AL dimres'!$A$1:$E$34,2)*VLOOKUP($I33,'CMIP5 AL dimres'!$A$1:$E$34,2)*VLOOKUP($J33,'CMIP5 AL dimres'!$A$1:$E$34,2)*VLOOKUP($K33,'CMIP5 AL dimres'!$A$1:$E$34,2)*$F33)*4)/1000000)*C33</f>
        <v>5166.8582399999996</v>
      </c>
      <c r="N33" s="77">
        <f>(((VLOOKUP($H33,'CMIP5 AL dimres'!$A$1:$E$34,3)*VLOOKUP($I33,'CMIP5 AL dimres'!$A$1:$E$34,3)*VLOOKUP($J33,'CMIP5 AL dimres'!$A$1:$E$34,3)*VLOOKUP($K33,'CMIP5 AL dimres'!$A$1:$E$34,3)*$F33)*4)/1000000)*C33</f>
        <v>1291.7145599999999</v>
      </c>
      <c r="O33" s="77">
        <f>(((VLOOKUP($H33,'CMIP5 AL dimres'!$A$1:$E$34,4)*VLOOKUP($I33,'CMIP5 AL dimres'!$A$1:$E$34,4)*VLOOKUP($J33,'CMIP5 AL dimres'!$A$1:$E$34,4)*VLOOKUP($K33,'CMIP5 AL dimres'!$A$1:$E$34,4)*$F33)*4)/1000000)*C33</f>
        <v>322.92863999999997</v>
      </c>
      <c r="P33" s="77">
        <f>(((VLOOKUP($H33,'CMIP5 AL dimres'!$A$1:$E$34,5)*VLOOKUP($I33,'CMIP5 AL dimres'!$A$1:$E$34,5)*VLOOKUP($J33,'CMIP5 AL dimres'!$A$1:$E$34,5)*VLOOKUP($K33,'CMIP5 AL dimres'!$A$1:$E$34,5)*$F33)*4)/1000000)*C33</f>
        <v>80.732159999999993</v>
      </c>
    </row>
    <row r="34" spans="1:16" ht="13">
      <c r="A34" s="16">
        <v>1</v>
      </c>
      <c r="B34" s="17" t="s">
        <v>2555</v>
      </c>
      <c r="C34" s="16">
        <v>1</v>
      </c>
      <c r="D34" s="15" t="s">
        <v>704</v>
      </c>
      <c r="E34" s="16" t="s">
        <v>871</v>
      </c>
      <c r="F34" s="16">
        <v>12</v>
      </c>
      <c r="G34" s="16" t="s">
        <v>463</v>
      </c>
      <c r="H34" s="15" t="s">
        <v>2933</v>
      </c>
      <c r="I34" s="15" t="s">
        <v>2897</v>
      </c>
      <c r="J34" s="15">
        <v>1</v>
      </c>
      <c r="K34" s="15">
        <v>1</v>
      </c>
      <c r="L34" s="16">
        <v>2</v>
      </c>
      <c r="M34" s="77">
        <f>(((VLOOKUP($H34,'CMIP5 AL dimres'!$A$1:$E$34,2)*VLOOKUP($I34,'CMIP5 AL dimres'!$A$1:$E$34,2)*VLOOKUP($J34,'CMIP5 AL dimres'!$A$1:$E$34,2)*VLOOKUP($K34,'CMIP5 AL dimres'!$A$1:$E$34,2)*$F34)*4)/1000000)*C34</f>
        <v>42.467328000000002</v>
      </c>
      <c r="N34" s="77">
        <f>(((VLOOKUP($H34,'CMIP5 AL dimres'!$A$1:$E$34,3)*VLOOKUP($I34,'CMIP5 AL dimres'!$A$1:$E$34,3)*VLOOKUP($J34,'CMIP5 AL dimres'!$A$1:$E$34,3)*VLOOKUP($K34,'CMIP5 AL dimres'!$A$1:$E$34,3)*$F34)*4)/1000000)*C34</f>
        <v>10.616832</v>
      </c>
      <c r="O34" s="77">
        <f>(((VLOOKUP($H34,'CMIP5 AL dimres'!$A$1:$E$34,4)*VLOOKUP($I34,'CMIP5 AL dimres'!$A$1:$E$34,4)*VLOOKUP($J34,'CMIP5 AL dimres'!$A$1:$E$34,4)*VLOOKUP($K34,'CMIP5 AL dimres'!$A$1:$E$34,4)*$F34)*4)/1000000)*C34</f>
        <v>2.6542080000000001</v>
      </c>
      <c r="P34" s="77">
        <f>(((VLOOKUP($H34,'CMIP5 AL dimres'!$A$1:$E$34,5)*VLOOKUP($I34,'CMIP5 AL dimres'!$A$1:$E$34,5)*VLOOKUP($J34,'CMIP5 AL dimres'!$A$1:$E$34,5)*VLOOKUP($K34,'CMIP5 AL dimres'!$A$1:$E$34,5)*$F34)*4)/1000000)*C34</f>
        <v>0.66355200000000003</v>
      </c>
    </row>
    <row r="35" spans="1:16" ht="13">
      <c r="A35" s="16">
        <v>1</v>
      </c>
      <c r="B35" s="17" t="s">
        <v>2558</v>
      </c>
      <c r="C35" s="16">
        <v>1</v>
      </c>
      <c r="D35" s="15" t="s">
        <v>704</v>
      </c>
      <c r="E35" s="16" t="s">
        <v>871</v>
      </c>
      <c r="F35" s="16">
        <v>12</v>
      </c>
      <c r="G35" s="16" t="s">
        <v>463</v>
      </c>
      <c r="H35" s="15" t="s">
        <v>2933</v>
      </c>
      <c r="I35" s="15" t="s">
        <v>2897</v>
      </c>
      <c r="J35" s="15">
        <v>1</v>
      </c>
      <c r="K35" s="15">
        <v>1</v>
      </c>
      <c r="L35" s="16">
        <v>2</v>
      </c>
      <c r="M35" s="77">
        <f>(((VLOOKUP($H35,'CMIP5 AL dimres'!$A$1:$E$34,2)*VLOOKUP($I35,'CMIP5 AL dimres'!$A$1:$E$34,2)*VLOOKUP($J35,'CMIP5 AL dimres'!$A$1:$E$34,2)*VLOOKUP($K35,'CMIP5 AL dimres'!$A$1:$E$34,2)*$F35)*4)/1000000)*C35</f>
        <v>42.467328000000002</v>
      </c>
      <c r="N35" s="77">
        <f>(((VLOOKUP($H35,'CMIP5 AL dimres'!$A$1:$E$34,3)*VLOOKUP($I35,'CMIP5 AL dimres'!$A$1:$E$34,3)*VLOOKUP($J35,'CMIP5 AL dimres'!$A$1:$E$34,3)*VLOOKUP($K35,'CMIP5 AL dimres'!$A$1:$E$34,3)*$F35)*4)/1000000)*C35</f>
        <v>10.616832</v>
      </c>
      <c r="O35" s="77">
        <f>(((VLOOKUP($H35,'CMIP5 AL dimres'!$A$1:$E$34,4)*VLOOKUP($I35,'CMIP5 AL dimres'!$A$1:$E$34,4)*VLOOKUP($J35,'CMIP5 AL dimres'!$A$1:$E$34,4)*VLOOKUP($K35,'CMIP5 AL dimres'!$A$1:$E$34,4)*$F35)*4)/1000000)*C35</f>
        <v>2.6542080000000001</v>
      </c>
      <c r="P35" s="77">
        <f>(((VLOOKUP($H35,'CMIP5 AL dimres'!$A$1:$E$34,5)*VLOOKUP($I35,'CMIP5 AL dimres'!$A$1:$E$34,5)*VLOOKUP($J35,'CMIP5 AL dimres'!$A$1:$E$34,5)*VLOOKUP($K35,'CMIP5 AL dimres'!$A$1:$E$34,5)*$F35)*4)/1000000)*C35</f>
        <v>0.66355200000000003</v>
      </c>
    </row>
    <row r="36" spans="1:16" ht="13">
      <c r="A36" s="16">
        <v>1</v>
      </c>
      <c r="B36" s="17" t="s">
        <v>2711</v>
      </c>
      <c r="C36" s="16">
        <v>1</v>
      </c>
      <c r="D36" s="15" t="s">
        <v>704</v>
      </c>
      <c r="E36" s="16" t="s">
        <v>871</v>
      </c>
      <c r="F36" s="16">
        <v>12</v>
      </c>
      <c r="G36" s="16" t="s">
        <v>463</v>
      </c>
      <c r="H36" s="15" t="s">
        <v>2933</v>
      </c>
      <c r="I36" s="15" t="s">
        <v>2897</v>
      </c>
      <c r="J36" s="15">
        <v>1</v>
      </c>
      <c r="K36" s="15">
        <v>1</v>
      </c>
      <c r="L36" s="16">
        <v>2</v>
      </c>
      <c r="M36" s="77">
        <f>(((VLOOKUP($H36,'CMIP5 AL dimres'!$A$1:$E$34,2)*VLOOKUP($I36,'CMIP5 AL dimres'!$A$1:$E$34,2)*VLOOKUP($J36,'CMIP5 AL dimres'!$A$1:$E$34,2)*VLOOKUP($K36,'CMIP5 AL dimres'!$A$1:$E$34,2)*$F36)*4)/1000000)*C36</f>
        <v>42.467328000000002</v>
      </c>
      <c r="N36" s="77">
        <f>(((VLOOKUP($H36,'CMIP5 AL dimres'!$A$1:$E$34,3)*VLOOKUP($I36,'CMIP5 AL dimres'!$A$1:$E$34,3)*VLOOKUP($J36,'CMIP5 AL dimres'!$A$1:$E$34,3)*VLOOKUP($K36,'CMIP5 AL dimres'!$A$1:$E$34,3)*$F36)*4)/1000000)*C36</f>
        <v>10.616832</v>
      </c>
      <c r="O36" s="77">
        <f>(((VLOOKUP($H36,'CMIP5 AL dimres'!$A$1:$E$34,4)*VLOOKUP($I36,'CMIP5 AL dimres'!$A$1:$E$34,4)*VLOOKUP($J36,'CMIP5 AL dimres'!$A$1:$E$34,4)*VLOOKUP($K36,'CMIP5 AL dimres'!$A$1:$E$34,4)*$F36)*4)/1000000)*C36</f>
        <v>2.6542080000000001</v>
      </c>
      <c r="P36" s="77">
        <f>(((VLOOKUP($H36,'CMIP5 AL dimres'!$A$1:$E$34,5)*VLOOKUP($I36,'CMIP5 AL dimres'!$A$1:$E$34,5)*VLOOKUP($J36,'CMIP5 AL dimres'!$A$1:$E$34,5)*VLOOKUP($K36,'CMIP5 AL dimres'!$A$1:$E$34,5)*$F36)*4)/1000000)*C36</f>
        <v>0.66355200000000003</v>
      </c>
    </row>
    <row r="37" spans="1:16" ht="13">
      <c r="A37" s="16">
        <v>2</v>
      </c>
      <c r="B37" s="17" t="s">
        <v>2747</v>
      </c>
      <c r="C37" s="16">
        <v>1</v>
      </c>
      <c r="D37" s="15" t="s">
        <v>704</v>
      </c>
      <c r="E37" s="16" t="s">
        <v>871</v>
      </c>
      <c r="F37" s="16">
        <v>12</v>
      </c>
      <c r="G37" s="16" t="s">
        <v>463</v>
      </c>
      <c r="H37" s="15" t="s">
        <v>2933</v>
      </c>
      <c r="I37" s="15" t="s">
        <v>2897</v>
      </c>
      <c r="J37" s="15">
        <v>1</v>
      </c>
      <c r="K37" s="15">
        <v>1</v>
      </c>
      <c r="L37" s="16">
        <v>2</v>
      </c>
      <c r="M37" s="77">
        <f>(((VLOOKUP($H37,'CMIP5 AL dimres'!$A$1:$E$34,2)*VLOOKUP($I37,'CMIP5 AL dimres'!$A$1:$E$34,2)*VLOOKUP($J37,'CMIP5 AL dimres'!$A$1:$E$34,2)*VLOOKUP($K37,'CMIP5 AL dimres'!$A$1:$E$34,2)*$F37)*4)/1000000)*C37</f>
        <v>42.467328000000002</v>
      </c>
      <c r="N37" s="77">
        <f>(((VLOOKUP($H37,'CMIP5 AL dimres'!$A$1:$E$34,3)*VLOOKUP($I37,'CMIP5 AL dimres'!$A$1:$E$34,3)*VLOOKUP($J37,'CMIP5 AL dimres'!$A$1:$E$34,3)*VLOOKUP($K37,'CMIP5 AL dimres'!$A$1:$E$34,3)*$F37)*4)/1000000)*C37</f>
        <v>10.616832</v>
      </c>
      <c r="O37" s="77">
        <f>(((VLOOKUP($H37,'CMIP5 AL dimres'!$A$1:$E$34,4)*VLOOKUP($I37,'CMIP5 AL dimres'!$A$1:$E$34,4)*VLOOKUP($J37,'CMIP5 AL dimres'!$A$1:$E$34,4)*VLOOKUP($K37,'CMIP5 AL dimres'!$A$1:$E$34,4)*$F37)*4)/1000000)*C37</f>
        <v>2.6542080000000001</v>
      </c>
      <c r="P37" s="77">
        <f>(((VLOOKUP($H37,'CMIP5 AL dimres'!$A$1:$E$34,5)*VLOOKUP($I37,'CMIP5 AL dimres'!$A$1:$E$34,5)*VLOOKUP($J37,'CMIP5 AL dimres'!$A$1:$E$34,5)*VLOOKUP($K37,'CMIP5 AL dimres'!$A$1:$E$34,5)*$F37)*4)/1000000)*C37</f>
        <v>0.66355200000000003</v>
      </c>
    </row>
    <row r="38" spans="1:16" ht="13">
      <c r="A38" s="16">
        <v>1</v>
      </c>
      <c r="B38" s="17" t="s">
        <v>3039</v>
      </c>
      <c r="C38" s="16">
        <v>1</v>
      </c>
      <c r="D38" s="15" t="s">
        <v>704</v>
      </c>
      <c r="E38" s="16" t="s">
        <v>871</v>
      </c>
      <c r="F38" s="16">
        <v>12</v>
      </c>
      <c r="G38" s="16" t="s">
        <v>463</v>
      </c>
      <c r="H38" s="15" t="s">
        <v>2933</v>
      </c>
      <c r="I38" s="15" t="s">
        <v>2897</v>
      </c>
      <c r="J38" s="15">
        <v>1</v>
      </c>
      <c r="K38" s="15">
        <v>1</v>
      </c>
      <c r="L38" s="16">
        <v>2</v>
      </c>
      <c r="M38" s="77">
        <f>(((VLOOKUP($H38,'CMIP5 AL dimres'!$A$1:$E$34,2)*VLOOKUP($I38,'CMIP5 AL dimres'!$A$1:$E$34,2)*VLOOKUP($J38,'CMIP5 AL dimres'!$A$1:$E$34,2)*VLOOKUP($K38,'CMIP5 AL dimres'!$A$1:$E$34,2)*$F38)*4)/1000000)*C38</f>
        <v>42.467328000000002</v>
      </c>
      <c r="N38" s="77">
        <f>(((VLOOKUP($H38,'CMIP5 AL dimres'!$A$1:$E$34,3)*VLOOKUP($I38,'CMIP5 AL dimres'!$A$1:$E$34,3)*VLOOKUP($J38,'CMIP5 AL dimres'!$A$1:$E$34,3)*VLOOKUP($K38,'CMIP5 AL dimres'!$A$1:$E$34,3)*$F38)*4)/1000000)*C38</f>
        <v>10.616832</v>
      </c>
      <c r="O38" s="77">
        <f>(((VLOOKUP($H38,'CMIP5 AL dimres'!$A$1:$E$34,4)*VLOOKUP($I38,'CMIP5 AL dimres'!$A$1:$E$34,4)*VLOOKUP($J38,'CMIP5 AL dimres'!$A$1:$E$34,4)*VLOOKUP($K38,'CMIP5 AL dimres'!$A$1:$E$34,4)*$F38)*4)/1000000)*C38</f>
        <v>2.6542080000000001</v>
      </c>
      <c r="P38" s="77">
        <f>(((VLOOKUP($H38,'CMIP5 AL dimres'!$A$1:$E$34,5)*VLOOKUP($I38,'CMIP5 AL dimres'!$A$1:$E$34,5)*VLOOKUP($J38,'CMIP5 AL dimres'!$A$1:$E$34,5)*VLOOKUP($K38,'CMIP5 AL dimres'!$A$1:$E$34,5)*$F38)*4)/1000000)*C38</f>
        <v>0.66355200000000003</v>
      </c>
    </row>
    <row r="39" spans="1:16" ht="13">
      <c r="A39" s="16">
        <v>1</v>
      </c>
      <c r="B39" s="17" t="s">
        <v>2867</v>
      </c>
      <c r="C39" s="16">
        <v>1</v>
      </c>
      <c r="D39" s="15" t="s">
        <v>704</v>
      </c>
      <c r="E39" s="16" t="s">
        <v>871</v>
      </c>
      <c r="F39" s="16">
        <v>12</v>
      </c>
      <c r="G39" s="16" t="s">
        <v>463</v>
      </c>
      <c r="H39" s="15" t="s">
        <v>2933</v>
      </c>
      <c r="I39" s="15" t="s">
        <v>2897</v>
      </c>
      <c r="J39" s="15">
        <v>1</v>
      </c>
      <c r="K39" s="15">
        <v>1</v>
      </c>
      <c r="L39" s="16">
        <v>2</v>
      </c>
      <c r="M39" s="77">
        <f>(((VLOOKUP($H39,'CMIP5 AL dimres'!$A$1:$E$34,2)*VLOOKUP($I39,'CMIP5 AL dimres'!$A$1:$E$34,2)*VLOOKUP($J39,'CMIP5 AL dimres'!$A$1:$E$34,2)*VLOOKUP($K39,'CMIP5 AL dimres'!$A$1:$E$34,2)*$F39)*4)/1000000)*C39</f>
        <v>42.467328000000002</v>
      </c>
      <c r="N39" s="77">
        <f>(((VLOOKUP($H39,'CMIP5 AL dimres'!$A$1:$E$34,3)*VLOOKUP($I39,'CMIP5 AL dimres'!$A$1:$E$34,3)*VLOOKUP($J39,'CMIP5 AL dimres'!$A$1:$E$34,3)*VLOOKUP($K39,'CMIP5 AL dimres'!$A$1:$E$34,3)*$F39)*4)/1000000)*C39</f>
        <v>10.616832</v>
      </c>
      <c r="O39" s="77">
        <f>(((VLOOKUP($H39,'CMIP5 AL dimres'!$A$1:$E$34,4)*VLOOKUP($I39,'CMIP5 AL dimres'!$A$1:$E$34,4)*VLOOKUP($J39,'CMIP5 AL dimres'!$A$1:$E$34,4)*VLOOKUP($K39,'CMIP5 AL dimres'!$A$1:$E$34,4)*$F39)*4)/1000000)*C39</f>
        <v>2.6542080000000001</v>
      </c>
      <c r="P39" s="77">
        <f>(((VLOOKUP($H39,'CMIP5 AL dimres'!$A$1:$E$34,5)*VLOOKUP($I39,'CMIP5 AL dimres'!$A$1:$E$34,5)*VLOOKUP($J39,'CMIP5 AL dimres'!$A$1:$E$34,5)*VLOOKUP($K39,'CMIP5 AL dimres'!$A$1:$E$34,5)*$F39)*4)/1000000)*C39</f>
        <v>0.66355200000000003</v>
      </c>
    </row>
    <row r="40" spans="1:16" ht="13">
      <c r="A40" s="16">
        <v>1</v>
      </c>
      <c r="B40" s="17" t="s">
        <v>2671</v>
      </c>
      <c r="C40" s="16">
        <v>1</v>
      </c>
      <c r="D40" s="15" t="s">
        <v>704</v>
      </c>
      <c r="E40" s="16" t="s">
        <v>871</v>
      </c>
      <c r="F40" s="16">
        <v>12</v>
      </c>
      <c r="G40" s="16" t="s">
        <v>463</v>
      </c>
      <c r="H40" s="15" t="s">
        <v>2933</v>
      </c>
      <c r="I40" s="15" t="s">
        <v>2897</v>
      </c>
      <c r="J40" s="15">
        <v>1</v>
      </c>
      <c r="K40" s="15">
        <v>1</v>
      </c>
      <c r="L40" s="16">
        <v>2</v>
      </c>
      <c r="M40" s="77">
        <f>(((VLOOKUP($H40,'CMIP5 AL dimres'!$A$1:$E$34,2)*VLOOKUP($I40,'CMIP5 AL dimres'!$A$1:$E$34,2)*VLOOKUP($J40,'CMIP5 AL dimres'!$A$1:$E$34,2)*VLOOKUP($K40,'CMIP5 AL dimres'!$A$1:$E$34,2)*$F40)*4)/1000000)*C40</f>
        <v>42.467328000000002</v>
      </c>
      <c r="N40" s="77">
        <f>(((VLOOKUP($H40,'CMIP5 AL dimres'!$A$1:$E$34,3)*VLOOKUP($I40,'CMIP5 AL dimres'!$A$1:$E$34,3)*VLOOKUP($J40,'CMIP5 AL dimres'!$A$1:$E$34,3)*VLOOKUP($K40,'CMIP5 AL dimres'!$A$1:$E$34,3)*$F40)*4)/1000000)*C40</f>
        <v>10.616832</v>
      </c>
      <c r="O40" s="77">
        <f>(((VLOOKUP($H40,'CMIP5 AL dimres'!$A$1:$E$34,4)*VLOOKUP($I40,'CMIP5 AL dimres'!$A$1:$E$34,4)*VLOOKUP($J40,'CMIP5 AL dimres'!$A$1:$E$34,4)*VLOOKUP($K40,'CMIP5 AL dimres'!$A$1:$E$34,4)*$F40)*4)/1000000)*C40</f>
        <v>2.6542080000000001</v>
      </c>
      <c r="P40" s="77">
        <f>(((VLOOKUP($H40,'CMIP5 AL dimres'!$A$1:$E$34,5)*VLOOKUP($I40,'CMIP5 AL dimres'!$A$1:$E$34,5)*VLOOKUP($J40,'CMIP5 AL dimres'!$A$1:$E$34,5)*VLOOKUP($K40,'CMIP5 AL dimres'!$A$1:$E$34,5)*$F40)*4)/1000000)*C40</f>
        <v>0.66355200000000003</v>
      </c>
    </row>
    <row r="41" spans="1:16" ht="13">
      <c r="A41" s="16">
        <v>1</v>
      </c>
      <c r="B41" s="17" t="s">
        <v>2786</v>
      </c>
      <c r="C41" s="16">
        <v>1</v>
      </c>
      <c r="D41" s="15" t="s">
        <v>704</v>
      </c>
      <c r="E41" s="16" t="s">
        <v>871</v>
      </c>
      <c r="F41" s="16">
        <v>12</v>
      </c>
      <c r="G41" s="16" t="s">
        <v>463</v>
      </c>
      <c r="H41" s="15" t="s">
        <v>2933</v>
      </c>
      <c r="I41" s="15" t="s">
        <v>2897</v>
      </c>
      <c r="J41" s="15">
        <v>1</v>
      </c>
      <c r="K41" s="15">
        <v>1</v>
      </c>
      <c r="L41" s="16">
        <v>2</v>
      </c>
      <c r="M41" s="77">
        <f>(((VLOOKUP($H41,'CMIP5 AL dimres'!$A$1:$E$34,2)*VLOOKUP($I41,'CMIP5 AL dimres'!$A$1:$E$34,2)*VLOOKUP($J41,'CMIP5 AL dimres'!$A$1:$E$34,2)*VLOOKUP($K41,'CMIP5 AL dimres'!$A$1:$E$34,2)*$F41)*4)/1000000)*C41</f>
        <v>42.467328000000002</v>
      </c>
      <c r="N41" s="77">
        <f>(((VLOOKUP($H41,'CMIP5 AL dimres'!$A$1:$E$34,3)*VLOOKUP($I41,'CMIP5 AL dimres'!$A$1:$E$34,3)*VLOOKUP($J41,'CMIP5 AL dimres'!$A$1:$E$34,3)*VLOOKUP($K41,'CMIP5 AL dimres'!$A$1:$E$34,3)*$F41)*4)/1000000)*C41</f>
        <v>10.616832</v>
      </c>
      <c r="O41" s="77">
        <f>(((VLOOKUP($H41,'CMIP5 AL dimres'!$A$1:$E$34,4)*VLOOKUP($I41,'CMIP5 AL dimres'!$A$1:$E$34,4)*VLOOKUP($J41,'CMIP5 AL dimres'!$A$1:$E$34,4)*VLOOKUP($K41,'CMIP5 AL dimres'!$A$1:$E$34,4)*$F41)*4)/1000000)*C41</f>
        <v>2.6542080000000001</v>
      </c>
      <c r="P41" s="77">
        <f>(((VLOOKUP($H41,'CMIP5 AL dimres'!$A$1:$E$34,5)*VLOOKUP($I41,'CMIP5 AL dimres'!$A$1:$E$34,5)*VLOOKUP($J41,'CMIP5 AL dimres'!$A$1:$E$34,5)*VLOOKUP($K41,'CMIP5 AL dimres'!$A$1:$E$34,5)*$F41)*4)/1000000)*C41</f>
        <v>0.66355200000000003</v>
      </c>
    </row>
    <row r="42" spans="1:16" ht="13">
      <c r="A42" s="16">
        <v>3</v>
      </c>
      <c r="B42" s="17" t="s">
        <v>3045</v>
      </c>
      <c r="C42" s="16">
        <v>1</v>
      </c>
      <c r="D42" s="15" t="s">
        <v>704</v>
      </c>
      <c r="E42" s="16" t="s">
        <v>871</v>
      </c>
      <c r="F42" s="16">
        <v>12</v>
      </c>
      <c r="G42" s="16" t="s">
        <v>463</v>
      </c>
      <c r="H42" s="15" t="s">
        <v>2933</v>
      </c>
      <c r="I42" s="15" t="s">
        <v>2897</v>
      </c>
      <c r="J42" s="15">
        <v>1</v>
      </c>
      <c r="K42" s="15">
        <v>1</v>
      </c>
      <c r="L42" s="16">
        <v>2</v>
      </c>
      <c r="M42" s="77">
        <f>(((VLOOKUP($H42,'CMIP5 AL dimres'!$A$1:$E$34,2)*VLOOKUP($I42,'CMIP5 AL dimres'!$A$1:$E$34,2)*VLOOKUP($J42,'CMIP5 AL dimres'!$A$1:$E$34,2)*VLOOKUP($K42,'CMIP5 AL dimres'!$A$1:$E$34,2)*$F42)*4)/1000000)*C42</f>
        <v>42.467328000000002</v>
      </c>
      <c r="N42" s="77">
        <f>(((VLOOKUP($H42,'CMIP5 AL dimres'!$A$1:$E$34,3)*VLOOKUP($I42,'CMIP5 AL dimres'!$A$1:$E$34,3)*VLOOKUP($J42,'CMIP5 AL dimres'!$A$1:$E$34,3)*VLOOKUP($K42,'CMIP5 AL dimres'!$A$1:$E$34,3)*$F42)*4)/1000000)*C42</f>
        <v>10.616832</v>
      </c>
      <c r="O42" s="77">
        <f>(((VLOOKUP($H42,'CMIP5 AL dimres'!$A$1:$E$34,4)*VLOOKUP($I42,'CMIP5 AL dimres'!$A$1:$E$34,4)*VLOOKUP($J42,'CMIP5 AL dimres'!$A$1:$E$34,4)*VLOOKUP($K42,'CMIP5 AL dimres'!$A$1:$E$34,4)*$F42)*4)/1000000)*C42</f>
        <v>2.6542080000000001</v>
      </c>
      <c r="P42" s="77">
        <f>(((VLOOKUP($H42,'CMIP5 AL dimres'!$A$1:$E$34,5)*VLOOKUP($I42,'CMIP5 AL dimres'!$A$1:$E$34,5)*VLOOKUP($J42,'CMIP5 AL dimres'!$A$1:$E$34,5)*VLOOKUP($K42,'CMIP5 AL dimres'!$A$1:$E$34,5)*$F42)*4)/1000000)*C42</f>
        <v>0.66355200000000003</v>
      </c>
    </row>
    <row r="43" spans="1:16" ht="13">
      <c r="A43" s="16">
        <v>3</v>
      </c>
      <c r="B43" s="17" t="s">
        <v>2763</v>
      </c>
      <c r="C43" s="16">
        <v>1</v>
      </c>
      <c r="D43" s="15" t="s">
        <v>704</v>
      </c>
      <c r="E43" s="16" t="s">
        <v>871</v>
      </c>
      <c r="F43" s="16">
        <v>12</v>
      </c>
      <c r="G43" s="16" t="s">
        <v>463</v>
      </c>
      <c r="H43" s="15" t="s">
        <v>2933</v>
      </c>
      <c r="I43" s="15" t="s">
        <v>2897</v>
      </c>
      <c r="J43" s="15">
        <v>1</v>
      </c>
      <c r="K43" s="15">
        <v>1</v>
      </c>
      <c r="L43" s="16">
        <v>2</v>
      </c>
      <c r="M43" s="77">
        <f>(((VLOOKUP($H43,'CMIP5 AL dimres'!$A$1:$E$34,2)*VLOOKUP($I43,'CMIP5 AL dimres'!$A$1:$E$34,2)*VLOOKUP($J43,'CMIP5 AL dimres'!$A$1:$E$34,2)*VLOOKUP($K43,'CMIP5 AL dimres'!$A$1:$E$34,2)*$F43)*4)/1000000)*C43</f>
        <v>42.467328000000002</v>
      </c>
      <c r="N43" s="77">
        <f>(((VLOOKUP($H43,'CMIP5 AL dimres'!$A$1:$E$34,3)*VLOOKUP($I43,'CMIP5 AL dimres'!$A$1:$E$34,3)*VLOOKUP($J43,'CMIP5 AL dimres'!$A$1:$E$34,3)*VLOOKUP($K43,'CMIP5 AL dimres'!$A$1:$E$34,3)*$F43)*4)/1000000)*C43</f>
        <v>10.616832</v>
      </c>
      <c r="O43" s="77">
        <f>(((VLOOKUP($H43,'CMIP5 AL dimres'!$A$1:$E$34,4)*VLOOKUP($I43,'CMIP5 AL dimres'!$A$1:$E$34,4)*VLOOKUP($J43,'CMIP5 AL dimres'!$A$1:$E$34,4)*VLOOKUP($K43,'CMIP5 AL dimres'!$A$1:$E$34,4)*$F43)*4)/1000000)*C43</f>
        <v>2.6542080000000001</v>
      </c>
      <c r="P43" s="77">
        <f>(((VLOOKUP($H43,'CMIP5 AL dimres'!$A$1:$E$34,5)*VLOOKUP($I43,'CMIP5 AL dimres'!$A$1:$E$34,5)*VLOOKUP($J43,'CMIP5 AL dimres'!$A$1:$E$34,5)*VLOOKUP($K43,'CMIP5 AL dimres'!$A$1:$E$34,5)*$F43)*4)/1000000)*C43</f>
        <v>0.66355200000000003</v>
      </c>
    </row>
    <row r="44" spans="1:16" ht="13">
      <c r="A44" s="16">
        <v>3</v>
      </c>
      <c r="B44" s="17" t="s">
        <v>2706</v>
      </c>
      <c r="C44" s="16">
        <v>1</v>
      </c>
      <c r="D44" s="15" t="s">
        <v>704</v>
      </c>
      <c r="E44" s="16" t="s">
        <v>871</v>
      </c>
      <c r="F44" s="16">
        <v>12</v>
      </c>
      <c r="G44" s="16" t="s">
        <v>463</v>
      </c>
      <c r="H44" s="15" t="s">
        <v>2933</v>
      </c>
      <c r="I44" s="15" t="s">
        <v>2897</v>
      </c>
      <c r="J44" s="15">
        <v>1</v>
      </c>
      <c r="K44" s="15">
        <v>1</v>
      </c>
      <c r="L44" s="16">
        <v>2</v>
      </c>
      <c r="M44" s="77">
        <f>(((VLOOKUP($H44,'CMIP5 AL dimres'!$A$1:$E$34,2)*VLOOKUP($I44,'CMIP5 AL dimres'!$A$1:$E$34,2)*VLOOKUP($J44,'CMIP5 AL dimres'!$A$1:$E$34,2)*VLOOKUP($K44,'CMIP5 AL dimres'!$A$1:$E$34,2)*$F44)*4)/1000000)*C44</f>
        <v>42.467328000000002</v>
      </c>
      <c r="N44" s="77">
        <f>(((VLOOKUP($H44,'CMIP5 AL dimres'!$A$1:$E$34,3)*VLOOKUP($I44,'CMIP5 AL dimres'!$A$1:$E$34,3)*VLOOKUP($J44,'CMIP5 AL dimres'!$A$1:$E$34,3)*VLOOKUP($K44,'CMIP5 AL dimres'!$A$1:$E$34,3)*$F44)*4)/1000000)*C44</f>
        <v>10.616832</v>
      </c>
      <c r="O44" s="77">
        <f>(((VLOOKUP($H44,'CMIP5 AL dimres'!$A$1:$E$34,4)*VLOOKUP($I44,'CMIP5 AL dimres'!$A$1:$E$34,4)*VLOOKUP($J44,'CMIP5 AL dimres'!$A$1:$E$34,4)*VLOOKUP($K44,'CMIP5 AL dimres'!$A$1:$E$34,4)*$F44)*4)/1000000)*C44</f>
        <v>2.6542080000000001</v>
      </c>
      <c r="P44" s="77">
        <f>(((VLOOKUP($H44,'CMIP5 AL dimres'!$A$1:$E$34,5)*VLOOKUP($I44,'CMIP5 AL dimres'!$A$1:$E$34,5)*VLOOKUP($J44,'CMIP5 AL dimres'!$A$1:$E$34,5)*VLOOKUP($K44,'CMIP5 AL dimres'!$A$1:$E$34,5)*$F44)*4)/1000000)*C44</f>
        <v>0.66355200000000003</v>
      </c>
    </row>
    <row r="45" spans="1:16" ht="13">
      <c r="A45" s="16">
        <v>3</v>
      </c>
      <c r="B45" s="17" t="s">
        <v>2827</v>
      </c>
      <c r="C45" s="16">
        <v>1</v>
      </c>
      <c r="D45" s="15" t="s">
        <v>704</v>
      </c>
      <c r="E45" s="16" t="s">
        <v>871</v>
      </c>
      <c r="F45" s="16">
        <v>12</v>
      </c>
      <c r="G45" s="16" t="s">
        <v>463</v>
      </c>
      <c r="H45" s="15" t="s">
        <v>2933</v>
      </c>
      <c r="I45" s="15" t="s">
        <v>2897</v>
      </c>
      <c r="J45" s="15">
        <v>1</v>
      </c>
      <c r="K45" s="15">
        <v>1</v>
      </c>
      <c r="L45" s="16">
        <v>2</v>
      </c>
      <c r="M45" s="77">
        <f>(((VLOOKUP($H45,'CMIP5 AL dimres'!$A$1:$E$34,2)*VLOOKUP($I45,'CMIP5 AL dimres'!$A$1:$E$34,2)*VLOOKUP($J45,'CMIP5 AL dimres'!$A$1:$E$34,2)*VLOOKUP($K45,'CMIP5 AL dimres'!$A$1:$E$34,2)*$F45)*4)/1000000)*C45</f>
        <v>42.467328000000002</v>
      </c>
      <c r="N45" s="77">
        <f>(((VLOOKUP($H45,'CMIP5 AL dimres'!$A$1:$E$34,3)*VLOOKUP($I45,'CMIP5 AL dimres'!$A$1:$E$34,3)*VLOOKUP($J45,'CMIP5 AL dimres'!$A$1:$E$34,3)*VLOOKUP($K45,'CMIP5 AL dimres'!$A$1:$E$34,3)*$F45)*4)/1000000)*C45</f>
        <v>10.616832</v>
      </c>
      <c r="O45" s="77">
        <f>(((VLOOKUP($H45,'CMIP5 AL dimres'!$A$1:$E$34,4)*VLOOKUP($I45,'CMIP5 AL dimres'!$A$1:$E$34,4)*VLOOKUP($J45,'CMIP5 AL dimres'!$A$1:$E$34,4)*VLOOKUP($K45,'CMIP5 AL dimres'!$A$1:$E$34,4)*$F45)*4)/1000000)*C45</f>
        <v>2.6542080000000001</v>
      </c>
      <c r="P45" s="77">
        <f>(((VLOOKUP($H45,'CMIP5 AL dimres'!$A$1:$E$34,5)*VLOOKUP($I45,'CMIP5 AL dimres'!$A$1:$E$34,5)*VLOOKUP($J45,'CMIP5 AL dimres'!$A$1:$E$34,5)*VLOOKUP($K45,'CMIP5 AL dimres'!$A$1:$E$34,5)*$F45)*4)/1000000)*C45</f>
        <v>0.66355200000000003</v>
      </c>
    </row>
    <row r="46" spans="1:16" ht="13">
      <c r="A46" s="16">
        <v>3</v>
      </c>
      <c r="B46" s="17" t="s">
        <v>2955</v>
      </c>
      <c r="C46" s="16">
        <v>1</v>
      </c>
      <c r="D46" s="15" t="s">
        <v>704</v>
      </c>
      <c r="E46" s="16" t="s">
        <v>871</v>
      </c>
      <c r="F46" s="16">
        <v>12</v>
      </c>
      <c r="G46" s="16" t="s">
        <v>463</v>
      </c>
      <c r="H46" s="15" t="s">
        <v>2933</v>
      </c>
      <c r="I46" s="15" t="s">
        <v>2897</v>
      </c>
      <c r="J46" s="15">
        <v>1</v>
      </c>
      <c r="K46" s="15">
        <v>1</v>
      </c>
      <c r="L46" s="16">
        <v>2</v>
      </c>
      <c r="M46" s="77">
        <f>(((VLOOKUP($H46,'CMIP5 AL dimres'!$A$1:$E$34,2)*VLOOKUP($I46,'CMIP5 AL dimres'!$A$1:$E$34,2)*VLOOKUP($J46,'CMIP5 AL dimres'!$A$1:$E$34,2)*VLOOKUP($K46,'CMIP5 AL dimres'!$A$1:$E$34,2)*$F46)*4)/1000000)*C46</f>
        <v>42.467328000000002</v>
      </c>
      <c r="N46" s="77">
        <f>(((VLOOKUP($H46,'CMIP5 AL dimres'!$A$1:$E$34,3)*VLOOKUP($I46,'CMIP5 AL dimres'!$A$1:$E$34,3)*VLOOKUP($J46,'CMIP5 AL dimres'!$A$1:$E$34,3)*VLOOKUP($K46,'CMIP5 AL dimres'!$A$1:$E$34,3)*$F46)*4)/1000000)*C46</f>
        <v>10.616832</v>
      </c>
      <c r="O46" s="77">
        <f>(((VLOOKUP($H46,'CMIP5 AL dimres'!$A$1:$E$34,4)*VLOOKUP($I46,'CMIP5 AL dimres'!$A$1:$E$34,4)*VLOOKUP($J46,'CMIP5 AL dimres'!$A$1:$E$34,4)*VLOOKUP($K46,'CMIP5 AL dimres'!$A$1:$E$34,4)*$F46)*4)/1000000)*C46</f>
        <v>2.6542080000000001</v>
      </c>
      <c r="P46" s="77">
        <f>(((VLOOKUP($H46,'CMIP5 AL dimres'!$A$1:$E$34,5)*VLOOKUP($I46,'CMIP5 AL dimres'!$A$1:$E$34,5)*VLOOKUP($J46,'CMIP5 AL dimres'!$A$1:$E$34,5)*VLOOKUP($K46,'CMIP5 AL dimres'!$A$1:$E$34,5)*$F46)*4)/1000000)*C46</f>
        <v>0.66355200000000003</v>
      </c>
    </row>
    <row r="47" spans="1:16" ht="13">
      <c r="A47" s="16">
        <v>3</v>
      </c>
      <c r="B47" s="17" t="s">
        <v>2635</v>
      </c>
      <c r="C47" s="16">
        <v>1</v>
      </c>
      <c r="D47" s="15" t="s">
        <v>704</v>
      </c>
      <c r="E47" s="16" t="s">
        <v>871</v>
      </c>
      <c r="F47" s="16">
        <v>12</v>
      </c>
      <c r="G47" s="16" t="s">
        <v>463</v>
      </c>
      <c r="H47" s="15" t="s">
        <v>2933</v>
      </c>
      <c r="I47" s="15" t="s">
        <v>2897</v>
      </c>
      <c r="J47" s="15">
        <v>1</v>
      </c>
      <c r="K47" s="15">
        <v>1</v>
      </c>
      <c r="L47" s="16">
        <v>2</v>
      </c>
      <c r="M47" s="77">
        <f>(((VLOOKUP($H47,'CMIP5 AL dimres'!$A$1:$E$34,2)*VLOOKUP($I47,'CMIP5 AL dimres'!$A$1:$E$34,2)*VLOOKUP($J47,'CMIP5 AL dimres'!$A$1:$E$34,2)*VLOOKUP($K47,'CMIP5 AL dimres'!$A$1:$E$34,2)*$F47)*4)/1000000)*C47</f>
        <v>42.467328000000002</v>
      </c>
      <c r="N47" s="77">
        <f>(((VLOOKUP($H47,'CMIP5 AL dimres'!$A$1:$E$34,3)*VLOOKUP($I47,'CMIP5 AL dimres'!$A$1:$E$34,3)*VLOOKUP($J47,'CMIP5 AL dimres'!$A$1:$E$34,3)*VLOOKUP($K47,'CMIP5 AL dimres'!$A$1:$E$34,3)*$F47)*4)/1000000)*C47</f>
        <v>10.616832</v>
      </c>
      <c r="O47" s="77">
        <f>(((VLOOKUP($H47,'CMIP5 AL dimres'!$A$1:$E$34,4)*VLOOKUP($I47,'CMIP5 AL dimres'!$A$1:$E$34,4)*VLOOKUP($J47,'CMIP5 AL dimres'!$A$1:$E$34,4)*VLOOKUP($K47,'CMIP5 AL dimres'!$A$1:$E$34,4)*$F47)*4)/1000000)*C47</f>
        <v>2.6542080000000001</v>
      </c>
      <c r="P47" s="77">
        <f>(((VLOOKUP($H47,'CMIP5 AL dimres'!$A$1:$E$34,5)*VLOOKUP($I47,'CMIP5 AL dimres'!$A$1:$E$34,5)*VLOOKUP($J47,'CMIP5 AL dimres'!$A$1:$E$34,5)*VLOOKUP($K47,'CMIP5 AL dimres'!$A$1:$E$34,5)*$F47)*4)/1000000)*C47</f>
        <v>0.66355200000000003</v>
      </c>
    </row>
    <row r="48" spans="1:16" ht="13">
      <c r="A48" s="16">
        <v>3</v>
      </c>
      <c r="B48" s="17" t="s">
        <v>2428</v>
      </c>
      <c r="C48" s="16">
        <v>1</v>
      </c>
      <c r="D48" s="15" t="s">
        <v>704</v>
      </c>
      <c r="E48" s="16" t="s">
        <v>871</v>
      </c>
      <c r="F48" s="16">
        <v>12</v>
      </c>
      <c r="G48" s="16" t="s">
        <v>463</v>
      </c>
      <c r="H48" s="15" t="s">
        <v>2933</v>
      </c>
      <c r="I48" s="15" t="s">
        <v>2897</v>
      </c>
      <c r="J48" s="15">
        <v>1</v>
      </c>
      <c r="K48" s="15">
        <v>1</v>
      </c>
      <c r="L48" s="16">
        <v>2</v>
      </c>
      <c r="M48" s="77">
        <f>(((VLOOKUP($H48,'CMIP5 AL dimres'!$A$1:$E$34,2)*VLOOKUP($I48,'CMIP5 AL dimres'!$A$1:$E$34,2)*VLOOKUP($J48,'CMIP5 AL dimres'!$A$1:$E$34,2)*VLOOKUP($K48,'CMIP5 AL dimres'!$A$1:$E$34,2)*$F48)*4)/1000000)*C48</f>
        <v>42.467328000000002</v>
      </c>
      <c r="N48" s="77">
        <f>(((VLOOKUP($H48,'CMIP5 AL dimres'!$A$1:$E$34,3)*VLOOKUP($I48,'CMIP5 AL dimres'!$A$1:$E$34,3)*VLOOKUP($J48,'CMIP5 AL dimres'!$A$1:$E$34,3)*VLOOKUP($K48,'CMIP5 AL dimres'!$A$1:$E$34,3)*$F48)*4)/1000000)*C48</f>
        <v>10.616832</v>
      </c>
      <c r="O48" s="77">
        <f>(((VLOOKUP($H48,'CMIP5 AL dimres'!$A$1:$E$34,4)*VLOOKUP($I48,'CMIP5 AL dimres'!$A$1:$E$34,4)*VLOOKUP($J48,'CMIP5 AL dimres'!$A$1:$E$34,4)*VLOOKUP($K48,'CMIP5 AL dimres'!$A$1:$E$34,4)*$F48)*4)/1000000)*C48</f>
        <v>2.6542080000000001</v>
      </c>
      <c r="P48" s="77">
        <f>(((VLOOKUP($H48,'CMIP5 AL dimres'!$A$1:$E$34,5)*VLOOKUP($I48,'CMIP5 AL dimres'!$A$1:$E$34,5)*VLOOKUP($J48,'CMIP5 AL dimres'!$A$1:$E$34,5)*VLOOKUP($K48,'CMIP5 AL dimres'!$A$1:$E$34,5)*$F48)*4)/1000000)*C48</f>
        <v>0.66355200000000003</v>
      </c>
    </row>
    <row r="49" spans="1:16" ht="13">
      <c r="A49" s="16">
        <v>3</v>
      </c>
      <c r="B49" s="17" t="s">
        <v>2510</v>
      </c>
      <c r="C49" s="16">
        <v>1</v>
      </c>
      <c r="D49" s="15" t="s">
        <v>704</v>
      </c>
      <c r="E49" s="16" t="s">
        <v>871</v>
      </c>
      <c r="F49" s="16">
        <v>12</v>
      </c>
      <c r="G49" s="16" t="s">
        <v>463</v>
      </c>
      <c r="H49" s="15" t="s">
        <v>2933</v>
      </c>
      <c r="I49" s="15" t="s">
        <v>2897</v>
      </c>
      <c r="J49" s="15">
        <v>1</v>
      </c>
      <c r="K49" s="15">
        <v>1</v>
      </c>
      <c r="L49" s="16">
        <v>2</v>
      </c>
      <c r="M49" s="77">
        <f>(((VLOOKUP($H49,'CMIP5 AL dimres'!$A$1:$E$34,2)*VLOOKUP($I49,'CMIP5 AL dimres'!$A$1:$E$34,2)*VLOOKUP($J49,'CMIP5 AL dimres'!$A$1:$E$34,2)*VLOOKUP($K49,'CMIP5 AL dimres'!$A$1:$E$34,2)*$F49)*4)/1000000)*C49</f>
        <v>42.467328000000002</v>
      </c>
      <c r="N49" s="77">
        <f>(((VLOOKUP($H49,'CMIP5 AL dimres'!$A$1:$E$34,3)*VLOOKUP($I49,'CMIP5 AL dimres'!$A$1:$E$34,3)*VLOOKUP($J49,'CMIP5 AL dimres'!$A$1:$E$34,3)*VLOOKUP($K49,'CMIP5 AL dimres'!$A$1:$E$34,3)*$F49)*4)/1000000)*C49</f>
        <v>10.616832</v>
      </c>
      <c r="O49" s="77">
        <f>(((VLOOKUP($H49,'CMIP5 AL dimres'!$A$1:$E$34,4)*VLOOKUP($I49,'CMIP5 AL dimres'!$A$1:$E$34,4)*VLOOKUP($J49,'CMIP5 AL dimres'!$A$1:$E$34,4)*VLOOKUP($K49,'CMIP5 AL dimres'!$A$1:$E$34,4)*$F49)*4)/1000000)*C49</f>
        <v>2.6542080000000001</v>
      </c>
      <c r="P49" s="77">
        <f>(((VLOOKUP($H49,'CMIP5 AL dimres'!$A$1:$E$34,5)*VLOOKUP($I49,'CMIP5 AL dimres'!$A$1:$E$34,5)*VLOOKUP($J49,'CMIP5 AL dimres'!$A$1:$E$34,5)*VLOOKUP($K49,'CMIP5 AL dimres'!$A$1:$E$34,5)*$F49)*4)/1000000)*C49</f>
        <v>0.66355200000000003</v>
      </c>
    </row>
    <row r="50" spans="1:16" ht="13">
      <c r="A50" s="16">
        <v>1</v>
      </c>
      <c r="B50" s="17" t="s">
        <v>2783</v>
      </c>
      <c r="C50" s="16">
        <v>1</v>
      </c>
      <c r="D50" s="15" t="s">
        <v>704</v>
      </c>
      <c r="E50" s="16" t="s">
        <v>871</v>
      </c>
      <c r="F50" s="16">
        <v>12</v>
      </c>
      <c r="G50" s="16" t="s">
        <v>463</v>
      </c>
      <c r="H50" s="15" t="s">
        <v>2933</v>
      </c>
      <c r="I50" s="15" t="s">
        <v>2897</v>
      </c>
      <c r="J50" s="15">
        <v>1</v>
      </c>
      <c r="K50" s="15">
        <v>1</v>
      </c>
      <c r="L50" s="16">
        <v>2</v>
      </c>
      <c r="M50" s="77">
        <f>(((VLOOKUP($H50,'CMIP5 AL dimres'!$A$1:$E$34,2)*VLOOKUP($I50,'CMIP5 AL dimres'!$A$1:$E$34,2)*VLOOKUP($J50,'CMIP5 AL dimres'!$A$1:$E$34,2)*VLOOKUP($K50,'CMIP5 AL dimres'!$A$1:$E$34,2)*$F50)*4)/1000000)*C50</f>
        <v>42.467328000000002</v>
      </c>
      <c r="N50" s="77">
        <f>(((VLOOKUP($H50,'CMIP5 AL dimres'!$A$1:$E$34,3)*VLOOKUP($I50,'CMIP5 AL dimres'!$A$1:$E$34,3)*VLOOKUP($J50,'CMIP5 AL dimres'!$A$1:$E$34,3)*VLOOKUP($K50,'CMIP5 AL dimres'!$A$1:$E$34,3)*$F50)*4)/1000000)*C50</f>
        <v>10.616832</v>
      </c>
      <c r="O50" s="77">
        <f>(((VLOOKUP($H50,'CMIP5 AL dimres'!$A$1:$E$34,4)*VLOOKUP($I50,'CMIP5 AL dimres'!$A$1:$E$34,4)*VLOOKUP($J50,'CMIP5 AL dimres'!$A$1:$E$34,4)*VLOOKUP($K50,'CMIP5 AL dimres'!$A$1:$E$34,4)*$F50)*4)/1000000)*C50</f>
        <v>2.6542080000000001</v>
      </c>
      <c r="P50" s="77">
        <f>(((VLOOKUP($H50,'CMIP5 AL dimres'!$A$1:$E$34,5)*VLOOKUP($I50,'CMIP5 AL dimres'!$A$1:$E$34,5)*VLOOKUP($J50,'CMIP5 AL dimres'!$A$1:$E$34,5)*VLOOKUP($K50,'CMIP5 AL dimres'!$A$1:$E$34,5)*$F50)*4)/1000000)*C50</f>
        <v>0.66355200000000003</v>
      </c>
    </row>
    <row r="51" spans="1:16" ht="13">
      <c r="A51" s="16">
        <v>1</v>
      </c>
      <c r="B51" s="17" t="s">
        <v>2648</v>
      </c>
      <c r="C51" s="16">
        <v>1</v>
      </c>
      <c r="D51" s="15" t="s">
        <v>704</v>
      </c>
      <c r="E51" s="16" t="s">
        <v>871</v>
      </c>
      <c r="F51" s="16">
        <v>12</v>
      </c>
      <c r="G51" s="16" t="s">
        <v>463</v>
      </c>
      <c r="H51" s="15" t="s">
        <v>2933</v>
      </c>
      <c r="I51" s="15" t="s">
        <v>2897</v>
      </c>
      <c r="J51" s="15">
        <v>1</v>
      </c>
      <c r="K51" s="15">
        <v>1</v>
      </c>
      <c r="L51" s="16">
        <v>2</v>
      </c>
      <c r="M51" s="77">
        <f>(((VLOOKUP($H51,'CMIP5 AL dimres'!$A$1:$E$34,2)*VLOOKUP($I51,'CMIP5 AL dimres'!$A$1:$E$34,2)*VLOOKUP($J51,'CMIP5 AL dimres'!$A$1:$E$34,2)*VLOOKUP($K51,'CMIP5 AL dimres'!$A$1:$E$34,2)*$F51)*4)/1000000)*C51</f>
        <v>42.467328000000002</v>
      </c>
      <c r="N51" s="77">
        <f>(((VLOOKUP($H51,'CMIP5 AL dimres'!$A$1:$E$34,3)*VLOOKUP($I51,'CMIP5 AL dimres'!$A$1:$E$34,3)*VLOOKUP($J51,'CMIP5 AL dimres'!$A$1:$E$34,3)*VLOOKUP($K51,'CMIP5 AL dimres'!$A$1:$E$34,3)*$F51)*4)/1000000)*C51</f>
        <v>10.616832</v>
      </c>
      <c r="O51" s="77">
        <f>(((VLOOKUP($H51,'CMIP5 AL dimres'!$A$1:$E$34,4)*VLOOKUP($I51,'CMIP5 AL dimres'!$A$1:$E$34,4)*VLOOKUP($J51,'CMIP5 AL dimres'!$A$1:$E$34,4)*VLOOKUP($K51,'CMIP5 AL dimres'!$A$1:$E$34,4)*$F51)*4)/1000000)*C51</f>
        <v>2.6542080000000001</v>
      </c>
      <c r="P51" s="77">
        <f>(((VLOOKUP($H51,'CMIP5 AL dimres'!$A$1:$E$34,5)*VLOOKUP($I51,'CMIP5 AL dimres'!$A$1:$E$34,5)*VLOOKUP($J51,'CMIP5 AL dimres'!$A$1:$E$34,5)*VLOOKUP($K51,'CMIP5 AL dimres'!$A$1:$E$34,5)*$F51)*4)/1000000)*C51</f>
        <v>0.66355200000000003</v>
      </c>
    </row>
    <row r="52" spans="1:16" ht="13">
      <c r="A52" s="16">
        <v>1</v>
      </c>
      <c r="B52" s="17" t="s">
        <v>2651</v>
      </c>
      <c r="C52" s="16">
        <v>1</v>
      </c>
      <c r="D52" s="15" t="s">
        <v>704</v>
      </c>
      <c r="E52" s="16" t="s">
        <v>871</v>
      </c>
      <c r="F52" s="16">
        <v>12</v>
      </c>
      <c r="G52" s="16" t="s">
        <v>463</v>
      </c>
      <c r="H52" s="15" t="s">
        <v>2933</v>
      </c>
      <c r="I52" s="15" t="s">
        <v>2897</v>
      </c>
      <c r="J52" s="15">
        <v>1</v>
      </c>
      <c r="K52" s="15">
        <v>1</v>
      </c>
      <c r="L52" s="16">
        <v>2</v>
      </c>
      <c r="M52" s="77">
        <f>(((VLOOKUP($H52,'CMIP5 AL dimres'!$A$1:$E$34,2)*VLOOKUP($I52,'CMIP5 AL dimres'!$A$1:$E$34,2)*VLOOKUP($J52,'CMIP5 AL dimres'!$A$1:$E$34,2)*VLOOKUP($K52,'CMIP5 AL dimres'!$A$1:$E$34,2)*$F52)*4)/1000000)*C52</f>
        <v>42.467328000000002</v>
      </c>
      <c r="N52" s="77">
        <f>(((VLOOKUP($H52,'CMIP5 AL dimres'!$A$1:$E$34,3)*VLOOKUP($I52,'CMIP5 AL dimres'!$A$1:$E$34,3)*VLOOKUP($J52,'CMIP5 AL dimres'!$A$1:$E$34,3)*VLOOKUP($K52,'CMIP5 AL dimres'!$A$1:$E$34,3)*$F52)*4)/1000000)*C52</f>
        <v>10.616832</v>
      </c>
      <c r="O52" s="77">
        <f>(((VLOOKUP($H52,'CMIP5 AL dimres'!$A$1:$E$34,4)*VLOOKUP($I52,'CMIP5 AL dimres'!$A$1:$E$34,4)*VLOOKUP($J52,'CMIP5 AL dimres'!$A$1:$E$34,4)*VLOOKUP($K52,'CMIP5 AL dimres'!$A$1:$E$34,4)*$F52)*4)/1000000)*C52</f>
        <v>2.6542080000000001</v>
      </c>
      <c r="P52" s="77">
        <f>(((VLOOKUP($H52,'CMIP5 AL dimres'!$A$1:$E$34,5)*VLOOKUP($I52,'CMIP5 AL dimres'!$A$1:$E$34,5)*VLOOKUP($J52,'CMIP5 AL dimres'!$A$1:$E$34,5)*VLOOKUP($K52,'CMIP5 AL dimres'!$A$1:$E$34,5)*$F52)*4)/1000000)*C52</f>
        <v>0.66355200000000003</v>
      </c>
    </row>
    <row r="53" spans="1:16" ht="13">
      <c r="A53" s="16">
        <v>1</v>
      </c>
      <c r="B53" s="17" t="s">
        <v>2953</v>
      </c>
      <c r="C53" s="16">
        <v>1</v>
      </c>
      <c r="D53" s="15" t="s">
        <v>704</v>
      </c>
      <c r="E53" s="16" t="s">
        <v>871</v>
      </c>
      <c r="F53" s="16">
        <v>12</v>
      </c>
      <c r="G53" s="16" t="s">
        <v>463</v>
      </c>
      <c r="H53" s="15" t="s">
        <v>2933</v>
      </c>
      <c r="I53" s="15" t="s">
        <v>2897</v>
      </c>
      <c r="J53" s="15">
        <v>1</v>
      </c>
      <c r="K53" s="15">
        <v>1</v>
      </c>
      <c r="L53" s="16">
        <v>2</v>
      </c>
      <c r="M53" s="77">
        <f>(((VLOOKUP($H53,'CMIP5 AL dimres'!$A$1:$E$34,2)*VLOOKUP($I53,'CMIP5 AL dimres'!$A$1:$E$34,2)*VLOOKUP($J53,'CMIP5 AL dimres'!$A$1:$E$34,2)*VLOOKUP($K53,'CMIP5 AL dimres'!$A$1:$E$34,2)*$F53)*4)/1000000)*C53</f>
        <v>42.467328000000002</v>
      </c>
      <c r="N53" s="77">
        <f>(((VLOOKUP($H53,'CMIP5 AL dimres'!$A$1:$E$34,3)*VLOOKUP($I53,'CMIP5 AL dimres'!$A$1:$E$34,3)*VLOOKUP($J53,'CMIP5 AL dimres'!$A$1:$E$34,3)*VLOOKUP($K53,'CMIP5 AL dimres'!$A$1:$E$34,3)*$F53)*4)/1000000)*C53</f>
        <v>10.616832</v>
      </c>
      <c r="O53" s="77">
        <f>(((VLOOKUP($H53,'CMIP5 AL dimres'!$A$1:$E$34,4)*VLOOKUP($I53,'CMIP5 AL dimres'!$A$1:$E$34,4)*VLOOKUP($J53,'CMIP5 AL dimres'!$A$1:$E$34,4)*VLOOKUP($K53,'CMIP5 AL dimres'!$A$1:$E$34,4)*$F53)*4)/1000000)*C53</f>
        <v>2.6542080000000001</v>
      </c>
      <c r="P53" s="77">
        <f>(((VLOOKUP($H53,'CMIP5 AL dimres'!$A$1:$E$34,5)*VLOOKUP($I53,'CMIP5 AL dimres'!$A$1:$E$34,5)*VLOOKUP($J53,'CMIP5 AL dimres'!$A$1:$E$34,5)*VLOOKUP($K53,'CMIP5 AL dimres'!$A$1:$E$34,5)*$F53)*4)/1000000)*C53</f>
        <v>0.66355200000000003</v>
      </c>
    </row>
    <row r="54" spans="1:16" ht="13">
      <c r="A54" s="16">
        <v>3</v>
      </c>
      <c r="B54" s="17" t="s">
        <v>2693</v>
      </c>
      <c r="C54" s="16">
        <v>1</v>
      </c>
      <c r="D54" s="15" t="s">
        <v>704</v>
      </c>
      <c r="E54" s="16" t="s">
        <v>871</v>
      </c>
      <c r="F54" s="16">
        <v>12</v>
      </c>
      <c r="G54" s="16" t="s">
        <v>463</v>
      </c>
      <c r="H54" s="15" t="s">
        <v>2933</v>
      </c>
      <c r="I54" s="15" t="s">
        <v>2897</v>
      </c>
      <c r="J54" s="15">
        <v>1</v>
      </c>
      <c r="K54" s="15">
        <v>1</v>
      </c>
      <c r="L54" s="16">
        <v>2</v>
      </c>
      <c r="M54" s="77">
        <f>(((VLOOKUP($H54,'CMIP5 AL dimres'!$A$1:$E$34,2)*VLOOKUP($I54,'CMIP5 AL dimres'!$A$1:$E$34,2)*VLOOKUP($J54,'CMIP5 AL dimres'!$A$1:$E$34,2)*VLOOKUP($K54,'CMIP5 AL dimres'!$A$1:$E$34,2)*$F54)*4)/1000000)*C54</f>
        <v>42.467328000000002</v>
      </c>
      <c r="N54" s="77">
        <f>(((VLOOKUP($H54,'CMIP5 AL dimres'!$A$1:$E$34,3)*VLOOKUP($I54,'CMIP5 AL dimres'!$A$1:$E$34,3)*VLOOKUP($J54,'CMIP5 AL dimres'!$A$1:$E$34,3)*VLOOKUP($K54,'CMIP5 AL dimres'!$A$1:$E$34,3)*$F54)*4)/1000000)*C54</f>
        <v>10.616832</v>
      </c>
      <c r="O54" s="77">
        <f>(((VLOOKUP($H54,'CMIP5 AL dimres'!$A$1:$E$34,4)*VLOOKUP($I54,'CMIP5 AL dimres'!$A$1:$E$34,4)*VLOOKUP($J54,'CMIP5 AL dimres'!$A$1:$E$34,4)*VLOOKUP($K54,'CMIP5 AL dimres'!$A$1:$E$34,4)*$F54)*4)/1000000)*C54</f>
        <v>2.6542080000000001</v>
      </c>
      <c r="P54" s="77">
        <f>(((VLOOKUP($H54,'CMIP5 AL dimres'!$A$1:$E$34,5)*VLOOKUP($I54,'CMIP5 AL dimres'!$A$1:$E$34,5)*VLOOKUP($J54,'CMIP5 AL dimres'!$A$1:$E$34,5)*VLOOKUP($K54,'CMIP5 AL dimres'!$A$1:$E$34,5)*$F54)*4)/1000000)*C54</f>
        <v>0.66355200000000003</v>
      </c>
    </row>
    <row r="55" spans="1:16" ht="13">
      <c r="A55" s="16">
        <v>1</v>
      </c>
      <c r="B55" s="17" t="s">
        <v>2587</v>
      </c>
      <c r="C55" s="16">
        <v>1</v>
      </c>
      <c r="D55" s="15" t="s">
        <v>704</v>
      </c>
      <c r="E55" s="16" t="s">
        <v>871</v>
      </c>
      <c r="F55" s="16">
        <v>12</v>
      </c>
      <c r="G55" s="16" t="s">
        <v>463</v>
      </c>
      <c r="H55" s="15" t="s">
        <v>2933</v>
      </c>
      <c r="I55" s="15" t="s">
        <v>2897</v>
      </c>
      <c r="J55" s="15">
        <v>1</v>
      </c>
      <c r="K55" s="15">
        <v>1</v>
      </c>
      <c r="L55" s="16">
        <v>2</v>
      </c>
      <c r="M55" s="77">
        <f>(((VLOOKUP($H55,'CMIP5 AL dimres'!$A$1:$E$34,2)*VLOOKUP($I55,'CMIP5 AL dimres'!$A$1:$E$34,2)*VLOOKUP($J55,'CMIP5 AL dimres'!$A$1:$E$34,2)*VLOOKUP($K55,'CMIP5 AL dimres'!$A$1:$E$34,2)*$F55)*4)/1000000)*C55</f>
        <v>42.467328000000002</v>
      </c>
      <c r="N55" s="77">
        <f>(((VLOOKUP($H55,'CMIP5 AL dimres'!$A$1:$E$34,3)*VLOOKUP($I55,'CMIP5 AL dimres'!$A$1:$E$34,3)*VLOOKUP($J55,'CMIP5 AL dimres'!$A$1:$E$34,3)*VLOOKUP($K55,'CMIP5 AL dimres'!$A$1:$E$34,3)*$F55)*4)/1000000)*C55</f>
        <v>10.616832</v>
      </c>
      <c r="O55" s="77">
        <f>(((VLOOKUP($H55,'CMIP5 AL dimres'!$A$1:$E$34,4)*VLOOKUP($I55,'CMIP5 AL dimres'!$A$1:$E$34,4)*VLOOKUP($J55,'CMIP5 AL dimres'!$A$1:$E$34,4)*VLOOKUP($K55,'CMIP5 AL dimres'!$A$1:$E$34,4)*$F55)*4)/1000000)*C55</f>
        <v>2.6542080000000001</v>
      </c>
      <c r="P55" s="77">
        <f>(((VLOOKUP($H55,'CMIP5 AL dimres'!$A$1:$E$34,5)*VLOOKUP($I55,'CMIP5 AL dimres'!$A$1:$E$34,5)*VLOOKUP($J55,'CMIP5 AL dimres'!$A$1:$E$34,5)*VLOOKUP($K55,'CMIP5 AL dimres'!$A$1:$E$34,5)*$F55)*4)/1000000)*C55</f>
        <v>0.66355200000000003</v>
      </c>
    </row>
    <row r="56" spans="1:16" ht="13">
      <c r="A56" s="16">
        <v>3</v>
      </c>
      <c r="B56" s="17" t="s">
        <v>2833</v>
      </c>
      <c r="C56" s="16">
        <v>1</v>
      </c>
      <c r="D56" s="15" t="s">
        <v>704</v>
      </c>
      <c r="E56" s="16" t="s">
        <v>871</v>
      </c>
      <c r="F56" s="16">
        <v>12</v>
      </c>
      <c r="G56" s="16" t="s">
        <v>463</v>
      </c>
      <c r="H56" s="15" t="s">
        <v>2933</v>
      </c>
      <c r="I56" s="15" t="s">
        <v>2897</v>
      </c>
      <c r="J56" s="15">
        <v>1</v>
      </c>
      <c r="K56" s="15">
        <v>1</v>
      </c>
      <c r="L56" s="16">
        <v>2</v>
      </c>
      <c r="M56" s="77">
        <f>(((VLOOKUP($H56,'CMIP5 AL dimres'!$A$1:$E$34,2)*VLOOKUP($I56,'CMIP5 AL dimres'!$A$1:$E$34,2)*VLOOKUP($J56,'CMIP5 AL dimres'!$A$1:$E$34,2)*VLOOKUP($K56,'CMIP5 AL dimres'!$A$1:$E$34,2)*$F56)*4)/1000000)*C56</f>
        <v>42.467328000000002</v>
      </c>
      <c r="N56" s="77">
        <f>(((VLOOKUP($H56,'CMIP5 AL dimres'!$A$1:$E$34,3)*VLOOKUP($I56,'CMIP5 AL dimres'!$A$1:$E$34,3)*VLOOKUP($J56,'CMIP5 AL dimres'!$A$1:$E$34,3)*VLOOKUP($K56,'CMIP5 AL dimres'!$A$1:$E$34,3)*$F56)*4)/1000000)*C56</f>
        <v>10.616832</v>
      </c>
      <c r="O56" s="77">
        <f>(((VLOOKUP($H56,'CMIP5 AL dimres'!$A$1:$E$34,4)*VLOOKUP($I56,'CMIP5 AL dimres'!$A$1:$E$34,4)*VLOOKUP($J56,'CMIP5 AL dimres'!$A$1:$E$34,4)*VLOOKUP($K56,'CMIP5 AL dimres'!$A$1:$E$34,4)*$F56)*4)/1000000)*C56</f>
        <v>2.6542080000000001</v>
      </c>
      <c r="P56" s="77">
        <f>(((VLOOKUP($H56,'CMIP5 AL dimres'!$A$1:$E$34,5)*VLOOKUP($I56,'CMIP5 AL dimres'!$A$1:$E$34,5)*VLOOKUP($J56,'CMIP5 AL dimres'!$A$1:$E$34,5)*VLOOKUP($K56,'CMIP5 AL dimres'!$A$1:$E$34,5)*$F56)*4)/1000000)*C56</f>
        <v>0.66355200000000003</v>
      </c>
    </row>
    <row r="57" spans="1:16" ht="13">
      <c r="A57" s="16">
        <v>1</v>
      </c>
      <c r="B57" s="17" t="s">
        <v>2539</v>
      </c>
      <c r="C57" s="16">
        <v>1</v>
      </c>
      <c r="D57" s="15" t="s">
        <v>704</v>
      </c>
      <c r="E57" s="16" t="s">
        <v>871</v>
      </c>
      <c r="F57" s="16">
        <v>12</v>
      </c>
      <c r="G57" s="16" t="s">
        <v>463</v>
      </c>
      <c r="H57" s="15" t="s">
        <v>2933</v>
      </c>
      <c r="I57" s="15" t="s">
        <v>2897</v>
      </c>
      <c r="J57" s="15">
        <v>1</v>
      </c>
      <c r="K57" s="15">
        <v>1</v>
      </c>
      <c r="L57" s="16">
        <v>2</v>
      </c>
      <c r="M57" s="77">
        <f>(((VLOOKUP($H57,'CMIP5 AL dimres'!$A$1:$E$34,2)*VLOOKUP($I57,'CMIP5 AL dimres'!$A$1:$E$34,2)*VLOOKUP($J57,'CMIP5 AL dimres'!$A$1:$E$34,2)*VLOOKUP($K57,'CMIP5 AL dimres'!$A$1:$E$34,2)*$F57)*4)/1000000)*C57</f>
        <v>42.467328000000002</v>
      </c>
      <c r="N57" s="77">
        <f>(((VLOOKUP($H57,'CMIP5 AL dimres'!$A$1:$E$34,3)*VLOOKUP($I57,'CMIP5 AL dimres'!$A$1:$E$34,3)*VLOOKUP($J57,'CMIP5 AL dimres'!$A$1:$E$34,3)*VLOOKUP($K57,'CMIP5 AL dimres'!$A$1:$E$34,3)*$F57)*4)/1000000)*C57</f>
        <v>10.616832</v>
      </c>
      <c r="O57" s="77">
        <f>(((VLOOKUP($H57,'CMIP5 AL dimres'!$A$1:$E$34,4)*VLOOKUP($I57,'CMIP5 AL dimres'!$A$1:$E$34,4)*VLOOKUP($J57,'CMIP5 AL dimres'!$A$1:$E$34,4)*VLOOKUP($K57,'CMIP5 AL dimres'!$A$1:$E$34,4)*$F57)*4)/1000000)*C57</f>
        <v>2.6542080000000001</v>
      </c>
      <c r="P57" s="77">
        <f>(((VLOOKUP($H57,'CMIP5 AL dimres'!$A$1:$E$34,5)*VLOOKUP($I57,'CMIP5 AL dimres'!$A$1:$E$34,5)*VLOOKUP($J57,'CMIP5 AL dimres'!$A$1:$E$34,5)*VLOOKUP($K57,'CMIP5 AL dimres'!$A$1:$E$34,5)*$F57)*4)/1000000)*C57</f>
        <v>0.66355200000000003</v>
      </c>
    </row>
    <row r="58" spans="1:16" ht="13">
      <c r="A58" s="16">
        <v>3</v>
      </c>
      <c r="B58" s="17" t="s">
        <v>3038</v>
      </c>
      <c r="C58" s="16">
        <v>1</v>
      </c>
      <c r="D58" s="15" t="s">
        <v>704</v>
      </c>
      <c r="E58" s="16" t="s">
        <v>871</v>
      </c>
      <c r="F58" s="16">
        <v>12</v>
      </c>
      <c r="G58" s="16" t="s">
        <v>463</v>
      </c>
      <c r="H58" s="15" t="s">
        <v>2933</v>
      </c>
      <c r="I58" s="15" t="s">
        <v>2897</v>
      </c>
      <c r="J58" s="15">
        <v>1</v>
      </c>
      <c r="K58" s="15">
        <v>1</v>
      </c>
      <c r="L58" s="16">
        <v>2</v>
      </c>
      <c r="M58" s="77">
        <f>(((VLOOKUP($H58,'CMIP5 AL dimres'!$A$1:$E$34,2)*VLOOKUP($I58,'CMIP5 AL dimres'!$A$1:$E$34,2)*VLOOKUP($J58,'CMIP5 AL dimres'!$A$1:$E$34,2)*VLOOKUP($K58,'CMIP5 AL dimres'!$A$1:$E$34,2)*$F58)*4)/1000000)*C58</f>
        <v>42.467328000000002</v>
      </c>
      <c r="N58" s="77">
        <f>(((VLOOKUP($H58,'CMIP5 AL dimres'!$A$1:$E$34,3)*VLOOKUP($I58,'CMIP5 AL dimres'!$A$1:$E$34,3)*VLOOKUP($J58,'CMIP5 AL dimres'!$A$1:$E$34,3)*VLOOKUP($K58,'CMIP5 AL dimres'!$A$1:$E$34,3)*$F58)*4)/1000000)*C58</f>
        <v>10.616832</v>
      </c>
      <c r="O58" s="77">
        <f>(((VLOOKUP($H58,'CMIP5 AL dimres'!$A$1:$E$34,4)*VLOOKUP($I58,'CMIP5 AL dimres'!$A$1:$E$34,4)*VLOOKUP($J58,'CMIP5 AL dimres'!$A$1:$E$34,4)*VLOOKUP($K58,'CMIP5 AL dimres'!$A$1:$E$34,4)*$F58)*4)/1000000)*C58</f>
        <v>2.6542080000000001</v>
      </c>
      <c r="P58" s="77">
        <f>(((VLOOKUP($H58,'CMIP5 AL dimres'!$A$1:$E$34,5)*VLOOKUP($I58,'CMIP5 AL dimres'!$A$1:$E$34,5)*VLOOKUP($J58,'CMIP5 AL dimres'!$A$1:$E$34,5)*VLOOKUP($K58,'CMIP5 AL dimres'!$A$1:$E$34,5)*$F58)*4)/1000000)*C58</f>
        <v>0.66355200000000003</v>
      </c>
    </row>
    <row r="59" spans="1:16" ht="13">
      <c r="A59" s="16">
        <v>3</v>
      </c>
      <c r="B59" s="17" t="s">
        <v>2726</v>
      </c>
      <c r="C59" s="16">
        <v>1</v>
      </c>
      <c r="D59" s="15" t="s">
        <v>704</v>
      </c>
      <c r="E59" s="16" t="s">
        <v>871</v>
      </c>
      <c r="F59" s="16">
        <v>12</v>
      </c>
      <c r="G59" s="16" t="s">
        <v>463</v>
      </c>
      <c r="H59" s="15" t="s">
        <v>2933</v>
      </c>
      <c r="I59" s="15" t="s">
        <v>2897</v>
      </c>
      <c r="J59" s="15">
        <v>1</v>
      </c>
      <c r="K59" s="15">
        <v>1</v>
      </c>
      <c r="L59" s="16">
        <v>2</v>
      </c>
      <c r="M59" s="77">
        <f>(((VLOOKUP($H59,'CMIP5 AL dimres'!$A$1:$E$34,2)*VLOOKUP($I59,'CMIP5 AL dimres'!$A$1:$E$34,2)*VLOOKUP($J59,'CMIP5 AL dimres'!$A$1:$E$34,2)*VLOOKUP($K59,'CMIP5 AL dimres'!$A$1:$E$34,2)*$F59)*4)/1000000)*C59</f>
        <v>42.467328000000002</v>
      </c>
      <c r="N59" s="77">
        <f>(((VLOOKUP($H59,'CMIP5 AL dimres'!$A$1:$E$34,3)*VLOOKUP($I59,'CMIP5 AL dimres'!$A$1:$E$34,3)*VLOOKUP($J59,'CMIP5 AL dimres'!$A$1:$E$34,3)*VLOOKUP($K59,'CMIP5 AL dimres'!$A$1:$E$34,3)*$F59)*4)/1000000)*C59</f>
        <v>10.616832</v>
      </c>
      <c r="O59" s="77">
        <f>(((VLOOKUP($H59,'CMIP5 AL dimres'!$A$1:$E$34,4)*VLOOKUP($I59,'CMIP5 AL dimres'!$A$1:$E$34,4)*VLOOKUP($J59,'CMIP5 AL dimres'!$A$1:$E$34,4)*VLOOKUP($K59,'CMIP5 AL dimres'!$A$1:$E$34,4)*$F59)*4)/1000000)*C59</f>
        <v>2.6542080000000001</v>
      </c>
      <c r="P59" s="77">
        <f>(((VLOOKUP($H59,'CMIP5 AL dimres'!$A$1:$E$34,5)*VLOOKUP($I59,'CMIP5 AL dimres'!$A$1:$E$34,5)*VLOOKUP($J59,'CMIP5 AL dimres'!$A$1:$E$34,5)*VLOOKUP($K59,'CMIP5 AL dimres'!$A$1:$E$34,5)*$F59)*4)/1000000)*C59</f>
        <v>0.66355200000000003</v>
      </c>
    </row>
    <row r="60" spans="1:16" ht="13">
      <c r="A60" s="16">
        <v>1</v>
      </c>
      <c r="B60" s="17" t="s">
        <v>2963</v>
      </c>
      <c r="C60" s="16">
        <v>1</v>
      </c>
      <c r="D60" s="15" t="s">
        <v>704</v>
      </c>
      <c r="E60" s="16" t="s">
        <v>871</v>
      </c>
      <c r="F60" s="16">
        <v>12</v>
      </c>
      <c r="G60" s="16" t="s">
        <v>463</v>
      </c>
      <c r="H60" s="15" t="s">
        <v>2933</v>
      </c>
      <c r="I60" s="15" t="s">
        <v>2897</v>
      </c>
      <c r="J60" s="15">
        <v>1</v>
      </c>
      <c r="K60" s="15">
        <v>1</v>
      </c>
      <c r="L60" s="16">
        <v>2</v>
      </c>
      <c r="M60" s="77">
        <f>(((VLOOKUP($H60,'CMIP5 AL dimres'!$A$1:$E$34,2)*VLOOKUP($I60,'CMIP5 AL dimres'!$A$1:$E$34,2)*VLOOKUP($J60,'CMIP5 AL dimres'!$A$1:$E$34,2)*VLOOKUP($K60,'CMIP5 AL dimres'!$A$1:$E$34,2)*$F60)*4)/1000000)*C60</f>
        <v>42.467328000000002</v>
      </c>
      <c r="N60" s="77">
        <f>(((VLOOKUP($H60,'CMIP5 AL dimres'!$A$1:$E$34,3)*VLOOKUP($I60,'CMIP5 AL dimres'!$A$1:$E$34,3)*VLOOKUP($J60,'CMIP5 AL dimres'!$A$1:$E$34,3)*VLOOKUP($K60,'CMIP5 AL dimres'!$A$1:$E$34,3)*$F60)*4)/1000000)*C60</f>
        <v>10.616832</v>
      </c>
      <c r="O60" s="77">
        <f>(((VLOOKUP($H60,'CMIP5 AL dimres'!$A$1:$E$34,4)*VLOOKUP($I60,'CMIP5 AL dimres'!$A$1:$E$34,4)*VLOOKUP($J60,'CMIP5 AL dimres'!$A$1:$E$34,4)*VLOOKUP($K60,'CMIP5 AL dimres'!$A$1:$E$34,4)*$F60)*4)/1000000)*C60</f>
        <v>2.6542080000000001</v>
      </c>
      <c r="P60" s="77">
        <f>(((VLOOKUP($H60,'CMIP5 AL dimres'!$A$1:$E$34,5)*VLOOKUP($I60,'CMIP5 AL dimres'!$A$1:$E$34,5)*VLOOKUP($J60,'CMIP5 AL dimres'!$A$1:$E$34,5)*VLOOKUP($K60,'CMIP5 AL dimres'!$A$1:$E$34,5)*$F60)*4)/1000000)*C60</f>
        <v>0.66355200000000003</v>
      </c>
    </row>
    <row r="61" spans="1:16" ht="13">
      <c r="A61" s="16">
        <v>3</v>
      </c>
      <c r="B61" s="17" t="s">
        <v>2989</v>
      </c>
      <c r="C61" s="16">
        <v>1</v>
      </c>
      <c r="D61" s="15" t="s">
        <v>704</v>
      </c>
      <c r="E61" s="16" t="s">
        <v>871</v>
      </c>
      <c r="F61" s="16">
        <v>12</v>
      </c>
      <c r="G61" s="16" t="s">
        <v>463</v>
      </c>
      <c r="H61" s="15" t="s">
        <v>2933</v>
      </c>
      <c r="I61" s="15" t="s">
        <v>2897</v>
      </c>
      <c r="J61" s="15">
        <v>1</v>
      </c>
      <c r="K61" s="15">
        <v>1</v>
      </c>
      <c r="L61" s="16">
        <v>2</v>
      </c>
      <c r="M61" s="77">
        <f>(((VLOOKUP($H61,'CMIP5 AL dimres'!$A$1:$E$34,2)*VLOOKUP($I61,'CMIP5 AL dimres'!$A$1:$E$34,2)*VLOOKUP($J61,'CMIP5 AL dimres'!$A$1:$E$34,2)*VLOOKUP($K61,'CMIP5 AL dimres'!$A$1:$E$34,2)*$F61)*4)/1000000)*C61</f>
        <v>42.467328000000002</v>
      </c>
      <c r="N61" s="77">
        <f>(((VLOOKUP($H61,'CMIP5 AL dimres'!$A$1:$E$34,3)*VLOOKUP($I61,'CMIP5 AL dimres'!$A$1:$E$34,3)*VLOOKUP($J61,'CMIP5 AL dimres'!$A$1:$E$34,3)*VLOOKUP($K61,'CMIP5 AL dimres'!$A$1:$E$34,3)*$F61)*4)/1000000)*C61</f>
        <v>10.616832</v>
      </c>
      <c r="O61" s="77">
        <f>(((VLOOKUP($H61,'CMIP5 AL dimres'!$A$1:$E$34,4)*VLOOKUP($I61,'CMIP5 AL dimres'!$A$1:$E$34,4)*VLOOKUP($J61,'CMIP5 AL dimres'!$A$1:$E$34,4)*VLOOKUP($K61,'CMIP5 AL dimres'!$A$1:$E$34,4)*$F61)*4)/1000000)*C61</f>
        <v>2.6542080000000001</v>
      </c>
      <c r="P61" s="77">
        <f>(((VLOOKUP($H61,'CMIP5 AL dimres'!$A$1:$E$34,5)*VLOOKUP($I61,'CMIP5 AL dimres'!$A$1:$E$34,5)*VLOOKUP($J61,'CMIP5 AL dimres'!$A$1:$E$34,5)*VLOOKUP($K61,'CMIP5 AL dimres'!$A$1:$E$34,5)*$F61)*4)/1000000)*C61</f>
        <v>0.66355200000000003</v>
      </c>
    </row>
    <row r="62" spans="1:16" ht="13">
      <c r="A62" s="16">
        <v>1</v>
      </c>
      <c r="B62" s="17" t="s">
        <v>2992</v>
      </c>
      <c r="C62" s="16">
        <v>1</v>
      </c>
      <c r="D62" s="15" t="s">
        <v>704</v>
      </c>
      <c r="E62" s="16" t="s">
        <v>871</v>
      </c>
      <c r="F62" s="16">
        <v>12</v>
      </c>
      <c r="G62" s="16" t="s">
        <v>463</v>
      </c>
      <c r="H62" s="15" t="s">
        <v>2933</v>
      </c>
      <c r="I62" s="15" t="s">
        <v>2897</v>
      </c>
      <c r="J62" s="15">
        <v>1</v>
      </c>
      <c r="K62" s="15">
        <v>1</v>
      </c>
      <c r="L62" s="16">
        <v>2</v>
      </c>
      <c r="M62" s="77">
        <f>(((VLOOKUP($H62,'CMIP5 AL dimres'!$A$1:$E$34,2)*VLOOKUP($I62,'CMIP5 AL dimres'!$A$1:$E$34,2)*VLOOKUP($J62,'CMIP5 AL dimres'!$A$1:$E$34,2)*VLOOKUP($K62,'CMIP5 AL dimres'!$A$1:$E$34,2)*$F62)*4)/1000000)*C62</f>
        <v>42.467328000000002</v>
      </c>
      <c r="N62" s="77">
        <f>(((VLOOKUP($H62,'CMIP5 AL dimres'!$A$1:$E$34,3)*VLOOKUP($I62,'CMIP5 AL dimres'!$A$1:$E$34,3)*VLOOKUP($J62,'CMIP5 AL dimres'!$A$1:$E$34,3)*VLOOKUP($K62,'CMIP5 AL dimres'!$A$1:$E$34,3)*$F62)*4)/1000000)*C62</f>
        <v>10.616832</v>
      </c>
      <c r="O62" s="77">
        <f>(((VLOOKUP($H62,'CMIP5 AL dimres'!$A$1:$E$34,4)*VLOOKUP($I62,'CMIP5 AL dimres'!$A$1:$E$34,4)*VLOOKUP($J62,'CMIP5 AL dimres'!$A$1:$E$34,4)*VLOOKUP($K62,'CMIP5 AL dimres'!$A$1:$E$34,4)*$F62)*4)/1000000)*C62</f>
        <v>2.6542080000000001</v>
      </c>
      <c r="P62" s="77">
        <f>(((VLOOKUP($H62,'CMIP5 AL dimres'!$A$1:$E$34,5)*VLOOKUP($I62,'CMIP5 AL dimres'!$A$1:$E$34,5)*VLOOKUP($J62,'CMIP5 AL dimres'!$A$1:$E$34,5)*VLOOKUP($K62,'CMIP5 AL dimres'!$A$1:$E$34,5)*$F62)*4)/1000000)*C62</f>
        <v>0.66355200000000003</v>
      </c>
    </row>
    <row r="63" spans="1:16" ht="13">
      <c r="A63" s="16">
        <v>1</v>
      </c>
      <c r="B63" s="17" t="s">
        <v>2728</v>
      </c>
      <c r="C63" s="16">
        <v>1</v>
      </c>
      <c r="D63" s="15" t="s">
        <v>704</v>
      </c>
      <c r="E63" s="16" t="s">
        <v>871</v>
      </c>
      <c r="F63" s="16">
        <v>12</v>
      </c>
      <c r="G63" s="16" t="s">
        <v>463</v>
      </c>
      <c r="H63" s="15" t="s">
        <v>2933</v>
      </c>
      <c r="I63" s="15" t="s">
        <v>2897</v>
      </c>
      <c r="J63" s="15">
        <v>1</v>
      </c>
      <c r="K63" s="15">
        <v>1</v>
      </c>
      <c r="L63" s="16">
        <v>2</v>
      </c>
      <c r="M63" s="77">
        <f>(((VLOOKUP($H63,'CMIP5 AL dimres'!$A$1:$E$34,2)*VLOOKUP($I63,'CMIP5 AL dimres'!$A$1:$E$34,2)*VLOOKUP($J63,'CMIP5 AL dimres'!$A$1:$E$34,2)*VLOOKUP($K63,'CMIP5 AL dimres'!$A$1:$E$34,2)*$F63)*4)/1000000)*C63</f>
        <v>42.467328000000002</v>
      </c>
      <c r="N63" s="77">
        <f>(((VLOOKUP($H63,'CMIP5 AL dimres'!$A$1:$E$34,3)*VLOOKUP($I63,'CMIP5 AL dimres'!$A$1:$E$34,3)*VLOOKUP($J63,'CMIP5 AL dimres'!$A$1:$E$34,3)*VLOOKUP($K63,'CMIP5 AL dimres'!$A$1:$E$34,3)*$F63)*4)/1000000)*C63</f>
        <v>10.616832</v>
      </c>
      <c r="O63" s="77">
        <f>(((VLOOKUP($H63,'CMIP5 AL dimres'!$A$1:$E$34,4)*VLOOKUP($I63,'CMIP5 AL dimres'!$A$1:$E$34,4)*VLOOKUP($J63,'CMIP5 AL dimres'!$A$1:$E$34,4)*VLOOKUP($K63,'CMIP5 AL dimres'!$A$1:$E$34,4)*$F63)*4)/1000000)*C63</f>
        <v>2.6542080000000001</v>
      </c>
      <c r="P63" s="77">
        <f>(((VLOOKUP($H63,'CMIP5 AL dimres'!$A$1:$E$34,5)*VLOOKUP($I63,'CMIP5 AL dimres'!$A$1:$E$34,5)*VLOOKUP($J63,'CMIP5 AL dimres'!$A$1:$E$34,5)*VLOOKUP($K63,'CMIP5 AL dimres'!$A$1:$E$34,5)*$F63)*4)/1000000)*C63</f>
        <v>0.66355200000000003</v>
      </c>
    </row>
    <row r="64" spans="1:16" ht="13">
      <c r="A64" s="16">
        <v>1</v>
      </c>
      <c r="B64" s="17" t="s">
        <v>2542</v>
      </c>
      <c r="C64" s="16">
        <v>1</v>
      </c>
      <c r="D64" s="15" t="s">
        <v>704</v>
      </c>
      <c r="E64" s="16" t="s">
        <v>871</v>
      </c>
      <c r="F64" s="16">
        <v>12</v>
      </c>
      <c r="G64" s="16" t="s">
        <v>463</v>
      </c>
      <c r="H64" s="15" t="s">
        <v>2933</v>
      </c>
      <c r="I64" s="15" t="s">
        <v>2897</v>
      </c>
      <c r="J64" s="15">
        <v>1</v>
      </c>
      <c r="K64" s="15">
        <v>1</v>
      </c>
      <c r="L64" s="16">
        <v>2</v>
      </c>
      <c r="M64" s="77">
        <f>(((VLOOKUP($H64,'CMIP5 AL dimres'!$A$1:$E$34,2)*VLOOKUP($I64,'CMIP5 AL dimres'!$A$1:$E$34,2)*VLOOKUP($J64,'CMIP5 AL dimres'!$A$1:$E$34,2)*VLOOKUP($K64,'CMIP5 AL dimres'!$A$1:$E$34,2)*$F64)*4)/1000000)*C64</f>
        <v>42.467328000000002</v>
      </c>
      <c r="N64" s="77">
        <f>(((VLOOKUP($H64,'CMIP5 AL dimres'!$A$1:$E$34,3)*VLOOKUP($I64,'CMIP5 AL dimres'!$A$1:$E$34,3)*VLOOKUP($J64,'CMIP5 AL dimres'!$A$1:$E$34,3)*VLOOKUP($K64,'CMIP5 AL dimres'!$A$1:$E$34,3)*$F64)*4)/1000000)*C64</f>
        <v>10.616832</v>
      </c>
      <c r="O64" s="77">
        <f>(((VLOOKUP($H64,'CMIP5 AL dimres'!$A$1:$E$34,4)*VLOOKUP($I64,'CMIP5 AL dimres'!$A$1:$E$34,4)*VLOOKUP($J64,'CMIP5 AL dimres'!$A$1:$E$34,4)*VLOOKUP($K64,'CMIP5 AL dimres'!$A$1:$E$34,4)*$F64)*4)/1000000)*C64</f>
        <v>2.6542080000000001</v>
      </c>
      <c r="P64" s="77">
        <f>(((VLOOKUP($H64,'CMIP5 AL dimres'!$A$1:$E$34,5)*VLOOKUP($I64,'CMIP5 AL dimres'!$A$1:$E$34,5)*VLOOKUP($J64,'CMIP5 AL dimres'!$A$1:$E$34,5)*VLOOKUP($K64,'CMIP5 AL dimres'!$A$1:$E$34,5)*$F64)*4)/1000000)*C64</f>
        <v>0.66355200000000003</v>
      </c>
    </row>
    <row r="65" spans="1:16" ht="13">
      <c r="A65" s="16">
        <v>3</v>
      </c>
      <c r="B65" s="17" t="s">
        <v>2503</v>
      </c>
      <c r="C65" s="16">
        <v>1</v>
      </c>
      <c r="D65" s="15" t="s">
        <v>704</v>
      </c>
      <c r="E65" s="16" t="s">
        <v>871</v>
      </c>
      <c r="F65" s="16">
        <v>12</v>
      </c>
      <c r="G65" s="16" t="s">
        <v>463</v>
      </c>
      <c r="H65" s="15" t="s">
        <v>2933</v>
      </c>
      <c r="I65" s="15" t="s">
        <v>2897</v>
      </c>
      <c r="J65" s="15">
        <v>1</v>
      </c>
      <c r="K65" s="15">
        <v>1</v>
      </c>
      <c r="L65" s="16">
        <v>2</v>
      </c>
      <c r="M65" s="77">
        <f>(((VLOOKUP($H65,'CMIP5 AL dimres'!$A$1:$E$34,2)*VLOOKUP($I65,'CMIP5 AL dimres'!$A$1:$E$34,2)*VLOOKUP($J65,'CMIP5 AL dimres'!$A$1:$E$34,2)*VLOOKUP($K65,'CMIP5 AL dimres'!$A$1:$E$34,2)*$F65)*4)/1000000)*C65</f>
        <v>42.467328000000002</v>
      </c>
      <c r="N65" s="77">
        <f>(((VLOOKUP($H65,'CMIP5 AL dimres'!$A$1:$E$34,3)*VLOOKUP($I65,'CMIP5 AL dimres'!$A$1:$E$34,3)*VLOOKUP($J65,'CMIP5 AL dimres'!$A$1:$E$34,3)*VLOOKUP($K65,'CMIP5 AL dimres'!$A$1:$E$34,3)*$F65)*4)/1000000)*C65</f>
        <v>10.616832</v>
      </c>
      <c r="O65" s="77">
        <f>(((VLOOKUP($H65,'CMIP5 AL dimres'!$A$1:$E$34,4)*VLOOKUP($I65,'CMIP5 AL dimres'!$A$1:$E$34,4)*VLOOKUP($J65,'CMIP5 AL dimres'!$A$1:$E$34,4)*VLOOKUP($K65,'CMIP5 AL dimres'!$A$1:$E$34,4)*$F65)*4)/1000000)*C65</f>
        <v>2.6542080000000001</v>
      </c>
      <c r="P65" s="77">
        <f>(((VLOOKUP($H65,'CMIP5 AL dimres'!$A$1:$E$34,5)*VLOOKUP($I65,'CMIP5 AL dimres'!$A$1:$E$34,5)*VLOOKUP($J65,'CMIP5 AL dimres'!$A$1:$E$34,5)*VLOOKUP($K65,'CMIP5 AL dimres'!$A$1:$E$34,5)*$F65)*4)/1000000)*C65</f>
        <v>0.66355200000000003</v>
      </c>
    </row>
    <row r="66" spans="1:16" ht="13">
      <c r="A66" s="16">
        <v>3</v>
      </c>
      <c r="B66" s="17" t="s">
        <v>2656</v>
      </c>
      <c r="C66" s="16">
        <v>1</v>
      </c>
      <c r="D66" s="15" t="s">
        <v>704</v>
      </c>
      <c r="E66" s="16" t="s">
        <v>871</v>
      </c>
      <c r="F66" s="16">
        <v>12</v>
      </c>
      <c r="G66" s="16" t="s">
        <v>463</v>
      </c>
      <c r="H66" s="15" t="s">
        <v>2933</v>
      </c>
      <c r="I66" s="15" t="s">
        <v>2897</v>
      </c>
      <c r="J66" s="15">
        <v>1</v>
      </c>
      <c r="K66" s="15">
        <v>1</v>
      </c>
      <c r="L66" s="16">
        <v>2</v>
      </c>
      <c r="M66" s="77">
        <f>(((VLOOKUP($H66,'CMIP5 AL dimres'!$A$1:$E$34,2)*VLOOKUP($I66,'CMIP5 AL dimres'!$A$1:$E$34,2)*VLOOKUP($J66,'CMIP5 AL dimres'!$A$1:$E$34,2)*VLOOKUP($K66,'CMIP5 AL dimres'!$A$1:$E$34,2)*$F66)*4)/1000000)*C66</f>
        <v>42.467328000000002</v>
      </c>
      <c r="N66" s="77">
        <f>(((VLOOKUP($H66,'CMIP5 AL dimres'!$A$1:$E$34,3)*VLOOKUP($I66,'CMIP5 AL dimres'!$A$1:$E$34,3)*VLOOKUP($J66,'CMIP5 AL dimres'!$A$1:$E$34,3)*VLOOKUP($K66,'CMIP5 AL dimres'!$A$1:$E$34,3)*$F66)*4)/1000000)*C66</f>
        <v>10.616832</v>
      </c>
      <c r="O66" s="77">
        <f>(((VLOOKUP($H66,'CMIP5 AL dimres'!$A$1:$E$34,4)*VLOOKUP($I66,'CMIP5 AL dimres'!$A$1:$E$34,4)*VLOOKUP($J66,'CMIP5 AL dimres'!$A$1:$E$34,4)*VLOOKUP($K66,'CMIP5 AL dimres'!$A$1:$E$34,4)*$F66)*4)/1000000)*C66</f>
        <v>2.6542080000000001</v>
      </c>
      <c r="P66" s="77">
        <f>(((VLOOKUP($H66,'CMIP5 AL dimres'!$A$1:$E$34,5)*VLOOKUP($I66,'CMIP5 AL dimres'!$A$1:$E$34,5)*VLOOKUP($J66,'CMIP5 AL dimres'!$A$1:$E$34,5)*VLOOKUP($K66,'CMIP5 AL dimres'!$A$1:$E$34,5)*$F66)*4)/1000000)*C66</f>
        <v>0.66355200000000003</v>
      </c>
    </row>
    <row r="67" spans="1:16" ht="13">
      <c r="A67" s="16">
        <v>1</v>
      </c>
      <c r="B67" s="17" t="s">
        <v>2870</v>
      </c>
      <c r="C67" s="16">
        <v>1</v>
      </c>
      <c r="D67" s="15" t="s">
        <v>704</v>
      </c>
      <c r="E67" s="16" t="s">
        <v>871</v>
      </c>
      <c r="F67" s="16">
        <v>12</v>
      </c>
      <c r="G67" s="16" t="s">
        <v>463</v>
      </c>
      <c r="H67" s="15" t="s">
        <v>2933</v>
      </c>
      <c r="I67" s="15" t="s">
        <v>2897</v>
      </c>
      <c r="J67" s="15">
        <v>1</v>
      </c>
      <c r="K67" s="15">
        <v>1</v>
      </c>
      <c r="L67" s="16">
        <v>2</v>
      </c>
      <c r="M67" s="77">
        <f>(((VLOOKUP($H67,'CMIP5 AL dimres'!$A$1:$E$34,2)*VLOOKUP($I67,'CMIP5 AL dimres'!$A$1:$E$34,2)*VLOOKUP($J67,'CMIP5 AL dimres'!$A$1:$E$34,2)*VLOOKUP($K67,'CMIP5 AL dimres'!$A$1:$E$34,2)*$F67)*4)/1000000)*C67</f>
        <v>42.467328000000002</v>
      </c>
      <c r="N67" s="77">
        <f>(((VLOOKUP($H67,'CMIP5 AL dimres'!$A$1:$E$34,3)*VLOOKUP($I67,'CMIP5 AL dimres'!$A$1:$E$34,3)*VLOOKUP($J67,'CMIP5 AL dimres'!$A$1:$E$34,3)*VLOOKUP($K67,'CMIP5 AL dimres'!$A$1:$E$34,3)*$F67)*4)/1000000)*C67</f>
        <v>10.616832</v>
      </c>
      <c r="O67" s="77">
        <f>(((VLOOKUP($H67,'CMIP5 AL dimres'!$A$1:$E$34,4)*VLOOKUP($I67,'CMIP5 AL dimres'!$A$1:$E$34,4)*VLOOKUP($J67,'CMIP5 AL dimres'!$A$1:$E$34,4)*VLOOKUP($K67,'CMIP5 AL dimres'!$A$1:$E$34,4)*$F67)*4)/1000000)*C67</f>
        <v>2.6542080000000001</v>
      </c>
      <c r="P67" s="77">
        <f>(((VLOOKUP($H67,'CMIP5 AL dimres'!$A$1:$E$34,5)*VLOOKUP($I67,'CMIP5 AL dimres'!$A$1:$E$34,5)*VLOOKUP($J67,'CMIP5 AL dimres'!$A$1:$E$34,5)*VLOOKUP($K67,'CMIP5 AL dimres'!$A$1:$E$34,5)*$F67)*4)/1000000)*C67</f>
        <v>0.66355200000000003</v>
      </c>
    </row>
    <row r="68" spans="1:16" ht="13">
      <c r="A68" s="16">
        <v>1</v>
      </c>
      <c r="B68" s="17" t="s">
        <v>2609</v>
      </c>
      <c r="C68" s="16">
        <v>1</v>
      </c>
      <c r="D68" s="15" t="s">
        <v>704</v>
      </c>
      <c r="E68" s="16" t="s">
        <v>871</v>
      </c>
      <c r="F68" s="16">
        <v>12</v>
      </c>
      <c r="G68" s="16" t="s">
        <v>463</v>
      </c>
      <c r="H68" s="15" t="s">
        <v>2933</v>
      </c>
      <c r="I68" s="15" t="s">
        <v>2897</v>
      </c>
      <c r="J68" s="15">
        <v>1</v>
      </c>
      <c r="K68" s="15">
        <v>1</v>
      </c>
      <c r="L68" s="16">
        <v>2</v>
      </c>
      <c r="M68" s="77">
        <f>(((VLOOKUP($H68,'CMIP5 AL dimres'!$A$1:$E$34,2)*VLOOKUP($I68,'CMIP5 AL dimres'!$A$1:$E$34,2)*VLOOKUP($J68,'CMIP5 AL dimres'!$A$1:$E$34,2)*VLOOKUP($K68,'CMIP5 AL dimres'!$A$1:$E$34,2)*$F68)*4)/1000000)*C68</f>
        <v>42.467328000000002</v>
      </c>
      <c r="N68" s="77">
        <f>(((VLOOKUP($H68,'CMIP5 AL dimres'!$A$1:$E$34,3)*VLOOKUP($I68,'CMIP5 AL dimres'!$A$1:$E$34,3)*VLOOKUP($J68,'CMIP5 AL dimres'!$A$1:$E$34,3)*VLOOKUP($K68,'CMIP5 AL dimres'!$A$1:$E$34,3)*$F68)*4)/1000000)*C68</f>
        <v>10.616832</v>
      </c>
      <c r="O68" s="77">
        <f>(((VLOOKUP($H68,'CMIP5 AL dimres'!$A$1:$E$34,4)*VLOOKUP($I68,'CMIP5 AL dimres'!$A$1:$E$34,4)*VLOOKUP($J68,'CMIP5 AL dimres'!$A$1:$E$34,4)*VLOOKUP($K68,'CMIP5 AL dimres'!$A$1:$E$34,4)*$F68)*4)/1000000)*C68</f>
        <v>2.6542080000000001</v>
      </c>
      <c r="P68" s="77">
        <f>(((VLOOKUP($H68,'CMIP5 AL dimres'!$A$1:$E$34,5)*VLOOKUP($I68,'CMIP5 AL dimres'!$A$1:$E$34,5)*VLOOKUP($J68,'CMIP5 AL dimres'!$A$1:$E$34,5)*VLOOKUP($K68,'CMIP5 AL dimres'!$A$1:$E$34,5)*$F68)*4)/1000000)*C68</f>
        <v>0.66355200000000003</v>
      </c>
    </row>
    <row r="69" spans="1:16" ht="13">
      <c r="A69" s="16">
        <v>1</v>
      </c>
      <c r="B69" s="17" t="s">
        <v>2545</v>
      </c>
      <c r="C69" s="16">
        <v>1</v>
      </c>
      <c r="D69" s="15" t="s">
        <v>704</v>
      </c>
      <c r="E69" s="16" t="s">
        <v>871</v>
      </c>
      <c r="F69" s="16">
        <v>12</v>
      </c>
      <c r="G69" s="16" t="s">
        <v>463</v>
      </c>
      <c r="H69" s="15" t="s">
        <v>2933</v>
      </c>
      <c r="I69" s="15" t="s">
        <v>2897</v>
      </c>
      <c r="J69" s="15">
        <v>1</v>
      </c>
      <c r="K69" s="15">
        <v>1</v>
      </c>
      <c r="L69" s="16">
        <v>2</v>
      </c>
      <c r="M69" s="77">
        <f>(((VLOOKUP($H69,'CMIP5 AL dimres'!$A$1:$E$34,2)*VLOOKUP($I69,'CMIP5 AL dimres'!$A$1:$E$34,2)*VLOOKUP($J69,'CMIP5 AL dimres'!$A$1:$E$34,2)*VLOOKUP($K69,'CMIP5 AL dimres'!$A$1:$E$34,2)*$F69)*4)/1000000)*C69</f>
        <v>42.467328000000002</v>
      </c>
      <c r="N69" s="77">
        <f>(((VLOOKUP($H69,'CMIP5 AL dimres'!$A$1:$E$34,3)*VLOOKUP($I69,'CMIP5 AL dimres'!$A$1:$E$34,3)*VLOOKUP($J69,'CMIP5 AL dimres'!$A$1:$E$34,3)*VLOOKUP($K69,'CMIP5 AL dimres'!$A$1:$E$34,3)*$F69)*4)/1000000)*C69</f>
        <v>10.616832</v>
      </c>
      <c r="O69" s="77">
        <f>(((VLOOKUP($H69,'CMIP5 AL dimres'!$A$1:$E$34,4)*VLOOKUP($I69,'CMIP5 AL dimres'!$A$1:$E$34,4)*VLOOKUP($J69,'CMIP5 AL dimres'!$A$1:$E$34,4)*VLOOKUP($K69,'CMIP5 AL dimres'!$A$1:$E$34,4)*$F69)*4)/1000000)*C69</f>
        <v>2.6542080000000001</v>
      </c>
      <c r="P69" s="77">
        <f>(((VLOOKUP($H69,'CMIP5 AL dimres'!$A$1:$E$34,5)*VLOOKUP($I69,'CMIP5 AL dimres'!$A$1:$E$34,5)*VLOOKUP($J69,'CMIP5 AL dimres'!$A$1:$E$34,5)*VLOOKUP($K69,'CMIP5 AL dimres'!$A$1:$E$34,5)*$F69)*4)/1000000)*C69</f>
        <v>0.66355200000000003</v>
      </c>
    </row>
    <row r="70" spans="1:16" ht="13">
      <c r="A70" s="16">
        <v>1</v>
      </c>
      <c r="B70" s="17" t="s">
        <v>2442</v>
      </c>
      <c r="C70" s="16">
        <v>1</v>
      </c>
      <c r="D70" s="15" t="s">
        <v>704</v>
      </c>
      <c r="E70" s="16" t="s">
        <v>871</v>
      </c>
      <c r="F70" s="16">
        <v>12</v>
      </c>
      <c r="G70" s="16" t="s">
        <v>463</v>
      </c>
      <c r="H70" s="15" t="s">
        <v>2933</v>
      </c>
      <c r="I70" s="15" t="s">
        <v>2897</v>
      </c>
      <c r="J70" s="15">
        <v>1</v>
      </c>
      <c r="K70" s="15">
        <v>1</v>
      </c>
      <c r="L70" s="16">
        <v>2</v>
      </c>
      <c r="M70" s="77">
        <f>(((VLOOKUP($H70,'CMIP5 AL dimres'!$A$1:$E$34,2)*VLOOKUP($I70,'CMIP5 AL dimres'!$A$1:$E$34,2)*VLOOKUP($J70,'CMIP5 AL dimres'!$A$1:$E$34,2)*VLOOKUP($K70,'CMIP5 AL dimres'!$A$1:$E$34,2)*$F70)*4)/1000000)*C70</f>
        <v>42.467328000000002</v>
      </c>
      <c r="N70" s="77">
        <f>(((VLOOKUP($H70,'CMIP5 AL dimres'!$A$1:$E$34,3)*VLOOKUP($I70,'CMIP5 AL dimres'!$A$1:$E$34,3)*VLOOKUP($J70,'CMIP5 AL dimres'!$A$1:$E$34,3)*VLOOKUP($K70,'CMIP5 AL dimres'!$A$1:$E$34,3)*$F70)*4)/1000000)*C70</f>
        <v>10.616832</v>
      </c>
      <c r="O70" s="77">
        <f>(((VLOOKUP($H70,'CMIP5 AL dimres'!$A$1:$E$34,4)*VLOOKUP($I70,'CMIP5 AL dimres'!$A$1:$E$34,4)*VLOOKUP($J70,'CMIP5 AL dimres'!$A$1:$E$34,4)*VLOOKUP($K70,'CMIP5 AL dimres'!$A$1:$E$34,4)*$F70)*4)/1000000)*C70</f>
        <v>2.6542080000000001</v>
      </c>
      <c r="P70" s="77">
        <f>(((VLOOKUP($H70,'CMIP5 AL dimres'!$A$1:$E$34,5)*VLOOKUP($I70,'CMIP5 AL dimres'!$A$1:$E$34,5)*VLOOKUP($J70,'CMIP5 AL dimres'!$A$1:$E$34,5)*VLOOKUP($K70,'CMIP5 AL dimres'!$A$1:$E$34,5)*$F70)*4)/1000000)*C70</f>
        <v>0.66355200000000003</v>
      </c>
    </row>
    <row r="71" spans="1:16" ht="13">
      <c r="A71" s="16">
        <v>1</v>
      </c>
      <c r="B71" s="17" t="s">
        <v>2749</v>
      </c>
      <c r="C71" s="16">
        <v>1</v>
      </c>
      <c r="D71" s="15" t="s">
        <v>704</v>
      </c>
      <c r="E71" s="16" t="s">
        <v>871</v>
      </c>
      <c r="F71" s="16">
        <v>12</v>
      </c>
      <c r="G71" s="16" t="s">
        <v>463</v>
      </c>
      <c r="H71" s="15" t="s">
        <v>2933</v>
      </c>
      <c r="I71" s="15" t="s">
        <v>2897</v>
      </c>
      <c r="J71" s="15">
        <v>1</v>
      </c>
      <c r="K71" s="15">
        <v>1</v>
      </c>
      <c r="L71" s="16">
        <v>2</v>
      </c>
      <c r="M71" s="77">
        <f>(((VLOOKUP($H71,'CMIP5 AL dimres'!$A$1:$E$34,2)*VLOOKUP($I71,'CMIP5 AL dimres'!$A$1:$E$34,2)*VLOOKUP($J71,'CMIP5 AL dimres'!$A$1:$E$34,2)*VLOOKUP($K71,'CMIP5 AL dimres'!$A$1:$E$34,2)*$F71)*4)/1000000)*C71</f>
        <v>42.467328000000002</v>
      </c>
      <c r="N71" s="77">
        <f>(((VLOOKUP($H71,'CMIP5 AL dimres'!$A$1:$E$34,3)*VLOOKUP($I71,'CMIP5 AL dimres'!$A$1:$E$34,3)*VLOOKUP($J71,'CMIP5 AL dimres'!$A$1:$E$34,3)*VLOOKUP($K71,'CMIP5 AL dimres'!$A$1:$E$34,3)*$F71)*4)/1000000)*C71</f>
        <v>10.616832</v>
      </c>
      <c r="O71" s="77">
        <f>(((VLOOKUP($H71,'CMIP5 AL dimres'!$A$1:$E$34,4)*VLOOKUP($I71,'CMIP5 AL dimres'!$A$1:$E$34,4)*VLOOKUP($J71,'CMIP5 AL dimres'!$A$1:$E$34,4)*VLOOKUP($K71,'CMIP5 AL dimres'!$A$1:$E$34,4)*$F71)*4)/1000000)*C71</f>
        <v>2.6542080000000001</v>
      </c>
      <c r="P71" s="77">
        <f>(((VLOOKUP($H71,'CMIP5 AL dimres'!$A$1:$E$34,5)*VLOOKUP($I71,'CMIP5 AL dimres'!$A$1:$E$34,5)*VLOOKUP($J71,'CMIP5 AL dimres'!$A$1:$E$34,5)*VLOOKUP($K71,'CMIP5 AL dimres'!$A$1:$E$34,5)*$F71)*4)/1000000)*C71</f>
        <v>0.66355200000000003</v>
      </c>
    </row>
    <row r="72" spans="1:16" ht="13">
      <c r="A72" s="16">
        <v>1</v>
      </c>
      <c r="B72" s="17" t="s">
        <v>2393</v>
      </c>
      <c r="C72" s="16">
        <v>1</v>
      </c>
      <c r="D72" s="15" t="s">
        <v>704</v>
      </c>
      <c r="E72" s="16" t="s">
        <v>871</v>
      </c>
      <c r="F72" s="16">
        <v>12</v>
      </c>
      <c r="G72" s="16" t="s">
        <v>463</v>
      </c>
      <c r="H72" s="15" t="s">
        <v>2933</v>
      </c>
      <c r="I72" s="15" t="s">
        <v>2897</v>
      </c>
      <c r="J72" s="15">
        <v>1</v>
      </c>
      <c r="K72" s="15">
        <v>1</v>
      </c>
      <c r="L72" s="16">
        <v>2</v>
      </c>
      <c r="M72" s="77">
        <f>(((VLOOKUP($H72,'CMIP5 AL dimres'!$A$1:$E$34,2)*VLOOKUP($I72,'CMIP5 AL dimres'!$A$1:$E$34,2)*VLOOKUP($J72,'CMIP5 AL dimres'!$A$1:$E$34,2)*VLOOKUP($K72,'CMIP5 AL dimres'!$A$1:$E$34,2)*$F72)*4)/1000000)*C72</f>
        <v>42.467328000000002</v>
      </c>
      <c r="N72" s="77">
        <f>(((VLOOKUP($H72,'CMIP5 AL dimres'!$A$1:$E$34,3)*VLOOKUP($I72,'CMIP5 AL dimres'!$A$1:$E$34,3)*VLOOKUP($J72,'CMIP5 AL dimres'!$A$1:$E$34,3)*VLOOKUP($K72,'CMIP5 AL dimres'!$A$1:$E$34,3)*$F72)*4)/1000000)*C72</f>
        <v>10.616832</v>
      </c>
      <c r="O72" s="77">
        <f>(((VLOOKUP($H72,'CMIP5 AL dimres'!$A$1:$E$34,4)*VLOOKUP($I72,'CMIP5 AL dimres'!$A$1:$E$34,4)*VLOOKUP($J72,'CMIP5 AL dimres'!$A$1:$E$34,4)*VLOOKUP($K72,'CMIP5 AL dimres'!$A$1:$E$34,4)*$F72)*4)/1000000)*C72</f>
        <v>2.6542080000000001</v>
      </c>
      <c r="P72" s="77">
        <f>(((VLOOKUP($H72,'CMIP5 AL dimres'!$A$1:$E$34,5)*VLOOKUP($I72,'CMIP5 AL dimres'!$A$1:$E$34,5)*VLOOKUP($J72,'CMIP5 AL dimres'!$A$1:$E$34,5)*VLOOKUP($K72,'CMIP5 AL dimres'!$A$1:$E$34,5)*$F72)*4)/1000000)*C72</f>
        <v>0.66355200000000003</v>
      </c>
    </row>
    <row r="73" spans="1:16" ht="13">
      <c r="A73" s="16">
        <v>1</v>
      </c>
      <c r="B73" s="17" t="s">
        <v>2668</v>
      </c>
      <c r="C73" s="16">
        <v>1</v>
      </c>
      <c r="D73" s="15" t="s">
        <v>704</v>
      </c>
      <c r="E73" s="16" t="s">
        <v>871</v>
      </c>
      <c r="F73" s="16">
        <v>12</v>
      </c>
      <c r="G73" s="16" t="s">
        <v>463</v>
      </c>
      <c r="H73" s="15" t="s">
        <v>2933</v>
      </c>
      <c r="I73" s="15" t="s">
        <v>2897</v>
      </c>
      <c r="J73" s="15">
        <v>1</v>
      </c>
      <c r="K73" s="15">
        <v>1</v>
      </c>
      <c r="L73" s="16">
        <v>2</v>
      </c>
      <c r="M73" s="77">
        <f>(((VLOOKUP($H73,'CMIP5 AL dimres'!$A$1:$E$34,2)*VLOOKUP($I73,'CMIP5 AL dimres'!$A$1:$E$34,2)*VLOOKUP($J73,'CMIP5 AL dimres'!$A$1:$E$34,2)*VLOOKUP($K73,'CMIP5 AL dimres'!$A$1:$E$34,2)*$F73)*4)/1000000)*C73</f>
        <v>42.467328000000002</v>
      </c>
      <c r="N73" s="77">
        <f>(((VLOOKUP($H73,'CMIP5 AL dimres'!$A$1:$E$34,3)*VLOOKUP($I73,'CMIP5 AL dimres'!$A$1:$E$34,3)*VLOOKUP($J73,'CMIP5 AL dimres'!$A$1:$E$34,3)*VLOOKUP($K73,'CMIP5 AL dimres'!$A$1:$E$34,3)*$F73)*4)/1000000)*C73</f>
        <v>10.616832</v>
      </c>
      <c r="O73" s="77">
        <f>(((VLOOKUP($H73,'CMIP5 AL dimres'!$A$1:$E$34,4)*VLOOKUP($I73,'CMIP5 AL dimres'!$A$1:$E$34,4)*VLOOKUP($J73,'CMIP5 AL dimres'!$A$1:$E$34,4)*VLOOKUP($K73,'CMIP5 AL dimres'!$A$1:$E$34,4)*$F73)*4)/1000000)*C73</f>
        <v>2.6542080000000001</v>
      </c>
      <c r="P73" s="77">
        <f>(((VLOOKUP($H73,'CMIP5 AL dimres'!$A$1:$E$34,5)*VLOOKUP($I73,'CMIP5 AL dimres'!$A$1:$E$34,5)*VLOOKUP($J73,'CMIP5 AL dimres'!$A$1:$E$34,5)*VLOOKUP($K73,'CMIP5 AL dimres'!$A$1:$E$34,5)*$F73)*4)/1000000)*C73</f>
        <v>0.66355200000000003</v>
      </c>
    </row>
    <row r="74" spans="1:16" ht="13">
      <c r="A74" s="16">
        <v>1</v>
      </c>
      <c r="B74" s="17" t="s">
        <v>2500</v>
      </c>
      <c r="C74" s="16">
        <v>1</v>
      </c>
      <c r="D74" s="15" t="s">
        <v>704</v>
      </c>
      <c r="E74" s="16" t="s">
        <v>871</v>
      </c>
      <c r="F74" s="16">
        <v>12</v>
      </c>
      <c r="G74" s="16" t="s">
        <v>463</v>
      </c>
      <c r="H74" s="15" t="s">
        <v>2933</v>
      </c>
      <c r="I74" s="15" t="s">
        <v>2897</v>
      </c>
      <c r="J74" s="15">
        <v>1</v>
      </c>
      <c r="K74" s="15">
        <v>1</v>
      </c>
      <c r="L74" s="16">
        <v>2</v>
      </c>
      <c r="M74" s="77">
        <f>(((VLOOKUP($H74,'CMIP5 AL dimres'!$A$1:$E$34,2)*VLOOKUP($I74,'CMIP5 AL dimres'!$A$1:$E$34,2)*VLOOKUP($J74,'CMIP5 AL dimres'!$A$1:$E$34,2)*VLOOKUP($K74,'CMIP5 AL dimres'!$A$1:$E$34,2)*$F74)*4)/1000000)*C74</f>
        <v>42.467328000000002</v>
      </c>
      <c r="N74" s="77">
        <f>(((VLOOKUP($H74,'CMIP5 AL dimres'!$A$1:$E$34,3)*VLOOKUP($I74,'CMIP5 AL dimres'!$A$1:$E$34,3)*VLOOKUP($J74,'CMIP5 AL dimres'!$A$1:$E$34,3)*VLOOKUP($K74,'CMIP5 AL dimres'!$A$1:$E$34,3)*$F74)*4)/1000000)*C74</f>
        <v>10.616832</v>
      </c>
      <c r="O74" s="77">
        <f>(((VLOOKUP($H74,'CMIP5 AL dimres'!$A$1:$E$34,4)*VLOOKUP($I74,'CMIP5 AL dimres'!$A$1:$E$34,4)*VLOOKUP($J74,'CMIP5 AL dimres'!$A$1:$E$34,4)*VLOOKUP($K74,'CMIP5 AL dimres'!$A$1:$E$34,4)*$F74)*4)/1000000)*C74</f>
        <v>2.6542080000000001</v>
      </c>
      <c r="P74" s="77">
        <f>(((VLOOKUP($H74,'CMIP5 AL dimres'!$A$1:$E$34,5)*VLOOKUP($I74,'CMIP5 AL dimres'!$A$1:$E$34,5)*VLOOKUP($J74,'CMIP5 AL dimres'!$A$1:$E$34,5)*VLOOKUP($K74,'CMIP5 AL dimres'!$A$1:$E$34,5)*$F74)*4)/1000000)*C74</f>
        <v>0.66355200000000003</v>
      </c>
    </row>
    <row r="75" spans="1:16" ht="13">
      <c r="A75" s="16">
        <v>1</v>
      </c>
      <c r="B75" s="17" t="s">
        <v>2612</v>
      </c>
      <c r="C75" s="16">
        <v>1</v>
      </c>
      <c r="D75" s="15" t="s">
        <v>704</v>
      </c>
      <c r="E75" s="16" t="s">
        <v>871</v>
      </c>
      <c r="F75" s="16">
        <v>12</v>
      </c>
      <c r="G75" s="16" t="s">
        <v>463</v>
      </c>
      <c r="H75" s="15" t="s">
        <v>2933</v>
      </c>
      <c r="I75" s="15" t="s">
        <v>2897</v>
      </c>
      <c r="J75" s="15">
        <v>1</v>
      </c>
      <c r="K75" s="15">
        <v>1</v>
      </c>
      <c r="L75" s="16">
        <v>2</v>
      </c>
      <c r="M75" s="77">
        <f>(((VLOOKUP($H75,'CMIP5 AL dimres'!$A$1:$E$34,2)*VLOOKUP($I75,'CMIP5 AL dimres'!$A$1:$E$34,2)*VLOOKUP($J75,'CMIP5 AL dimres'!$A$1:$E$34,2)*VLOOKUP($K75,'CMIP5 AL dimres'!$A$1:$E$34,2)*$F75)*4)/1000000)*C75</f>
        <v>42.467328000000002</v>
      </c>
      <c r="N75" s="77">
        <f>(((VLOOKUP($H75,'CMIP5 AL dimres'!$A$1:$E$34,3)*VLOOKUP($I75,'CMIP5 AL dimres'!$A$1:$E$34,3)*VLOOKUP($J75,'CMIP5 AL dimres'!$A$1:$E$34,3)*VLOOKUP($K75,'CMIP5 AL dimres'!$A$1:$E$34,3)*$F75)*4)/1000000)*C75</f>
        <v>10.616832</v>
      </c>
      <c r="O75" s="77">
        <f>(((VLOOKUP($H75,'CMIP5 AL dimres'!$A$1:$E$34,4)*VLOOKUP($I75,'CMIP5 AL dimres'!$A$1:$E$34,4)*VLOOKUP($J75,'CMIP5 AL dimres'!$A$1:$E$34,4)*VLOOKUP($K75,'CMIP5 AL dimres'!$A$1:$E$34,4)*$F75)*4)/1000000)*C75</f>
        <v>2.6542080000000001</v>
      </c>
      <c r="P75" s="77">
        <f>(((VLOOKUP($H75,'CMIP5 AL dimres'!$A$1:$E$34,5)*VLOOKUP($I75,'CMIP5 AL dimres'!$A$1:$E$34,5)*VLOOKUP($J75,'CMIP5 AL dimres'!$A$1:$E$34,5)*VLOOKUP($K75,'CMIP5 AL dimres'!$A$1:$E$34,5)*$F75)*4)/1000000)*C75</f>
        <v>0.66355200000000003</v>
      </c>
    </row>
    <row r="76" spans="1:16" ht="13">
      <c r="A76" s="16">
        <v>1</v>
      </c>
      <c r="B76" s="17" t="s">
        <v>2507</v>
      </c>
      <c r="C76" s="16">
        <v>1</v>
      </c>
      <c r="D76" s="15" t="s">
        <v>704</v>
      </c>
      <c r="E76" s="16" t="s">
        <v>871</v>
      </c>
      <c r="F76" s="16">
        <v>12</v>
      </c>
      <c r="G76" s="16" t="s">
        <v>463</v>
      </c>
      <c r="H76" s="15" t="s">
        <v>2933</v>
      </c>
      <c r="I76" s="15" t="s">
        <v>2897</v>
      </c>
      <c r="J76" s="15">
        <v>1</v>
      </c>
      <c r="K76" s="15">
        <v>1</v>
      </c>
      <c r="L76" s="16">
        <v>2</v>
      </c>
      <c r="M76" s="77">
        <f>(((VLOOKUP($H76,'CMIP5 AL dimres'!$A$1:$E$34,2)*VLOOKUP($I76,'CMIP5 AL dimres'!$A$1:$E$34,2)*VLOOKUP($J76,'CMIP5 AL dimres'!$A$1:$E$34,2)*VLOOKUP($K76,'CMIP5 AL dimres'!$A$1:$E$34,2)*$F76)*4)/1000000)*C76</f>
        <v>42.467328000000002</v>
      </c>
      <c r="N76" s="77">
        <f>(((VLOOKUP($H76,'CMIP5 AL dimres'!$A$1:$E$34,3)*VLOOKUP($I76,'CMIP5 AL dimres'!$A$1:$E$34,3)*VLOOKUP($J76,'CMIP5 AL dimres'!$A$1:$E$34,3)*VLOOKUP($K76,'CMIP5 AL dimres'!$A$1:$E$34,3)*$F76)*4)/1000000)*C76</f>
        <v>10.616832</v>
      </c>
      <c r="O76" s="77">
        <f>(((VLOOKUP($H76,'CMIP5 AL dimres'!$A$1:$E$34,4)*VLOOKUP($I76,'CMIP5 AL dimres'!$A$1:$E$34,4)*VLOOKUP($J76,'CMIP5 AL dimres'!$A$1:$E$34,4)*VLOOKUP($K76,'CMIP5 AL dimres'!$A$1:$E$34,4)*$F76)*4)/1000000)*C76</f>
        <v>2.6542080000000001</v>
      </c>
      <c r="P76" s="77">
        <f>(((VLOOKUP($H76,'CMIP5 AL dimres'!$A$1:$E$34,5)*VLOOKUP($I76,'CMIP5 AL dimres'!$A$1:$E$34,5)*VLOOKUP($J76,'CMIP5 AL dimres'!$A$1:$E$34,5)*VLOOKUP($K76,'CMIP5 AL dimres'!$A$1:$E$34,5)*$F76)*4)/1000000)*C76</f>
        <v>0.66355200000000003</v>
      </c>
    </row>
    <row r="77" spans="1:16" ht="13">
      <c r="A77" s="16">
        <v>1</v>
      </c>
      <c r="B77" s="17" t="s">
        <v>2548</v>
      </c>
      <c r="C77" s="16">
        <v>1</v>
      </c>
      <c r="D77" s="15" t="s">
        <v>704</v>
      </c>
      <c r="E77" s="16" t="s">
        <v>871</v>
      </c>
      <c r="F77" s="16">
        <v>12</v>
      </c>
      <c r="G77" s="16" t="s">
        <v>463</v>
      </c>
      <c r="H77" s="15" t="s">
        <v>2933</v>
      </c>
      <c r="I77" s="15" t="s">
        <v>2897</v>
      </c>
      <c r="J77" s="15">
        <v>1</v>
      </c>
      <c r="K77" s="15">
        <v>1</v>
      </c>
      <c r="L77" s="16">
        <v>2</v>
      </c>
      <c r="M77" s="77">
        <f>(((VLOOKUP($H77,'CMIP5 AL dimres'!$A$1:$E$34,2)*VLOOKUP($I77,'CMIP5 AL dimres'!$A$1:$E$34,2)*VLOOKUP($J77,'CMIP5 AL dimres'!$A$1:$E$34,2)*VLOOKUP($K77,'CMIP5 AL dimres'!$A$1:$E$34,2)*$F77)*4)/1000000)*C77</f>
        <v>42.467328000000002</v>
      </c>
      <c r="N77" s="77">
        <f>(((VLOOKUP($H77,'CMIP5 AL dimres'!$A$1:$E$34,3)*VLOOKUP($I77,'CMIP5 AL dimres'!$A$1:$E$34,3)*VLOOKUP($J77,'CMIP5 AL dimres'!$A$1:$E$34,3)*VLOOKUP($K77,'CMIP5 AL dimres'!$A$1:$E$34,3)*$F77)*4)/1000000)*C77</f>
        <v>10.616832</v>
      </c>
      <c r="O77" s="77">
        <f>(((VLOOKUP($H77,'CMIP5 AL dimres'!$A$1:$E$34,4)*VLOOKUP($I77,'CMIP5 AL dimres'!$A$1:$E$34,4)*VLOOKUP($J77,'CMIP5 AL dimres'!$A$1:$E$34,4)*VLOOKUP($K77,'CMIP5 AL dimres'!$A$1:$E$34,4)*$F77)*4)/1000000)*C77</f>
        <v>2.6542080000000001</v>
      </c>
      <c r="P77" s="77">
        <f>(((VLOOKUP($H77,'CMIP5 AL dimres'!$A$1:$E$34,5)*VLOOKUP($I77,'CMIP5 AL dimres'!$A$1:$E$34,5)*VLOOKUP($J77,'CMIP5 AL dimres'!$A$1:$E$34,5)*VLOOKUP($K77,'CMIP5 AL dimres'!$A$1:$E$34,5)*$F77)*4)/1000000)*C77</f>
        <v>0.66355200000000003</v>
      </c>
    </row>
    <row r="78" spans="1:16" ht="13">
      <c r="A78" s="16">
        <v>3</v>
      </c>
      <c r="B78" s="17" t="s">
        <v>2661</v>
      </c>
      <c r="C78" s="16">
        <v>1</v>
      </c>
      <c r="D78" s="15" t="s">
        <v>704</v>
      </c>
      <c r="E78" s="16" t="s">
        <v>871</v>
      </c>
      <c r="F78" s="16">
        <v>12</v>
      </c>
      <c r="G78" s="16" t="s">
        <v>463</v>
      </c>
      <c r="H78" s="15" t="s">
        <v>2933</v>
      </c>
      <c r="I78" s="15" t="s">
        <v>2897</v>
      </c>
      <c r="J78" s="15">
        <v>1</v>
      </c>
      <c r="K78" s="15">
        <v>1</v>
      </c>
      <c r="L78" s="16">
        <v>2</v>
      </c>
      <c r="M78" s="77">
        <f>(((VLOOKUP($H78,'CMIP5 AL dimres'!$A$1:$E$34,2)*VLOOKUP($I78,'CMIP5 AL dimres'!$A$1:$E$34,2)*VLOOKUP($J78,'CMIP5 AL dimres'!$A$1:$E$34,2)*VLOOKUP($K78,'CMIP5 AL dimres'!$A$1:$E$34,2)*$F78)*4)/1000000)*C78</f>
        <v>42.467328000000002</v>
      </c>
      <c r="N78" s="77">
        <f>(((VLOOKUP($H78,'CMIP5 AL dimres'!$A$1:$E$34,3)*VLOOKUP($I78,'CMIP5 AL dimres'!$A$1:$E$34,3)*VLOOKUP($J78,'CMIP5 AL dimres'!$A$1:$E$34,3)*VLOOKUP($K78,'CMIP5 AL dimres'!$A$1:$E$34,3)*$F78)*4)/1000000)*C78</f>
        <v>10.616832</v>
      </c>
      <c r="O78" s="77">
        <f>(((VLOOKUP($H78,'CMIP5 AL dimres'!$A$1:$E$34,4)*VLOOKUP($I78,'CMIP5 AL dimres'!$A$1:$E$34,4)*VLOOKUP($J78,'CMIP5 AL dimres'!$A$1:$E$34,4)*VLOOKUP($K78,'CMIP5 AL dimres'!$A$1:$E$34,4)*$F78)*4)/1000000)*C78</f>
        <v>2.6542080000000001</v>
      </c>
      <c r="P78" s="77">
        <f>(((VLOOKUP($H78,'CMIP5 AL dimres'!$A$1:$E$34,5)*VLOOKUP($I78,'CMIP5 AL dimres'!$A$1:$E$34,5)*VLOOKUP($J78,'CMIP5 AL dimres'!$A$1:$E$34,5)*VLOOKUP($K78,'CMIP5 AL dimres'!$A$1:$E$34,5)*$F78)*4)/1000000)*C78</f>
        <v>0.66355200000000003</v>
      </c>
    </row>
    <row r="79" spans="1:16" ht="13">
      <c r="A79" s="16">
        <v>3</v>
      </c>
      <c r="B79" s="17" t="s">
        <v>2805</v>
      </c>
      <c r="C79" s="16">
        <v>1</v>
      </c>
      <c r="D79" s="15" t="s">
        <v>704</v>
      </c>
      <c r="E79" s="16" t="s">
        <v>871</v>
      </c>
      <c r="F79" s="16">
        <v>12</v>
      </c>
      <c r="G79" s="16" t="s">
        <v>463</v>
      </c>
      <c r="H79" s="15" t="s">
        <v>2933</v>
      </c>
      <c r="I79" s="15" t="s">
        <v>2897</v>
      </c>
      <c r="J79" s="15" t="s">
        <v>3049</v>
      </c>
      <c r="K79" s="15">
        <v>1</v>
      </c>
      <c r="L79" s="16">
        <v>2</v>
      </c>
      <c r="M79" s="77">
        <f>(((VLOOKUP($H79,'CMIP5 AL dimres'!$A$1:$E$34,2)*VLOOKUP($I79,'CMIP5 AL dimres'!$A$1:$E$34,2)*VLOOKUP($J79,'CMIP5 AL dimres'!$A$1:$E$34,2)*VLOOKUP($K79,'CMIP5 AL dimres'!$A$1:$E$34,2)*$F79)*4)/1000000)*C79</f>
        <v>42.467328000000002</v>
      </c>
      <c r="N79" s="77">
        <f>(((VLOOKUP($H79,'CMIP5 AL dimres'!$A$1:$E$34,3)*VLOOKUP($I79,'CMIP5 AL dimres'!$A$1:$E$34,3)*VLOOKUP($J79,'CMIP5 AL dimres'!$A$1:$E$34,3)*VLOOKUP($K79,'CMIP5 AL dimres'!$A$1:$E$34,3)*$F79)*4)/1000000)*C79</f>
        <v>10.616832</v>
      </c>
      <c r="O79" s="77">
        <f>(((VLOOKUP($H79,'CMIP5 AL dimres'!$A$1:$E$34,4)*VLOOKUP($I79,'CMIP5 AL dimres'!$A$1:$E$34,4)*VLOOKUP($J79,'CMIP5 AL dimres'!$A$1:$E$34,4)*VLOOKUP($K79,'CMIP5 AL dimres'!$A$1:$E$34,4)*$F79)*4)/1000000)*C79</f>
        <v>2.6542080000000001</v>
      </c>
      <c r="P79" s="77">
        <f>(((VLOOKUP($H79,'CMIP5 AL dimres'!$A$1:$E$34,5)*VLOOKUP($I79,'CMIP5 AL dimres'!$A$1:$E$34,5)*VLOOKUP($J79,'CMIP5 AL dimres'!$A$1:$E$34,5)*VLOOKUP($K79,'CMIP5 AL dimres'!$A$1:$E$34,5)*$F79)*4)/1000000)*C79</f>
        <v>0.66355200000000003</v>
      </c>
    </row>
    <row r="80" spans="1:16" ht="13">
      <c r="A80" s="16">
        <v>3</v>
      </c>
      <c r="B80" s="17" t="s">
        <v>2591</v>
      </c>
      <c r="C80" s="16">
        <v>1</v>
      </c>
      <c r="D80" s="15" t="s">
        <v>704</v>
      </c>
      <c r="E80" s="16" t="s">
        <v>871</v>
      </c>
      <c r="F80" s="16">
        <v>12</v>
      </c>
      <c r="G80" s="16" t="s">
        <v>463</v>
      </c>
      <c r="H80" s="15" t="s">
        <v>2933</v>
      </c>
      <c r="I80" s="15" t="s">
        <v>2897</v>
      </c>
      <c r="J80" s="15" t="s">
        <v>3049</v>
      </c>
      <c r="K80" s="15">
        <v>1</v>
      </c>
      <c r="L80" s="16">
        <v>2</v>
      </c>
      <c r="M80" s="77">
        <f>(((VLOOKUP($H80,'CMIP5 AL dimres'!$A$1:$E$34,2)*VLOOKUP($I80,'CMIP5 AL dimres'!$A$1:$E$34,2)*VLOOKUP($J80,'CMIP5 AL dimres'!$A$1:$E$34,2)*VLOOKUP($K80,'CMIP5 AL dimres'!$A$1:$E$34,2)*$F80)*4)/1000000)*C80</f>
        <v>42.467328000000002</v>
      </c>
      <c r="N80" s="77">
        <f>(((VLOOKUP($H80,'CMIP5 AL dimres'!$A$1:$E$34,3)*VLOOKUP($I80,'CMIP5 AL dimres'!$A$1:$E$34,3)*VLOOKUP($J80,'CMIP5 AL dimres'!$A$1:$E$34,3)*VLOOKUP($K80,'CMIP5 AL dimres'!$A$1:$E$34,3)*$F80)*4)/1000000)*C80</f>
        <v>10.616832</v>
      </c>
      <c r="O80" s="77">
        <f>(((VLOOKUP($H80,'CMIP5 AL dimres'!$A$1:$E$34,4)*VLOOKUP($I80,'CMIP5 AL dimres'!$A$1:$E$34,4)*VLOOKUP($J80,'CMIP5 AL dimres'!$A$1:$E$34,4)*VLOOKUP($K80,'CMIP5 AL dimres'!$A$1:$E$34,4)*$F80)*4)/1000000)*C80</f>
        <v>2.6542080000000001</v>
      </c>
      <c r="P80" s="77">
        <f>(((VLOOKUP($H80,'CMIP5 AL dimres'!$A$1:$E$34,5)*VLOOKUP($I80,'CMIP5 AL dimres'!$A$1:$E$34,5)*VLOOKUP($J80,'CMIP5 AL dimres'!$A$1:$E$34,5)*VLOOKUP($K80,'CMIP5 AL dimres'!$A$1:$E$34,5)*$F80)*4)/1000000)*C80</f>
        <v>0.66355200000000003</v>
      </c>
    </row>
    <row r="81" spans="1:16" ht="13">
      <c r="A81" s="16">
        <v>3</v>
      </c>
      <c r="B81" s="17" t="s">
        <v>2716</v>
      </c>
      <c r="C81" s="16">
        <v>1</v>
      </c>
      <c r="D81" s="15" t="s">
        <v>704</v>
      </c>
      <c r="E81" s="16" t="s">
        <v>871</v>
      </c>
      <c r="F81" s="16">
        <v>12</v>
      </c>
      <c r="G81" s="16" t="s">
        <v>463</v>
      </c>
      <c r="H81" s="15" t="s">
        <v>2933</v>
      </c>
      <c r="I81" s="15" t="s">
        <v>2897</v>
      </c>
      <c r="J81" s="15" t="s">
        <v>3049</v>
      </c>
      <c r="K81" s="15">
        <v>1</v>
      </c>
      <c r="L81" s="16">
        <v>2</v>
      </c>
      <c r="M81" s="77">
        <f>(((VLOOKUP($H81,'CMIP5 AL dimres'!$A$1:$E$34,2)*VLOOKUP($I81,'CMIP5 AL dimres'!$A$1:$E$34,2)*VLOOKUP($J81,'CMIP5 AL dimres'!$A$1:$E$34,2)*VLOOKUP($K81,'CMIP5 AL dimres'!$A$1:$E$34,2)*$F81)*4)/1000000)*C81</f>
        <v>42.467328000000002</v>
      </c>
      <c r="N81" s="77">
        <f>(((VLOOKUP($H81,'CMIP5 AL dimres'!$A$1:$E$34,3)*VLOOKUP($I81,'CMIP5 AL dimres'!$A$1:$E$34,3)*VLOOKUP($J81,'CMIP5 AL dimres'!$A$1:$E$34,3)*VLOOKUP($K81,'CMIP5 AL dimres'!$A$1:$E$34,3)*$F81)*4)/1000000)*C81</f>
        <v>10.616832</v>
      </c>
      <c r="O81" s="77">
        <f>(((VLOOKUP($H81,'CMIP5 AL dimres'!$A$1:$E$34,4)*VLOOKUP($I81,'CMIP5 AL dimres'!$A$1:$E$34,4)*VLOOKUP($J81,'CMIP5 AL dimres'!$A$1:$E$34,4)*VLOOKUP($K81,'CMIP5 AL dimres'!$A$1:$E$34,4)*$F81)*4)/1000000)*C81</f>
        <v>2.6542080000000001</v>
      </c>
      <c r="P81" s="77">
        <f>(((VLOOKUP($H81,'CMIP5 AL dimres'!$A$1:$E$34,5)*VLOOKUP($I81,'CMIP5 AL dimres'!$A$1:$E$34,5)*VLOOKUP($J81,'CMIP5 AL dimres'!$A$1:$E$34,5)*VLOOKUP($K81,'CMIP5 AL dimres'!$A$1:$E$34,5)*$F81)*4)/1000000)*C81</f>
        <v>0.66355200000000003</v>
      </c>
    </row>
    <row r="82" spans="1:16" ht="13">
      <c r="A82" s="16">
        <v>3</v>
      </c>
      <c r="B82" s="17" t="s">
        <v>2835</v>
      </c>
      <c r="C82" s="16">
        <v>1</v>
      </c>
      <c r="D82" s="15" t="s">
        <v>704</v>
      </c>
      <c r="E82" s="16" t="s">
        <v>871</v>
      </c>
      <c r="F82" s="16">
        <v>12</v>
      </c>
      <c r="G82" s="16" t="s">
        <v>463</v>
      </c>
      <c r="H82" s="15" t="s">
        <v>2933</v>
      </c>
      <c r="I82" s="15" t="s">
        <v>2897</v>
      </c>
      <c r="J82" s="15" t="s">
        <v>3049</v>
      </c>
      <c r="K82" s="15">
        <v>1</v>
      </c>
      <c r="L82" s="16">
        <v>2</v>
      </c>
      <c r="M82" s="77">
        <f>(((VLOOKUP($H82,'CMIP5 AL dimres'!$A$1:$E$34,2)*VLOOKUP($I82,'CMIP5 AL dimres'!$A$1:$E$34,2)*VLOOKUP($J82,'CMIP5 AL dimres'!$A$1:$E$34,2)*VLOOKUP($K82,'CMIP5 AL dimres'!$A$1:$E$34,2)*$F82)*4)/1000000)*C82</f>
        <v>42.467328000000002</v>
      </c>
      <c r="N82" s="77">
        <f>(((VLOOKUP($H82,'CMIP5 AL dimres'!$A$1:$E$34,3)*VLOOKUP($I82,'CMIP5 AL dimres'!$A$1:$E$34,3)*VLOOKUP($J82,'CMIP5 AL dimres'!$A$1:$E$34,3)*VLOOKUP($K82,'CMIP5 AL dimres'!$A$1:$E$34,3)*$F82)*4)/1000000)*C82</f>
        <v>10.616832</v>
      </c>
      <c r="O82" s="77">
        <f>(((VLOOKUP($H82,'CMIP5 AL dimres'!$A$1:$E$34,4)*VLOOKUP($I82,'CMIP5 AL dimres'!$A$1:$E$34,4)*VLOOKUP($J82,'CMIP5 AL dimres'!$A$1:$E$34,4)*VLOOKUP($K82,'CMIP5 AL dimres'!$A$1:$E$34,4)*$F82)*4)/1000000)*C82</f>
        <v>2.6542080000000001</v>
      </c>
      <c r="P82" s="77">
        <f>(((VLOOKUP($H82,'CMIP5 AL dimres'!$A$1:$E$34,5)*VLOOKUP($I82,'CMIP5 AL dimres'!$A$1:$E$34,5)*VLOOKUP($J82,'CMIP5 AL dimres'!$A$1:$E$34,5)*VLOOKUP($K82,'CMIP5 AL dimres'!$A$1:$E$34,5)*$F82)*4)/1000000)*C82</f>
        <v>0.66355200000000003</v>
      </c>
    </row>
    <row r="83" spans="1:16" ht="13">
      <c r="A83" s="16">
        <v>3</v>
      </c>
      <c r="B83" s="17" t="s">
        <v>2487</v>
      </c>
      <c r="C83" s="16">
        <v>1</v>
      </c>
      <c r="D83" s="15" t="s">
        <v>704</v>
      </c>
      <c r="E83" s="16" t="s">
        <v>871</v>
      </c>
      <c r="F83" s="16">
        <v>12</v>
      </c>
      <c r="G83" s="16" t="s">
        <v>463</v>
      </c>
      <c r="H83" s="15" t="s">
        <v>2933</v>
      </c>
      <c r="I83" s="15" t="s">
        <v>2897</v>
      </c>
      <c r="J83" s="15" t="s">
        <v>3049</v>
      </c>
      <c r="K83" s="15">
        <v>1</v>
      </c>
      <c r="L83" s="16">
        <v>2</v>
      </c>
      <c r="M83" s="77">
        <f>(((VLOOKUP($H83,'CMIP5 AL dimres'!$A$1:$E$34,2)*VLOOKUP($I83,'CMIP5 AL dimres'!$A$1:$E$34,2)*VLOOKUP($J83,'CMIP5 AL dimres'!$A$1:$E$34,2)*VLOOKUP($K83,'CMIP5 AL dimres'!$A$1:$E$34,2)*$F83)*4)/1000000)*C83</f>
        <v>42.467328000000002</v>
      </c>
      <c r="N83" s="77">
        <f>(((VLOOKUP($H83,'CMIP5 AL dimres'!$A$1:$E$34,3)*VLOOKUP($I83,'CMIP5 AL dimres'!$A$1:$E$34,3)*VLOOKUP($J83,'CMIP5 AL dimres'!$A$1:$E$34,3)*VLOOKUP($K83,'CMIP5 AL dimres'!$A$1:$E$34,3)*$F83)*4)/1000000)*C83</f>
        <v>10.616832</v>
      </c>
      <c r="O83" s="77">
        <f>(((VLOOKUP($H83,'CMIP5 AL dimres'!$A$1:$E$34,4)*VLOOKUP($I83,'CMIP5 AL dimres'!$A$1:$E$34,4)*VLOOKUP($J83,'CMIP5 AL dimres'!$A$1:$E$34,4)*VLOOKUP($K83,'CMIP5 AL dimres'!$A$1:$E$34,4)*$F83)*4)/1000000)*C83</f>
        <v>2.6542080000000001</v>
      </c>
      <c r="P83" s="77">
        <f>(((VLOOKUP($H83,'CMIP5 AL dimres'!$A$1:$E$34,5)*VLOOKUP($I83,'CMIP5 AL dimres'!$A$1:$E$34,5)*VLOOKUP($J83,'CMIP5 AL dimres'!$A$1:$E$34,5)*VLOOKUP($K83,'CMIP5 AL dimres'!$A$1:$E$34,5)*$F83)*4)/1000000)*C83</f>
        <v>0.66355200000000003</v>
      </c>
    </row>
    <row r="84" spans="1:16" ht="13">
      <c r="A84" s="16">
        <v>3</v>
      </c>
      <c r="B84" s="17" t="s">
        <v>2803</v>
      </c>
      <c r="C84" s="16">
        <v>1</v>
      </c>
      <c r="D84" s="15" t="s">
        <v>704</v>
      </c>
      <c r="E84" s="16" t="s">
        <v>871</v>
      </c>
      <c r="F84" s="16">
        <v>12</v>
      </c>
      <c r="G84" s="16" t="s">
        <v>463</v>
      </c>
      <c r="H84" s="15" t="s">
        <v>2933</v>
      </c>
      <c r="I84" s="15" t="s">
        <v>2897</v>
      </c>
      <c r="J84" s="15" t="s">
        <v>3049</v>
      </c>
      <c r="K84" s="15">
        <v>1</v>
      </c>
      <c r="L84" s="16">
        <v>2</v>
      </c>
      <c r="M84" s="77">
        <f>(((VLOOKUP($H84,'CMIP5 AL dimres'!$A$1:$E$34,2)*VLOOKUP($I84,'CMIP5 AL dimres'!$A$1:$E$34,2)*VLOOKUP($J84,'CMIP5 AL dimres'!$A$1:$E$34,2)*VLOOKUP($K84,'CMIP5 AL dimres'!$A$1:$E$34,2)*$F84)*4)/1000000)*C84</f>
        <v>42.467328000000002</v>
      </c>
      <c r="N84" s="77">
        <f>(((VLOOKUP($H84,'CMIP5 AL dimres'!$A$1:$E$34,3)*VLOOKUP($I84,'CMIP5 AL dimres'!$A$1:$E$34,3)*VLOOKUP($J84,'CMIP5 AL dimres'!$A$1:$E$34,3)*VLOOKUP($K84,'CMIP5 AL dimres'!$A$1:$E$34,3)*$F84)*4)/1000000)*C84</f>
        <v>10.616832</v>
      </c>
      <c r="O84" s="77">
        <f>(((VLOOKUP($H84,'CMIP5 AL dimres'!$A$1:$E$34,4)*VLOOKUP($I84,'CMIP5 AL dimres'!$A$1:$E$34,4)*VLOOKUP($J84,'CMIP5 AL dimres'!$A$1:$E$34,4)*VLOOKUP($K84,'CMIP5 AL dimres'!$A$1:$E$34,4)*$F84)*4)/1000000)*C84</f>
        <v>2.6542080000000001</v>
      </c>
      <c r="P84" s="77">
        <f>(((VLOOKUP($H84,'CMIP5 AL dimres'!$A$1:$E$34,5)*VLOOKUP($I84,'CMIP5 AL dimres'!$A$1:$E$34,5)*VLOOKUP($J84,'CMIP5 AL dimres'!$A$1:$E$34,5)*VLOOKUP($K84,'CMIP5 AL dimres'!$A$1:$E$34,5)*$F84)*4)/1000000)*C84</f>
        <v>0.66355200000000003</v>
      </c>
    </row>
    <row r="85" spans="1:16" ht="13">
      <c r="A85" s="16">
        <v>3</v>
      </c>
      <c r="B85" s="17" t="s">
        <v>2605</v>
      </c>
      <c r="C85" s="16">
        <v>1</v>
      </c>
      <c r="D85" s="15" t="s">
        <v>704</v>
      </c>
      <c r="E85" s="16" t="s">
        <v>871</v>
      </c>
      <c r="F85" s="16">
        <v>12</v>
      </c>
      <c r="G85" s="16" t="s">
        <v>463</v>
      </c>
      <c r="H85" s="15" t="s">
        <v>2933</v>
      </c>
      <c r="I85" s="15" t="s">
        <v>2897</v>
      </c>
      <c r="J85" s="15" t="s">
        <v>3049</v>
      </c>
      <c r="K85" s="15">
        <v>1</v>
      </c>
      <c r="L85" s="16">
        <v>2</v>
      </c>
      <c r="M85" s="77">
        <f>(((VLOOKUP($H85,'CMIP5 AL dimres'!$A$1:$E$34,2)*VLOOKUP($I85,'CMIP5 AL dimres'!$A$1:$E$34,2)*VLOOKUP($J85,'CMIP5 AL dimres'!$A$1:$E$34,2)*VLOOKUP($K85,'CMIP5 AL dimres'!$A$1:$E$34,2)*$F85)*4)/1000000)*C85</f>
        <v>42.467328000000002</v>
      </c>
      <c r="N85" s="77">
        <f>(((VLOOKUP($H85,'CMIP5 AL dimres'!$A$1:$E$34,3)*VLOOKUP($I85,'CMIP5 AL dimres'!$A$1:$E$34,3)*VLOOKUP($J85,'CMIP5 AL dimres'!$A$1:$E$34,3)*VLOOKUP($K85,'CMIP5 AL dimres'!$A$1:$E$34,3)*$F85)*4)/1000000)*C85</f>
        <v>10.616832</v>
      </c>
      <c r="O85" s="77">
        <f>(((VLOOKUP($H85,'CMIP5 AL dimres'!$A$1:$E$34,4)*VLOOKUP($I85,'CMIP5 AL dimres'!$A$1:$E$34,4)*VLOOKUP($J85,'CMIP5 AL dimres'!$A$1:$E$34,4)*VLOOKUP($K85,'CMIP5 AL dimres'!$A$1:$E$34,4)*$F85)*4)/1000000)*C85</f>
        <v>2.6542080000000001</v>
      </c>
      <c r="P85" s="77">
        <f>(((VLOOKUP($H85,'CMIP5 AL dimres'!$A$1:$E$34,5)*VLOOKUP($I85,'CMIP5 AL dimres'!$A$1:$E$34,5)*VLOOKUP($J85,'CMIP5 AL dimres'!$A$1:$E$34,5)*VLOOKUP($K85,'CMIP5 AL dimres'!$A$1:$E$34,5)*$F85)*4)/1000000)*C85</f>
        <v>0.66355200000000003</v>
      </c>
    </row>
    <row r="86" spans="1:16" ht="13">
      <c r="A86" s="16">
        <v>3</v>
      </c>
      <c r="B86" s="17" t="s">
        <v>2480</v>
      </c>
      <c r="C86" s="16">
        <v>1</v>
      </c>
      <c r="D86" s="15" t="s">
        <v>704</v>
      </c>
      <c r="E86" s="16" t="s">
        <v>871</v>
      </c>
      <c r="F86" s="16">
        <v>12</v>
      </c>
      <c r="G86" s="16" t="s">
        <v>463</v>
      </c>
      <c r="H86" s="15" t="s">
        <v>2933</v>
      </c>
      <c r="I86" s="15" t="s">
        <v>2897</v>
      </c>
      <c r="J86" s="15" t="s">
        <v>3049</v>
      </c>
      <c r="K86" s="15">
        <v>1</v>
      </c>
      <c r="L86" s="16">
        <v>2</v>
      </c>
      <c r="M86" s="77">
        <f>(((VLOOKUP($H86,'CMIP5 AL dimres'!$A$1:$E$34,2)*VLOOKUP($I86,'CMIP5 AL dimres'!$A$1:$E$34,2)*VLOOKUP($J86,'CMIP5 AL dimres'!$A$1:$E$34,2)*VLOOKUP($K86,'CMIP5 AL dimres'!$A$1:$E$34,2)*$F86)*4)/1000000)*C86</f>
        <v>42.467328000000002</v>
      </c>
      <c r="N86" s="77">
        <f>(((VLOOKUP($H86,'CMIP5 AL dimres'!$A$1:$E$34,3)*VLOOKUP($I86,'CMIP5 AL dimres'!$A$1:$E$34,3)*VLOOKUP($J86,'CMIP5 AL dimres'!$A$1:$E$34,3)*VLOOKUP($K86,'CMIP5 AL dimres'!$A$1:$E$34,3)*$F86)*4)/1000000)*C86</f>
        <v>10.616832</v>
      </c>
      <c r="O86" s="77">
        <f>(((VLOOKUP($H86,'CMIP5 AL dimres'!$A$1:$E$34,4)*VLOOKUP($I86,'CMIP5 AL dimres'!$A$1:$E$34,4)*VLOOKUP($J86,'CMIP5 AL dimres'!$A$1:$E$34,4)*VLOOKUP($K86,'CMIP5 AL dimres'!$A$1:$E$34,4)*$F86)*4)/1000000)*C86</f>
        <v>2.6542080000000001</v>
      </c>
      <c r="P86" s="77">
        <f>(((VLOOKUP($H86,'CMIP5 AL dimres'!$A$1:$E$34,5)*VLOOKUP($I86,'CMIP5 AL dimres'!$A$1:$E$34,5)*VLOOKUP($J86,'CMIP5 AL dimres'!$A$1:$E$34,5)*VLOOKUP($K86,'CMIP5 AL dimres'!$A$1:$E$34,5)*$F86)*4)/1000000)*C86</f>
        <v>0.66355200000000003</v>
      </c>
    </row>
    <row r="87" spans="1:16" ht="13">
      <c r="A87" s="16">
        <v>3</v>
      </c>
      <c r="B87" s="17" t="s">
        <v>2478</v>
      </c>
      <c r="C87" s="16">
        <v>1</v>
      </c>
      <c r="D87" s="15" t="s">
        <v>704</v>
      </c>
      <c r="E87" s="16" t="s">
        <v>871</v>
      </c>
      <c r="F87" s="16">
        <v>12</v>
      </c>
      <c r="G87" s="16" t="s">
        <v>463</v>
      </c>
      <c r="H87" s="15" t="s">
        <v>2933</v>
      </c>
      <c r="I87" s="15" t="s">
        <v>2897</v>
      </c>
      <c r="J87" s="15" t="s">
        <v>3049</v>
      </c>
      <c r="K87" s="15">
        <v>1</v>
      </c>
      <c r="L87" s="16">
        <v>2</v>
      </c>
      <c r="M87" s="77">
        <f>(((VLOOKUP($H87,'CMIP5 AL dimres'!$A$1:$E$34,2)*VLOOKUP($I87,'CMIP5 AL dimres'!$A$1:$E$34,2)*VLOOKUP($J87,'CMIP5 AL dimres'!$A$1:$E$34,2)*VLOOKUP($K87,'CMIP5 AL dimres'!$A$1:$E$34,2)*$F87)*4)/1000000)*C87</f>
        <v>42.467328000000002</v>
      </c>
      <c r="N87" s="77">
        <f>(((VLOOKUP($H87,'CMIP5 AL dimres'!$A$1:$E$34,3)*VLOOKUP($I87,'CMIP5 AL dimres'!$A$1:$E$34,3)*VLOOKUP($J87,'CMIP5 AL dimres'!$A$1:$E$34,3)*VLOOKUP($K87,'CMIP5 AL dimres'!$A$1:$E$34,3)*$F87)*4)/1000000)*C87</f>
        <v>10.616832</v>
      </c>
      <c r="O87" s="77">
        <f>(((VLOOKUP($H87,'CMIP5 AL dimres'!$A$1:$E$34,4)*VLOOKUP($I87,'CMIP5 AL dimres'!$A$1:$E$34,4)*VLOOKUP($J87,'CMIP5 AL dimres'!$A$1:$E$34,4)*VLOOKUP($K87,'CMIP5 AL dimres'!$A$1:$E$34,4)*$F87)*4)/1000000)*C87</f>
        <v>2.6542080000000001</v>
      </c>
      <c r="P87" s="77">
        <f>(((VLOOKUP($H87,'CMIP5 AL dimres'!$A$1:$E$34,5)*VLOOKUP($I87,'CMIP5 AL dimres'!$A$1:$E$34,5)*VLOOKUP($J87,'CMIP5 AL dimres'!$A$1:$E$34,5)*VLOOKUP($K87,'CMIP5 AL dimres'!$A$1:$E$34,5)*$F87)*4)/1000000)*C87</f>
        <v>0.66355200000000003</v>
      </c>
    </row>
    <row r="88" spans="1:16" ht="13">
      <c r="A88" s="16">
        <v>2</v>
      </c>
      <c r="B88" s="17" t="s">
        <v>2910</v>
      </c>
      <c r="C88" s="16">
        <v>1</v>
      </c>
      <c r="D88" s="15" t="s">
        <v>704</v>
      </c>
      <c r="E88" s="16" t="s">
        <v>871</v>
      </c>
      <c r="F88" s="16">
        <v>12</v>
      </c>
      <c r="G88" s="16" t="s">
        <v>463</v>
      </c>
      <c r="H88" s="15" t="s">
        <v>2933</v>
      </c>
      <c r="I88" s="15" t="s">
        <v>2897</v>
      </c>
      <c r="J88" s="15">
        <v>1</v>
      </c>
      <c r="K88" s="15">
        <v>1</v>
      </c>
      <c r="L88" s="16">
        <v>2</v>
      </c>
      <c r="M88" s="77">
        <f>(((VLOOKUP($H88,'CMIP5 AL dimres'!$A$1:$E$34,2)*VLOOKUP($I88,'CMIP5 AL dimres'!$A$1:$E$34,2)*VLOOKUP($J88,'CMIP5 AL dimres'!$A$1:$E$34,2)*VLOOKUP($K88,'CMIP5 AL dimres'!$A$1:$E$34,2)*$F88)*4)/1000000)*C88</f>
        <v>42.467328000000002</v>
      </c>
      <c r="N88" s="77">
        <f>(((VLOOKUP($H88,'CMIP5 AL dimres'!$A$1:$E$34,3)*VLOOKUP($I88,'CMIP5 AL dimres'!$A$1:$E$34,3)*VLOOKUP($J88,'CMIP5 AL dimres'!$A$1:$E$34,3)*VLOOKUP($K88,'CMIP5 AL dimres'!$A$1:$E$34,3)*$F88)*4)/1000000)*C88</f>
        <v>10.616832</v>
      </c>
      <c r="O88" s="77">
        <f>(((VLOOKUP($H88,'CMIP5 AL dimres'!$A$1:$E$34,4)*VLOOKUP($I88,'CMIP5 AL dimres'!$A$1:$E$34,4)*VLOOKUP($J88,'CMIP5 AL dimres'!$A$1:$E$34,4)*VLOOKUP($K88,'CMIP5 AL dimres'!$A$1:$E$34,4)*$F88)*4)/1000000)*C88</f>
        <v>2.6542080000000001</v>
      </c>
      <c r="P88" s="77">
        <f>(((VLOOKUP($H88,'CMIP5 AL dimres'!$A$1:$E$34,5)*VLOOKUP($I88,'CMIP5 AL dimres'!$A$1:$E$34,5)*VLOOKUP($J88,'CMIP5 AL dimres'!$A$1:$E$34,5)*VLOOKUP($K88,'CMIP5 AL dimres'!$A$1:$E$34,5)*$F88)*4)/1000000)*C88</f>
        <v>0.66355200000000003</v>
      </c>
    </row>
    <row r="89" spans="1:16" ht="13">
      <c r="A89" s="16">
        <v>2</v>
      </c>
      <c r="B89" s="17" t="s">
        <v>2753</v>
      </c>
      <c r="C89" s="16">
        <v>1</v>
      </c>
      <c r="D89" s="15" t="s">
        <v>704</v>
      </c>
      <c r="E89" s="16" t="s">
        <v>871</v>
      </c>
      <c r="F89" s="16">
        <v>12</v>
      </c>
      <c r="G89" s="16" t="s">
        <v>463</v>
      </c>
      <c r="H89" s="15" t="s">
        <v>2933</v>
      </c>
      <c r="I89" s="15" t="s">
        <v>2897</v>
      </c>
      <c r="J89" s="15">
        <v>1</v>
      </c>
      <c r="K89" s="15">
        <v>1</v>
      </c>
      <c r="L89" s="16">
        <v>2</v>
      </c>
      <c r="M89" s="77">
        <f>(((VLOOKUP($H89,'CMIP5 AL dimres'!$A$1:$E$34,2)*VLOOKUP($I89,'CMIP5 AL dimres'!$A$1:$E$34,2)*VLOOKUP($J89,'CMIP5 AL dimres'!$A$1:$E$34,2)*VLOOKUP($K89,'CMIP5 AL dimres'!$A$1:$E$34,2)*$F89)*4)/1000000)*C89</f>
        <v>42.467328000000002</v>
      </c>
      <c r="N89" s="77">
        <f>(((VLOOKUP($H89,'CMIP5 AL dimres'!$A$1:$E$34,3)*VLOOKUP($I89,'CMIP5 AL dimres'!$A$1:$E$34,3)*VLOOKUP($J89,'CMIP5 AL dimres'!$A$1:$E$34,3)*VLOOKUP($K89,'CMIP5 AL dimres'!$A$1:$E$34,3)*$F89)*4)/1000000)*C89</f>
        <v>10.616832</v>
      </c>
      <c r="O89" s="77">
        <f>(((VLOOKUP($H89,'CMIP5 AL dimres'!$A$1:$E$34,4)*VLOOKUP($I89,'CMIP5 AL dimres'!$A$1:$E$34,4)*VLOOKUP($J89,'CMIP5 AL dimres'!$A$1:$E$34,4)*VLOOKUP($K89,'CMIP5 AL dimres'!$A$1:$E$34,4)*$F89)*4)/1000000)*C89</f>
        <v>2.6542080000000001</v>
      </c>
      <c r="P89" s="77">
        <f>(((VLOOKUP($H89,'CMIP5 AL dimres'!$A$1:$E$34,5)*VLOOKUP($I89,'CMIP5 AL dimres'!$A$1:$E$34,5)*VLOOKUP($J89,'CMIP5 AL dimres'!$A$1:$E$34,5)*VLOOKUP($K89,'CMIP5 AL dimres'!$A$1:$E$34,5)*$F89)*4)/1000000)*C89</f>
        <v>0.66355200000000003</v>
      </c>
    </row>
    <row r="90" spans="1:16" ht="13">
      <c r="A90" s="16">
        <v>1</v>
      </c>
      <c r="B90" s="17" t="s">
        <v>2687</v>
      </c>
      <c r="C90" s="16">
        <v>1</v>
      </c>
      <c r="D90" s="15" t="s">
        <v>704</v>
      </c>
      <c r="E90" s="16" t="s">
        <v>871</v>
      </c>
      <c r="F90" s="16">
        <v>12</v>
      </c>
      <c r="G90" s="16" t="s">
        <v>463</v>
      </c>
      <c r="H90" s="15" t="s">
        <v>2933</v>
      </c>
      <c r="I90" s="15" t="s">
        <v>2897</v>
      </c>
      <c r="J90" s="15">
        <v>1</v>
      </c>
      <c r="K90" s="15">
        <v>1</v>
      </c>
      <c r="L90" s="16">
        <v>2</v>
      </c>
      <c r="M90" s="77">
        <f>(((VLOOKUP($H90,'CMIP5 AL dimres'!$A$1:$E$34,2)*VLOOKUP($I90,'CMIP5 AL dimres'!$A$1:$E$34,2)*VLOOKUP($J90,'CMIP5 AL dimres'!$A$1:$E$34,2)*VLOOKUP($K90,'CMIP5 AL dimres'!$A$1:$E$34,2)*$F90)*4)/1000000)*C90</f>
        <v>42.467328000000002</v>
      </c>
      <c r="N90" s="77">
        <f>(((VLOOKUP($H90,'CMIP5 AL dimres'!$A$1:$E$34,3)*VLOOKUP($I90,'CMIP5 AL dimres'!$A$1:$E$34,3)*VLOOKUP($J90,'CMIP5 AL dimres'!$A$1:$E$34,3)*VLOOKUP($K90,'CMIP5 AL dimres'!$A$1:$E$34,3)*$F90)*4)/1000000)*C90</f>
        <v>10.616832</v>
      </c>
      <c r="O90" s="77">
        <f>(((VLOOKUP($H90,'CMIP5 AL dimres'!$A$1:$E$34,4)*VLOOKUP($I90,'CMIP5 AL dimres'!$A$1:$E$34,4)*VLOOKUP($J90,'CMIP5 AL dimres'!$A$1:$E$34,4)*VLOOKUP($K90,'CMIP5 AL dimres'!$A$1:$E$34,4)*$F90)*4)/1000000)*C90</f>
        <v>2.6542080000000001</v>
      </c>
      <c r="P90" s="77">
        <f>(((VLOOKUP($H90,'CMIP5 AL dimres'!$A$1:$E$34,5)*VLOOKUP($I90,'CMIP5 AL dimres'!$A$1:$E$34,5)*VLOOKUP($J90,'CMIP5 AL dimres'!$A$1:$E$34,5)*VLOOKUP($K90,'CMIP5 AL dimres'!$A$1:$E$34,5)*$F90)*4)/1000000)*C90</f>
        <v>0.66355200000000003</v>
      </c>
    </row>
    <row r="91" spans="1:16" ht="13">
      <c r="A91" s="16">
        <v>1</v>
      </c>
      <c r="B91" s="17" t="s">
        <v>2696</v>
      </c>
      <c r="C91" s="16">
        <v>1</v>
      </c>
      <c r="D91" s="15" t="s">
        <v>704</v>
      </c>
      <c r="E91" s="16" t="s">
        <v>871</v>
      </c>
      <c r="F91" s="16">
        <v>12</v>
      </c>
      <c r="G91" s="16" t="s">
        <v>463</v>
      </c>
      <c r="H91" s="15" t="s">
        <v>2933</v>
      </c>
      <c r="I91" s="15" t="s">
        <v>2897</v>
      </c>
      <c r="J91" s="15">
        <v>1</v>
      </c>
      <c r="K91" s="15">
        <v>1</v>
      </c>
      <c r="L91" s="16">
        <v>2</v>
      </c>
      <c r="M91" s="77">
        <f>(((VLOOKUP($H91,'CMIP5 AL dimres'!$A$1:$E$34,2)*VLOOKUP($I91,'CMIP5 AL dimres'!$A$1:$E$34,2)*VLOOKUP($J91,'CMIP5 AL dimres'!$A$1:$E$34,2)*VLOOKUP($K91,'CMIP5 AL dimres'!$A$1:$E$34,2)*$F91)*4)/1000000)*C91</f>
        <v>42.467328000000002</v>
      </c>
      <c r="N91" s="77">
        <f>(((VLOOKUP($H91,'CMIP5 AL dimres'!$A$1:$E$34,3)*VLOOKUP($I91,'CMIP5 AL dimres'!$A$1:$E$34,3)*VLOOKUP($J91,'CMIP5 AL dimres'!$A$1:$E$34,3)*VLOOKUP($K91,'CMIP5 AL dimres'!$A$1:$E$34,3)*$F91)*4)/1000000)*C91</f>
        <v>10.616832</v>
      </c>
      <c r="O91" s="77">
        <f>(((VLOOKUP($H91,'CMIP5 AL dimres'!$A$1:$E$34,4)*VLOOKUP($I91,'CMIP5 AL dimres'!$A$1:$E$34,4)*VLOOKUP($J91,'CMIP5 AL dimres'!$A$1:$E$34,4)*VLOOKUP($K91,'CMIP5 AL dimres'!$A$1:$E$34,4)*$F91)*4)/1000000)*C91</f>
        <v>2.6542080000000001</v>
      </c>
      <c r="P91" s="77">
        <f>(((VLOOKUP($H91,'CMIP5 AL dimres'!$A$1:$E$34,5)*VLOOKUP($I91,'CMIP5 AL dimres'!$A$1:$E$34,5)*VLOOKUP($J91,'CMIP5 AL dimres'!$A$1:$E$34,5)*VLOOKUP($K91,'CMIP5 AL dimres'!$A$1:$E$34,5)*$F91)*4)/1000000)*C91</f>
        <v>0.66355200000000003</v>
      </c>
    </row>
    <row r="92" spans="1:16" ht="13">
      <c r="A92" s="16">
        <v>1</v>
      </c>
      <c r="B92" s="17" t="s">
        <v>2808</v>
      </c>
      <c r="C92" s="16">
        <v>1</v>
      </c>
      <c r="D92" s="15" t="s">
        <v>704</v>
      </c>
      <c r="E92" s="16" t="s">
        <v>871</v>
      </c>
      <c r="F92" s="16">
        <v>12</v>
      </c>
      <c r="G92" s="16" t="s">
        <v>463</v>
      </c>
      <c r="H92" s="15" t="s">
        <v>2933</v>
      </c>
      <c r="I92" s="15" t="s">
        <v>2897</v>
      </c>
      <c r="J92" s="15">
        <v>1</v>
      </c>
      <c r="K92" s="15">
        <v>1</v>
      </c>
      <c r="L92" s="16">
        <v>2</v>
      </c>
      <c r="M92" s="77">
        <f>(((VLOOKUP($H92,'CMIP5 AL dimres'!$A$1:$E$34,2)*VLOOKUP($I92,'CMIP5 AL dimres'!$A$1:$E$34,2)*VLOOKUP($J92,'CMIP5 AL dimres'!$A$1:$E$34,2)*VLOOKUP($K92,'CMIP5 AL dimres'!$A$1:$E$34,2)*$F92)*4)/1000000)*C92</f>
        <v>42.467328000000002</v>
      </c>
      <c r="N92" s="77">
        <f>(((VLOOKUP($H92,'CMIP5 AL dimres'!$A$1:$E$34,3)*VLOOKUP($I92,'CMIP5 AL dimres'!$A$1:$E$34,3)*VLOOKUP($J92,'CMIP5 AL dimres'!$A$1:$E$34,3)*VLOOKUP($K92,'CMIP5 AL dimres'!$A$1:$E$34,3)*$F92)*4)/1000000)*C92</f>
        <v>10.616832</v>
      </c>
      <c r="O92" s="77">
        <f>(((VLOOKUP($H92,'CMIP5 AL dimres'!$A$1:$E$34,4)*VLOOKUP($I92,'CMIP5 AL dimres'!$A$1:$E$34,4)*VLOOKUP($J92,'CMIP5 AL dimres'!$A$1:$E$34,4)*VLOOKUP($K92,'CMIP5 AL dimres'!$A$1:$E$34,4)*$F92)*4)/1000000)*C92</f>
        <v>2.6542080000000001</v>
      </c>
      <c r="P92" s="77">
        <f>(((VLOOKUP($H92,'CMIP5 AL dimres'!$A$1:$E$34,5)*VLOOKUP($I92,'CMIP5 AL dimres'!$A$1:$E$34,5)*VLOOKUP($J92,'CMIP5 AL dimres'!$A$1:$E$34,5)*VLOOKUP($K92,'CMIP5 AL dimres'!$A$1:$E$34,5)*$F92)*4)/1000000)*C92</f>
        <v>0.66355200000000003</v>
      </c>
    </row>
    <row r="93" spans="1:16" ht="13">
      <c r="A93" s="16">
        <v>1</v>
      </c>
      <c r="B93" s="17" t="s">
        <v>2641</v>
      </c>
      <c r="C93" s="16">
        <v>1</v>
      </c>
      <c r="D93" s="15" t="s">
        <v>704</v>
      </c>
      <c r="E93" s="16" t="s">
        <v>871</v>
      </c>
      <c r="F93" s="16">
        <v>12</v>
      </c>
      <c r="G93" s="16" t="s">
        <v>463</v>
      </c>
      <c r="H93" s="15" t="s">
        <v>2933</v>
      </c>
      <c r="I93" s="15" t="s">
        <v>2897</v>
      </c>
      <c r="J93" s="15">
        <v>1</v>
      </c>
      <c r="K93" s="15">
        <v>1</v>
      </c>
      <c r="L93" s="16">
        <v>2</v>
      </c>
      <c r="M93" s="77">
        <f>(((VLOOKUP($H93,'CMIP5 AL dimres'!$A$1:$E$34,2)*VLOOKUP($I93,'CMIP5 AL dimres'!$A$1:$E$34,2)*VLOOKUP($J93,'CMIP5 AL dimres'!$A$1:$E$34,2)*VLOOKUP($K93,'CMIP5 AL dimres'!$A$1:$E$34,2)*$F93)*4)/1000000)*C93</f>
        <v>42.467328000000002</v>
      </c>
      <c r="N93" s="77">
        <f>(((VLOOKUP($H93,'CMIP5 AL dimres'!$A$1:$E$34,3)*VLOOKUP($I93,'CMIP5 AL dimres'!$A$1:$E$34,3)*VLOOKUP($J93,'CMIP5 AL dimres'!$A$1:$E$34,3)*VLOOKUP($K93,'CMIP5 AL dimres'!$A$1:$E$34,3)*$F93)*4)/1000000)*C93</f>
        <v>10.616832</v>
      </c>
      <c r="O93" s="77">
        <f>(((VLOOKUP($H93,'CMIP5 AL dimres'!$A$1:$E$34,4)*VLOOKUP($I93,'CMIP5 AL dimres'!$A$1:$E$34,4)*VLOOKUP($J93,'CMIP5 AL dimres'!$A$1:$E$34,4)*VLOOKUP($K93,'CMIP5 AL dimres'!$A$1:$E$34,4)*$F93)*4)/1000000)*C93</f>
        <v>2.6542080000000001</v>
      </c>
      <c r="P93" s="77">
        <f>(((VLOOKUP($H93,'CMIP5 AL dimres'!$A$1:$E$34,5)*VLOOKUP($I93,'CMIP5 AL dimres'!$A$1:$E$34,5)*VLOOKUP($J93,'CMIP5 AL dimres'!$A$1:$E$34,5)*VLOOKUP($K93,'CMIP5 AL dimres'!$A$1:$E$34,5)*$F93)*4)/1000000)*C93</f>
        <v>0.66355200000000003</v>
      </c>
    </row>
    <row r="94" spans="1:16" ht="13">
      <c r="A94" s="16">
        <v>1</v>
      </c>
      <c r="B94" s="17" t="s">
        <v>2721</v>
      </c>
      <c r="C94" s="16">
        <v>1</v>
      </c>
      <c r="D94" s="15" t="s">
        <v>705</v>
      </c>
      <c r="E94" s="16" t="s">
        <v>871</v>
      </c>
      <c r="F94" s="16">
        <v>12</v>
      </c>
      <c r="G94" s="16" t="s">
        <v>463</v>
      </c>
      <c r="H94" s="15" t="s">
        <v>2933</v>
      </c>
      <c r="I94" s="15" t="s">
        <v>2897</v>
      </c>
      <c r="J94" s="15" t="s">
        <v>2773</v>
      </c>
      <c r="K94" s="15">
        <v>1</v>
      </c>
      <c r="L94" s="16">
        <v>3</v>
      </c>
      <c r="M94" s="77">
        <f>(((VLOOKUP($H94,'CMIP5 AL dimres'!$A$1:$E$34,2)*VLOOKUP($I94,'CMIP5 AL dimres'!$A$1:$E$34,2)*VLOOKUP($J94,'CMIP5 AL dimres'!$A$1:$E$34,2)*VLOOKUP($K94,'CMIP5 AL dimres'!$A$1:$E$34,2)*$F94)*4)/1000000)*C94</f>
        <v>1358.9544960000001</v>
      </c>
      <c r="N94" s="77">
        <f>(((VLOOKUP($H94,'CMIP5 AL dimres'!$A$1:$E$34,3)*VLOOKUP($I94,'CMIP5 AL dimres'!$A$1:$E$34,3)*VLOOKUP($J94,'CMIP5 AL dimres'!$A$1:$E$34,3)*VLOOKUP($K94,'CMIP5 AL dimres'!$A$1:$E$34,3)*$F94)*4)/1000000)*C94</f>
        <v>339.73862400000002</v>
      </c>
      <c r="O94" s="77">
        <f>(((VLOOKUP($H94,'CMIP5 AL dimres'!$A$1:$E$34,4)*VLOOKUP($I94,'CMIP5 AL dimres'!$A$1:$E$34,4)*VLOOKUP($J94,'CMIP5 AL dimres'!$A$1:$E$34,4)*VLOOKUP($K94,'CMIP5 AL dimres'!$A$1:$E$34,4)*$F94)*4)/1000000)*C94</f>
        <v>84.934656000000004</v>
      </c>
      <c r="P94" s="77">
        <f>(((VLOOKUP($H94,'CMIP5 AL dimres'!$A$1:$E$34,5)*VLOOKUP($I94,'CMIP5 AL dimres'!$A$1:$E$34,5)*VLOOKUP($J94,'CMIP5 AL dimres'!$A$1:$E$34,5)*VLOOKUP($K94,'CMIP5 AL dimres'!$A$1:$E$34,5)*$F94)*4)/1000000)*C94</f>
        <v>17.252351999999998</v>
      </c>
    </row>
    <row r="95" spans="1:16" ht="13">
      <c r="A95" s="16">
        <v>1</v>
      </c>
      <c r="B95" s="17" t="s">
        <v>2742</v>
      </c>
      <c r="C95" s="16">
        <v>1</v>
      </c>
      <c r="D95" s="15" t="s">
        <v>705</v>
      </c>
      <c r="E95" s="16" t="s">
        <v>871</v>
      </c>
      <c r="F95" s="16">
        <v>12</v>
      </c>
      <c r="G95" s="16" t="s">
        <v>463</v>
      </c>
      <c r="H95" s="15" t="s">
        <v>2933</v>
      </c>
      <c r="I95" s="15" t="s">
        <v>2897</v>
      </c>
      <c r="J95" s="15" t="s">
        <v>2773</v>
      </c>
      <c r="K95" s="15">
        <v>1</v>
      </c>
      <c r="L95" s="16">
        <v>3</v>
      </c>
      <c r="M95" s="77">
        <f>(((VLOOKUP($H95,'CMIP5 AL dimres'!$A$1:$E$34,2)*VLOOKUP($I95,'CMIP5 AL dimres'!$A$1:$E$34,2)*VLOOKUP($J95,'CMIP5 AL dimres'!$A$1:$E$34,2)*VLOOKUP($K95,'CMIP5 AL dimres'!$A$1:$E$34,2)*$F95)*4)/1000000)*C95</f>
        <v>1358.9544960000001</v>
      </c>
      <c r="N95" s="77">
        <f>(((VLOOKUP($H95,'CMIP5 AL dimres'!$A$1:$E$34,3)*VLOOKUP($I95,'CMIP5 AL dimres'!$A$1:$E$34,3)*VLOOKUP($J95,'CMIP5 AL dimres'!$A$1:$E$34,3)*VLOOKUP($K95,'CMIP5 AL dimres'!$A$1:$E$34,3)*$F95)*4)/1000000)*C95</f>
        <v>339.73862400000002</v>
      </c>
      <c r="O95" s="77">
        <f>(((VLOOKUP($H95,'CMIP5 AL dimres'!$A$1:$E$34,4)*VLOOKUP($I95,'CMIP5 AL dimres'!$A$1:$E$34,4)*VLOOKUP($J95,'CMIP5 AL dimres'!$A$1:$E$34,4)*VLOOKUP($K95,'CMIP5 AL dimres'!$A$1:$E$34,4)*$F95)*4)/1000000)*C95</f>
        <v>84.934656000000004</v>
      </c>
      <c r="P95" s="77">
        <f>(((VLOOKUP($H95,'CMIP5 AL dimres'!$A$1:$E$34,5)*VLOOKUP($I95,'CMIP5 AL dimres'!$A$1:$E$34,5)*VLOOKUP($J95,'CMIP5 AL dimres'!$A$1:$E$34,5)*VLOOKUP($K95,'CMIP5 AL dimres'!$A$1:$E$34,5)*$F95)*4)/1000000)*C95</f>
        <v>17.252351999999998</v>
      </c>
    </row>
    <row r="96" spans="1:16" ht="13">
      <c r="A96" s="16">
        <v>1</v>
      </c>
      <c r="B96" s="17" t="s">
        <v>2742</v>
      </c>
      <c r="C96" s="16">
        <v>1</v>
      </c>
      <c r="D96" s="15" t="s">
        <v>705</v>
      </c>
      <c r="E96" s="16" t="s">
        <v>871</v>
      </c>
      <c r="F96" s="16">
        <v>12</v>
      </c>
      <c r="G96" s="16" t="s">
        <v>463</v>
      </c>
      <c r="H96" s="15" t="s">
        <v>2933</v>
      </c>
      <c r="I96" s="15" t="s">
        <v>2897</v>
      </c>
      <c r="J96" s="15" t="s">
        <v>2773</v>
      </c>
      <c r="K96" s="15">
        <v>1</v>
      </c>
      <c r="L96" s="16">
        <v>3</v>
      </c>
      <c r="M96" s="77">
        <f>(((VLOOKUP($H96,'CMIP5 AL dimres'!$A$1:$E$34,2)*VLOOKUP($I96,'CMIP5 AL dimres'!$A$1:$E$34,2)*VLOOKUP($J96,'CMIP5 AL dimres'!$A$1:$E$34,2)*VLOOKUP($K96,'CMIP5 AL dimres'!$A$1:$E$34,2)*$F96)*4)/1000000)*C96</f>
        <v>1358.9544960000001</v>
      </c>
      <c r="N96" s="77">
        <f>(((VLOOKUP($H96,'CMIP5 AL dimres'!$A$1:$E$34,3)*VLOOKUP($I96,'CMIP5 AL dimres'!$A$1:$E$34,3)*VLOOKUP($J96,'CMIP5 AL dimres'!$A$1:$E$34,3)*VLOOKUP($K96,'CMIP5 AL dimres'!$A$1:$E$34,3)*$F96)*4)/1000000)*C96</f>
        <v>339.73862400000002</v>
      </c>
      <c r="O96" s="77">
        <f>(((VLOOKUP($H96,'CMIP5 AL dimres'!$A$1:$E$34,4)*VLOOKUP($I96,'CMIP5 AL dimres'!$A$1:$E$34,4)*VLOOKUP($J96,'CMIP5 AL dimres'!$A$1:$E$34,4)*VLOOKUP($K96,'CMIP5 AL dimres'!$A$1:$E$34,4)*$F96)*4)/1000000)*C96</f>
        <v>84.934656000000004</v>
      </c>
      <c r="P96" s="77">
        <f>(((VLOOKUP($H96,'CMIP5 AL dimres'!$A$1:$E$34,5)*VLOOKUP($I96,'CMIP5 AL dimres'!$A$1:$E$34,5)*VLOOKUP($J96,'CMIP5 AL dimres'!$A$1:$E$34,5)*VLOOKUP($K96,'CMIP5 AL dimres'!$A$1:$E$34,5)*$F96)*4)/1000000)*C96</f>
        <v>17.252351999999998</v>
      </c>
    </row>
    <row r="97" spans="1:16" ht="13">
      <c r="A97" s="16">
        <v>1</v>
      </c>
      <c r="B97" s="17" t="s">
        <v>2552</v>
      </c>
      <c r="C97" s="16">
        <v>1</v>
      </c>
      <c r="D97" s="15" t="s">
        <v>705</v>
      </c>
      <c r="E97" s="16" t="s">
        <v>871</v>
      </c>
      <c r="F97" s="16">
        <v>12</v>
      </c>
      <c r="G97" s="16" t="s">
        <v>463</v>
      </c>
      <c r="H97" s="15" t="s">
        <v>2933</v>
      </c>
      <c r="I97" s="15" t="s">
        <v>2897</v>
      </c>
      <c r="J97" s="15" t="s">
        <v>2773</v>
      </c>
      <c r="K97" s="15">
        <v>1</v>
      </c>
      <c r="L97" s="16">
        <v>3</v>
      </c>
      <c r="M97" s="77">
        <f>(((VLOOKUP($H97,'CMIP5 AL dimres'!$A$1:$E$34,2)*VLOOKUP($I97,'CMIP5 AL dimres'!$A$1:$E$34,2)*VLOOKUP($J97,'CMIP5 AL dimres'!$A$1:$E$34,2)*VLOOKUP($K97,'CMIP5 AL dimres'!$A$1:$E$34,2)*$F97)*4)/1000000)*C97</f>
        <v>1358.9544960000001</v>
      </c>
      <c r="N97" s="77">
        <f>(((VLOOKUP($H97,'CMIP5 AL dimres'!$A$1:$E$34,3)*VLOOKUP($I97,'CMIP5 AL dimres'!$A$1:$E$34,3)*VLOOKUP($J97,'CMIP5 AL dimres'!$A$1:$E$34,3)*VLOOKUP($K97,'CMIP5 AL dimres'!$A$1:$E$34,3)*$F97)*4)/1000000)*C97</f>
        <v>339.73862400000002</v>
      </c>
      <c r="O97" s="77">
        <f>(((VLOOKUP($H97,'CMIP5 AL dimres'!$A$1:$E$34,4)*VLOOKUP($I97,'CMIP5 AL dimres'!$A$1:$E$34,4)*VLOOKUP($J97,'CMIP5 AL dimres'!$A$1:$E$34,4)*VLOOKUP($K97,'CMIP5 AL dimres'!$A$1:$E$34,4)*$F97)*4)/1000000)*C97</f>
        <v>84.934656000000004</v>
      </c>
      <c r="P97" s="77">
        <f>(((VLOOKUP($H97,'CMIP5 AL dimres'!$A$1:$E$34,5)*VLOOKUP($I97,'CMIP5 AL dimres'!$A$1:$E$34,5)*VLOOKUP($J97,'CMIP5 AL dimres'!$A$1:$E$34,5)*VLOOKUP($K97,'CMIP5 AL dimres'!$A$1:$E$34,5)*$F97)*4)/1000000)*C97</f>
        <v>17.252351999999998</v>
      </c>
    </row>
    <row r="98" spans="1:16" ht="13">
      <c r="A98" s="16">
        <v>1</v>
      </c>
      <c r="B98" s="17" t="s">
        <v>2712</v>
      </c>
      <c r="C98" s="16">
        <v>1</v>
      </c>
      <c r="D98" s="15" t="s">
        <v>705</v>
      </c>
      <c r="E98" s="16" t="s">
        <v>871</v>
      </c>
      <c r="F98" s="16">
        <v>12</v>
      </c>
      <c r="G98" s="16" t="s">
        <v>463</v>
      </c>
      <c r="H98" s="15" t="s">
        <v>2933</v>
      </c>
      <c r="I98" s="15" t="s">
        <v>2897</v>
      </c>
      <c r="J98" s="15" t="s">
        <v>2773</v>
      </c>
      <c r="K98" s="15">
        <v>1</v>
      </c>
      <c r="L98" s="16">
        <v>3</v>
      </c>
      <c r="M98" s="77">
        <f>(((VLOOKUP($H98,'CMIP5 AL dimres'!$A$1:$E$34,2)*VLOOKUP($I98,'CMIP5 AL dimres'!$A$1:$E$34,2)*VLOOKUP($J98,'CMIP5 AL dimres'!$A$1:$E$34,2)*VLOOKUP($K98,'CMIP5 AL dimres'!$A$1:$E$34,2)*$F98)*4)/1000000)*C98</f>
        <v>1358.9544960000001</v>
      </c>
      <c r="N98" s="77">
        <f>(((VLOOKUP($H98,'CMIP5 AL dimres'!$A$1:$E$34,3)*VLOOKUP($I98,'CMIP5 AL dimres'!$A$1:$E$34,3)*VLOOKUP($J98,'CMIP5 AL dimres'!$A$1:$E$34,3)*VLOOKUP($K98,'CMIP5 AL dimres'!$A$1:$E$34,3)*$F98)*4)/1000000)*C98</f>
        <v>339.73862400000002</v>
      </c>
      <c r="O98" s="77">
        <f>(((VLOOKUP($H98,'CMIP5 AL dimres'!$A$1:$E$34,4)*VLOOKUP($I98,'CMIP5 AL dimres'!$A$1:$E$34,4)*VLOOKUP($J98,'CMIP5 AL dimres'!$A$1:$E$34,4)*VLOOKUP($K98,'CMIP5 AL dimres'!$A$1:$E$34,4)*$F98)*4)/1000000)*C98</f>
        <v>84.934656000000004</v>
      </c>
      <c r="P98" s="77">
        <f>(((VLOOKUP($H98,'CMIP5 AL dimres'!$A$1:$E$34,5)*VLOOKUP($I98,'CMIP5 AL dimres'!$A$1:$E$34,5)*VLOOKUP($J98,'CMIP5 AL dimres'!$A$1:$E$34,5)*VLOOKUP($K98,'CMIP5 AL dimres'!$A$1:$E$34,5)*$F98)*4)/1000000)*C98</f>
        <v>17.252351999999998</v>
      </c>
    </row>
    <row r="99" spans="1:16" ht="13">
      <c r="A99" s="16">
        <v>1</v>
      </c>
      <c r="B99" s="17" t="s">
        <v>2779</v>
      </c>
      <c r="C99" s="16">
        <v>1</v>
      </c>
      <c r="D99" s="15" t="s">
        <v>705</v>
      </c>
      <c r="E99" s="16" t="s">
        <v>871</v>
      </c>
      <c r="F99" s="16">
        <v>12</v>
      </c>
      <c r="G99" s="16" t="s">
        <v>463</v>
      </c>
      <c r="H99" s="15" t="s">
        <v>2933</v>
      </c>
      <c r="I99" s="15" t="s">
        <v>2897</v>
      </c>
      <c r="J99" s="15" t="s">
        <v>2773</v>
      </c>
      <c r="K99" s="15">
        <v>1</v>
      </c>
      <c r="L99" s="16">
        <v>3</v>
      </c>
      <c r="M99" s="77">
        <f>(((VLOOKUP($H99,'CMIP5 AL dimres'!$A$1:$E$34,2)*VLOOKUP($I99,'CMIP5 AL dimres'!$A$1:$E$34,2)*VLOOKUP($J99,'CMIP5 AL dimres'!$A$1:$E$34,2)*VLOOKUP($K99,'CMIP5 AL dimres'!$A$1:$E$34,2)*$F99)*4)/1000000)*C99</f>
        <v>1358.9544960000001</v>
      </c>
      <c r="N99" s="77">
        <f>(((VLOOKUP($H99,'CMIP5 AL dimres'!$A$1:$E$34,3)*VLOOKUP($I99,'CMIP5 AL dimres'!$A$1:$E$34,3)*VLOOKUP($J99,'CMIP5 AL dimres'!$A$1:$E$34,3)*VLOOKUP($K99,'CMIP5 AL dimres'!$A$1:$E$34,3)*$F99)*4)/1000000)*C99</f>
        <v>339.73862400000002</v>
      </c>
      <c r="O99" s="77">
        <f>(((VLOOKUP($H99,'CMIP5 AL dimres'!$A$1:$E$34,4)*VLOOKUP($I99,'CMIP5 AL dimres'!$A$1:$E$34,4)*VLOOKUP($J99,'CMIP5 AL dimres'!$A$1:$E$34,4)*VLOOKUP($K99,'CMIP5 AL dimres'!$A$1:$E$34,4)*$F99)*4)/1000000)*C99</f>
        <v>84.934656000000004</v>
      </c>
      <c r="P99" s="77">
        <f>(((VLOOKUP($H99,'CMIP5 AL dimres'!$A$1:$E$34,5)*VLOOKUP($I99,'CMIP5 AL dimres'!$A$1:$E$34,5)*VLOOKUP($J99,'CMIP5 AL dimres'!$A$1:$E$34,5)*VLOOKUP($K99,'CMIP5 AL dimres'!$A$1:$E$34,5)*$F99)*4)/1000000)*C99</f>
        <v>17.252351999999998</v>
      </c>
    </row>
    <row r="100" spans="1:16" ht="13">
      <c r="A100" s="16">
        <v>1</v>
      </c>
      <c r="B100" s="17" t="s">
        <v>2936</v>
      </c>
      <c r="C100" s="16">
        <v>1</v>
      </c>
      <c r="D100" s="15" t="s">
        <v>705</v>
      </c>
      <c r="E100" s="16" t="s">
        <v>871</v>
      </c>
      <c r="F100" s="16">
        <v>12</v>
      </c>
      <c r="G100" s="16" t="s">
        <v>463</v>
      </c>
      <c r="H100" s="15" t="s">
        <v>2933</v>
      </c>
      <c r="I100" s="15" t="s">
        <v>2897</v>
      </c>
      <c r="J100" s="15" t="s">
        <v>2773</v>
      </c>
      <c r="K100" s="15">
        <v>1</v>
      </c>
      <c r="L100" s="16">
        <v>3</v>
      </c>
      <c r="M100" s="77">
        <f>(((VLOOKUP($H100,'CMIP5 AL dimres'!$A$1:$E$34,2)*VLOOKUP($I100,'CMIP5 AL dimres'!$A$1:$E$34,2)*VLOOKUP($J100,'CMIP5 AL dimres'!$A$1:$E$34,2)*VLOOKUP($K100,'CMIP5 AL dimres'!$A$1:$E$34,2)*$F100)*4)/1000000)*C100</f>
        <v>1358.9544960000001</v>
      </c>
      <c r="N100" s="77">
        <f>(((VLOOKUP($H100,'CMIP5 AL dimres'!$A$1:$E$34,3)*VLOOKUP($I100,'CMIP5 AL dimres'!$A$1:$E$34,3)*VLOOKUP($J100,'CMIP5 AL dimres'!$A$1:$E$34,3)*VLOOKUP($K100,'CMIP5 AL dimres'!$A$1:$E$34,3)*$F100)*4)/1000000)*C100</f>
        <v>339.73862400000002</v>
      </c>
      <c r="O100" s="77">
        <f>(((VLOOKUP($H100,'CMIP5 AL dimres'!$A$1:$E$34,4)*VLOOKUP($I100,'CMIP5 AL dimres'!$A$1:$E$34,4)*VLOOKUP($J100,'CMIP5 AL dimres'!$A$1:$E$34,4)*VLOOKUP($K100,'CMIP5 AL dimres'!$A$1:$E$34,4)*$F100)*4)/1000000)*C100</f>
        <v>84.934656000000004</v>
      </c>
      <c r="P100" s="77">
        <f>(((VLOOKUP($H100,'CMIP5 AL dimres'!$A$1:$E$34,5)*VLOOKUP($I100,'CMIP5 AL dimres'!$A$1:$E$34,5)*VLOOKUP($J100,'CMIP5 AL dimres'!$A$1:$E$34,5)*VLOOKUP($K100,'CMIP5 AL dimres'!$A$1:$E$34,5)*$F100)*4)/1000000)*C100</f>
        <v>17.252351999999998</v>
      </c>
    </row>
    <row r="101" spans="1:16" ht="13">
      <c r="A101" s="16">
        <v>1</v>
      </c>
      <c r="B101" s="17" t="s">
        <v>2855</v>
      </c>
      <c r="C101" s="16">
        <v>1</v>
      </c>
      <c r="D101" s="15" t="s">
        <v>705</v>
      </c>
      <c r="E101" s="16" t="s">
        <v>871</v>
      </c>
      <c r="F101" s="16">
        <v>12</v>
      </c>
      <c r="G101" s="16" t="s">
        <v>463</v>
      </c>
      <c r="H101" s="15" t="s">
        <v>2933</v>
      </c>
      <c r="I101" s="15" t="s">
        <v>2897</v>
      </c>
      <c r="J101" s="15" t="s">
        <v>2773</v>
      </c>
      <c r="K101" s="15">
        <v>1</v>
      </c>
      <c r="L101" s="16">
        <v>3</v>
      </c>
      <c r="M101" s="77">
        <f>(((VLOOKUP($H101,'CMIP5 AL dimres'!$A$1:$E$34,2)*VLOOKUP($I101,'CMIP5 AL dimres'!$A$1:$E$34,2)*VLOOKUP($J101,'CMIP5 AL dimres'!$A$1:$E$34,2)*VLOOKUP($K101,'CMIP5 AL dimres'!$A$1:$E$34,2)*$F101)*4)/1000000)*C101</f>
        <v>1358.9544960000001</v>
      </c>
      <c r="N101" s="77">
        <f>(((VLOOKUP($H101,'CMIP5 AL dimres'!$A$1:$E$34,3)*VLOOKUP($I101,'CMIP5 AL dimres'!$A$1:$E$34,3)*VLOOKUP($J101,'CMIP5 AL dimres'!$A$1:$E$34,3)*VLOOKUP($K101,'CMIP5 AL dimres'!$A$1:$E$34,3)*$F101)*4)/1000000)*C101</f>
        <v>339.73862400000002</v>
      </c>
      <c r="O101" s="77">
        <f>(((VLOOKUP($H101,'CMIP5 AL dimres'!$A$1:$E$34,4)*VLOOKUP($I101,'CMIP5 AL dimres'!$A$1:$E$34,4)*VLOOKUP($J101,'CMIP5 AL dimres'!$A$1:$E$34,4)*VLOOKUP($K101,'CMIP5 AL dimres'!$A$1:$E$34,4)*$F101)*4)/1000000)*C101</f>
        <v>84.934656000000004</v>
      </c>
      <c r="P101" s="77">
        <f>(((VLOOKUP($H101,'CMIP5 AL dimres'!$A$1:$E$34,5)*VLOOKUP($I101,'CMIP5 AL dimres'!$A$1:$E$34,5)*VLOOKUP($J101,'CMIP5 AL dimres'!$A$1:$E$34,5)*VLOOKUP($K101,'CMIP5 AL dimres'!$A$1:$E$34,5)*$F101)*4)/1000000)*C101</f>
        <v>17.252351999999998</v>
      </c>
    </row>
    <row r="102" spans="1:16" ht="13">
      <c r="A102" s="16">
        <v>1</v>
      </c>
      <c r="B102" s="17" t="s">
        <v>2766</v>
      </c>
      <c r="C102" s="16">
        <v>1</v>
      </c>
      <c r="D102" s="15" t="s">
        <v>705</v>
      </c>
      <c r="E102" s="16" t="s">
        <v>871</v>
      </c>
      <c r="F102" s="16">
        <v>12</v>
      </c>
      <c r="G102" s="16" t="s">
        <v>463</v>
      </c>
      <c r="H102" s="15" t="s">
        <v>2933</v>
      </c>
      <c r="I102" s="15" t="s">
        <v>2897</v>
      </c>
      <c r="J102" s="15" t="s">
        <v>2773</v>
      </c>
      <c r="K102" s="15">
        <v>1</v>
      </c>
      <c r="L102" s="16">
        <v>3</v>
      </c>
      <c r="M102" s="77">
        <f>(((VLOOKUP($H102,'CMIP5 AL dimres'!$A$1:$E$34,2)*VLOOKUP($I102,'CMIP5 AL dimres'!$A$1:$E$34,2)*VLOOKUP($J102,'CMIP5 AL dimres'!$A$1:$E$34,2)*VLOOKUP($K102,'CMIP5 AL dimres'!$A$1:$E$34,2)*$F102)*4)/1000000)*C102</f>
        <v>1358.9544960000001</v>
      </c>
      <c r="N102" s="77">
        <f>(((VLOOKUP($H102,'CMIP5 AL dimres'!$A$1:$E$34,3)*VLOOKUP($I102,'CMIP5 AL dimres'!$A$1:$E$34,3)*VLOOKUP($J102,'CMIP5 AL dimres'!$A$1:$E$34,3)*VLOOKUP($K102,'CMIP5 AL dimres'!$A$1:$E$34,3)*$F102)*4)/1000000)*C102</f>
        <v>339.73862400000002</v>
      </c>
      <c r="O102" s="77">
        <f>(((VLOOKUP($H102,'CMIP5 AL dimres'!$A$1:$E$34,4)*VLOOKUP($I102,'CMIP5 AL dimres'!$A$1:$E$34,4)*VLOOKUP($J102,'CMIP5 AL dimres'!$A$1:$E$34,4)*VLOOKUP($K102,'CMIP5 AL dimres'!$A$1:$E$34,4)*$F102)*4)/1000000)*C102</f>
        <v>84.934656000000004</v>
      </c>
      <c r="P102" s="77">
        <f>(((VLOOKUP($H102,'CMIP5 AL dimres'!$A$1:$E$34,5)*VLOOKUP($I102,'CMIP5 AL dimres'!$A$1:$E$34,5)*VLOOKUP($J102,'CMIP5 AL dimres'!$A$1:$E$34,5)*VLOOKUP($K102,'CMIP5 AL dimres'!$A$1:$E$34,5)*$F102)*4)/1000000)*C102</f>
        <v>17.252351999999998</v>
      </c>
    </row>
    <row r="103" spans="1:16" ht="13">
      <c r="A103" s="16">
        <v>1</v>
      </c>
      <c r="B103" s="17" t="s">
        <v>2654</v>
      </c>
      <c r="C103" s="16">
        <v>1</v>
      </c>
      <c r="D103" s="15" t="s">
        <v>705</v>
      </c>
      <c r="E103" s="16" t="s">
        <v>871</v>
      </c>
      <c r="F103" s="16">
        <v>12</v>
      </c>
      <c r="G103" s="16" t="s">
        <v>463</v>
      </c>
      <c r="H103" s="15" t="s">
        <v>2933</v>
      </c>
      <c r="I103" s="15" t="s">
        <v>2897</v>
      </c>
      <c r="J103" s="15" t="s">
        <v>2773</v>
      </c>
      <c r="K103" s="15">
        <v>1</v>
      </c>
      <c r="L103" s="16">
        <v>3</v>
      </c>
      <c r="M103" s="77">
        <f>(((VLOOKUP($H103,'CMIP5 AL dimres'!$A$1:$E$34,2)*VLOOKUP($I103,'CMIP5 AL dimres'!$A$1:$E$34,2)*VLOOKUP($J103,'CMIP5 AL dimres'!$A$1:$E$34,2)*VLOOKUP($K103,'CMIP5 AL dimres'!$A$1:$E$34,2)*$F103)*4)/1000000)*C103</f>
        <v>1358.9544960000001</v>
      </c>
      <c r="N103" s="77">
        <f>(((VLOOKUP($H103,'CMIP5 AL dimres'!$A$1:$E$34,3)*VLOOKUP($I103,'CMIP5 AL dimres'!$A$1:$E$34,3)*VLOOKUP($J103,'CMIP5 AL dimres'!$A$1:$E$34,3)*VLOOKUP($K103,'CMIP5 AL dimres'!$A$1:$E$34,3)*$F103)*4)/1000000)*C103</f>
        <v>339.73862400000002</v>
      </c>
      <c r="O103" s="77">
        <f>(((VLOOKUP($H103,'CMIP5 AL dimres'!$A$1:$E$34,4)*VLOOKUP($I103,'CMIP5 AL dimres'!$A$1:$E$34,4)*VLOOKUP($J103,'CMIP5 AL dimres'!$A$1:$E$34,4)*VLOOKUP($K103,'CMIP5 AL dimres'!$A$1:$E$34,4)*$F103)*4)/1000000)*C103</f>
        <v>84.934656000000004</v>
      </c>
      <c r="P103" s="77">
        <f>(((VLOOKUP($H103,'CMIP5 AL dimres'!$A$1:$E$34,5)*VLOOKUP($I103,'CMIP5 AL dimres'!$A$1:$E$34,5)*VLOOKUP($J103,'CMIP5 AL dimres'!$A$1:$E$34,5)*VLOOKUP($K103,'CMIP5 AL dimres'!$A$1:$E$34,5)*$F103)*4)/1000000)*C103</f>
        <v>17.252351999999998</v>
      </c>
    </row>
    <row r="104" spans="1:16" ht="13">
      <c r="A104" s="16">
        <v>1</v>
      </c>
      <c r="B104" s="17" t="s">
        <v>2723</v>
      </c>
      <c r="C104" s="16">
        <v>1</v>
      </c>
      <c r="D104" s="15" t="s">
        <v>705</v>
      </c>
      <c r="E104" s="16" t="s">
        <v>871</v>
      </c>
      <c r="F104" s="16">
        <v>12</v>
      </c>
      <c r="G104" s="16" t="s">
        <v>463</v>
      </c>
      <c r="H104" s="15" t="s">
        <v>2933</v>
      </c>
      <c r="I104" s="15" t="s">
        <v>2897</v>
      </c>
      <c r="J104" s="15" t="s">
        <v>2773</v>
      </c>
      <c r="K104" s="15">
        <v>1</v>
      </c>
      <c r="L104" s="16">
        <v>3</v>
      </c>
      <c r="M104" s="77">
        <f>(((VLOOKUP($H104,'CMIP5 AL dimres'!$A$1:$E$34,2)*VLOOKUP($I104,'CMIP5 AL dimres'!$A$1:$E$34,2)*VLOOKUP($J104,'CMIP5 AL dimres'!$A$1:$E$34,2)*VLOOKUP($K104,'CMIP5 AL dimres'!$A$1:$E$34,2)*$F104)*4)/1000000)*C104</f>
        <v>1358.9544960000001</v>
      </c>
      <c r="N104" s="77">
        <f>(((VLOOKUP($H104,'CMIP5 AL dimres'!$A$1:$E$34,3)*VLOOKUP($I104,'CMIP5 AL dimres'!$A$1:$E$34,3)*VLOOKUP($J104,'CMIP5 AL dimres'!$A$1:$E$34,3)*VLOOKUP($K104,'CMIP5 AL dimres'!$A$1:$E$34,3)*$F104)*4)/1000000)*C104</f>
        <v>339.73862400000002</v>
      </c>
      <c r="O104" s="77">
        <f>(((VLOOKUP($H104,'CMIP5 AL dimres'!$A$1:$E$34,4)*VLOOKUP($I104,'CMIP5 AL dimres'!$A$1:$E$34,4)*VLOOKUP($J104,'CMIP5 AL dimres'!$A$1:$E$34,4)*VLOOKUP($K104,'CMIP5 AL dimres'!$A$1:$E$34,4)*$F104)*4)/1000000)*C104</f>
        <v>84.934656000000004</v>
      </c>
      <c r="P104" s="77">
        <f>(((VLOOKUP($H104,'CMIP5 AL dimres'!$A$1:$E$34,5)*VLOOKUP($I104,'CMIP5 AL dimres'!$A$1:$E$34,5)*VLOOKUP($J104,'CMIP5 AL dimres'!$A$1:$E$34,5)*VLOOKUP($K104,'CMIP5 AL dimres'!$A$1:$E$34,5)*$F104)*4)/1000000)*C104</f>
        <v>17.252351999999998</v>
      </c>
    </row>
    <row r="105" spans="1:16" ht="13">
      <c r="A105" s="16">
        <v>1</v>
      </c>
      <c r="B105" s="17" t="s">
        <v>2860</v>
      </c>
      <c r="C105" s="16">
        <v>1</v>
      </c>
      <c r="D105" s="15" t="s">
        <v>705</v>
      </c>
      <c r="E105" s="16" t="s">
        <v>871</v>
      </c>
      <c r="F105" s="16">
        <v>12</v>
      </c>
      <c r="G105" s="16" t="s">
        <v>463</v>
      </c>
      <c r="H105" s="15" t="s">
        <v>2933</v>
      </c>
      <c r="I105" s="15" t="s">
        <v>2897</v>
      </c>
      <c r="J105" s="15" t="s">
        <v>2773</v>
      </c>
      <c r="K105" s="15">
        <v>1</v>
      </c>
      <c r="L105" s="16">
        <v>3</v>
      </c>
      <c r="M105" s="77">
        <f>(((VLOOKUP($H105,'CMIP5 AL dimres'!$A$1:$E$34,2)*VLOOKUP($I105,'CMIP5 AL dimres'!$A$1:$E$34,2)*VLOOKUP($J105,'CMIP5 AL dimres'!$A$1:$E$34,2)*VLOOKUP($K105,'CMIP5 AL dimres'!$A$1:$E$34,2)*$F105)*4)/1000000)*C105</f>
        <v>1358.9544960000001</v>
      </c>
      <c r="N105" s="77">
        <f>(((VLOOKUP($H105,'CMIP5 AL dimres'!$A$1:$E$34,3)*VLOOKUP($I105,'CMIP5 AL dimres'!$A$1:$E$34,3)*VLOOKUP($J105,'CMIP5 AL dimres'!$A$1:$E$34,3)*VLOOKUP($K105,'CMIP5 AL dimres'!$A$1:$E$34,3)*$F105)*4)/1000000)*C105</f>
        <v>339.73862400000002</v>
      </c>
      <c r="O105" s="77">
        <f>(((VLOOKUP($H105,'CMIP5 AL dimres'!$A$1:$E$34,4)*VLOOKUP($I105,'CMIP5 AL dimres'!$A$1:$E$34,4)*VLOOKUP($J105,'CMIP5 AL dimres'!$A$1:$E$34,4)*VLOOKUP($K105,'CMIP5 AL dimres'!$A$1:$E$34,4)*$F105)*4)/1000000)*C105</f>
        <v>84.934656000000004</v>
      </c>
      <c r="P105" s="77">
        <f>(((VLOOKUP($H105,'CMIP5 AL dimres'!$A$1:$E$34,5)*VLOOKUP($I105,'CMIP5 AL dimres'!$A$1:$E$34,5)*VLOOKUP($J105,'CMIP5 AL dimres'!$A$1:$E$34,5)*VLOOKUP($K105,'CMIP5 AL dimres'!$A$1:$E$34,5)*$F105)*4)/1000000)*C105</f>
        <v>17.252351999999998</v>
      </c>
    </row>
    <row r="106" spans="1:16" ht="13">
      <c r="A106" s="16">
        <v>1</v>
      </c>
      <c r="B106" s="17" t="s">
        <v>2951</v>
      </c>
      <c r="C106" s="16">
        <v>1</v>
      </c>
      <c r="D106" s="15" t="s">
        <v>705</v>
      </c>
      <c r="E106" s="16" t="s">
        <v>871</v>
      </c>
      <c r="F106" s="16">
        <v>12</v>
      </c>
      <c r="G106" s="16" t="s">
        <v>463</v>
      </c>
      <c r="H106" s="15" t="s">
        <v>2933</v>
      </c>
      <c r="I106" s="15" t="s">
        <v>2897</v>
      </c>
      <c r="J106" s="15" t="s">
        <v>2773</v>
      </c>
      <c r="K106" s="15">
        <v>1</v>
      </c>
      <c r="L106" s="16">
        <v>3</v>
      </c>
      <c r="M106" s="77">
        <f>(((VLOOKUP($H106,'CMIP5 AL dimres'!$A$1:$E$34,2)*VLOOKUP($I106,'CMIP5 AL dimres'!$A$1:$E$34,2)*VLOOKUP($J106,'CMIP5 AL dimres'!$A$1:$E$34,2)*VLOOKUP($K106,'CMIP5 AL dimres'!$A$1:$E$34,2)*$F106)*4)/1000000)*C106</f>
        <v>1358.9544960000001</v>
      </c>
      <c r="N106" s="77">
        <f>(((VLOOKUP($H106,'CMIP5 AL dimres'!$A$1:$E$34,3)*VLOOKUP($I106,'CMIP5 AL dimres'!$A$1:$E$34,3)*VLOOKUP($J106,'CMIP5 AL dimres'!$A$1:$E$34,3)*VLOOKUP($K106,'CMIP5 AL dimres'!$A$1:$E$34,3)*$F106)*4)/1000000)*C106</f>
        <v>339.73862400000002</v>
      </c>
      <c r="O106" s="77">
        <f>(((VLOOKUP($H106,'CMIP5 AL dimres'!$A$1:$E$34,4)*VLOOKUP($I106,'CMIP5 AL dimres'!$A$1:$E$34,4)*VLOOKUP($J106,'CMIP5 AL dimres'!$A$1:$E$34,4)*VLOOKUP($K106,'CMIP5 AL dimres'!$A$1:$E$34,4)*$F106)*4)/1000000)*C106</f>
        <v>84.934656000000004</v>
      </c>
      <c r="P106" s="77">
        <f>(((VLOOKUP($H106,'CMIP5 AL dimres'!$A$1:$E$34,5)*VLOOKUP($I106,'CMIP5 AL dimres'!$A$1:$E$34,5)*VLOOKUP($J106,'CMIP5 AL dimres'!$A$1:$E$34,5)*VLOOKUP($K106,'CMIP5 AL dimres'!$A$1:$E$34,5)*$F106)*4)/1000000)*C106</f>
        <v>17.252351999999998</v>
      </c>
    </row>
    <row r="107" spans="1:16" ht="13">
      <c r="A107" s="16">
        <v>1</v>
      </c>
      <c r="B107" s="17" t="s">
        <v>2659</v>
      </c>
      <c r="C107" s="16">
        <v>1</v>
      </c>
      <c r="D107" s="15" t="s">
        <v>705</v>
      </c>
      <c r="E107" s="16" t="s">
        <v>871</v>
      </c>
      <c r="F107" s="16">
        <v>12</v>
      </c>
      <c r="G107" s="16" t="s">
        <v>463</v>
      </c>
      <c r="H107" s="15" t="s">
        <v>2933</v>
      </c>
      <c r="I107" s="15" t="s">
        <v>2897</v>
      </c>
      <c r="J107" s="15" t="s">
        <v>2773</v>
      </c>
      <c r="K107" s="15">
        <v>1</v>
      </c>
      <c r="L107" s="16">
        <v>3</v>
      </c>
      <c r="M107" s="77">
        <f>(((VLOOKUP($H107,'CMIP5 AL dimres'!$A$1:$E$34,2)*VLOOKUP($I107,'CMIP5 AL dimres'!$A$1:$E$34,2)*VLOOKUP($J107,'CMIP5 AL dimres'!$A$1:$E$34,2)*VLOOKUP($K107,'CMIP5 AL dimres'!$A$1:$E$34,2)*$F107)*4)/1000000)*C107</f>
        <v>1358.9544960000001</v>
      </c>
      <c r="N107" s="77">
        <f>(((VLOOKUP($H107,'CMIP5 AL dimres'!$A$1:$E$34,3)*VLOOKUP($I107,'CMIP5 AL dimres'!$A$1:$E$34,3)*VLOOKUP($J107,'CMIP5 AL dimres'!$A$1:$E$34,3)*VLOOKUP($K107,'CMIP5 AL dimres'!$A$1:$E$34,3)*$F107)*4)/1000000)*C107</f>
        <v>339.73862400000002</v>
      </c>
      <c r="O107" s="77">
        <f>(((VLOOKUP($H107,'CMIP5 AL dimres'!$A$1:$E$34,4)*VLOOKUP($I107,'CMIP5 AL dimres'!$A$1:$E$34,4)*VLOOKUP($J107,'CMIP5 AL dimres'!$A$1:$E$34,4)*VLOOKUP($K107,'CMIP5 AL dimres'!$A$1:$E$34,4)*$F107)*4)/1000000)*C107</f>
        <v>84.934656000000004</v>
      </c>
      <c r="P107" s="77">
        <f>(((VLOOKUP($H107,'CMIP5 AL dimres'!$A$1:$E$34,5)*VLOOKUP($I107,'CMIP5 AL dimres'!$A$1:$E$34,5)*VLOOKUP($J107,'CMIP5 AL dimres'!$A$1:$E$34,5)*VLOOKUP($K107,'CMIP5 AL dimres'!$A$1:$E$34,5)*$F107)*4)/1000000)*C107</f>
        <v>17.252351999999998</v>
      </c>
    </row>
    <row r="108" spans="1:16" ht="13">
      <c r="A108" s="16">
        <v>1</v>
      </c>
      <c r="B108" s="17" t="s">
        <v>2852</v>
      </c>
      <c r="C108" s="16">
        <v>1</v>
      </c>
      <c r="D108" s="15" t="s">
        <v>705</v>
      </c>
      <c r="E108" s="16" t="s">
        <v>871</v>
      </c>
      <c r="F108" s="16">
        <v>12</v>
      </c>
      <c r="G108" s="16" t="s">
        <v>463</v>
      </c>
      <c r="H108" s="15" t="s">
        <v>2933</v>
      </c>
      <c r="I108" s="15" t="s">
        <v>2897</v>
      </c>
      <c r="J108" s="15" t="s">
        <v>2773</v>
      </c>
      <c r="K108" s="15">
        <v>1</v>
      </c>
      <c r="L108" s="16">
        <v>3</v>
      </c>
      <c r="M108" s="77">
        <f>(((VLOOKUP($H108,'CMIP5 AL dimres'!$A$1:$E$34,2)*VLOOKUP($I108,'CMIP5 AL dimres'!$A$1:$E$34,2)*VLOOKUP($J108,'CMIP5 AL dimres'!$A$1:$E$34,2)*VLOOKUP($K108,'CMIP5 AL dimres'!$A$1:$E$34,2)*$F108)*4)/1000000)*C108</f>
        <v>1358.9544960000001</v>
      </c>
      <c r="N108" s="77">
        <f>(((VLOOKUP($H108,'CMIP5 AL dimres'!$A$1:$E$34,3)*VLOOKUP($I108,'CMIP5 AL dimres'!$A$1:$E$34,3)*VLOOKUP($J108,'CMIP5 AL dimres'!$A$1:$E$34,3)*VLOOKUP($K108,'CMIP5 AL dimres'!$A$1:$E$34,3)*$F108)*4)/1000000)*C108</f>
        <v>339.73862400000002</v>
      </c>
      <c r="O108" s="77">
        <f>(((VLOOKUP($H108,'CMIP5 AL dimres'!$A$1:$E$34,4)*VLOOKUP($I108,'CMIP5 AL dimres'!$A$1:$E$34,4)*VLOOKUP($J108,'CMIP5 AL dimres'!$A$1:$E$34,4)*VLOOKUP($K108,'CMIP5 AL dimres'!$A$1:$E$34,4)*$F108)*4)/1000000)*C108</f>
        <v>84.934656000000004</v>
      </c>
      <c r="P108" s="77">
        <f>(((VLOOKUP($H108,'CMIP5 AL dimres'!$A$1:$E$34,5)*VLOOKUP($I108,'CMIP5 AL dimres'!$A$1:$E$34,5)*VLOOKUP($J108,'CMIP5 AL dimres'!$A$1:$E$34,5)*VLOOKUP($K108,'CMIP5 AL dimres'!$A$1:$E$34,5)*$F108)*4)/1000000)*C108</f>
        <v>17.252351999999998</v>
      </c>
    </row>
    <row r="109" spans="1:16" ht="13">
      <c r="A109" s="16">
        <v>2</v>
      </c>
      <c r="B109" s="17" t="s">
        <v>2860</v>
      </c>
      <c r="C109" s="16">
        <v>1</v>
      </c>
      <c r="D109" s="15" t="s">
        <v>705</v>
      </c>
      <c r="E109" s="16" t="s">
        <v>871</v>
      </c>
      <c r="F109" s="16">
        <v>12</v>
      </c>
      <c r="G109" s="16" t="s">
        <v>463</v>
      </c>
      <c r="H109" s="15" t="s">
        <v>2933</v>
      </c>
      <c r="I109" s="15" t="s">
        <v>2897</v>
      </c>
      <c r="J109" s="15" t="s">
        <v>2773</v>
      </c>
      <c r="K109" s="15">
        <v>1</v>
      </c>
      <c r="L109" s="16">
        <v>3</v>
      </c>
      <c r="M109" s="77">
        <f>(((VLOOKUP($H109,'CMIP5 AL dimres'!$A$1:$E$34,2)*VLOOKUP($I109,'CMIP5 AL dimres'!$A$1:$E$34,2)*VLOOKUP($J109,'CMIP5 AL dimres'!$A$1:$E$34,2)*VLOOKUP($K109,'CMIP5 AL dimres'!$A$1:$E$34,2)*$F109)*4)/1000000)*C109</f>
        <v>1358.9544960000001</v>
      </c>
      <c r="N109" s="77">
        <f>(((VLOOKUP($H109,'CMIP5 AL dimres'!$A$1:$E$34,3)*VLOOKUP($I109,'CMIP5 AL dimres'!$A$1:$E$34,3)*VLOOKUP($J109,'CMIP5 AL dimres'!$A$1:$E$34,3)*VLOOKUP($K109,'CMIP5 AL dimres'!$A$1:$E$34,3)*$F109)*4)/1000000)*C109</f>
        <v>339.73862400000002</v>
      </c>
      <c r="O109" s="77">
        <f>(((VLOOKUP($H109,'CMIP5 AL dimres'!$A$1:$E$34,4)*VLOOKUP($I109,'CMIP5 AL dimres'!$A$1:$E$34,4)*VLOOKUP($J109,'CMIP5 AL dimres'!$A$1:$E$34,4)*VLOOKUP($K109,'CMIP5 AL dimres'!$A$1:$E$34,4)*$F109)*4)/1000000)*C109</f>
        <v>84.934656000000004</v>
      </c>
      <c r="P109" s="77">
        <f>(((VLOOKUP($H109,'CMIP5 AL dimres'!$A$1:$E$34,5)*VLOOKUP($I109,'CMIP5 AL dimres'!$A$1:$E$34,5)*VLOOKUP($J109,'CMIP5 AL dimres'!$A$1:$E$34,5)*VLOOKUP($K109,'CMIP5 AL dimres'!$A$1:$E$34,5)*$F109)*4)/1000000)*C109</f>
        <v>17.252351999999998</v>
      </c>
    </row>
    <row r="110" spans="1:16" ht="13">
      <c r="A110" s="16">
        <v>3</v>
      </c>
      <c r="B110" s="17" t="s">
        <v>2905</v>
      </c>
      <c r="C110" s="16">
        <v>1</v>
      </c>
      <c r="D110" s="15" t="s">
        <v>705</v>
      </c>
      <c r="E110" s="16" t="s">
        <v>871</v>
      </c>
      <c r="F110" s="16">
        <v>12</v>
      </c>
      <c r="G110" s="16" t="s">
        <v>463</v>
      </c>
      <c r="H110" s="15" t="s">
        <v>2933</v>
      </c>
      <c r="I110" s="15" t="s">
        <v>2897</v>
      </c>
      <c r="J110" s="15" t="s">
        <v>2773</v>
      </c>
      <c r="K110" s="15">
        <v>1</v>
      </c>
      <c r="L110" s="16">
        <v>3</v>
      </c>
      <c r="M110" s="77">
        <f>(((VLOOKUP($H110,'CMIP5 AL dimres'!$A$1:$E$34,2)*VLOOKUP($I110,'CMIP5 AL dimres'!$A$1:$E$34,2)*VLOOKUP($J110,'CMIP5 AL dimres'!$A$1:$E$34,2)*VLOOKUP($K110,'CMIP5 AL dimres'!$A$1:$E$34,2)*$F110)*4)/1000000)*C110</f>
        <v>1358.9544960000001</v>
      </c>
      <c r="N110" s="77">
        <f>(((VLOOKUP($H110,'CMIP5 AL dimres'!$A$1:$E$34,3)*VLOOKUP($I110,'CMIP5 AL dimres'!$A$1:$E$34,3)*VLOOKUP($J110,'CMIP5 AL dimres'!$A$1:$E$34,3)*VLOOKUP($K110,'CMIP5 AL dimres'!$A$1:$E$34,3)*$F110)*4)/1000000)*C110</f>
        <v>339.73862400000002</v>
      </c>
      <c r="O110" s="77">
        <f>(((VLOOKUP($H110,'CMIP5 AL dimres'!$A$1:$E$34,4)*VLOOKUP($I110,'CMIP5 AL dimres'!$A$1:$E$34,4)*VLOOKUP($J110,'CMIP5 AL dimres'!$A$1:$E$34,4)*VLOOKUP($K110,'CMIP5 AL dimres'!$A$1:$E$34,4)*$F110)*4)/1000000)*C110</f>
        <v>84.934656000000004</v>
      </c>
      <c r="P110" s="77">
        <f>(((VLOOKUP($H110,'CMIP5 AL dimres'!$A$1:$E$34,5)*VLOOKUP($I110,'CMIP5 AL dimres'!$A$1:$E$34,5)*VLOOKUP($J110,'CMIP5 AL dimres'!$A$1:$E$34,5)*VLOOKUP($K110,'CMIP5 AL dimres'!$A$1:$E$34,5)*$F110)*4)/1000000)*C110</f>
        <v>17.252351999999998</v>
      </c>
    </row>
    <row r="111" spans="1:16" ht="13">
      <c r="A111" s="16">
        <v>2</v>
      </c>
      <c r="B111" s="17" t="s">
        <v>2962</v>
      </c>
      <c r="C111" s="16">
        <v>1</v>
      </c>
      <c r="D111" s="15" t="s">
        <v>705</v>
      </c>
      <c r="E111" s="16" t="s">
        <v>871</v>
      </c>
      <c r="F111" s="16">
        <v>12</v>
      </c>
      <c r="G111" s="16" t="s">
        <v>463</v>
      </c>
      <c r="H111" s="15" t="s">
        <v>2933</v>
      </c>
      <c r="I111" s="15" t="s">
        <v>2897</v>
      </c>
      <c r="J111" s="15" t="s">
        <v>2773</v>
      </c>
      <c r="K111" s="15">
        <v>1</v>
      </c>
      <c r="L111" s="16">
        <v>3</v>
      </c>
      <c r="M111" s="77">
        <f>(((VLOOKUP($H111,'CMIP5 AL dimres'!$A$1:$E$34,2)*VLOOKUP($I111,'CMIP5 AL dimres'!$A$1:$E$34,2)*VLOOKUP($J111,'CMIP5 AL dimres'!$A$1:$E$34,2)*VLOOKUP($K111,'CMIP5 AL dimres'!$A$1:$E$34,2)*$F111)*4)/1000000)*C111</f>
        <v>1358.9544960000001</v>
      </c>
      <c r="N111" s="77">
        <f>(((VLOOKUP($H111,'CMIP5 AL dimres'!$A$1:$E$34,3)*VLOOKUP($I111,'CMIP5 AL dimres'!$A$1:$E$34,3)*VLOOKUP($J111,'CMIP5 AL dimres'!$A$1:$E$34,3)*VLOOKUP($K111,'CMIP5 AL dimres'!$A$1:$E$34,3)*$F111)*4)/1000000)*C111</f>
        <v>339.73862400000002</v>
      </c>
      <c r="O111" s="77">
        <f>(((VLOOKUP($H111,'CMIP5 AL dimres'!$A$1:$E$34,4)*VLOOKUP($I111,'CMIP5 AL dimres'!$A$1:$E$34,4)*VLOOKUP($J111,'CMIP5 AL dimres'!$A$1:$E$34,4)*VLOOKUP($K111,'CMIP5 AL dimres'!$A$1:$E$34,4)*$F111)*4)/1000000)*C111</f>
        <v>84.934656000000004</v>
      </c>
      <c r="P111" s="77">
        <f>(((VLOOKUP($H111,'CMIP5 AL dimres'!$A$1:$E$34,5)*VLOOKUP($I111,'CMIP5 AL dimres'!$A$1:$E$34,5)*VLOOKUP($J111,'CMIP5 AL dimres'!$A$1:$E$34,5)*VLOOKUP($K111,'CMIP5 AL dimres'!$A$1:$E$34,5)*$F111)*4)/1000000)*C111</f>
        <v>17.252351999999998</v>
      </c>
    </row>
    <row r="112" spans="1:16" ht="13">
      <c r="A112" s="16">
        <v>1</v>
      </c>
      <c r="B112" s="17" t="s">
        <v>2646</v>
      </c>
      <c r="C112" s="16">
        <v>1</v>
      </c>
      <c r="D112" s="15" t="s">
        <v>705</v>
      </c>
      <c r="E112" s="16" t="s">
        <v>871</v>
      </c>
      <c r="F112" s="16">
        <v>12</v>
      </c>
      <c r="G112" s="16" t="s">
        <v>463</v>
      </c>
      <c r="H112" s="15" t="s">
        <v>2933</v>
      </c>
      <c r="I112" s="15" t="s">
        <v>2897</v>
      </c>
      <c r="J112" s="15" t="s">
        <v>2773</v>
      </c>
      <c r="K112" s="15">
        <v>1</v>
      </c>
      <c r="L112" s="16">
        <v>3</v>
      </c>
      <c r="M112" s="77">
        <f>(((VLOOKUP($H112,'CMIP5 AL dimres'!$A$1:$E$34,2)*VLOOKUP($I112,'CMIP5 AL dimres'!$A$1:$E$34,2)*VLOOKUP($J112,'CMIP5 AL dimres'!$A$1:$E$34,2)*VLOOKUP($K112,'CMIP5 AL dimres'!$A$1:$E$34,2)*$F112)*4)/1000000)*C112</f>
        <v>1358.9544960000001</v>
      </c>
      <c r="N112" s="77">
        <f>(((VLOOKUP($H112,'CMIP5 AL dimres'!$A$1:$E$34,3)*VLOOKUP($I112,'CMIP5 AL dimres'!$A$1:$E$34,3)*VLOOKUP($J112,'CMIP5 AL dimres'!$A$1:$E$34,3)*VLOOKUP($K112,'CMIP5 AL dimres'!$A$1:$E$34,3)*$F112)*4)/1000000)*C112</f>
        <v>339.73862400000002</v>
      </c>
      <c r="O112" s="77">
        <f>(((VLOOKUP($H112,'CMIP5 AL dimres'!$A$1:$E$34,4)*VLOOKUP($I112,'CMIP5 AL dimres'!$A$1:$E$34,4)*VLOOKUP($J112,'CMIP5 AL dimres'!$A$1:$E$34,4)*VLOOKUP($K112,'CMIP5 AL dimres'!$A$1:$E$34,4)*$F112)*4)/1000000)*C112</f>
        <v>84.934656000000004</v>
      </c>
      <c r="P112" s="77">
        <f>(((VLOOKUP($H112,'CMIP5 AL dimres'!$A$1:$E$34,5)*VLOOKUP($I112,'CMIP5 AL dimres'!$A$1:$E$34,5)*VLOOKUP($J112,'CMIP5 AL dimres'!$A$1:$E$34,5)*VLOOKUP($K112,'CMIP5 AL dimres'!$A$1:$E$34,5)*$F112)*4)/1000000)*C112</f>
        <v>17.252351999999998</v>
      </c>
    </row>
    <row r="113" spans="1:16" ht="13">
      <c r="A113" s="16">
        <v>1</v>
      </c>
      <c r="B113" s="17" t="s">
        <v>2644</v>
      </c>
      <c r="C113" s="16">
        <v>1</v>
      </c>
      <c r="D113" s="15" t="s">
        <v>705</v>
      </c>
      <c r="E113" s="16" t="s">
        <v>871</v>
      </c>
      <c r="F113" s="16">
        <v>12</v>
      </c>
      <c r="G113" s="16" t="s">
        <v>463</v>
      </c>
      <c r="H113" s="15" t="s">
        <v>2933</v>
      </c>
      <c r="I113" s="15" t="s">
        <v>2897</v>
      </c>
      <c r="J113" s="15" t="s">
        <v>2773</v>
      </c>
      <c r="K113" s="15">
        <v>1</v>
      </c>
      <c r="L113" s="16">
        <v>3</v>
      </c>
      <c r="M113" s="77">
        <f>(((VLOOKUP($H113,'CMIP5 AL dimres'!$A$1:$E$34,2)*VLOOKUP($I113,'CMIP5 AL dimres'!$A$1:$E$34,2)*VLOOKUP($J113,'CMIP5 AL dimres'!$A$1:$E$34,2)*VLOOKUP($K113,'CMIP5 AL dimres'!$A$1:$E$34,2)*$F113)*4)/1000000)*C113</f>
        <v>1358.9544960000001</v>
      </c>
      <c r="N113" s="77">
        <f>(((VLOOKUP($H113,'CMIP5 AL dimres'!$A$1:$E$34,3)*VLOOKUP($I113,'CMIP5 AL dimres'!$A$1:$E$34,3)*VLOOKUP($J113,'CMIP5 AL dimres'!$A$1:$E$34,3)*VLOOKUP($K113,'CMIP5 AL dimres'!$A$1:$E$34,3)*$F113)*4)/1000000)*C113</f>
        <v>339.73862400000002</v>
      </c>
      <c r="O113" s="77">
        <f>(((VLOOKUP($H113,'CMIP5 AL dimres'!$A$1:$E$34,4)*VLOOKUP($I113,'CMIP5 AL dimres'!$A$1:$E$34,4)*VLOOKUP($J113,'CMIP5 AL dimres'!$A$1:$E$34,4)*VLOOKUP($K113,'CMIP5 AL dimres'!$A$1:$E$34,4)*$F113)*4)/1000000)*C113</f>
        <v>84.934656000000004</v>
      </c>
      <c r="P113" s="77">
        <f>(((VLOOKUP($H113,'CMIP5 AL dimres'!$A$1:$E$34,5)*VLOOKUP($I113,'CMIP5 AL dimres'!$A$1:$E$34,5)*VLOOKUP($J113,'CMIP5 AL dimres'!$A$1:$E$34,5)*VLOOKUP($K113,'CMIP5 AL dimres'!$A$1:$E$34,5)*$F113)*4)/1000000)*C113</f>
        <v>17.252351999999998</v>
      </c>
    </row>
    <row r="114" spans="1:16" ht="13">
      <c r="A114" s="16">
        <v>1</v>
      </c>
      <c r="B114" s="17" t="s">
        <v>1505</v>
      </c>
      <c r="C114" s="16">
        <v>1</v>
      </c>
      <c r="D114" s="74" t="s">
        <v>2965</v>
      </c>
      <c r="E114" s="75" t="s">
        <v>871</v>
      </c>
      <c r="F114" s="86">
        <v>12</v>
      </c>
      <c r="G114" s="16" t="s">
        <v>463</v>
      </c>
      <c r="H114" s="15" t="s">
        <v>2933</v>
      </c>
      <c r="I114" s="15" t="s">
        <v>2897</v>
      </c>
      <c r="J114" s="15" t="s">
        <v>2773</v>
      </c>
      <c r="K114" s="15">
        <v>1</v>
      </c>
      <c r="L114" s="16">
        <v>3</v>
      </c>
      <c r="M114" s="77">
        <f>(((VLOOKUP($H114,'CMIP5 AL dimres'!$A$1:$E$34,2)*VLOOKUP($I114,'CMIP5 AL dimres'!$A$1:$E$34,2)*VLOOKUP($J114,'CMIP5 AL dimres'!$A$1:$E$34,2)*VLOOKUP($K114,'CMIP5 AL dimres'!$A$1:$E$34,2)*$F114)*4)/1000000)*C114</f>
        <v>1358.9544960000001</v>
      </c>
      <c r="N114" s="77">
        <f>(((VLOOKUP($H114,'CMIP5 AL dimres'!$A$1:$E$34,3)*VLOOKUP($I114,'CMIP5 AL dimres'!$A$1:$E$34,3)*VLOOKUP($J114,'CMIP5 AL dimres'!$A$1:$E$34,3)*VLOOKUP($K114,'CMIP5 AL dimres'!$A$1:$E$34,3)*$F114)*4)/1000000)*C114</f>
        <v>339.73862400000002</v>
      </c>
      <c r="O114" s="77">
        <f>(((VLOOKUP($H114,'CMIP5 AL dimres'!$A$1:$E$34,4)*VLOOKUP($I114,'CMIP5 AL dimres'!$A$1:$E$34,4)*VLOOKUP($J114,'CMIP5 AL dimres'!$A$1:$E$34,4)*VLOOKUP($K114,'CMIP5 AL dimres'!$A$1:$E$34,4)*$F114)*4)/1000000)*C114</f>
        <v>84.934656000000004</v>
      </c>
      <c r="P114" s="77">
        <f>(((VLOOKUP($H114,'CMIP5 AL dimres'!$A$1:$E$34,5)*VLOOKUP($I114,'CMIP5 AL dimres'!$A$1:$E$34,5)*VLOOKUP($J114,'CMIP5 AL dimres'!$A$1:$E$34,5)*VLOOKUP($K114,'CMIP5 AL dimres'!$A$1:$E$34,5)*$F114)*4)/1000000)*C114</f>
        <v>17.252351999999998</v>
      </c>
    </row>
    <row r="115" spans="1:16" ht="13">
      <c r="A115" s="16">
        <v>1</v>
      </c>
      <c r="B115" s="17" t="s">
        <v>2564</v>
      </c>
      <c r="C115" s="16">
        <v>1</v>
      </c>
      <c r="D115" s="74" t="s">
        <v>2965</v>
      </c>
      <c r="E115" s="75" t="s">
        <v>871</v>
      </c>
      <c r="F115" s="86">
        <v>12</v>
      </c>
      <c r="G115" s="16" t="s">
        <v>463</v>
      </c>
      <c r="H115" s="15" t="s">
        <v>2933</v>
      </c>
      <c r="I115" s="15" t="s">
        <v>2897</v>
      </c>
      <c r="J115" s="15" t="s">
        <v>2773</v>
      </c>
      <c r="K115" s="15">
        <v>1</v>
      </c>
      <c r="L115" s="16">
        <v>3</v>
      </c>
      <c r="M115" s="77">
        <f>(((VLOOKUP($H115,'CMIP5 AL dimres'!$A$1:$E$34,2)*VLOOKUP($I115,'CMIP5 AL dimres'!$A$1:$E$34,2)*VLOOKUP($J115,'CMIP5 AL dimres'!$A$1:$E$34,2)*VLOOKUP($K115,'CMIP5 AL dimres'!$A$1:$E$34,2)*$F115)*4)/1000000)*C115</f>
        <v>1358.9544960000001</v>
      </c>
      <c r="N115" s="77">
        <f>(((VLOOKUP($H115,'CMIP5 AL dimres'!$A$1:$E$34,3)*VLOOKUP($I115,'CMIP5 AL dimres'!$A$1:$E$34,3)*VLOOKUP($J115,'CMIP5 AL dimres'!$A$1:$E$34,3)*VLOOKUP($K115,'CMIP5 AL dimres'!$A$1:$E$34,3)*$F115)*4)/1000000)*C115</f>
        <v>339.73862400000002</v>
      </c>
      <c r="O115" s="77">
        <f>(((VLOOKUP($H115,'CMIP5 AL dimres'!$A$1:$E$34,4)*VLOOKUP($I115,'CMIP5 AL dimres'!$A$1:$E$34,4)*VLOOKUP($J115,'CMIP5 AL dimres'!$A$1:$E$34,4)*VLOOKUP($K115,'CMIP5 AL dimres'!$A$1:$E$34,4)*$F115)*4)/1000000)*C115</f>
        <v>84.934656000000004</v>
      </c>
      <c r="P115" s="77">
        <f>(((VLOOKUP($H115,'CMIP5 AL dimres'!$A$1:$E$34,5)*VLOOKUP($I115,'CMIP5 AL dimres'!$A$1:$E$34,5)*VLOOKUP($J115,'CMIP5 AL dimres'!$A$1:$E$34,5)*VLOOKUP($K115,'CMIP5 AL dimres'!$A$1:$E$34,5)*$F115)*4)/1000000)*C115</f>
        <v>17.252351999999998</v>
      </c>
    </row>
    <row r="116" spans="1:16" ht="13">
      <c r="A116" s="16">
        <v>1</v>
      </c>
      <c r="B116" s="17" t="s">
        <v>2675</v>
      </c>
      <c r="C116" s="16">
        <v>1</v>
      </c>
      <c r="D116" s="74" t="s">
        <v>2965</v>
      </c>
      <c r="E116" s="75" t="s">
        <v>871</v>
      </c>
      <c r="F116" s="86">
        <v>12</v>
      </c>
      <c r="G116" s="16" t="s">
        <v>463</v>
      </c>
      <c r="H116" s="15" t="s">
        <v>2933</v>
      </c>
      <c r="I116" s="15" t="s">
        <v>2897</v>
      </c>
      <c r="J116" s="15" t="s">
        <v>2773</v>
      </c>
      <c r="K116" s="15">
        <v>1</v>
      </c>
      <c r="L116" s="16">
        <v>3</v>
      </c>
      <c r="M116" s="77">
        <f>(((VLOOKUP($H116,'CMIP5 AL dimres'!$A$1:$E$34,2)*VLOOKUP($I116,'CMIP5 AL dimres'!$A$1:$E$34,2)*VLOOKUP($J116,'CMIP5 AL dimres'!$A$1:$E$34,2)*VLOOKUP($K116,'CMIP5 AL dimres'!$A$1:$E$34,2)*$F116)*4)/1000000)*C116</f>
        <v>1358.9544960000001</v>
      </c>
      <c r="N116" s="77">
        <f>(((VLOOKUP($H116,'CMIP5 AL dimres'!$A$1:$E$34,3)*VLOOKUP($I116,'CMIP5 AL dimres'!$A$1:$E$34,3)*VLOOKUP($J116,'CMIP5 AL dimres'!$A$1:$E$34,3)*VLOOKUP($K116,'CMIP5 AL dimres'!$A$1:$E$34,3)*$F116)*4)/1000000)*C116</f>
        <v>339.73862400000002</v>
      </c>
      <c r="O116" s="77">
        <f>(((VLOOKUP($H116,'CMIP5 AL dimres'!$A$1:$E$34,4)*VLOOKUP($I116,'CMIP5 AL dimres'!$A$1:$E$34,4)*VLOOKUP($J116,'CMIP5 AL dimres'!$A$1:$E$34,4)*VLOOKUP($K116,'CMIP5 AL dimres'!$A$1:$E$34,4)*$F116)*4)/1000000)*C116</f>
        <v>84.934656000000004</v>
      </c>
      <c r="P116" s="77">
        <f>(((VLOOKUP($H116,'CMIP5 AL dimres'!$A$1:$E$34,5)*VLOOKUP($I116,'CMIP5 AL dimres'!$A$1:$E$34,5)*VLOOKUP($J116,'CMIP5 AL dimres'!$A$1:$E$34,5)*VLOOKUP($K116,'CMIP5 AL dimres'!$A$1:$E$34,5)*$F116)*4)/1000000)*C116</f>
        <v>17.252351999999998</v>
      </c>
    </row>
    <row r="117" spans="1:16" ht="13">
      <c r="A117" s="16">
        <v>1</v>
      </c>
      <c r="B117" s="17" t="s">
        <v>2799</v>
      </c>
      <c r="C117" s="16">
        <v>1</v>
      </c>
      <c r="D117" s="74" t="s">
        <v>2965</v>
      </c>
      <c r="E117" s="75" t="s">
        <v>871</v>
      </c>
      <c r="F117" s="86">
        <v>12</v>
      </c>
      <c r="G117" s="16" t="s">
        <v>463</v>
      </c>
      <c r="H117" s="15" t="s">
        <v>2933</v>
      </c>
      <c r="I117" s="15" t="s">
        <v>2897</v>
      </c>
      <c r="J117" s="15" t="s">
        <v>2773</v>
      </c>
      <c r="K117" s="15">
        <v>1</v>
      </c>
      <c r="L117" s="16">
        <v>3</v>
      </c>
      <c r="M117" s="77">
        <f>(((VLOOKUP($H117,'CMIP5 AL dimres'!$A$1:$E$34,2)*VLOOKUP($I117,'CMIP5 AL dimres'!$A$1:$E$34,2)*VLOOKUP($J117,'CMIP5 AL dimres'!$A$1:$E$34,2)*VLOOKUP($K117,'CMIP5 AL dimres'!$A$1:$E$34,2)*$F117)*4)/1000000)*C117</f>
        <v>1358.9544960000001</v>
      </c>
      <c r="N117" s="77">
        <f>(((VLOOKUP($H117,'CMIP5 AL dimres'!$A$1:$E$34,3)*VLOOKUP($I117,'CMIP5 AL dimres'!$A$1:$E$34,3)*VLOOKUP($J117,'CMIP5 AL dimres'!$A$1:$E$34,3)*VLOOKUP($K117,'CMIP5 AL dimres'!$A$1:$E$34,3)*$F117)*4)/1000000)*C117</f>
        <v>339.73862400000002</v>
      </c>
      <c r="O117" s="77">
        <f>(((VLOOKUP($H117,'CMIP5 AL dimres'!$A$1:$E$34,4)*VLOOKUP($I117,'CMIP5 AL dimres'!$A$1:$E$34,4)*VLOOKUP($J117,'CMIP5 AL dimres'!$A$1:$E$34,4)*VLOOKUP($K117,'CMIP5 AL dimres'!$A$1:$E$34,4)*$F117)*4)/1000000)*C117</f>
        <v>84.934656000000004</v>
      </c>
      <c r="P117" s="77">
        <f>(((VLOOKUP($H117,'CMIP5 AL dimres'!$A$1:$E$34,5)*VLOOKUP($I117,'CMIP5 AL dimres'!$A$1:$E$34,5)*VLOOKUP($J117,'CMIP5 AL dimres'!$A$1:$E$34,5)*VLOOKUP($K117,'CMIP5 AL dimres'!$A$1:$E$34,5)*$F117)*4)/1000000)*C117</f>
        <v>17.252351999999998</v>
      </c>
    </row>
    <row r="118" spans="1:16" ht="13">
      <c r="A118" s="16">
        <v>1</v>
      </c>
      <c r="B118" s="17" t="s">
        <v>2678</v>
      </c>
      <c r="C118" s="16">
        <v>1</v>
      </c>
      <c r="D118" s="74" t="s">
        <v>2965</v>
      </c>
      <c r="E118" s="75" t="s">
        <v>871</v>
      </c>
      <c r="F118" s="86">
        <v>12</v>
      </c>
      <c r="G118" s="16" t="s">
        <v>463</v>
      </c>
      <c r="H118" s="15" t="s">
        <v>2933</v>
      </c>
      <c r="I118" s="15" t="s">
        <v>2897</v>
      </c>
      <c r="J118" s="15" t="s">
        <v>2876</v>
      </c>
      <c r="K118" s="15">
        <v>1</v>
      </c>
      <c r="L118" s="16">
        <v>3</v>
      </c>
      <c r="M118" s="77">
        <f>(((VLOOKUP($H118,'CMIP5 AL dimres'!$A$1:$E$34,2)*VLOOKUP($I118,'CMIP5 AL dimres'!$A$1:$E$34,2)*VLOOKUP($J118,'CMIP5 AL dimres'!$A$1:$E$34,2)*VLOOKUP($K118,'CMIP5 AL dimres'!$A$1:$E$34,2)*$F118)*4)/1000000)*C118</f>
        <v>721.94457599999998</v>
      </c>
      <c r="N118" s="77">
        <f>(((VLOOKUP($H118,'CMIP5 AL dimres'!$A$1:$E$34,3)*VLOOKUP($I118,'CMIP5 AL dimres'!$A$1:$E$34,3)*VLOOKUP($J118,'CMIP5 AL dimres'!$A$1:$E$34,3)*VLOOKUP($K118,'CMIP5 AL dimres'!$A$1:$E$34,3)*$F118)*4)/1000000)*C118</f>
        <v>180.486144</v>
      </c>
      <c r="O118" s="77">
        <f>(((VLOOKUP($H118,'CMIP5 AL dimres'!$A$1:$E$34,4)*VLOOKUP($I118,'CMIP5 AL dimres'!$A$1:$E$34,4)*VLOOKUP($J118,'CMIP5 AL dimres'!$A$1:$E$34,4)*VLOOKUP($K118,'CMIP5 AL dimres'!$A$1:$E$34,4)*$F118)*4)/1000000)*C118</f>
        <v>45.121535999999999</v>
      </c>
      <c r="P118" s="77">
        <f>(((VLOOKUP($H118,'CMIP5 AL dimres'!$A$1:$E$34,5)*VLOOKUP($I118,'CMIP5 AL dimres'!$A$1:$E$34,5)*VLOOKUP($J118,'CMIP5 AL dimres'!$A$1:$E$34,5)*VLOOKUP($K118,'CMIP5 AL dimres'!$A$1:$E$34,5)*$F118)*4)/1000000)*C118</f>
        <v>11.280384</v>
      </c>
    </row>
    <row r="119" spans="1:16" ht="13">
      <c r="A119" s="16">
        <v>1</v>
      </c>
      <c r="B119" s="17" t="s">
        <v>907</v>
      </c>
      <c r="C119" s="16">
        <v>1</v>
      </c>
      <c r="D119" s="74" t="s">
        <v>2965</v>
      </c>
      <c r="E119" s="75" t="s">
        <v>871</v>
      </c>
      <c r="F119" s="86">
        <v>12</v>
      </c>
      <c r="G119" s="16" t="s">
        <v>463</v>
      </c>
      <c r="H119" s="15" t="s">
        <v>2933</v>
      </c>
      <c r="I119" s="15" t="s">
        <v>2897</v>
      </c>
      <c r="J119" s="15" t="s">
        <v>2876</v>
      </c>
      <c r="K119" s="15">
        <v>1</v>
      </c>
      <c r="L119" s="16">
        <v>3</v>
      </c>
      <c r="M119" s="77">
        <f>(((VLOOKUP($H119,'CMIP5 AL dimres'!$A$1:$E$34,2)*VLOOKUP($I119,'CMIP5 AL dimres'!$A$1:$E$34,2)*VLOOKUP($J119,'CMIP5 AL dimres'!$A$1:$E$34,2)*VLOOKUP($K119,'CMIP5 AL dimres'!$A$1:$E$34,2)*$F119)*4)/1000000)*C119</f>
        <v>721.94457599999998</v>
      </c>
      <c r="N119" s="77">
        <f>(((VLOOKUP($H119,'CMIP5 AL dimres'!$A$1:$E$34,3)*VLOOKUP($I119,'CMIP5 AL dimres'!$A$1:$E$34,3)*VLOOKUP($J119,'CMIP5 AL dimres'!$A$1:$E$34,3)*VLOOKUP($K119,'CMIP5 AL dimres'!$A$1:$E$34,3)*$F119)*4)/1000000)*C119</f>
        <v>180.486144</v>
      </c>
      <c r="O119" s="77">
        <f>(((VLOOKUP($H119,'CMIP5 AL dimres'!$A$1:$E$34,4)*VLOOKUP($I119,'CMIP5 AL dimres'!$A$1:$E$34,4)*VLOOKUP($J119,'CMIP5 AL dimres'!$A$1:$E$34,4)*VLOOKUP($K119,'CMIP5 AL dimres'!$A$1:$E$34,4)*$F119)*4)/1000000)*C119</f>
        <v>45.121535999999999</v>
      </c>
      <c r="P119" s="77">
        <f>(((VLOOKUP($H119,'CMIP5 AL dimres'!$A$1:$E$34,5)*VLOOKUP($I119,'CMIP5 AL dimres'!$A$1:$E$34,5)*VLOOKUP($J119,'CMIP5 AL dimres'!$A$1:$E$34,5)*VLOOKUP($K119,'CMIP5 AL dimres'!$A$1:$E$34,5)*$F119)*4)/1000000)*C119</f>
        <v>11.280384</v>
      </c>
    </row>
    <row r="120" spans="1:16" ht="13">
      <c r="A120" s="16">
        <v>1</v>
      </c>
      <c r="B120" s="17" t="s">
        <v>1357</v>
      </c>
      <c r="C120" s="16">
        <v>1</v>
      </c>
      <c r="D120" s="74" t="s">
        <v>2965</v>
      </c>
      <c r="E120" s="75" t="s">
        <v>871</v>
      </c>
      <c r="F120" s="86">
        <v>12</v>
      </c>
      <c r="G120" s="16" t="s">
        <v>463</v>
      </c>
      <c r="H120" s="15" t="s">
        <v>2933</v>
      </c>
      <c r="I120" s="15" t="s">
        <v>2897</v>
      </c>
      <c r="J120" s="15" t="s">
        <v>2876</v>
      </c>
      <c r="K120" s="15">
        <v>1</v>
      </c>
      <c r="L120" s="16">
        <v>3</v>
      </c>
      <c r="M120" s="77">
        <f>(((VLOOKUP($H120,'CMIP5 AL dimres'!$A$1:$E$34,2)*VLOOKUP($I120,'CMIP5 AL dimres'!$A$1:$E$34,2)*VLOOKUP($J120,'CMIP5 AL dimres'!$A$1:$E$34,2)*VLOOKUP($K120,'CMIP5 AL dimres'!$A$1:$E$34,2)*$F120)*4)/1000000)*C120</f>
        <v>721.94457599999998</v>
      </c>
      <c r="N120" s="77">
        <f>(((VLOOKUP($H120,'CMIP5 AL dimres'!$A$1:$E$34,3)*VLOOKUP($I120,'CMIP5 AL dimres'!$A$1:$E$34,3)*VLOOKUP($J120,'CMIP5 AL dimres'!$A$1:$E$34,3)*VLOOKUP($K120,'CMIP5 AL dimres'!$A$1:$E$34,3)*$F120)*4)/1000000)*C120</f>
        <v>180.486144</v>
      </c>
      <c r="O120" s="77">
        <f>(((VLOOKUP($H120,'CMIP5 AL dimres'!$A$1:$E$34,4)*VLOOKUP($I120,'CMIP5 AL dimres'!$A$1:$E$34,4)*VLOOKUP($J120,'CMIP5 AL dimres'!$A$1:$E$34,4)*VLOOKUP($K120,'CMIP5 AL dimres'!$A$1:$E$34,4)*$F120)*4)/1000000)*C120</f>
        <v>45.121535999999999</v>
      </c>
      <c r="P120" s="77">
        <f>(((VLOOKUP($H120,'CMIP5 AL dimres'!$A$1:$E$34,5)*VLOOKUP($I120,'CMIP5 AL dimres'!$A$1:$E$34,5)*VLOOKUP($J120,'CMIP5 AL dimres'!$A$1:$E$34,5)*VLOOKUP($K120,'CMIP5 AL dimres'!$A$1:$E$34,5)*$F120)*4)/1000000)*C120</f>
        <v>11.280384</v>
      </c>
    </row>
    <row r="121" spans="1:16" ht="13">
      <c r="A121" s="16">
        <v>1</v>
      </c>
      <c r="B121" s="17" t="s">
        <v>569</v>
      </c>
      <c r="C121" s="16">
        <v>1</v>
      </c>
      <c r="D121" s="74" t="s">
        <v>2965</v>
      </c>
      <c r="E121" s="75" t="s">
        <v>871</v>
      </c>
      <c r="F121" s="86">
        <v>12</v>
      </c>
      <c r="G121" s="16" t="s">
        <v>463</v>
      </c>
      <c r="H121" s="15" t="s">
        <v>2933</v>
      </c>
      <c r="I121" s="15" t="s">
        <v>2897</v>
      </c>
      <c r="J121" s="15" t="s">
        <v>2876</v>
      </c>
      <c r="K121" s="15">
        <v>1</v>
      </c>
      <c r="L121" s="16">
        <v>3</v>
      </c>
      <c r="M121" s="77">
        <f>(((VLOOKUP($H121,'CMIP5 AL dimres'!$A$1:$E$34,2)*VLOOKUP($I121,'CMIP5 AL dimres'!$A$1:$E$34,2)*VLOOKUP($J121,'CMIP5 AL dimres'!$A$1:$E$34,2)*VLOOKUP($K121,'CMIP5 AL dimres'!$A$1:$E$34,2)*$F121)*4)/1000000)*C121</f>
        <v>721.94457599999998</v>
      </c>
      <c r="N121" s="77">
        <f>(((VLOOKUP($H121,'CMIP5 AL dimres'!$A$1:$E$34,3)*VLOOKUP($I121,'CMIP5 AL dimres'!$A$1:$E$34,3)*VLOOKUP($J121,'CMIP5 AL dimres'!$A$1:$E$34,3)*VLOOKUP($K121,'CMIP5 AL dimres'!$A$1:$E$34,3)*$F121)*4)/1000000)*C121</f>
        <v>180.486144</v>
      </c>
      <c r="O121" s="77">
        <f>(((VLOOKUP($H121,'CMIP5 AL dimres'!$A$1:$E$34,4)*VLOOKUP($I121,'CMIP5 AL dimres'!$A$1:$E$34,4)*VLOOKUP($J121,'CMIP5 AL dimres'!$A$1:$E$34,4)*VLOOKUP($K121,'CMIP5 AL dimres'!$A$1:$E$34,4)*$F121)*4)/1000000)*C121</f>
        <v>45.121535999999999</v>
      </c>
      <c r="P121" s="77">
        <f>(((VLOOKUP($H121,'CMIP5 AL dimres'!$A$1:$E$34,5)*VLOOKUP($I121,'CMIP5 AL dimres'!$A$1:$E$34,5)*VLOOKUP($J121,'CMIP5 AL dimres'!$A$1:$E$34,5)*VLOOKUP($K121,'CMIP5 AL dimres'!$A$1:$E$34,5)*$F121)*4)/1000000)*C121</f>
        <v>11.280384</v>
      </c>
    </row>
    <row r="122" spans="1:16" ht="13">
      <c r="A122" s="16">
        <v>1</v>
      </c>
      <c r="B122" s="17" t="s">
        <v>688</v>
      </c>
      <c r="C122" s="16">
        <v>1</v>
      </c>
      <c r="D122" s="74" t="s">
        <v>2965</v>
      </c>
      <c r="E122" s="75" t="s">
        <v>871</v>
      </c>
      <c r="F122" s="86">
        <v>12</v>
      </c>
      <c r="G122" s="16" t="s">
        <v>463</v>
      </c>
      <c r="H122" s="15" t="s">
        <v>2933</v>
      </c>
      <c r="I122" s="15" t="s">
        <v>2897</v>
      </c>
      <c r="J122" s="15" t="s">
        <v>2876</v>
      </c>
      <c r="K122" s="15">
        <v>1</v>
      </c>
      <c r="L122" s="16">
        <v>3</v>
      </c>
      <c r="M122" s="77">
        <f>(((VLOOKUP($H122,'CMIP5 AL dimres'!$A$1:$E$34,2)*VLOOKUP($I122,'CMIP5 AL dimres'!$A$1:$E$34,2)*VLOOKUP($J122,'CMIP5 AL dimres'!$A$1:$E$34,2)*VLOOKUP($K122,'CMIP5 AL dimres'!$A$1:$E$34,2)*$F122)*4)/1000000)*C122</f>
        <v>721.94457599999998</v>
      </c>
      <c r="N122" s="77">
        <f>(((VLOOKUP($H122,'CMIP5 AL dimres'!$A$1:$E$34,3)*VLOOKUP($I122,'CMIP5 AL dimres'!$A$1:$E$34,3)*VLOOKUP($J122,'CMIP5 AL dimres'!$A$1:$E$34,3)*VLOOKUP($K122,'CMIP5 AL dimres'!$A$1:$E$34,3)*$F122)*4)/1000000)*C122</f>
        <v>180.486144</v>
      </c>
      <c r="O122" s="77">
        <f>(((VLOOKUP($H122,'CMIP5 AL dimres'!$A$1:$E$34,4)*VLOOKUP($I122,'CMIP5 AL dimres'!$A$1:$E$34,4)*VLOOKUP($J122,'CMIP5 AL dimres'!$A$1:$E$34,4)*VLOOKUP($K122,'CMIP5 AL dimres'!$A$1:$E$34,4)*$F122)*4)/1000000)*C122</f>
        <v>45.121535999999999</v>
      </c>
      <c r="P122" s="77">
        <f>(((VLOOKUP($H122,'CMIP5 AL dimres'!$A$1:$E$34,5)*VLOOKUP($I122,'CMIP5 AL dimres'!$A$1:$E$34,5)*VLOOKUP($J122,'CMIP5 AL dimres'!$A$1:$E$34,5)*VLOOKUP($K122,'CMIP5 AL dimres'!$A$1:$E$34,5)*$F122)*4)/1000000)*C122</f>
        <v>11.280384</v>
      </c>
    </row>
    <row r="123" spans="1:16" ht="13">
      <c r="A123" s="16">
        <v>1</v>
      </c>
      <c r="B123" s="17" t="s">
        <v>448</v>
      </c>
      <c r="C123" s="16">
        <v>1</v>
      </c>
      <c r="D123" s="74" t="s">
        <v>2965</v>
      </c>
      <c r="E123" s="75" t="s">
        <v>871</v>
      </c>
      <c r="F123" s="86">
        <v>12</v>
      </c>
      <c r="G123" s="16" t="s">
        <v>463</v>
      </c>
      <c r="H123" s="15" t="s">
        <v>2933</v>
      </c>
      <c r="I123" s="15" t="s">
        <v>2897</v>
      </c>
      <c r="J123" s="15" t="s">
        <v>2876</v>
      </c>
      <c r="K123" s="15">
        <v>1</v>
      </c>
      <c r="L123" s="16">
        <v>3</v>
      </c>
      <c r="M123" s="77">
        <f>(((VLOOKUP($H123,'CMIP5 AL dimres'!$A$1:$E$34,2)*VLOOKUP($I123,'CMIP5 AL dimres'!$A$1:$E$34,2)*VLOOKUP($J123,'CMIP5 AL dimres'!$A$1:$E$34,2)*VLOOKUP($K123,'CMIP5 AL dimres'!$A$1:$E$34,2)*$F123)*4)/1000000)*C123</f>
        <v>721.94457599999998</v>
      </c>
      <c r="N123" s="77">
        <f>(((VLOOKUP($H123,'CMIP5 AL dimres'!$A$1:$E$34,3)*VLOOKUP($I123,'CMIP5 AL dimres'!$A$1:$E$34,3)*VLOOKUP($J123,'CMIP5 AL dimres'!$A$1:$E$34,3)*VLOOKUP($K123,'CMIP5 AL dimres'!$A$1:$E$34,3)*$F123)*4)/1000000)*C123</f>
        <v>180.486144</v>
      </c>
      <c r="O123" s="77">
        <f>(((VLOOKUP($H123,'CMIP5 AL dimres'!$A$1:$E$34,4)*VLOOKUP($I123,'CMIP5 AL dimres'!$A$1:$E$34,4)*VLOOKUP($J123,'CMIP5 AL dimres'!$A$1:$E$34,4)*VLOOKUP($K123,'CMIP5 AL dimres'!$A$1:$E$34,4)*$F123)*4)/1000000)*C123</f>
        <v>45.121535999999999</v>
      </c>
      <c r="P123" s="77">
        <f>(((VLOOKUP($H123,'CMIP5 AL dimres'!$A$1:$E$34,5)*VLOOKUP($I123,'CMIP5 AL dimres'!$A$1:$E$34,5)*VLOOKUP($J123,'CMIP5 AL dimres'!$A$1:$E$34,5)*VLOOKUP($K123,'CMIP5 AL dimres'!$A$1:$E$34,5)*$F123)*4)/1000000)*C123</f>
        <v>11.280384</v>
      </c>
    </row>
    <row r="124" spans="1:16" ht="13">
      <c r="A124" s="16">
        <v>1</v>
      </c>
      <c r="B124" s="17" t="s">
        <v>1177</v>
      </c>
      <c r="C124" s="16">
        <v>1</v>
      </c>
      <c r="D124" s="74" t="s">
        <v>2965</v>
      </c>
      <c r="E124" s="75" t="s">
        <v>871</v>
      </c>
      <c r="F124" s="86">
        <v>12</v>
      </c>
      <c r="G124" s="16" t="s">
        <v>463</v>
      </c>
      <c r="H124" s="15" t="s">
        <v>2933</v>
      </c>
      <c r="I124" s="15" t="s">
        <v>2897</v>
      </c>
      <c r="J124" s="15" t="s">
        <v>2876</v>
      </c>
      <c r="K124" s="15">
        <v>1</v>
      </c>
      <c r="L124" s="16">
        <v>3</v>
      </c>
      <c r="M124" s="77">
        <f>(((VLOOKUP($H124,'CMIP5 AL dimres'!$A$1:$E$34,2)*VLOOKUP($I124,'CMIP5 AL dimres'!$A$1:$E$34,2)*VLOOKUP($J124,'CMIP5 AL dimres'!$A$1:$E$34,2)*VLOOKUP($K124,'CMIP5 AL dimres'!$A$1:$E$34,2)*$F124)*4)/1000000)*C124</f>
        <v>721.94457599999998</v>
      </c>
      <c r="N124" s="77">
        <f>(((VLOOKUP($H124,'CMIP5 AL dimres'!$A$1:$E$34,3)*VLOOKUP($I124,'CMIP5 AL dimres'!$A$1:$E$34,3)*VLOOKUP($J124,'CMIP5 AL dimres'!$A$1:$E$34,3)*VLOOKUP($K124,'CMIP5 AL dimres'!$A$1:$E$34,3)*$F124)*4)/1000000)*C124</f>
        <v>180.486144</v>
      </c>
      <c r="O124" s="77">
        <f>(((VLOOKUP($H124,'CMIP5 AL dimres'!$A$1:$E$34,4)*VLOOKUP($I124,'CMIP5 AL dimres'!$A$1:$E$34,4)*VLOOKUP($J124,'CMIP5 AL dimres'!$A$1:$E$34,4)*VLOOKUP($K124,'CMIP5 AL dimres'!$A$1:$E$34,4)*$F124)*4)/1000000)*C124</f>
        <v>45.121535999999999</v>
      </c>
      <c r="P124" s="77">
        <f>(((VLOOKUP($H124,'CMIP5 AL dimres'!$A$1:$E$34,5)*VLOOKUP($I124,'CMIP5 AL dimres'!$A$1:$E$34,5)*VLOOKUP($J124,'CMIP5 AL dimres'!$A$1:$E$34,5)*VLOOKUP($K124,'CMIP5 AL dimres'!$A$1:$E$34,5)*$F124)*4)/1000000)*C124</f>
        <v>11.280384</v>
      </c>
    </row>
    <row r="125" spans="1:16" ht="13">
      <c r="A125" s="16">
        <v>1</v>
      </c>
      <c r="B125" s="17" t="s">
        <v>921</v>
      </c>
      <c r="C125" s="16">
        <v>1</v>
      </c>
      <c r="D125" s="74" t="s">
        <v>2965</v>
      </c>
      <c r="E125" s="75" t="s">
        <v>871</v>
      </c>
      <c r="F125" s="86">
        <v>12</v>
      </c>
      <c r="G125" s="16" t="s">
        <v>463</v>
      </c>
      <c r="H125" s="15" t="s">
        <v>2933</v>
      </c>
      <c r="I125" s="15" t="s">
        <v>2897</v>
      </c>
      <c r="J125" s="15" t="s">
        <v>2876</v>
      </c>
      <c r="K125" s="15">
        <v>1</v>
      </c>
      <c r="L125" s="16">
        <v>3</v>
      </c>
      <c r="M125" s="77">
        <f>(((VLOOKUP($H125,'CMIP5 AL dimres'!$A$1:$E$34,2)*VLOOKUP($I125,'CMIP5 AL dimres'!$A$1:$E$34,2)*VLOOKUP($J125,'CMIP5 AL dimres'!$A$1:$E$34,2)*VLOOKUP($K125,'CMIP5 AL dimres'!$A$1:$E$34,2)*$F125)*4)/1000000)*C125</f>
        <v>721.94457599999998</v>
      </c>
      <c r="N125" s="77">
        <f>(((VLOOKUP($H125,'CMIP5 AL dimres'!$A$1:$E$34,3)*VLOOKUP($I125,'CMIP5 AL dimres'!$A$1:$E$34,3)*VLOOKUP($J125,'CMIP5 AL dimres'!$A$1:$E$34,3)*VLOOKUP($K125,'CMIP5 AL dimres'!$A$1:$E$34,3)*$F125)*4)/1000000)*C125</f>
        <v>180.486144</v>
      </c>
      <c r="O125" s="77">
        <f>(((VLOOKUP($H125,'CMIP5 AL dimres'!$A$1:$E$34,4)*VLOOKUP($I125,'CMIP5 AL dimres'!$A$1:$E$34,4)*VLOOKUP($J125,'CMIP5 AL dimres'!$A$1:$E$34,4)*VLOOKUP($K125,'CMIP5 AL dimres'!$A$1:$E$34,4)*$F125)*4)/1000000)*C125</f>
        <v>45.121535999999999</v>
      </c>
      <c r="P125" s="77">
        <f>(((VLOOKUP($H125,'CMIP5 AL dimres'!$A$1:$E$34,5)*VLOOKUP($I125,'CMIP5 AL dimres'!$A$1:$E$34,5)*VLOOKUP($J125,'CMIP5 AL dimres'!$A$1:$E$34,5)*VLOOKUP($K125,'CMIP5 AL dimres'!$A$1:$E$34,5)*$F125)*4)/1000000)*C125</f>
        <v>11.280384</v>
      </c>
    </row>
    <row r="126" spans="1:16" ht="13">
      <c r="A126" s="16">
        <v>1</v>
      </c>
      <c r="B126" s="17" t="s">
        <v>3045</v>
      </c>
      <c r="C126" s="16">
        <v>1</v>
      </c>
      <c r="D126" s="74" t="s">
        <v>2965</v>
      </c>
      <c r="E126" s="75" t="s">
        <v>871</v>
      </c>
      <c r="F126" s="86">
        <v>12</v>
      </c>
      <c r="G126" s="16" t="s">
        <v>463</v>
      </c>
      <c r="H126" s="15" t="s">
        <v>2933</v>
      </c>
      <c r="I126" s="15" t="s">
        <v>2897</v>
      </c>
      <c r="J126" s="15" t="s">
        <v>2876</v>
      </c>
      <c r="K126" s="15">
        <v>1</v>
      </c>
      <c r="L126" s="16">
        <v>3</v>
      </c>
      <c r="M126" s="77">
        <f>(((VLOOKUP($H126,'CMIP5 AL dimres'!$A$1:$E$34,2)*VLOOKUP($I126,'CMIP5 AL dimres'!$A$1:$E$34,2)*VLOOKUP($J126,'CMIP5 AL dimres'!$A$1:$E$34,2)*VLOOKUP($K126,'CMIP5 AL dimres'!$A$1:$E$34,2)*$F126)*4)/1000000)*C126</f>
        <v>721.94457599999998</v>
      </c>
      <c r="N126" s="77">
        <f>(((VLOOKUP($H126,'CMIP5 AL dimres'!$A$1:$E$34,3)*VLOOKUP($I126,'CMIP5 AL dimres'!$A$1:$E$34,3)*VLOOKUP($J126,'CMIP5 AL dimres'!$A$1:$E$34,3)*VLOOKUP($K126,'CMIP5 AL dimres'!$A$1:$E$34,3)*$F126)*4)/1000000)*C126</f>
        <v>180.486144</v>
      </c>
      <c r="O126" s="77">
        <f>(((VLOOKUP($H126,'CMIP5 AL dimres'!$A$1:$E$34,4)*VLOOKUP($I126,'CMIP5 AL dimres'!$A$1:$E$34,4)*VLOOKUP($J126,'CMIP5 AL dimres'!$A$1:$E$34,4)*VLOOKUP($K126,'CMIP5 AL dimres'!$A$1:$E$34,4)*$F126)*4)/1000000)*C126</f>
        <v>45.121535999999999</v>
      </c>
      <c r="P126" s="77">
        <f>(((VLOOKUP($H126,'CMIP5 AL dimres'!$A$1:$E$34,5)*VLOOKUP($I126,'CMIP5 AL dimres'!$A$1:$E$34,5)*VLOOKUP($J126,'CMIP5 AL dimres'!$A$1:$E$34,5)*VLOOKUP($K126,'CMIP5 AL dimres'!$A$1:$E$34,5)*$F126)*4)/1000000)*C126</f>
        <v>11.280384</v>
      </c>
    </row>
    <row r="127" spans="1:16" ht="13">
      <c r="A127" s="16">
        <v>1</v>
      </c>
      <c r="B127" s="17" t="s">
        <v>2452</v>
      </c>
      <c r="C127" s="16">
        <v>1</v>
      </c>
      <c r="D127" s="74" t="s">
        <v>2965</v>
      </c>
      <c r="E127" s="75" t="s">
        <v>871</v>
      </c>
      <c r="F127" s="86">
        <v>12</v>
      </c>
      <c r="G127" s="16" t="s">
        <v>463</v>
      </c>
      <c r="H127" s="15" t="s">
        <v>2933</v>
      </c>
      <c r="I127" s="15" t="s">
        <v>2897</v>
      </c>
      <c r="J127" s="15" t="s">
        <v>2876</v>
      </c>
      <c r="K127" s="15">
        <v>1</v>
      </c>
      <c r="L127" s="16">
        <v>3</v>
      </c>
      <c r="M127" s="77">
        <f>(((VLOOKUP($H127,'CMIP5 AL dimres'!$A$1:$E$34,2)*VLOOKUP($I127,'CMIP5 AL dimres'!$A$1:$E$34,2)*VLOOKUP($J127,'CMIP5 AL dimres'!$A$1:$E$34,2)*VLOOKUP($K127,'CMIP5 AL dimres'!$A$1:$E$34,2)*$F127)*4)/1000000)*C127</f>
        <v>721.94457599999998</v>
      </c>
      <c r="N127" s="77">
        <f>(((VLOOKUP($H127,'CMIP5 AL dimres'!$A$1:$E$34,3)*VLOOKUP($I127,'CMIP5 AL dimres'!$A$1:$E$34,3)*VLOOKUP($J127,'CMIP5 AL dimres'!$A$1:$E$34,3)*VLOOKUP($K127,'CMIP5 AL dimres'!$A$1:$E$34,3)*$F127)*4)/1000000)*C127</f>
        <v>180.486144</v>
      </c>
      <c r="O127" s="77">
        <f>(((VLOOKUP($H127,'CMIP5 AL dimres'!$A$1:$E$34,4)*VLOOKUP($I127,'CMIP5 AL dimres'!$A$1:$E$34,4)*VLOOKUP($J127,'CMIP5 AL dimres'!$A$1:$E$34,4)*VLOOKUP($K127,'CMIP5 AL dimres'!$A$1:$E$34,4)*$F127)*4)/1000000)*C127</f>
        <v>45.121535999999999</v>
      </c>
      <c r="P127" s="77">
        <f>(((VLOOKUP($H127,'CMIP5 AL dimres'!$A$1:$E$34,5)*VLOOKUP($I127,'CMIP5 AL dimres'!$A$1:$E$34,5)*VLOOKUP($J127,'CMIP5 AL dimres'!$A$1:$E$34,5)*VLOOKUP($K127,'CMIP5 AL dimres'!$A$1:$E$34,5)*$F127)*4)/1000000)*C127</f>
        <v>11.280384</v>
      </c>
    </row>
    <row r="128" spans="1:16" ht="13">
      <c r="A128" s="16">
        <v>1</v>
      </c>
      <c r="B128" s="17" t="s">
        <v>2585</v>
      </c>
      <c r="C128" s="16">
        <v>1</v>
      </c>
      <c r="D128" s="74" t="s">
        <v>2965</v>
      </c>
      <c r="E128" s="75" t="s">
        <v>871</v>
      </c>
      <c r="F128" s="86">
        <v>12</v>
      </c>
      <c r="G128" s="16" t="s">
        <v>463</v>
      </c>
      <c r="H128" s="15" t="s">
        <v>2933</v>
      </c>
      <c r="I128" s="15" t="s">
        <v>2897</v>
      </c>
      <c r="J128" s="15" t="s">
        <v>2876</v>
      </c>
      <c r="K128" s="15">
        <v>1</v>
      </c>
      <c r="L128" s="16">
        <v>3</v>
      </c>
      <c r="M128" s="77">
        <f>(((VLOOKUP($H128,'CMIP5 AL dimres'!$A$1:$E$34,2)*VLOOKUP($I128,'CMIP5 AL dimres'!$A$1:$E$34,2)*VLOOKUP($J128,'CMIP5 AL dimres'!$A$1:$E$34,2)*VLOOKUP($K128,'CMIP5 AL dimres'!$A$1:$E$34,2)*$F128)*4)/1000000)*C128</f>
        <v>721.94457599999998</v>
      </c>
      <c r="N128" s="77">
        <f>(((VLOOKUP($H128,'CMIP5 AL dimres'!$A$1:$E$34,3)*VLOOKUP($I128,'CMIP5 AL dimres'!$A$1:$E$34,3)*VLOOKUP($J128,'CMIP5 AL dimres'!$A$1:$E$34,3)*VLOOKUP($K128,'CMIP5 AL dimres'!$A$1:$E$34,3)*$F128)*4)/1000000)*C128</f>
        <v>180.486144</v>
      </c>
      <c r="O128" s="77">
        <f>(((VLOOKUP($H128,'CMIP5 AL dimres'!$A$1:$E$34,4)*VLOOKUP($I128,'CMIP5 AL dimres'!$A$1:$E$34,4)*VLOOKUP($J128,'CMIP5 AL dimres'!$A$1:$E$34,4)*VLOOKUP($K128,'CMIP5 AL dimres'!$A$1:$E$34,4)*$F128)*4)/1000000)*C128</f>
        <v>45.121535999999999</v>
      </c>
      <c r="P128" s="77">
        <f>(((VLOOKUP($H128,'CMIP5 AL dimres'!$A$1:$E$34,5)*VLOOKUP($I128,'CMIP5 AL dimres'!$A$1:$E$34,5)*VLOOKUP($J128,'CMIP5 AL dimres'!$A$1:$E$34,5)*VLOOKUP($K128,'CMIP5 AL dimres'!$A$1:$E$34,5)*$F128)*4)/1000000)*C128</f>
        <v>11.280384</v>
      </c>
    </row>
    <row r="129" spans="1:16" ht="13">
      <c r="A129" s="16">
        <v>1</v>
      </c>
      <c r="B129" s="17" t="s">
        <v>2599</v>
      </c>
      <c r="C129" s="16">
        <v>1</v>
      </c>
      <c r="D129" s="74" t="s">
        <v>2965</v>
      </c>
      <c r="E129" s="75" t="s">
        <v>871</v>
      </c>
      <c r="F129" s="86">
        <v>12</v>
      </c>
      <c r="G129" s="16" t="s">
        <v>463</v>
      </c>
      <c r="H129" s="15" t="s">
        <v>2933</v>
      </c>
      <c r="I129" s="15" t="s">
        <v>2897</v>
      </c>
      <c r="J129" s="15" t="s">
        <v>2876</v>
      </c>
      <c r="K129" s="15">
        <v>1</v>
      </c>
      <c r="L129" s="16">
        <v>3</v>
      </c>
      <c r="M129" s="77">
        <f>(((VLOOKUP($H129,'CMIP5 AL dimres'!$A$1:$E$34,2)*VLOOKUP($I129,'CMIP5 AL dimres'!$A$1:$E$34,2)*VLOOKUP($J129,'CMIP5 AL dimres'!$A$1:$E$34,2)*VLOOKUP($K129,'CMIP5 AL dimres'!$A$1:$E$34,2)*$F129)*4)/1000000)*C129</f>
        <v>721.94457599999998</v>
      </c>
      <c r="N129" s="77">
        <f>(((VLOOKUP($H129,'CMIP5 AL dimres'!$A$1:$E$34,3)*VLOOKUP($I129,'CMIP5 AL dimres'!$A$1:$E$34,3)*VLOOKUP($J129,'CMIP5 AL dimres'!$A$1:$E$34,3)*VLOOKUP($K129,'CMIP5 AL dimres'!$A$1:$E$34,3)*$F129)*4)/1000000)*C129</f>
        <v>180.486144</v>
      </c>
      <c r="O129" s="77">
        <f>(((VLOOKUP($H129,'CMIP5 AL dimres'!$A$1:$E$34,4)*VLOOKUP($I129,'CMIP5 AL dimres'!$A$1:$E$34,4)*VLOOKUP($J129,'CMIP5 AL dimres'!$A$1:$E$34,4)*VLOOKUP($K129,'CMIP5 AL dimres'!$A$1:$E$34,4)*$F129)*4)/1000000)*C129</f>
        <v>45.121535999999999</v>
      </c>
      <c r="P129" s="77">
        <f>(((VLOOKUP($H129,'CMIP5 AL dimres'!$A$1:$E$34,5)*VLOOKUP($I129,'CMIP5 AL dimres'!$A$1:$E$34,5)*VLOOKUP($J129,'CMIP5 AL dimres'!$A$1:$E$34,5)*VLOOKUP($K129,'CMIP5 AL dimres'!$A$1:$E$34,5)*$F129)*4)/1000000)*C129</f>
        <v>11.280384</v>
      </c>
    </row>
    <row r="130" spans="1:16" ht="13">
      <c r="A130" s="16">
        <v>1</v>
      </c>
      <c r="B130" s="17" t="s">
        <v>2596</v>
      </c>
      <c r="C130" s="16">
        <v>1</v>
      </c>
      <c r="D130" s="74" t="s">
        <v>2965</v>
      </c>
      <c r="E130" s="75" t="s">
        <v>871</v>
      </c>
      <c r="F130" s="86">
        <v>12</v>
      </c>
      <c r="G130" s="16" t="s">
        <v>463</v>
      </c>
      <c r="H130" s="15" t="s">
        <v>2933</v>
      </c>
      <c r="I130" s="15" t="s">
        <v>2897</v>
      </c>
      <c r="J130" s="15" t="s">
        <v>2837</v>
      </c>
      <c r="K130" s="15">
        <v>1</v>
      </c>
      <c r="L130" s="16">
        <v>2</v>
      </c>
      <c r="M130" s="77">
        <f>(((VLOOKUP($H130,'CMIP5 AL dimres'!$A$1:$E$34,2)*VLOOKUP($I130,'CMIP5 AL dimres'!$A$1:$E$34,2)*VLOOKUP($J130,'CMIP5 AL dimres'!$A$1:$E$34,2)*VLOOKUP($K130,'CMIP5 AL dimres'!$A$1:$E$34,2)*$F130)*4)/1000000)*C130</f>
        <v>42.467328000000002</v>
      </c>
      <c r="N130" s="77">
        <f>(((VLOOKUP($H130,'CMIP5 AL dimres'!$A$1:$E$34,3)*VLOOKUP($I130,'CMIP5 AL dimres'!$A$1:$E$34,3)*VLOOKUP($J130,'CMIP5 AL dimres'!$A$1:$E$34,3)*VLOOKUP($K130,'CMIP5 AL dimres'!$A$1:$E$34,3)*$F130)*4)/1000000)*C130</f>
        <v>10.616832</v>
      </c>
      <c r="O130" s="77">
        <f>(((VLOOKUP($H130,'CMIP5 AL dimres'!$A$1:$E$34,4)*VLOOKUP($I130,'CMIP5 AL dimres'!$A$1:$E$34,4)*VLOOKUP($J130,'CMIP5 AL dimres'!$A$1:$E$34,4)*VLOOKUP($K130,'CMIP5 AL dimres'!$A$1:$E$34,4)*$F130)*4)/1000000)*C130</f>
        <v>2.6542080000000001</v>
      </c>
      <c r="P130" s="77">
        <f>(((VLOOKUP($H130,'CMIP5 AL dimres'!$A$1:$E$34,5)*VLOOKUP($I130,'CMIP5 AL dimres'!$A$1:$E$34,5)*VLOOKUP($J130,'CMIP5 AL dimres'!$A$1:$E$34,5)*VLOOKUP($K130,'CMIP5 AL dimres'!$A$1:$E$34,5)*$F130)*4)/1000000)*C130</f>
        <v>0.66355200000000003</v>
      </c>
    </row>
    <row r="131" spans="1:16" ht="13">
      <c r="A131" s="16">
        <v>1</v>
      </c>
      <c r="B131" s="17" t="s">
        <v>2664</v>
      </c>
      <c r="C131" s="16">
        <v>1</v>
      </c>
      <c r="D131" s="74" t="s">
        <v>2965</v>
      </c>
      <c r="E131" s="75" t="s">
        <v>871</v>
      </c>
      <c r="F131" s="86">
        <v>12</v>
      </c>
      <c r="G131" s="16" t="s">
        <v>463</v>
      </c>
      <c r="H131" s="15" t="s">
        <v>2933</v>
      </c>
      <c r="I131" s="15" t="s">
        <v>2897</v>
      </c>
      <c r="J131" s="15" t="s">
        <v>2837</v>
      </c>
      <c r="K131" s="15">
        <v>1</v>
      </c>
      <c r="L131" s="16">
        <v>2</v>
      </c>
      <c r="M131" s="77">
        <f>(((VLOOKUP($H131,'CMIP5 AL dimres'!$A$1:$E$34,2)*VLOOKUP($I131,'CMIP5 AL dimres'!$A$1:$E$34,2)*VLOOKUP($J131,'CMIP5 AL dimres'!$A$1:$E$34,2)*VLOOKUP($K131,'CMIP5 AL dimres'!$A$1:$E$34,2)*$F131)*4)/1000000)*C131</f>
        <v>42.467328000000002</v>
      </c>
      <c r="N131" s="77">
        <f>(((VLOOKUP($H131,'CMIP5 AL dimres'!$A$1:$E$34,3)*VLOOKUP($I131,'CMIP5 AL dimres'!$A$1:$E$34,3)*VLOOKUP($J131,'CMIP5 AL dimres'!$A$1:$E$34,3)*VLOOKUP($K131,'CMIP5 AL dimres'!$A$1:$E$34,3)*$F131)*4)/1000000)*C131</f>
        <v>10.616832</v>
      </c>
      <c r="O131" s="77">
        <f>(((VLOOKUP($H131,'CMIP5 AL dimres'!$A$1:$E$34,4)*VLOOKUP($I131,'CMIP5 AL dimres'!$A$1:$E$34,4)*VLOOKUP($J131,'CMIP5 AL dimres'!$A$1:$E$34,4)*VLOOKUP($K131,'CMIP5 AL dimres'!$A$1:$E$34,4)*$F131)*4)/1000000)*C131</f>
        <v>2.6542080000000001</v>
      </c>
      <c r="P131" s="77">
        <f>(((VLOOKUP($H131,'CMIP5 AL dimres'!$A$1:$E$34,5)*VLOOKUP($I131,'CMIP5 AL dimres'!$A$1:$E$34,5)*VLOOKUP($J131,'CMIP5 AL dimres'!$A$1:$E$34,5)*VLOOKUP($K131,'CMIP5 AL dimres'!$A$1:$E$34,5)*$F131)*4)/1000000)*C131</f>
        <v>0.66355200000000003</v>
      </c>
    </row>
    <row r="132" spans="1:16" ht="13">
      <c r="A132" s="16">
        <v>1</v>
      </c>
      <c r="B132" s="17" t="s">
        <v>2708</v>
      </c>
      <c r="C132" s="16">
        <v>1</v>
      </c>
      <c r="D132" s="74" t="s">
        <v>2965</v>
      </c>
      <c r="E132" s="75" t="s">
        <v>871</v>
      </c>
      <c r="F132" s="86">
        <v>12</v>
      </c>
      <c r="G132" s="16" t="s">
        <v>463</v>
      </c>
      <c r="H132" s="15" t="s">
        <v>2933</v>
      </c>
      <c r="I132" s="15" t="s">
        <v>2897</v>
      </c>
      <c r="J132" s="15" t="s">
        <v>2837</v>
      </c>
      <c r="K132" s="15">
        <v>1</v>
      </c>
      <c r="L132" s="16">
        <v>2</v>
      </c>
      <c r="M132" s="77">
        <f>(((VLOOKUP($H132,'CMIP5 AL dimres'!$A$1:$E$34,2)*VLOOKUP($I132,'CMIP5 AL dimres'!$A$1:$E$34,2)*VLOOKUP($J132,'CMIP5 AL dimres'!$A$1:$E$34,2)*VLOOKUP($K132,'CMIP5 AL dimres'!$A$1:$E$34,2)*$F132)*4)/1000000)*C132</f>
        <v>42.467328000000002</v>
      </c>
      <c r="N132" s="77">
        <f>(((VLOOKUP($H132,'CMIP5 AL dimres'!$A$1:$E$34,3)*VLOOKUP($I132,'CMIP5 AL dimres'!$A$1:$E$34,3)*VLOOKUP($J132,'CMIP5 AL dimres'!$A$1:$E$34,3)*VLOOKUP($K132,'CMIP5 AL dimres'!$A$1:$E$34,3)*$F132)*4)/1000000)*C132</f>
        <v>10.616832</v>
      </c>
      <c r="O132" s="77">
        <f>(((VLOOKUP($H132,'CMIP5 AL dimres'!$A$1:$E$34,4)*VLOOKUP($I132,'CMIP5 AL dimres'!$A$1:$E$34,4)*VLOOKUP($J132,'CMIP5 AL dimres'!$A$1:$E$34,4)*VLOOKUP($K132,'CMIP5 AL dimres'!$A$1:$E$34,4)*$F132)*4)/1000000)*C132</f>
        <v>2.6542080000000001</v>
      </c>
      <c r="P132" s="77">
        <f>(((VLOOKUP($H132,'CMIP5 AL dimres'!$A$1:$E$34,5)*VLOOKUP($I132,'CMIP5 AL dimres'!$A$1:$E$34,5)*VLOOKUP($J132,'CMIP5 AL dimres'!$A$1:$E$34,5)*VLOOKUP($K132,'CMIP5 AL dimres'!$A$1:$E$34,5)*$F132)*4)/1000000)*C132</f>
        <v>0.66355200000000003</v>
      </c>
    </row>
    <row r="133" spans="1:16" ht="13">
      <c r="A133" s="16">
        <v>1</v>
      </c>
      <c r="B133" s="17" t="s">
        <v>2689</v>
      </c>
      <c r="C133" s="16">
        <v>1</v>
      </c>
      <c r="D133" s="74" t="s">
        <v>2965</v>
      </c>
      <c r="E133" s="75" t="s">
        <v>871</v>
      </c>
      <c r="F133" s="86">
        <v>12</v>
      </c>
      <c r="G133" s="16" t="s">
        <v>463</v>
      </c>
      <c r="H133" s="15" t="s">
        <v>2933</v>
      </c>
      <c r="I133" s="15" t="s">
        <v>2897</v>
      </c>
      <c r="J133" s="15" t="s">
        <v>2838</v>
      </c>
      <c r="K133" s="15">
        <v>1</v>
      </c>
      <c r="L133" s="16">
        <v>2</v>
      </c>
      <c r="M133" s="77">
        <f>(((VLOOKUP($H133,'CMIP5 AL dimres'!$A$1:$E$34,2)*VLOOKUP($I133,'CMIP5 AL dimres'!$A$1:$E$34,2)*VLOOKUP($J133,'CMIP5 AL dimres'!$A$1:$E$34,2)*VLOOKUP($K133,'CMIP5 AL dimres'!$A$1:$E$34,2)*$F133)*4)/1000000)*C133</f>
        <v>42.467328000000002</v>
      </c>
      <c r="N133" s="77">
        <f>(((VLOOKUP($H133,'CMIP5 AL dimres'!$A$1:$E$34,3)*VLOOKUP($I133,'CMIP5 AL dimres'!$A$1:$E$34,3)*VLOOKUP($J133,'CMIP5 AL dimres'!$A$1:$E$34,3)*VLOOKUP($K133,'CMIP5 AL dimres'!$A$1:$E$34,3)*$F133)*4)/1000000)*C133</f>
        <v>10.616832</v>
      </c>
      <c r="O133" s="77">
        <f>(((VLOOKUP($H133,'CMIP5 AL dimres'!$A$1:$E$34,4)*VLOOKUP($I133,'CMIP5 AL dimres'!$A$1:$E$34,4)*VLOOKUP($J133,'CMIP5 AL dimres'!$A$1:$E$34,4)*VLOOKUP($K133,'CMIP5 AL dimres'!$A$1:$E$34,4)*$F133)*4)/1000000)*C133</f>
        <v>2.6542080000000001</v>
      </c>
      <c r="P133" s="77">
        <f>(((VLOOKUP($H133,'CMIP5 AL dimres'!$A$1:$E$34,5)*VLOOKUP($I133,'CMIP5 AL dimres'!$A$1:$E$34,5)*VLOOKUP($J133,'CMIP5 AL dimres'!$A$1:$E$34,5)*VLOOKUP($K133,'CMIP5 AL dimres'!$A$1:$E$34,5)*$F133)*4)/1000000)*C133</f>
        <v>0.66355200000000003</v>
      </c>
    </row>
    <row r="134" spans="1:16" ht="13">
      <c r="A134" s="16">
        <v>1</v>
      </c>
      <c r="B134" s="17" t="s">
        <v>3070</v>
      </c>
      <c r="C134" s="16">
        <v>1</v>
      </c>
      <c r="D134" s="74" t="s">
        <v>2965</v>
      </c>
      <c r="E134" s="75" t="s">
        <v>871</v>
      </c>
      <c r="F134" s="86">
        <v>12</v>
      </c>
      <c r="G134" s="16" t="s">
        <v>463</v>
      </c>
      <c r="H134" s="15" t="s">
        <v>2933</v>
      </c>
      <c r="I134" s="15" t="s">
        <v>2897</v>
      </c>
      <c r="J134" s="15" t="s">
        <v>2838</v>
      </c>
      <c r="K134" s="15">
        <v>1</v>
      </c>
      <c r="L134" s="16">
        <v>2</v>
      </c>
      <c r="M134" s="77">
        <f>(((VLOOKUP($H134,'CMIP5 AL dimres'!$A$1:$E$34,2)*VLOOKUP($I134,'CMIP5 AL dimres'!$A$1:$E$34,2)*VLOOKUP($J134,'CMIP5 AL dimres'!$A$1:$E$34,2)*VLOOKUP($K134,'CMIP5 AL dimres'!$A$1:$E$34,2)*$F134)*4)/1000000)*C134</f>
        <v>42.467328000000002</v>
      </c>
      <c r="N134" s="77">
        <f>(((VLOOKUP($H134,'CMIP5 AL dimres'!$A$1:$E$34,3)*VLOOKUP($I134,'CMIP5 AL dimres'!$A$1:$E$34,3)*VLOOKUP($J134,'CMIP5 AL dimres'!$A$1:$E$34,3)*VLOOKUP($K134,'CMIP5 AL dimres'!$A$1:$E$34,3)*$F134)*4)/1000000)*C134</f>
        <v>10.616832</v>
      </c>
      <c r="O134" s="77">
        <f>(((VLOOKUP($H134,'CMIP5 AL dimres'!$A$1:$E$34,4)*VLOOKUP($I134,'CMIP5 AL dimres'!$A$1:$E$34,4)*VLOOKUP($J134,'CMIP5 AL dimres'!$A$1:$E$34,4)*VLOOKUP($K134,'CMIP5 AL dimres'!$A$1:$E$34,4)*$F134)*4)/1000000)*C134</f>
        <v>2.6542080000000001</v>
      </c>
      <c r="P134" s="77">
        <f>(((VLOOKUP($H134,'CMIP5 AL dimres'!$A$1:$E$34,5)*VLOOKUP($I134,'CMIP5 AL dimres'!$A$1:$E$34,5)*VLOOKUP($J134,'CMIP5 AL dimres'!$A$1:$E$34,5)*VLOOKUP($K134,'CMIP5 AL dimres'!$A$1:$E$34,5)*$F134)*4)/1000000)*C134</f>
        <v>0.66355200000000003</v>
      </c>
    </row>
    <row r="135" spans="1:16" ht="13">
      <c r="A135" s="16">
        <v>1</v>
      </c>
      <c r="B135" s="17" t="s">
        <v>1023</v>
      </c>
      <c r="C135" s="16">
        <v>1</v>
      </c>
      <c r="D135" s="74" t="s">
        <v>2965</v>
      </c>
      <c r="E135" s="75" t="s">
        <v>871</v>
      </c>
      <c r="F135" s="86">
        <v>12</v>
      </c>
      <c r="G135" s="16" t="s">
        <v>463</v>
      </c>
      <c r="H135" s="15" t="s">
        <v>2933</v>
      </c>
      <c r="I135" s="15" t="s">
        <v>2897</v>
      </c>
      <c r="J135" s="15" t="s">
        <v>2838</v>
      </c>
      <c r="K135" s="15">
        <v>1</v>
      </c>
      <c r="L135" s="16">
        <v>2</v>
      </c>
      <c r="M135" s="77">
        <f>(((VLOOKUP($H135,'CMIP5 AL dimres'!$A$1:$E$34,2)*VLOOKUP($I135,'CMIP5 AL dimres'!$A$1:$E$34,2)*VLOOKUP($J135,'CMIP5 AL dimres'!$A$1:$E$34,2)*VLOOKUP($K135,'CMIP5 AL dimres'!$A$1:$E$34,2)*$F135)*4)/1000000)*C135</f>
        <v>42.467328000000002</v>
      </c>
      <c r="N135" s="77">
        <f>(((VLOOKUP($H135,'CMIP5 AL dimres'!$A$1:$E$34,3)*VLOOKUP($I135,'CMIP5 AL dimres'!$A$1:$E$34,3)*VLOOKUP($J135,'CMIP5 AL dimres'!$A$1:$E$34,3)*VLOOKUP($K135,'CMIP5 AL dimres'!$A$1:$E$34,3)*$F135)*4)/1000000)*C135</f>
        <v>10.616832</v>
      </c>
      <c r="O135" s="77">
        <f>(((VLOOKUP($H135,'CMIP5 AL dimres'!$A$1:$E$34,4)*VLOOKUP($I135,'CMIP5 AL dimres'!$A$1:$E$34,4)*VLOOKUP($J135,'CMIP5 AL dimres'!$A$1:$E$34,4)*VLOOKUP($K135,'CMIP5 AL dimres'!$A$1:$E$34,4)*$F135)*4)/1000000)*C135</f>
        <v>2.6542080000000001</v>
      </c>
      <c r="P135" s="77">
        <f>(((VLOOKUP($H135,'CMIP5 AL dimres'!$A$1:$E$34,5)*VLOOKUP($I135,'CMIP5 AL dimres'!$A$1:$E$34,5)*VLOOKUP($J135,'CMIP5 AL dimres'!$A$1:$E$34,5)*VLOOKUP($K135,'CMIP5 AL dimres'!$A$1:$E$34,5)*$F135)*4)/1000000)*C135</f>
        <v>0.66355200000000003</v>
      </c>
    </row>
    <row r="136" spans="1:16" ht="13">
      <c r="A136" s="16">
        <v>1</v>
      </c>
      <c r="B136" s="17" t="s">
        <v>841</v>
      </c>
      <c r="C136" s="16">
        <v>1</v>
      </c>
      <c r="D136" s="74" t="s">
        <v>2965</v>
      </c>
      <c r="E136" s="75" t="s">
        <v>871</v>
      </c>
      <c r="F136" s="86">
        <v>12</v>
      </c>
      <c r="G136" s="16" t="s">
        <v>463</v>
      </c>
      <c r="H136" s="15" t="s">
        <v>2933</v>
      </c>
      <c r="I136" s="15" t="s">
        <v>2897</v>
      </c>
      <c r="J136" s="15" t="s">
        <v>2838</v>
      </c>
      <c r="K136" s="15">
        <v>1</v>
      </c>
      <c r="L136" s="16">
        <v>2</v>
      </c>
      <c r="M136" s="77">
        <f>(((VLOOKUP($H136,'CMIP5 AL dimres'!$A$1:$E$34,2)*VLOOKUP($I136,'CMIP5 AL dimres'!$A$1:$E$34,2)*VLOOKUP($J136,'CMIP5 AL dimres'!$A$1:$E$34,2)*VLOOKUP($K136,'CMIP5 AL dimres'!$A$1:$E$34,2)*$F136)*4)/1000000)*C136</f>
        <v>42.467328000000002</v>
      </c>
      <c r="N136" s="77">
        <f>(((VLOOKUP($H136,'CMIP5 AL dimres'!$A$1:$E$34,3)*VLOOKUP($I136,'CMIP5 AL dimres'!$A$1:$E$34,3)*VLOOKUP($J136,'CMIP5 AL dimres'!$A$1:$E$34,3)*VLOOKUP($K136,'CMIP5 AL dimres'!$A$1:$E$34,3)*$F136)*4)/1000000)*C136</f>
        <v>10.616832</v>
      </c>
      <c r="O136" s="77">
        <f>(((VLOOKUP($H136,'CMIP5 AL dimres'!$A$1:$E$34,4)*VLOOKUP($I136,'CMIP5 AL dimres'!$A$1:$E$34,4)*VLOOKUP($J136,'CMIP5 AL dimres'!$A$1:$E$34,4)*VLOOKUP($K136,'CMIP5 AL dimres'!$A$1:$E$34,4)*$F136)*4)/1000000)*C136</f>
        <v>2.6542080000000001</v>
      </c>
      <c r="P136" s="77">
        <f>(((VLOOKUP($H136,'CMIP5 AL dimres'!$A$1:$E$34,5)*VLOOKUP($I136,'CMIP5 AL dimres'!$A$1:$E$34,5)*VLOOKUP($J136,'CMIP5 AL dimres'!$A$1:$E$34,5)*VLOOKUP($K136,'CMIP5 AL dimres'!$A$1:$E$34,5)*$F136)*4)/1000000)*C136</f>
        <v>0.66355200000000003</v>
      </c>
    </row>
    <row r="137" spans="1:16" ht="13">
      <c r="A137" s="16">
        <v>1</v>
      </c>
      <c r="B137" s="17" t="s">
        <v>1027</v>
      </c>
      <c r="C137" s="16">
        <v>1</v>
      </c>
      <c r="D137" s="74" t="s">
        <v>2965</v>
      </c>
      <c r="E137" s="75" t="s">
        <v>871</v>
      </c>
      <c r="F137" s="86">
        <v>12</v>
      </c>
      <c r="G137" s="16" t="s">
        <v>463</v>
      </c>
      <c r="H137" s="15" t="s">
        <v>2933</v>
      </c>
      <c r="I137" s="15" t="s">
        <v>2897</v>
      </c>
      <c r="J137" s="15" t="s">
        <v>2838</v>
      </c>
      <c r="K137" s="15">
        <v>1</v>
      </c>
      <c r="L137" s="16">
        <v>2</v>
      </c>
      <c r="M137" s="77">
        <f>(((VLOOKUP($H137,'CMIP5 AL dimres'!$A$1:$E$34,2)*VLOOKUP($I137,'CMIP5 AL dimres'!$A$1:$E$34,2)*VLOOKUP($J137,'CMIP5 AL dimres'!$A$1:$E$34,2)*VLOOKUP($K137,'CMIP5 AL dimres'!$A$1:$E$34,2)*$F137)*4)/1000000)*C137</f>
        <v>42.467328000000002</v>
      </c>
      <c r="N137" s="77">
        <f>(((VLOOKUP($H137,'CMIP5 AL dimres'!$A$1:$E$34,3)*VLOOKUP($I137,'CMIP5 AL dimres'!$A$1:$E$34,3)*VLOOKUP($J137,'CMIP5 AL dimres'!$A$1:$E$34,3)*VLOOKUP($K137,'CMIP5 AL dimres'!$A$1:$E$34,3)*$F137)*4)/1000000)*C137</f>
        <v>10.616832</v>
      </c>
      <c r="O137" s="77">
        <f>(((VLOOKUP($H137,'CMIP5 AL dimres'!$A$1:$E$34,4)*VLOOKUP($I137,'CMIP5 AL dimres'!$A$1:$E$34,4)*VLOOKUP($J137,'CMIP5 AL dimres'!$A$1:$E$34,4)*VLOOKUP($K137,'CMIP5 AL dimres'!$A$1:$E$34,4)*$F137)*4)/1000000)*C137</f>
        <v>2.6542080000000001</v>
      </c>
      <c r="P137" s="77">
        <f>(((VLOOKUP($H137,'CMIP5 AL dimres'!$A$1:$E$34,5)*VLOOKUP($I137,'CMIP5 AL dimres'!$A$1:$E$34,5)*VLOOKUP($J137,'CMIP5 AL dimres'!$A$1:$E$34,5)*VLOOKUP($K137,'CMIP5 AL dimres'!$A$1:$E$34,5)*$F137)*4)/1000000)*C137</f>
        <v>0.66355200000000003</v>
      </c>
    </row>
    <row r="138" spans="1:16" ht="13">
      <c r="A138" s="16">
        <v>1</v>
      </c>
      <c r="B138" s="17" t="s">
        <v>2446</v>
      </c>
      <c r="C138" s="16">
        <v>1</v>
      </c>
      <c r="D138" s="74" t="s">
        <v>2965</v>
      </c>
      <c r="E138" s="75" t="s">
        <v>871</v>
      </c>
      <c r="F138" s="86">
        <v>12</v>
      </c>
      <c r="G138" s="16" t="s">
        <v>463</v>
      </c>
      <c r="H138" s="15" t="s">
        <v>2933</v>
      </c>
      <c r="I138" s="15" t="s">
        <v>2897</v>
      </c>
      <c r="J138" s="15">
        <v>1</v>
      </c>
      <c r="K138" s="15">
        <v>1</v>
      </c>
      <c r="L138" s="16">
        <v>2</v>
      </c>
      <c r="M138" s="77">
        <f>(((VLOOKUP($H138,'CMIP5 AL dimres'!$A$1:$E$34,2)*VLOOKUP($I138,'CMIP5 AL dimres'!$A$1:$E$34,2)*VLOOKUP($J138,'CMIP5 AL dimres'!$A$1:$E$34,2)*VLOOKUP($K138,'CMIP5 AL dimres'!$A$1:$E$34,2)*$F138)*4)/1000000)*C138</f>
        <v>42.467328000000002</v>
      </c>
      <c r="N138" s="77">
        <f>(((VLOOKUP($H138,'CMIP5 AL dimres'!$A$1:$E$34,3)*VLOOKUP($I138,'CMIP5 AL dimres'!$A$1:$E$34,3)*VLOOKUP($J138,'CMIP5 AL dimres'!$A$1:$E$34,3)*VLOOKUP($K138,'CMIP5 AL dimres'!$A$1:$E$34,3)*$F138)*4)/1000000)*C138</f>
        <v>10.616832</v>
      </c>
      <c r="O138" s="77">
        <f>(((VLOOKUP($H138,'CMIP5 AL dimres'!$A$1:$E$34,4)*VLOOKUP($I138,'CMIP5 AL dimres'!$A$1:$E$34,4)*VLOOKUP($J138,'CMIP5 AL dimres'!$A$1:$E$34,4)*VLOOKUP($K138,'CMIP5 AL dimres'!$A$1:$E$34,4)*$F138)*4)/1000000)*C138</f>
        <v>2.6542080000000001</v>
      </c>
      <c r="P138" s="77">
        <f>(((VLOOKUP($H138,'CMIP5 AL dimres'!$A$1:$E$34,5)*VLOOKUP($I138,'CMIP5 AL dimres'!$A$1:$E$34,5)*VLOOKUP($J138,'CMIP5 AL dimres'!$A$1:$E$34,5)*VLOOKUP($K138,'CMIP5 AL dimres'!$A$1:$E$34,5)*$F138)*4)/1000000)*C138</f>
        <v>0.66355200000000003</v>
      </c>
    </row>
    <row r="139" spans="1:16" ht="13">
      <c r="A139" s="16">
        <v>1</v>
      </c>
      <c r="B139" s="17" t="s">
        <v>2449</v>
      </c>
      <c r="C139" s="16">
        <v>1</v>
      </c>
      <c r="D139" s="74" t="s">
        <v>2965</v>
      </c>
      <c r="E139" s="75" t="s">
        <v>871</v>
      </c>
      <c r="F139" s="86">
        <v>12</v>
      </c>
      <c r="G139" s="16" t="s">
        <v>463</v>
      </c>
      <c r="H139" s="15" t="s">
        <v>2933</v>
      </c>
      <c r="I139" s="15" t="s">
        <v>2897</v>
      </c>
      <c r="J139" s="15">
        <v>1</v>
      </c>
      <c r="K139" s="15">
        <v>1</v>
      </c>
      <c r="L139" s="16">
        <v>2</v>
      </c>
      <c r="M139" s="77">
        <f>(((VLOOKUP($H139,'CMIP5 AL dimres'!$A$1:$E$34,2)*VLOOKUP($I139,'CMIP5 AL dimres'!$A$1:$E$34,2)*VLOOKUP($J139,'CMIP5 AL dimres'!$A$1:$E$34,2)*VLOOKUP($K139,'CMIP5 AL dimres'!$A$1:$E$34,2)*$F139)*4)/1000000)*C139</f>
        <v>42.467328000000002</v>
      </c>
      <c r="N139" s="77">
        <f>(((VLOOKUP($H139,'CMIP5 AL dimres'!$A$1:$E$34,3)*VLOOKUP($I139,'CMIP5 AL dimres'!$A$1:$E$34,3)*VLOOKUP($J139,'CMIP5 AL dimres'!$A$1:$E$34,3)*VLOOKUP($K139,'CMIP5 AL dimres'!$A$1:$E$34,3)*$F139)*4)/1000000)*C139</f>
        <v>10.616832</v>
      </c>
      <c r="O139" s="77">
        <f>(((VLOOKUP($H139,'CMIP5 AL dimres'!$A$1:$E$34,4)*VLOOKUP($I139,'CMIP5 AL dimres'!$A$1:$E$34,4)*VLOOKUP($J139,'CMIP5 AL dimres'!$A$1:$E$34,4)*VLOOKUP($K139,'CMIP5 AL dimres'!$A$1:$E$34,4)*$F139)*4)/1000000)*C139</f>
        <v>2.6542080000000001</v>
      </c>
      <c r="P139" s="77">
        <f>(((VLOOKUP($H139,'CMIP5 AL dimres'!$A$1:$E$34,5)*VLOOKUP($I139,'CMIP5 AL dimres'!$A$1:$E$34,5)*VLOOKUP($J139,'CMIP5 AL dimres'!$A$1:$E$34,5)*VLOOKUP($K139,'CMIP5 AL dimres'!$A$1:$E$34,5)*$F139)*4)/1000000)*C139</f>
        <v>0.66355200000000003</v>
      </c>
    </row>
    <row r="140" spans="1:16" ht="13">
      <c r="A140" s="16">
        <v>1</v>
      </c>
      <c r="B140" s="17" t="s">
        <v>2562</v>
      </c>
      <c r="C140" s="16">
        <v>1</v>
      </c>
      <c r="D140" s="74" t="s">
        <v>2965</v>
      </c>
      <c r="E140" s="75" t="s">
        <v>871</v>
      </c>
      <c r="F140" s="86">
        <v>12</v>
      </c>
      <c r="G140" s="16" t="s">
        <v>463</v>
      </c>
      <c r="H140" s="15" t="s">
        <v>2933</v>
      </c>
      <c r="I140" s="15" t="s">
        <v>2897</v>
      </c>
      <c r="J140" s="15">
        <v>1</v>
      </c>
      <c r="K140" s="15">
        <v>1</v>
      </c>
      <c r="L140" s="16">
        <v>2</v>
      </c>
      <c r="M140" s="77">
        <f>(((VLOOKUP($H140,'CMIP5 AL dimres'!$A$1:$E$34,2)*VLOOKUP($I140,'CMIP5 AL dimres'!$A$1:$E$34,2)*VLOOKUP($J140,'CMIP5 AL dimres'!$A$1:$E$34,2)*VLOOKUP($K140,'CMIP5 AL dimres'!$A$1:$E$34,2)*$F140)*4)/1000000)*C140</f>
        <v>42.467328000000002</v>
      </c>
      <c r="N140" s="77">
        <f>(((VLOOKUP($H140,'CMIP5 AL dimres'!$A$1:$E$34,3)*VLOOKUP($I140,'CMIP5 AL dimres'!$A$1:$E$34,3)*VLOOKUP($J140,'CMIP5 AL dimres'!$A$1:$E$34,3)*VLOOKUP($K140,'CMIP5 AL dimres'!$A$1:$E$34,3)*$F140)*4)/1000000)*C140</f>
        <v>10.616832</v>
      </c>
      <c r="O140" s="77">
        <f>(((VLOOKUP($H140,'CMIP5 AL dimres'!$A$1:$E$34,4)*VLOOKUP($I140,'CMIP5 AL dimres'!$A$1:$E$34,4)*VLOOKUP($J140,'CMIP5 AL dimres'!$A$1:$E$34,4)*VLOOKUP($K140,'CMIP5 AL dimres'!$A$1:$E$34,4)*$F140)*4)/1000000)*C140</f>
        <v>2.6542080000000001</v>
      </c>
      <c r="P140" s="77">
        <f>(((VLOOKUP($H140,'CMIP5 AL dimres'!$A$1:$E$34,5)*VLOOKUP($I140,'CMIP5 AL dimres'!$A$1:$E$34,5)*VLOOKUP($J140,'CMIP5 AL dimres'!$A$1:$E$34,5)*VLOOKUP($K140,'CMIP5 AL dimres'!$A$1:$E$34,5)*$F140)*4)/1000000)*C140</f>
        <v>0.66355200000000003</v>
      </c>
    </row>
    <row r="141" spans="1:16" ht="13">
      <c r="A141" s="16">
        <v>1</v>
      </c>
      <c r="B141" s="17" t="s">
        <v>1010</v>
      </c>
      <c r="C141" s="16">
        <v>1</v>
      </c>
      <c r="D141" s="74" t="s">
        <v>2965</v>
      </c>
      <c r="E141" s="75" t="s">
        <v>871</v>
      </c>
      <c r="F141" s="86">
        <v>12</v>
      </c>
      <c r="G141" s="16" t="s">
        <v>463</v>
      </c>
      <c r="H141" s="15" t="s">
        <v>2933</v>
      </c>
      <c r="I141" s="15" t="s">
        <v>2897</v>
      </c>
      <c r="J141" s="15">
        <v>1</v>
      </c>
      <c r="K141" s="15">
        <v>1</v>
      </c>
      <c r="L141" s="16">
        <v>2</v>
      </c>
      <c r="M141" s="77">
        <f>(((VLOOKUP($H141,'CMIP5 AL dimres'!$A$1:$E$34,2)*VLOOKUP($I141,'CMIP5 AL dimres'!$A$1:$E$34,2)*VLOOKUP($J141,'CMIP5 AL dimres'!$A$1:$E$34,2)*VLOOKUP($K141,'CMIP5 AL dimres'!$A$1:$E$34,2)*$F141)*4)/1000000)*C141</f>
        <v>42.467328000000002</v>
      </c>
      <c r="N141" s="77">
        <f>(((VLOOKUP($H141,'CMIP5 AL dimres'!$A$1:$E$34,3)*VLOOKUP($I141,'CMIP5 AL dimres'!$A$1:$E$34,3)*VLOOKUP($J141,'CMIP5 AL dimres'!$A$1:$E$34,3)*VLOOKUP($K141,'CMIP5 AL dimres'!$A$1:$E$34,3)*$F141)*4)/1000000)*C141</f>
        <v>10.616832</v>
      </c>
      <c r="O141" s="77">
        <f>(((VLOOKUP($H141,'CMIP5 AL dimres'!$A$1:$E$34,4)*VLOOKUP($I141,'CMIP5 AL dimres'!$A$1:$E$34,4)*VLOOKUP($J141,'CMIP5 AL dimres'!$A$1:$E$34,4)*VLOOKUP($K141,'CMIP5 AL dimres'!$A$1:$E$34,4)*$F141)*4)/1000000)*C141</f>
        <v>2.6542080000000001</v>
      </c>
      <c r="P141" s="77">
        <f>(((VLOOKUP($H141,'CMIP5 AL dimres'!$A$1:$E$34,5)*VLOOKUP($I141,'CMIP5 AL dimres'!$A$1:$E$34,5)*VLOOKUP($J141,'CMIP5 AL dimres'!$A$1:$E$34,5)*VLOOKUP($K141,'CMIP5 AL dimres'!$A$1:$E$34,5)*$F141)*4)/1000000)*C141</f>
        <v>0.66355200000000003</v>
      </c>
    </row>
    <row r="142" spans="1:16" ht="13">
      <c r="A142" s="16">
        <v>1</v>
      </c>
      <c r="B142" s="17" t="s">
        <v>1332</v>
      </c>
      <c r="C142" s="16">
        <v>1</v>
      </c>
      <c r="D142" s="74" t="s">
        <v>2965</v>
      </c>
      <c r="E142" s="75" t="s">
        <v>871</v>
      </c>
      <c r="F142" s="86">
        <v>12</v>
      </c>
      <c r="G142" s="16" t="s">
        <v>463</v>
      </c>
      <c r="H142" s="15" t="s">
        <v>2933</v>
      </c>
      <c r="I142" s="15" t="s">
        <v>2897</v>
      </c>
      <c r="J142" s="15">
        <v>1</v>
      </c>
      <c r="K142" s="15">
        <v>1</v>
      </c>
      <c r="L142" s="16">
        <v>2</v>
      </c>
      <c r="M142" s="77">
        <f>(((VLOOKUP($H142,'CMIP5 AL dimres'!$A$1:$E$34,2)*VLOOKUP($I142,'CMIP5 AL dimres'!$A$1:$E$34,2)*VLOOKUP($J142,'CMIP5 AL dimres'!$A$1:$E$34,2)*VLOOKUP($K142,'CMIP5 AL dimres'!$A$1:$E$34,2)*$F142)*4)/1000000)*C142</f>
        <v>42.467328000000002</v>
      </c>
      <c r="N142" s="77">
        <f>(((VLOOKUP($H142,'CMIP5 AL dimres'!$A$1:$E$34,3)*VLOOKUP($I142,'CMIP5 AL dimres'!$A$1:$E$34,3)*VLOOKUP($J142,'CMIP5 AL dimres'!$A$1:$E$34,3)*VLOOKUP($K142,'CMIP5 AL dimres'!$A$1:$E$34,3)*$F142)*4)/1000000)*C142</f>
        <v>10.616832</v>
      </c>
      <c r="O142" s="77">
        <f>(((VLOOKUP($H142,'CMIP5 AL dimres'!$A$1:$E$34,4)*VLOOKUP($I142,'CMIP5 AL dimres'!$A$1:$E$34,4)*VLOOKUP($J142,'CMIP5 AL dimres'!$A$1:$E$34,4)*VLOOKUP($K142,'CMIP5 AL dimres'!$A$1:$E$34,4)*$F142)*4)/1000000)*C142</f>
        <v>2.6542080000000001</v>
      </c>
      <c r="P142" s="77">
        <f>(((VLOOKUP($H142,'CMIP5 AL dimres'!$A$1:$E$34,5)*VLOOKUP($I142,'CMIP5 AL dimres'!$A$1:$E$34,5)*VLOOKUP($J142,'CMIP5 AL dimres'!$A$1:$E$34,5)*VLOOKUP($K142,'CMIP5 AL dimres'!$A$1:$E$34,5)*$F142)*4)/1000000)*C142</f>
        <v>0.66355200000000003</v>
      </c>
    </row>
    <row r="143" spans="1:16" ht="13">
      <c r="A143" s="16">
        <v>1</v>
      </c>
      <c r="B143" s="17" t="s">
        <v>829</v>
      </c>
      <c r="C143" s="16">
        <v>1</v>
      </c>
      <c r="D143" s="74" t="s">
        <v>2965</v>
      </c>
      <c r="E143" s="75" t="s">
        <v>871</v>
      </c>
      <c r="F143" s="86">
        <v>12</v>
      </c>
      <c r="G143" s="16" t="s">
        <v>463</v>
      </c>
      <c r="H143" s="15" t="s">
        <v>2933</v>
      </c>
      <c r="I143" s="15" t="s">
        <v>2897</v>
      </c>
      <c r="J143" s="15">
        <v>1</v>
      </c>
      <c r="K143" s="15">
        <v>1</v>
      </c>
      <c r="L143" s="16">
        <v>2</v>
      </c>
      <c r="M143" s="77">
        <f>(((VLOOKUP($H143,'CMIP5 AL dimres'!$A$1:$E$34,2)*VLOOKUP($I143,'CMIP5 AL dimres'!$A$1:$E$34,2)*VLOOKUP($J143,'CMIP5 AL dimres'!$A$1:$E$34,2)*VLOOKUP($K143,'CMIP5 AL dimres'!$A$1:$E$34,2)*$F143)*4)/1000000)*C143</f>
        <v>42.467328000000002</v>
      </c>
      <c r="N143" s="77">
        <f>(((VLOOKUP($H143,'CMIP5 AL dimres'!$A$1:$E$34,3)*VLOOKUP($I143,'CMIP5 AL dimres'!$A$1:$E$34,3)*VLOOKUP($J143,'CMIP5 AL dimres'!$A$1:$E$34,3)*VLOOKUP($K143,'CMIP5 AL dimres'!$A$1:$E$34,3)*$F143)*4)/1000000)*C143</f>
        <v>10.616832</v>
      </c>
      <c r="O143" s="77">
        <f>(((VLOOKUP($H143,'CMIP5 AL dimres'!$A$1:$E$34,4)*VLOOKUP($I143,'CMIP5 AL dimres'!$A$1:$E$34,4)*VLOOKUP($J143,'CMIP5 AL dimres'!$A$1:$E$34,4)*VLOOKUP($K143,'CMIP5 AL dimres'!$A$1:$E$34,4)*$F143)*4)/1000000)*C143</f>
        <v>2.6542080000000001</v>
      </c>
      <c r="P143" s="77">
        <f>(((VLOOKUP($H143,'CMIP5 AL dimres'!$A$1:$E$34,5)*VLOOKUP($I143,'CMIP5 AL dimres'!$A$1:$E$34,5)*VLOOKUP($J143,'CMIP5 AL dimres'!$A$1:$E$34,5)*VLOOKUP($K143,'CMIP5 AL dimres'!$A$1:$E$34,5)*$F143)*4)/1000000)*C143</f>
        <v>0.66355200000000003</v>
      </c>
    </row>
    <row r="144" spans="1:16" ht="13">
      <c r="A144" s="16">
        <v>1</v>
      </c>
      <c r="B144" s="17" t="s">
        <v>2790</v>
      </c>
      <c r="C144" s="16">
        <v>1</v>
      </c>
      <c r="D144" s="74" t="s">
        <v>2965</v>
      </c>
      <c r="E144" s="75" t="s">
        <v>871</v>
      </c>
      <c r="F144" s="86">
        <v>12</v>
      </c>
      <c r="G144" s="16" t="s">
        <v>463</v>
      </c>
      <c r="H144" s="15" t="s">
        <v>2933</v>
      </c>
      <c r="I144" s="15" t="s">
        <v>2897</v>
      </c>
      <c r="J144" s="15">
        <v>1</v>
      </c>
      <c r="K144" s="15">
        <v>1</v>
      </c>
      <c r="L144" s="16">
        <v>2</v>
      </c>
      <c r="M144" s="77">
        <f>(((VLOOKUP($H144,'CMIP5 AL dimres'!$A$1:$E$34,2)*VLOOKUP($I144,'CMIP5 AL dimres'!$A$1:$E$34,2)*VLOOKUP($J144,'CMIP5 AL dimres'!$A$1:$E$34,2)*VLOOKUP($K144,'CMIP5 AL dimres'!$A$1:$E$34,2)*$F144)*4)/1000000)*C144</f>
        <v>42.467328000000002</v>
      </c>
      <c r="N144" s="77">
        <f>(((VLOOKUP($H144,'CMIP5 AL dimres'!$A$1:$E$34,3)*VLOOKUP($I144,'CMIP5 AL dimres'!$A$1:$E$34,3)*VLOOKUP($J144,'CMIP5 AL dimres'!$A$1:$E$34,3)*VLOOKUP($K144,'CMIP5 AL dimres'!$A$1:$E$34,3)*$F144)*4)/1000000)*C144</f>
        <v>10.616832</v>
      </c>
      <c r="O144" s="77">
        <f>(((VLOOKUP($H144,'CMIP5 AL dimres'!$A$1:$E$34,4)*VLOOKUP($I144,'CMIP5 AL dimres'!$A$1:$E$34,4)*VLOOKUP($J144,'CMIP5 AL dimres'!$A$1:$E$34,4)*VLOOKUP($K144,'CMIP5 AL dimres'!$A$1:$E$34,4)*$F144)*4)/1000000)*C144</f>
        <v>2.6542080000000001</v>
      </c>
      <c r="P144" s="77">
        <f>(((VLOOKUP($H144,'CMIP5 AL dimres'!$A$1:$E$34,5)*VLOOKUP($I144,'CMIP5 AL dimres'!$A$1:$E$34,5)*VLOOKUP($J144,'CMIP5 AL dimres'!$A$1:$E$34,5)*VLOOKUP($K144,'CMIP5 AL dimres'!$A$1:$E$34,5)*$F144)*4)/1000000)*C144</f>
        <v>0.66355200000000003</v>
      </c>
    </row>
    <row r="145" spans="1:16" ht="13">
      <c r="A145" s="16">
        <v>1</v>
      </c>
      <c r="B145" s="17" t="s">
        <v>2793</v>
      </c>
      <c r="C145" s="16">
        <v>1</v>
      </c>
      <c r="D145" s="74" t="s">
        <v>2965</v>
      </c>
      <c r="E145" s="75" t="s">
        <v>871</v>
      </c>
      <c r="F145" s="86">
        <v>12</v>
      </c>
      <c r="G145" s="16" t="s">
        <v>463</v>
      </c>
      <c r="H145" s="15" t="s">
        <v>2933</v>
      </c>
      <c r="I145" s="15" t="s">
        <v>2897</v>
      </c>
      <c r="J145" s="15">
        <v>1</v>
      </c>
      <c r="K145" s="15">
        <v>1</v>
      </c>
      <c r="L145" s="16">
        <v>2</v>
      </c>
      <c r="M145" s="77">
        <f>(((VLOOKUP($H145,'CMIP5 AL dimres'!$A$1:$E$34,2)*VLOOKUP($I145,'CMIP5 AL dimres'!$A$1:$E$34,2)*VLOOKUP($J145,'CMIP5 AL dimres'!$A$1:$E$34,2)*VLOOKUP($K145,'CMIP5 AL dimres'!$A$1:$E$34,2)*$F145)*4)/1000000)*C145</f>
        <v>42.467328000000002</v>
      </c>
      <c r="N145" s="77">
        <f>(((VLOOKUP($H145,'CMIP5 AL dimres'!$A$1:$E$34,3)*VLOOKUP($I145,'CMIP5 AL dimres'!$A$1:$E$34,3)*VLOOKUP($J145,'CMIP5 AL dimres'!$A$1:$E$34,3)*VLOOKUP($K145,'CMIP5 AL dimres'!$A$1:$E$34,3)*$F145)*4)/1000000)*C145</f>
        <v>10.616832</v>
      </c>
      <c r="O145" s="77">
        <f>(((VLOOKUP($H145,'CMIP5 AL dimres'!$A$1:$E$34,4)*VLOOKUP($I145,'CMIP5 AL dimres'!$A$1:$E$34,4)*VLOOKUP($J145,'CMIP5 AL dimres'!$A$1:$E$34,4)*VLOOKUP($K145,'CMIP5 AL dimres'!$A$1:$E$34,4)*$F145)*4)/1000000)*C145</f>
        <v>2.6542080000000001</v>
      </c>
      <c r="P145" s="77">
        <f>(((VLOOKUP($H145,'CMIP5 AL dimres'!$A$1:$E$34,5)*VLOOKUP($I145,'CMIP5 AL dimres'!$A$1:$E$34,5)*VLOOKUP($J145,'CMIP5 AL dimres'!$A$1:$E$34,5)*VLOOKUP($K145,'CMIP5 AL dimres'!$A$1:$E$34,5)*$F145)*4)/1000000)*C145</f>
        <v>0.66355200000000003</v>
      </c>
    </row>
    <row r="146" spans="1:16" ht="13">
      <c r="A146" s="16">
        <v>1</v>
      </c>
      <c r="B146" s="17" t="s">
        <v>2797</v>
      </c>
      <c r="C146" s="16">
        <v>1</v>
      </c>
      <c r="D146" s="74" t="s">
        <v>2965</v>
      </c>
      <c r="E146" s="75" t="s">
        <v>871</v>
      </c>
      <c r="F146" s="86">
        <v>12</v>
      </c>
      <c r="G146" s="16" t="s">
        <v>463</v>
      </c>
      <c r="H146" s="15" t="s">
        <v>2933</v>
      </c>
      <c r="I146" s="15" t="s">
        <v>2897</v>
      </c>
      <c r="J146" s="15">
        <v>1</v>
      </c>
      <c r="K146" s="15">
        <v>1</v>
      </c>
      <c r="L146" s="16">
        <v>2</v>
      </c>
      <c r="M146" s="77">
        <f>(((VLOOKUP($H146,'CMIP5 AL dimres'!$A$1:$E$34,2)*VLOOKUP($I146,'CMIP5 AL dimres'!$A$1:$E$34,2)*VLOOKUP($J146,'CMIP5 AL dimres'!$A$1:$E$34,2)*VLOOKUP($K146,'CMIP5 AL dimres'!$A$1:$E$34,2)*$F146)*4)/1000000)*C146</f>
        <v>42.467328000000002</v>
      </c>
      <c r="N146" s="77">
        <f>(((VLOOKUP($H146,'CMIP5 AL dimres'!$A$1:$E$34,3)*VLOOKUP($I146,'CMIP5 AL dimres'!$A$1:$E$34,3)*VLOOKUP($J146,'CMIP5 AL dimres'!$A$1:$E$34,3)*VLOOKUP($K146,'CMIP5 AL dimres'!$A$1:$E$34,3)*$F146)*4)/1000000)*C146</f>
        <v>10.616832</v>
      </c>
      <c r="O146" s="77">
        <f>(((VLOOKUP($H146,'CMIP5 AL dimres'!$A$1:$E$34,4)*VLOOKUP($I146,'CMIP5 AL dimres'!$A$1:$E$34,4)*VLOOKUP($J146,'CMIP5 AL dimres'!$A$1:$E$34,4)*VLOOKUP($K146,'CMIP5 AL dimres'!$A$1:$E$34,4)*$F146)*4)/1000000)*C146</f>
        <v>2.6542080000000001</v>
      </c>
      <c r="P146" s="77">
        <f>(((VLOOKUP($H146,'CMIP5 AL dimres'!$A$1:$E$34,5)*VLOOKUP($I146,'CMIP5 AL dimres'!$A$1:$E$34,5)*VLOOKUP($J146,'CMIP5 AL dimres'!$A$1:$E$34,5)*VLOOKUP($K146,'CMIP5 AL dimres'!$A$1:$E$34,5)*$F146)*4)/1000000)*C146</f>
        <v>0.66355200000000003</v>
      </c>
    </row>
    <row r="147" spans="1:16" ht="13">
      <c r="A147" s="16">
        <v>1</v>
      </c>
      <c r="B147" s="17" t="s">
        <v>2578</v>
      </c>
      <c r="C147" s="16">
        <v>1</v>
      </c>
      <c r="D147" s="74" t="s">
        <v>2965</v>
      </c>
      <c r="E147" s="75" t="s">
        <v>871</v>
      </c>
      <c r="F147" s="86">
        <v>12</v>
      </c>
      <c r="G147" s="16" t="s">
        <v>463</v>
      </c>
      <c r="H147" s="15" t="s">
        <v>2933</v>
      </c>
      <c r="I147" s="15" t="s">
        <v>2897</v>
      </c>
      <c r="J147" s="15">
        <v>1</v>
      </c>
      <c r="K147" s="15">
        <v>1</v>
      </c>
      <c r="L147" s="16">
        <v>2</v>
      </c>
      <c r="M147" s="77">
        <f>(((VLOOKUP($H147,'CMIP5 AL dimres'!$A$1:$E$34,2)*VLOOKUP($I147,'CMIP5 AL dimres'!$A$1:$E$34,2)*VLOOKUP($J147,'CMIP5 AL dimres'!$A$1:$E$34,2)*VLOOKUP($K147,'CMIP5 AL dimres'!$A$1:$E$34,2)*$F147)*4)/1000000)*C147</f>
        <v>42.467328000000002</v>
      </c>
      <c r="N147" s="77">
        <f>(((VLOOKUP($H147,'CMIP5 AL dimres'!$A$1:$E$34,3)*VLOOKUP($I147,'CMIP5 AL dimres'!$A$1:$E$34,3)*VLOOKUP($J147,'CMIP5 AL dimres'!$A$1:$E$34,3)*VLOOKUP($K147,'CMIP5 AL dimres'!$A$1:$E$34,3)*$F147)*4)/1000000)*C147</f>
        <v>10.616832</v>
      </c>
      <c r="O147" s="77">
        <f>(((VLOOKUP($H147,'CMIP5 AL dimres'!$A$1:$E$34,4)*VLOOKUP($I147,'CMIP5 AL dimres'!$A$1:$E$34,4)*VLOOKUP($J147,'CMIP5 AL dimres'!$A$1:$E$34,4)*VLOOKUP($K147,'CMIP5 AL dimres'!$A$1:$E$34,4)*$F147)*4)/1000000)*C147</f>
        <v>2.6542080000000001</v>
      </c>
      <c r="P147" s="77">
        <f>(((VLOOKUP($H147,'CMIP5 AL dimres'!$A$1:$E$34,5)*VLOOKUP($I147,'CMIP5 AL dimres'!$A$1:$E$34,5)*VLOOKUP($J147,'CMIP5 AL dimres'!$A$1:$E$34,5)*VLOOKUP($K147,'CMIP5 AL dimres'!$A$1:$E$34,5)*$F147)*4)/1000000)*C147</f>
        <v>0.66355200000000003</v>
      </c>
    </row>
    <row r="148" spans="1:16" ht="13">
      <c r="A148" s="16">
        <v>1</v>
      </c>
      <c r="B148" s="17" t="s">
        <v>1289</v>
      </c>
      <c r="C148" s="16">
        <v>1</v>
      </c>
      <c r="D148" s="74" t="s">
        <v>2965</v>
      </c>
      <c r="E148" s="75" t="s">
        <v>871</v>
      </c>
      <c r="F148" s="86">
        <v>12</v>
      </c>
      <c r="G148" s="16" t="s">
        <v>463</v>
      </c>
      <c r="H148" s="15" t="s">
        <v>2933</v>
      </c>
      <c r="I148" s="15" t="s">
        <v>2897</v>
      </c>
      <c r="J148" s="15">
        <v>1</v>
      </c>
      <c r="K148" s="15">
        <v>1</v>
      </c>
      <c r="L148" s="16">
        <v>2</v>
      </c>
      <c r="M148" s="77">
        <f>(((VLOOKUP($H148,'CMIP5 AL dimres'!$A$1:$E$34,2)*VLOOKUP($I148,'CMIP5 AL dimres'!$A$1:$E$34,2)*VLOOKUP($J148,'CMIP5 AL dimres'!$A$1:$E$34,2)*VLOOKUP($K148,'CMIP5 AL dimres'!$A$1:$E$34,2)*$F148)*4)/1000000)*C148</f>
        <v>42.467328000000002</v>
      </c>
      <c r="N148" s="77">
        <f>(((VLOOKUP($H148,'CMIP5 AL dimres'!$A$1:$E$34,3)*VLOOKUP($I148,'CMIP5 AL dimres'!$A$1:$E$34,3)*VLOOKUP($J148,'CMIP5 AL dimres'!$A$1:$E$34,3)*VLOOKUP($K148,'CMIP5 AL dimres'!$A$1:$E$34,3)*$F148)*4)/1000000)*C148</f>
        <v>10.616832</v>
      </c>
      <c r="O148" s="77">
        <f>(((VLOOKUP($H148,'CMIP5 AL dimres'!$A$1:$E$34,4)*VLOOKUP($I148,'CMIP5 AL dimres'!$A$1:$E$34,4)*VLOOKUP($J148,'CMIP5 AL dimres'!$A$1:$E$34,4)*VLOOKUP($K148,'CMIP5 AL dimres'!$A$1:$E$34,4)*$F148)*4)/1000000)*C148</f>
        <v>2.6542080000000001</v>
      </c>
      <c r="P148" s="77">
        <f>(((VLOOKUP($H148,'CMIP5 AL dimres'!$A$1:$E$34,5)*VLOOKUP($I148,'CMIP5 AL dimres'!$A$1:$E$34,5)*VLOOKUP($J148,'CMIP5 AL dimres'!$A$1:$E$34,5)*VLOOKUP($K148,'CMIP5 AL dimres'!$A$1:$E$34,5)*$F148)*4)/1000000)*C148</f>
        <v>0.66355200000000003</v>
      </c>
    </row>
    <row r="149" spans="1:16" ht="13">
      <c r="A149" s="16">
        <v>1</v>
      </c>
      <c r="B149" s="17" t="s">
        <v>2701</v>
      </c>
      <c r="C149" s="16">
        <v>1</v>
      </c>
      <c r="D149" s="74" t="s">
        <v>2965</v>
      </c>
      <c r="E149" s="75" t="s">
        <v>871</v>
      </c>
      <c r="F149" s="86">
        <v>12</v>
      </c>
      <c r="G149" s="16" t="s">
        <v>463</v>
      </c>
      <c r="H149" s="15" t="s">
        <v>2933</v>
      </c>
      <c r="I149" s="15" t="s">
        <v>2897</v>
      </c>
      <c r="J149" s="15">
        <v>1</v>
      </c>
      <c r="K149" s="15">
        <v>1</v>
      </c>
      <c r="L149" s="16">
        <v>2</v>
      </c>
      <c r="M149" s="77">
        <f>(((VLOOKUP($H149,'CMIP5 AL dimres'!$A$1:$E$34,2)*VLOOKUP($I149,'CMIP5 AL dimres'!$A$1:$E$34,2)*VLOOKUP($J149,'CMIP5 AL dimres'!$A$1:$E$34,2)*VLOOKUP($K149,'CMIP5 AL dimres'!$A$1:$E$34,2)*$F149)*4)/1000000)*C149</f>
        <v>42.467328000000002</v>
      </c>
      <c r="N149" s="77">
        <f>(((VLOOKUP($H149,'CMIP5 AL dimres'!$A$1:$E$34,3)*VLOOKUP($I149,'CMIP5 AL dimres'!$A$1:$E$34,3)*VLOOKUP($J149,'CMIP5 AL dimres'!$A$1:$E$34,3)*VLOOKUP($K149,'CMIP5 AL dimres'!$A$1:$E$34,3)*$F149)*4)/1000000)*C149</f>
        <v>10.616832</v>
      </c>
      <c r="O149" s="77">
        <f>(((VLOOKUP($H149,'CMIP5 AL dimres'!$A$1:$E$34,4)*VLOOKUP($I149,'CMIP5 AL dimres'!$A$1:$E$34,4)*VLOOKUP($J149,'CMIP5 AL dimres'!$A$1:$E$34,4)*VLOOKUP($K149,'CMIP5 AL dimres'!$A$1:$E$34,4)*$F149)*4)/1000000)*C149</f>
        <v>2.6542080000000001</v>
      </c>
      <c r="P149" s="77">
        <f>(((VLOOKUP($H149,'CMIP5 AL dimres'!$A$1:$E$34,5)*VLOOKUP($I149,'CMIP5 AL dimres'!$A$1:$E$34,5)*VLOOKUP($J149,'CMIP5 AL dimres'!$A$1:$E$34,5)*VLOOKUP($K149,'CMIP5 AL dimres'!$A$1:$E$34,5)*$F149)*4)/1000000)*C149</f>
        <v>0.66355200000000003</v>
      </c>
    </row>
    <row r="150" spans="1:16" ht="13">
      <c r="A150" s="16">
        <v>1</v>
      </c>
      <c r="B150" s="17" t="s">
        <v>1150</v>
      </c>
      <c r="C150" s="16">
        <v>1</v>
      </c>
      <c r="D150" s="74" t="s">
        <v>2965</v>
      </c>
      <c r="E150" s="75" t="s">
        <v>871</v>
      </c>
      <c r="F150" s="86">
        <v>12</v>
      </c>
      <c r="G150" s="16" t="s">
        <v>463</v>
      </c>
      <c r="H150" s="15" t="s">
        <v>2933</v>
      </c>
      <c r="I150" s="15" t="s">
        <v>2897</v>
      </c>
      <c r="J150" s="15">
        <v>1</v>
      </c>
      <c r="K150" s="15">
        <v>1</v>
      </c>
      <c r="L150" s="16">
        <v>2</v>
      </c>
      <c r="M150" s="77">
        <f>(((VLOOKUP($H150,'CMIP5 AL dimres'!$A$1:$E$34,2)*VLOOKUP($I150,'CMIP5 AL dimres'!$A$1:$E$34,2)*VLOOKUP($J150,'CMIP5 AL dimres'!$A$1:$E$34,2)*VLOOKUP($K150,'CMIP5 AL dimres'!$A$1:$E$34,2)*$F150)*4)/1000000)*C150</f>
        <v>42.467328000000002</v>
      </c>
      <c r="N150" s="77">
        <f>(((VLOOKUP($H150,'CMIP5 AL dimres'!$A$1:$E$34,3)*VLOOKUP($I150,'CMIP5 AL dimres'!$A$1:$E$34,3)*VLOOKUP($J150,'CMIP5 AL dimres'!$A$1:$E$34,3)*VLOOKUP($K150,'CMIP5 AL dimres'!$A$1:$E$34,3)*$F150)*4)/1000000)*C150</f>
        <v>10.616832</v>
      </c>
      <c r="O150" s="77">
        <f>(((VLOOKUP($H150,'CMIP5 AL dimres'!$A$1:$E$34,4)*VLOOKUP($I150,'CMIP5 AL dimres'!$A$1:$E$34,4)*VLOOKUP($J150,'CMIP5 AL dimres'!$A$1:$E$34,4)*VLOOKUP($K150,'CMIP5 AL dimres'!$A$1:$E$34,4)*$F150)*4)/1000000)*C150</f>
        <v>2.6542080000000001</v>
      </c>
      <c r="P150" s="77">
        <f>(((VLOOKUP($H150,'CMIP5 AL dimres'!$A$1:$E$34,5)*VLOOKUP($I150,'CMIP5 AL dimres'!$A$1:$E$34,5)*VLOOKUP($J150,'CMIP5 AL dimres'!$A$1:$E$34,5)*VLOOKUP($K150,'CMIP5 AL dimres'!$A$1:$E$34,5)*$F150)*4)/1000000)*C150</f>
        <v>0.66355200000000003</v>
      </c>
    </row>
    <row r="151" spans="1:16" ht="13">
      <c r="A151" s="16">
        <v>1</v>
      </c>
      <c r="B151" s="17" t="s">
        <v>1351</v>
      </c>
      <c r="C151" s="16">
        <v>1</v>
      </c>
      <c r="D151" s="74" t="s">
        <v>2965</v>
      </c>
      <c r="E151" s="75" t="s">
        <v>871</v>
      </c>
      <c r="F151" s="86">
        <v>12</v>
      </c>
      <c r="G151" s="16" t="s">
        <v>463</v>
      </c>
      <c r="H151" s="15" t="s">
        <v>2933</v>
      </c>
      <c r="I151" s="15" t="s">
        <v>2897</v>
      </c>
      <c r="J151" s="15">
        <v>1</v>
      </c>
      <c r="K151" s="15">
        <v>1</v>
      </c>
      <c r="L151" s="16">
        <v>2</v>
      </c>
      <c r="M151" s="77">
        <f>(((VLOOKUP($H151,'CMIP5 AL dimres'!$A$1:$E$34,2)*VLOOKUP($I151,'CMIP5 AL dimres'!$A$1:$E$34,2)*VLOOKUP($J151,'CMIP5 AL dimres'!$A$1:$E$34,2)*VLOOKUP($K151,'CMIP5 AL dimres'!$A$1:$E$34,2)*$F151)*4)/1000000)*C151</f>
        <v>42.467328000000002</v>
      </c>
      <c r="N151" s="77">
        <f>(((VLOOKUP($H151,'CMIP5 AL dimres'!$A$1:$E$34,3)*VLOOKUP($I151,'CMIP5 AL dimres'!$A$1:$E$34,3)*VLOOKUP($J151,'CMIP5 AL dimres'!$A$1:$E$34,3)*VLOOKUP($K151,'CMIP5 AL dimres'!$A$1:$E$34,3)*$F151)*4)/1000000)*C151</f>
        <v>10.616832</v>
      </c>
      <c r="O151" s="77">
        <f>(((VLOOKUP($H151,'CMIP5 AL dimres'!$A$1:$E$34,4)*VLOOKUP($I151,'CMIP5 AL dimres'!$A$1:$E$34,4)*VLOOKUP($J151,'CMIP5 AL dimres'!$A$1:$E$34,4)*VLOOKUP($K151,'CMIP5 AL dimres'!$A$1:$E$34,4)*$F151)*4)/1000000)*C151</f>
        <v>2.6542080000000001</v>
      </c>
      <c r="P151" s="77">
        <f>(((VLOOKUP($H151,'CMIP5 AL dimres'!$A$1:$E$34,5)*VLOOKUP($I151,'CMIP5 AL dimres'!$A$1:$E$34,5)*VLOOKUP($J151,'CMIP5 AL dimres'!$A$1:$E$34,5)*VLOOKUP($K151,'CMIP5 AL dimres'!$A$1:$E$34,5)*$F151)*4)/1000000)*C151</f>
        <v>0.66355200000000003</v>
      </c>
    </row>
    <row r="152" spans="1:16" ht="13">
      <c r="A152" s="16">
        <v>1</v>
      </c>
      <c r="B152" s="17" t="s">
        <v>1300</v>
      </c>
      <c r="C152" s="16">
        <v>1</v>
      </c>
      <c r="D152" s="74" t="s">
        <v>2965</v>
      </c>
      <c r="E152" s="75" t="s">
        <v>871</v>
      </c>
      <c r="F152" s="86">
        <v>12</v>
      </c>
      <c r="G152" s="16" t="s">
        <v>463</v>
      </c>
      <c r="H152" s="15" t="s">
        <v>2933</v>
      </c>
      <c r="I152" s="15" t="s">
        <v>2897</v>
      </c>
      <c r="J152" s="15">
        <v>1</v>
      </c>
      <c r="K152" s="15">
        <v>1</v>
      </c>
      <c r="L152" s="16">
        <v>2</v>
      </c>
      <c r="M152" s="77">
        <f>(((VLOOKUP($H152,'CMIP5 AL dimres'!$A$1:$E$34,2)*VLOOKUP($I152,'CMIP5 AL dimres'!$A$1:$E$34,2)*VLOOKUP($J152,'CMIP5 AL dimres'!$A$1:$E$34,2)*VLOOKUP($K152,'CMIP5 AL dimres'!$A$1:$E$34,2)*$F152)*4)/1000000)*C152</f>
        <v>42.467328000000002</v>
      </c>
      <c r="N152" s="77">
        <f>(((VLOOKUP($H152,'CMIP5 AL dimres'!$A$1:$E$34,3)*VLOOKUP($I152,'CMIP5 AL dimres'!$A$1:$E$34,3)*VLOOKUP($J152,'CMIP5 AL dimres'!$A$1:$E$34,3)*VLOOKUP($K152,'CMIP5 AL dimres'!$A$1:$E$34,3)*$F152)*4)/1000000)*C152</f>
        <v>10.616832</v>
      </c>
      <c r="O152" s="77">
        <f>(((VLOOKUP($H152,'CMIP5 AL dimres'!$A$1:$E$34,4)*VLOOKUP($I152,'CMIP5 AL dimres'!$A$1:$E$34,4)*VLOOKUP($J152,'CMIP5 AL dimres'!$A$1:$E$34,4)*VLOOKUP($K152,'CMIP5 AL dimres'!$A$1:$E$34,4)*$F152)*4)/1000000)*C152</f>
        <v>2.6542080000000001</v>
      </c>
      <c r="P152" s="77">
        <f>(((VLOOKUP($H152,'CMIP5 AL dimres'!$A$1:$E$34,5)*VLOOKUP($I152,'CMIP5 AL dimres'!$A$1:$E$34,5)*VLOOKUP($J152,'CMIP5 AL dimres'!$A$1:$E$34,5)*VLOOKUP($K152,'CMIP5 AL dimres'!$A$1:$E$34,5)*$F152)*4)/1000000)*C152</f>
        <v>0.66355200000000003</v>
      </c>
    </row>
    <row r="153" spans="1:16" ht="13">
      <c r="A153" s="16">
        <v>1</v>
      </c>
      <c r="B153" s="17" t="s">
        <v>1171</v>
      </c>
      <c r="C153" s="16">
        <v>1</v>
      </c>
      <c r="D153" s="74" t="s">
        <v>2965</v>
      </c>
      <c r="E153" s="75" t="s">
        <v>871</v>
      </c>
      <c r="F153" s="86">
        <v>12</v>
      </c>
      <c r="G153" s="16" t="s">
        <v>463</v>
      </c>
      <c r="H153" s="15" t="s">
        <v>2933</v>
      </c>
      <c r="I153" s="15" t="s">
        <v>2897</v>
      </c>
      <c r="J153" s="15">
        <v>1</v>
      </c>
      <c r="K153" s="15">
        <v>1</v>
      </c>
      <c r="L153" s="16">
        <v>2</v>
      </c>
      <c r="M153" s="77">
        <f>(((VLOOKUP($H153,'CMIP5 AL dimres'!$A$1:$E$34,2)*VLOOKUP($I153,'CMIP5 AL dimres'!$A$1:$E$34,2)*VLOOKUP($J153,'CMIP5 AL dimres'!$A$1:$E$34,2)*VLOOKUP($K153,'CMIP5 AL dimres'!$A$1:$E$34,2)*$F153)*4)/1000000)*C153</f>
        <v>42.467328000000002</v>
      </c>
      <c r="N153" s="77">
        <f>(((VLOOKUP($H153,'CMIP5 AL dimres'!$A$1:$E$34,3)*VLOOKUP($I153,'CMIP5 AL dimres'!$A$1:$E$34,3)*VLOOKUP($J153,'CMIP5 AL dimres'!$A$1:$E$34,3)*VLOOKUP($K153,'CMIP5 AL dimres'!$A$1:$E$34,3)*$F153)*4)/1000000)*C153</f>
        <v>10.616832</v>
      </c>
      <c r="O153" s="77">
        <f>(((VLOOKUP($H153,'CMIP5 AL dimres'!$A$1:$E$34,4)*VLOOKUP($I153,'CMIP5 AL dimres'!$A$1:$E$34,4)*VLOOKUP($J153,'CMIP5 AL dimres'!$A$1:$E$34,4)*VLOOKUP($K153,'CMIP5 AL dimres'!$A$1:$E$34,4)*$F153)*4)/1000000)*C153</f>
        <v>2.6542080000000001</v>
      </c>
      <c r="P153" s="77">
        <f>(((VLOOKUP($H153,'CMIP5 AL dimres'!$A$1:$E$34,5)*VLOOKUP($I153,'CMIP5 AL dimres'!$A$1:$E$34,5)*VLOOKUP($J153,'CMIP5 AL dimres'!$A$1:$E$34,5)*VLOOKUP($K153,'CMIP5 AL dimres'!$A$1:$E$34,5)*$F153)*4)/1000000)*C153</f>
        <v>0.66355200000000003</v>
      </c>
    </row>
    <row r="154" spans="1:16" ht="13">
      <c r="A154" s="16">
        <v>1</v>
      </c>
      <c r="B154" s="17" t="s">
        <v>1044</v>
      </c>
      <c r="C154" s="16">
        <v>1</v>
      </c>
      <c r="D154" s="74" t="s">
        <v>2965</v>
      </c>
      <c r="E154" s="75" t="s">
        <v>871</v>
      </c>
      <c r="F154" s="86">
        <v>12</v>
      </c>
      <c r="G154" s="16" t="s">
        <v>463</v>
      </c>
      <c r="H154" s="15" t="s">
        <v>2933</v>
      </c>
      <c r="I154" s="15" t="s">
        <v>2897</v>
      </c>
      <c r="J154" s="15">
        <v>1</v>
      </c>
      <c r="K154" s="15">
        <v>1</v>
      </c>
      <c r="L154" s="16">
        <v>2</v>
      </c>
      <c r="M154" s="77">
        <f>(((VLOOKUP($H154,'CMIP5 AL dimres'!$A$1:$E$34,2)*VLOOKUP($I154,'CMIP5 AL dimres'!$A$1:$E$34,2)*VLOOKUP($J154,'CMIP5 AL dimres'!$A$1:$E$34,2)*VLOOKUP($K154,'CMIP5 AL dimres'!$A$1:$E$34,2)*$F154)*4)/1000000)*C154</f>
        <v>42.467328000000002</v>
      </c>
      <c r="N154" s="77">
        <f>(((VLOOKUP($H154,'CMIP5 AL dimres'!$A$1:$E$34,3)*VLOOKUP($I154,'CMIP5 AL dimres'!$A$1:$E$34,3)*VLOOKUP($J154,'CMIP5 AL dimres'!$A$1:$E$34,3)*VLOOKUP($K154,'CMIP5 AL dimres'!$A$1:$E$34,3)*$F154)*4)/1000000)*C154</f>
        <v>10.616832</v>
      </c>
      <c r="O154" s="77">
        <f>(((VLOOKUP($H154,'CMIP5 AL dimres'!$A$1:$E$34,4)*VLOOKUP($I154,'CMIP5 AL dimres'!$A$1:$E$34,4)*VLOOKUP($J154,'CMIP5 AL dimres'!$A$1:$E$34,4)*VLOOKUP($K154,'CMIP5 AL dimres'!$A$1:$E$34,4)*$F154)*4)/1000000)*C154</f>
        <v>2.6542080000000001</v>
      </c>
      <c r="P154" s="77">
        <f>(((VLOOKUP($H154,'CMIP5 AL dimres'!$A$1:$E$34,5)*VLOOKUP($I154,'CMIP5 AL dimres'!$A$1:$E$34,5)*VLOOKUP($J154,'CMIP5 AL dimres'!$A$1:$E$34,5)*VLOOKUP($K154,'CMIP5 AL dimres'!$A$1:$E$34,5)*$F154)*4)/1000000)*C154</f>
        <v>0.66355200000000003</v>
      </c>
    </row>
    <row r="155" spans="1:16" ht="13">
      <c r="A155" s="16">
        <v>1</v>
      </c>
      <c r="B155" s="17" t="s">
        <v>1052</v>
      </c>
      <c r="C155" s="16">
        <v>1</v>
      </c>
      <c r="D155" s="74" t="s">
        <v>2965</v>
      </c>
      <c r="E155" s="75" t="s">
        <v>871</v>
      </c>
      <c r="F155" s="86">
        <v>12</v>
      </c>
      <c r="G155" s="16" t="s">
        <v>463</v>
      </c>
      <c r="H155" s="15" t="s">
        <v>2933</v>
      </c>
      <c r="I155" s="15" t="s">
        <v>2897</v>
      </c>
      <c r="J155" s="15">
        <v>1</v>
      </c>
      <c r="K155" s="15">
        <v>1</v>
      </c>
      <c r="L155" s="16">
        <v>2</v>
      </c>
      <c r="M155" s="77">
        <f>(((VLOOKUP($H155,'CMIP5 AL dimres'!$A$1:$E$34,2)*VLOOKUP($I155,'CMIP5 AL dimres'!$A$1:$E$34,2)*VLOOKUP($J155,'CMIP5 AL dimres'!$A$1:$E$34,2)*VLOOKUP($K155,'CMIP5 AL dimres'!$A$1:$E$34,2)*$F155)*4)/1000000)*C155</f>
        <v>42.467328000000002</v>
      </c>
      <c r="N155" s="77">
        <f>(((VLOOKUP($H155,'CMIP5 AL dimres'!$A$1:$E$34,3)*VLOOKUP($I155,'CMIP5 AL dimres'!$A$1:$E$34,3)*VLOOKUP($J155,'CMIP5 AL dimres'!$A$1:$E$34,3)*VLOOKUP($K155,'CMIP5 AL dimres'!$A$1:$E$34,3)*$F155)*4)/1000000)*C155</f>
        <v>10.616832</v>
      </c>
      <c r="O155" s="77">
        <f>(((VLOOKUP($H155,'CMIP5 AL dimres'!$A$1:$E$34,4)*VLOOKUP($I155,'CMIP5 AL dimres'!$A$1:$E$34,4)*VLOOKUP($J155,'CMIP5 AL dimres'!$A$1:$E$34,4)*VLOOKUP($K155,'CMIP5 AL dimres'!$A$1:$E$34,4)*$F155)*4)/1000000)*C155</f>
        <v>2.6542080000000001</v>
      </c>
      <c r="P155" s="77">
        <f>(((VLOOKUP($H155,'CMIP5 AL dimres'!$A$1:$E$34,5)*VLOOKUP($I155,'CMIP5 AL dimres'!$A$1:$E$34,5)*VLOOKUP($J155,'CMIP5 AL dimres'!$A$1:$E$34,5)*VLOOKUP($K155,'CMIP5 AL dimres'!$A$1:$E$34,5)*$F155)*4)/1000000)*C155</f>
        <v>0.66355200000000003</v>
      </c>
    </row>
    <row r="156" spans="1:16" ht="13">
      <c r="A156" s="16">
        <v>1</v>
      </c>
      <c r="B156" s="17" t="s">
        <v>1151</v>
      </c>
      <c r="C156" s="16">
        <v>1</v>
      </c>
      <c r="D156" s="74" t="s">
        <v>2965</v>
      </c>
      <c r="E156" s="75" t="s">
        <v>871</v>
      </c>
      <c r="F156" s="86">
        <v>12</v>
      </c>
      <c r="G156" s="16" t="s">
        <v>463</v>
      </c>
      <c r="H156" s="15" t="s">
        <v>2933</v>
      </c>
      <c r="I156" s="15" t="s">
        <v>2897</v>
      </c>
      <c r="J156" s="15">
        <v>1</v>
      </c>
      <c r="K156" s="15">
        <v>1</v>
      </c>
      <c r="L156" s="16">
        <v>2</v>
      </c>
      <c r="M156" s="77">
        <f>(((VLOOKUP($H156,'CMIP5 AL dimres'!$A$1:$E$34,2)*VLOOKUP($I156,'CMIP5 AL dimres'!$A$1:$E$34,2)*VLOOKUP($J156,'CMIP5 AL dimres'!$A$1:$E$34,2)*VLOOKUP($K156,'CMIP5 AL dimres'!$A$1:$E$34,2)*$F156)*4)/1000000)*C156</f>
        <v>42.467328000000002</v>
      </c>
      <c r="N156" s="77">
        <f>(((VLOOKUP($H156,'CMIP5 AL dimres'!$A$1:$E$34,3)*VLOOKUP($I156,'CMIP5 AL dimres'!$A$1:$E$34,3)*VLOOKUP($J156,'CMIP5 AL dimres'!$A$1:$E$34,3)*VLOOKUP($K156,'CMIP5 AL dimres'!$A$1:$E$34,3)*$F156)*4)/1000000)*C156</f>
        <v>10.616832</v>
      </c>
      <c r="O156" s="77">
        <f>(((VLOOKUP($H156,'CMIP5 AL dimres'!$A$1:$E$34,4)*VLOOKUP($I156,'CMIP5 AL dimres'!$A$1:$E$34,4)*VLOOKUP($J156,'CMIP5 AL dimres'!$A$1:$E$34,4)*VLOOKUP($K156,'CMIP5 AL dimres'!$A$1:$E$34,4)*$F156)*4)/1000000)*C156</f>
        <v>2.6542080000000001</v>
      </c>
      <c r="P156" s="77">
        <f>(((VLOOKUP($H156,'CMIP5 AL dimres'!$A$1:$E$34,5)*VLOOKUP($I156,'CMIP5 AL dimres'!$A$1:$E$34,5)*VLOOKUP($J156,'CMIP5 AL dimres'!$A$1:$E$34,5)*VLOOKUP($K156,'CMIP5 AL dimres'!$A$1:$E$34,5)*$F156)*4)/1000000)*C156</f>
        <v>0.66355200000000003</v>
      </c>
    </row>
    <row r="157" spans="1:16" ht="13">
      <c r="A157" s="16">
        <v>1</v>
      </c>
      <c r="B157" s="17" t="s">
        <v>1003</v>
      </c>
      <c r="C157" s="16">
        <v>1</v>
      </c>
      <c r="D157" s="74" t="s">
        <v>2965</v>
      </c>
      <c r="E157" s="75" t="s">
        <v>871</v>
      </c>
      <c r="F157" s="86">
        <v>12</v>
      </c>
      <c r="G157" s="16" t="s">
        <v>463</v>
      </c>
      <c r="H157" s="15" t="s">
        <v>2933</v>
      </c>
      <c r="I157" s="15" t="s">
        <v>2897</v>
      </c>
      <c r="J157" s="15">
        <v>1</v>
      </c>
      <c r="K157" s="15">
        <v>1</v>
      </c>
      <c r="L157" s="16">
        <v>2</v>
      </c>
      <c r="M157" s="77">
        <f>(((VLOOKUP($H157,'CMIP5 AL dimres'!$A$1:$E$34,2)*VLOOKUP($I157,'CMIP5 AL dimres'!$A$1:$E$34,2)*VLOOKUP($J157,'CMIP5 AL dimres'!$A$1:$E$34,2)*VLOOKUP($K157,'CMIP5 AL dimres'!$A$1:$E$34,2)*$F157)*4)/1000000)*C157</f>
        <v>42.467328000000002</v>
      </c>
      <c r="N157" s="77">
        <f>(((VLOOKUP($H157,'CMIP5 AL dimres'!$A$1:$E$34,3)*VLOOKUP($I157,'CMIP5 AL dimres'!$A$1:$E$34,3)*VLOOKUP($J157,'CMIP5 AL dimres'!$A$1:$E$34,3)*VLOOKUP($K157,'CMIP5 AL dimres'!$A$1:$E$34,3)*$F157)*4)/1000000)*C157</f>
        <v>10.616832</v>
      </c>
      <c r="O157" s="77">
        <f>(((VLOOKUP($H157,'CMIP5 AL dimres'!$A$1:$E$34,4)*VLOOKUP($I157,'CMIP5 AL dimres'!$A$1:$E$34,4)*VLOOKUP($J157,'CMIP5 AL dimres'!$A$1:$E$34,4)*VLOOKUP($K157,'CMIP5 AL dimres'!$A$1:$E$34,4)*$F157)*4)/1000000)*C157</f>
        <v>2.6542080000000001</v>
      </c>
      <c r="P157" s="77">
        <f>(((VLOOKUP($H157,'CMIP5 AL dimres'!$A$1:$E$34,5)*VLOOKUP($I157,'CMIP5 AL dimres'!$A$1:$E$34,5)*VLOOKUP($J157,'CMIP5 AL dimres'!$A$1:$E$34,5)*VLOOKUP($K157,'CMIP5 AL dimres'!$A$1:$E$34,5)*$F157)*4)/1000000)*C157</f>
        <v>0.66355200000000003</v>
      </c>
    </row>
    <row r="158" spans="1:16" ht="13">
      <c r="A158" s="16">
        <v>1</v>
      </c>
      <c r="B158" s="17" t="s">
        <v>1097</v>
      </c>
      <c r="C158" s="16">
        <v>1</v>
      </c>
      <c r="D158" s="74" t="s">
        <v>2965</v>
      </c>
      <c r="E158" s="75" t="s">
        <v>871</v>
      </c>
      <c r="F158" s="86">
        <v>12</v>
      </c>
      <c r="G158" s="16" t="s">
        <v>463</v>
      </c>
      <c r="H158" s="15" t="s">
        <v>2933</v>
      </c>
      <c r="I158" s="15" t="s">
        <v>2897</v>
      </c>
      <c r="J158" s="15">
        <v>1</v>
      </c>
      <c r="K158" s="15">
        <v>1</v>
      </c>
      <c r="L158" s="16">
        <v>2</v>
      </c>
      <c r="M158" s="77">
        <f>(((VLOOKUP($H158,'CMIP5 AL dimres'!$A$1:$E$34,2)*VLOOKUP($I158,'CMIP5 AL dimres'!$A$1:$E$34,2)*VLOOKUP($J158,'CMIP5 AL dimres'!$A$1:$E$34,2)*VLOOKUP($K158,'CMIP5 AL dimres'!$A$1:$E$34,2)*$F158)*4)/1000000)*C158</f>
        <v>42.467328000000002</v>
      </c>
      <c r="N158" s="77">
        <f>(((VLOOKUP($H158,'CMIP5 AL dimres'!$A$1:$E$34,3)*VLOOKUP($I158,'CMIP5 AL dimres'!$A$1:$E$34,3)*VLOOKUP($J158,'CMIP5 AL dimres'!$A$1:$E$34,3)*VLOOKUP($K158,'CMIP5 AL dimres'!$A$1:$E$34,3)*$F158)*4)/1000000)*C158</f>
        <v>10.616832</v>
      </c>
      <c r="O158" s="77">
        <f>(((VLOOKUP($H158,'CMIP5 AL dimres'!$A$1:$E$34,4)*VLOOKUP($I158,'CMIP5 AL dimres'!$A$1:$E$34,4)*VLOOKUP($J158,'CMIP5 AL dimres'!$A$1:$E$34,4)*VLOOKUP($K158,'CMIP5 AL dimres'!$A$1:$E$34,4)*$F158)*4)/1000000)*C158</f>
        <v>2.6542080000000001</v>
      </c>
      <c r="P158" s="77">
        <f>(((VLOOKUP($H158,'CMIP5 AL dimres'!$A$1:$E$34,5)*VLOOKUP($I158,'CMIP5 AL dimres'!$A$1:$E$34,5)*VLOOKUP($J158,'CMIP5 AL dimres'!$A$1:$E$34,5)*VLOOKUP($K158,'CMIP5 AL dimres'!$A$1:$E$34,5)*$F158)*4)/1000000)*C158</f>
        <v>0.66355200000000003</v>
      </c>
    </row>
    <row r="159" spans="1:16" ht="13">
      <c r="A159" s="16">
        <v>1</v>
      </c>
      <c r="B159" s="17" t="s">
        <v>1227</v>
      </c>
      <c r="C159" s="16">
        <v>1</v>
      </c>
      <c r="D159" s="74" t="s">
        <v>2965</v>
      </c>
      <c r="E159" s="75" t="s">
        <v>871</v>
      </c>
      <c r="F159" s="86">
        <v>12</v>
      </c>
      <c r="G159" s="16" t="s">
        <v>463</v>
      </c>
      <c r="H159" s="15" t="s">
        <v>2933</v>
      </c>
      <c r="I159" s="15" t="s">
        <v>2897</v>
      </c>
      <c r="J159" s="15">
        <v>1</v>
      </c>
      <c r="K159" s="15">
        <v>1</v>
      </c>
      <c r="L159" s="16">
        <v>2</v>
      </c>
      <c r="M159" s="77">
        <f>(((VLOOKUP($H159,'CMIP5 AL dimres'!$A$1:$E$34,2)*VLOOKUP($I159,'CMIP5 AL dimres'!$A$1:$E$34,2)*VLOOKUP($J159,'CMIP5 AL dimres'!$A$1:$E$34,2)*VLOOKUP($K159,'CMIP5 AL dimres'!$A$1:$E$34,2)*$F159)*4)/1000000)*C159</f>
        <v>42.467328000000002</v>
      </c>
      <c r="N159" s="77">
        <f>(((VLOOKUP($H159,'CMIP5 AL dimres'!$A$1:$E$34,3)*VLOOKUP($I159,'CMIP5 AL dimres'!$A$1:$E$34,3)*VLOOKUP($J159,'CMIP5 AL dimres'!$A$1:$E$34,3)*VLOOKUP($K159,'CMIP5 AL dimres'!$A$1:$E$34,3)*$F159)*4)/1000000)*C159</f>
        <v>10.616832</v>
      </c>
      <c r="O159" s="77">
        <f>(((VLOOKUP($H159,'CMIP5 AL dimres'!$A$1:$E$34,4)*VLOOKUP($I159,'CMIP5 AL dimres'!$A$1:$E$34,4)*VLOOKUP($J159,'CMIP5 AL dimres'!$A$1:$E$34,4)*VLOOKUP($K159,'CMIP5 AL dimres'!$A$1:$E$34,4)*$F159)*4)/1000000)*C159</f>
        <v>2.6542080000000001</v>
      </c>
      <c r="P159" s="77">
        <f>(((VLOOKUP($H159,'CMIP5 AL dimres'!$A$1:$E$34,5)*VLOOKUP($I159,'CMIP5 AL dimres'!$A$1:$E$34,5)*VLOOKUP($J159,'CMIP5 AL dimres'!$A$1:$E$34,5)*VLOOKUP($K159,'CMIP5 AL dimres'!$A$1:$E$34,5)*$F159)*4)/1000000)*C159</f>
        <v>0.66355200000000003</v>
      </c>
    </row>
    <row r="160" spans="1:16" ht="13">
      <c r="A160" s="16">
        <v>1</v>
      </c>
      <c r="B160" s="17" t="s">
        <v>909</v>
      </c>
      <c r="C160" s="16">
        <v>1</v>
      </c>
      <c r="D160" s="74" t="s">
        <v>2965</v>
      </c>
      <c r="E160" s="75" t="s">
        <v>871</v>
      </c>
      <c r="F160" s="86">
        <v>12</v>
      </c>
      <c r="G160" s="16" t="s">
        <v>463</v>
      </c>
      <c r="H160" s="15" t="s">
        <v>2933</v>
      </c>
      <c r="I160" s="15" t="s">
        <v>2897</v>
      </c>
      <c r="J160" s="15">
        <v>1</v>
      </c>
      <c r="K160" s="15">
        <v>1</v>
      </c>
      <c r="L160" s="16">
        <v>2</v>
      </c>
      <c r="M160" s="77">
        <f>(((VLOOKUP($H160,'CMIP5 AL dimres'!$A$1:$E$34,2)*VLOOKUP($I160,'CMIP5 AL dimres'!$A$1:$E$34,2)*VLOOKUP($J160,'CMIP5 AL dimres'!$A$1:$E$34,2)*VLOOKUP($K160,'CMIP5 AL dimres'!$A$1:$E$34,2)*$F160)*4)/1000000)*C160</f>
        <v>42.467328000000002</v>
      </c>
      <c r="N160" s="77">
        <f>(((VLOOKUP($H160,'CMIP5 AL dimres'!$A$1:$E$34,3)*VLOOKUP($I160,'CMIP5 AL dimres'!$A$1:$E$34,3)*VLOOKUP($J160,'CMIP5 AL dimres'!$A$1:$E$34,3)*VLOOKUP($K160,'CMIP5 AL dimres'!$A$1:$E$34,3)*$F160)*4)/1000000)*C160</f>
        <v>10.616832</v>
      </c>
      <c r="O160" s="77">
        <f>(((VLOOKUP($H160,'CMIP5 AL dimres'!$A$1:$E$34,4)*VLOOKUP($I160,'CMIP5 AL dimres'!$A$1:$E$34,4)*VLOOKUP($J160,'CMIP5 AL dimres'!$A$1:$E$34,4)*VLOOKUP($K160,'CMIP5 AL dimres'!$A$1:$E$34,4)*$F160)*4)/1000000)*C160</f>
        <v>2.6542080000000001</v>
      </c>
      <c r="P160" s="77">
        <f>(((VLOOKUP($H160,'CMIP5 AL dimres'!$A$1:$E$34,5)*VLOOKUP($I160,'CMIP5 AL dimres'!$A$1:$E$34,5)*VLOOKUP($J160,'CMIP5 AL dimres'!$A$1:$E$34,5)*VLOOKUP($K160,'CMIP5 AL dimres'!$A$1:$E$34,5)*$F160)*4)/1000000)*C160</f>
        <v>0.66355200000000003</v>
      </c>
    </row>
    <row r="161" spans="1:16" ht="13">
      <c r="A161" s="16">
        <v>1</v>
      </c>
      <c r="B161" s="17" t="s">
        <v>1244</v>
      </c>
      <c r="C161" s="16">
        <v>1</v>
      </c>
      <c r="D161" s="74" t="s">
        <v>2965</v>
      </c>
      <c r="E161" s="75" t="s">
        <v>871</v>
      </c>
      <c r="F161" s="86">
        <v>12</v>
      </c>
      <c r="G161" s="16" t="s">
        <v>463</v>
      </c>
      <c r="H161" s="15" t="s">
        <v>2933</v>
      </c>
      <c r="I161" s="15" t="s">
        <v>2897</v>
      </c>
      <c r="J161" s="15">
        <v>1</v>
      </c>
      <c r="K161" s="15">
        <v>1</v>
      </c>
      <c r="L161" s="16">
        <v>2</v>
      </c>
      <c r="M161" s="77">
        <f>(((VLOOKUP($H161,'CMIP5 AL dimres'!$A$1:$E$34,2)*VLOOKUP($I161,'CMIP5 AL dimres'!$A$1:$E$34,2)*VLOOKUP($J161,'CMIP5 AL dimres'!$A$1:$E$34,2)*VLOOKUP($K161,'CMIP5 AL dimres'!$A$1:$E$34,2)*$F161)*4)/1000000)*C161</f>
        <v>42.467328000000002</v>
      </c>
      <c r="N161" s="77">
        <f>(((VLOOKUP($H161,'CMIP5 AL dimres'!$A$1:$E$34,3)*VLOOKUP($I161,'CMIP5 AL dimres'!$A$1:$E$34,3)*VLOOKUP($J161,'CMIP5 AL dimres'!$A$1:$E$34,3)*VLOOKUP($K161,'CMIP5 AL dimres'!$A$1:$E$34,3)*$F161)*4)/1000000)*C161</f>
        <v>10.616832</v>
      </c>
      <c r="O161" s="77">
        <f>(((VLOOKUP($H161,'CMIP5 AL dimres'!$A$1:$E$34,4)*VLOOKUP($I161,'CMIP5 AL dimres'!$A$1:$E$34,4)*VLOOKUP($J161,'CMIP5 AL dimres'!$A$1:$E$34,4)*VLOOKUP($K161,'CMIP5 AL dimres'!$A$1:$E$34,4)*$F161)*4)/1000000)*C161</f>
        <v>2.6542080000000001</v>
      </c>
      <c r="P161" s="77">
        <f>(((VLOOKUP($H161,'CMIP5 AL dimres'!$A$1:$E$34,5)*VLOOKUP($I161,'CMIP5 AL dimres'!$A$1:$E$34,5)*VLOOKUP($J161,'CMIP5 AL dimres'!$A$1:$E$34,5)*VLOOKUP($K161,'CMIP5 AL dimres'!$A$1:$E$34,5)*$F161)*4)/1000000)*C161</f>
        <v>0.66355200000000003</v>
      </c>
    </row>
    <row r="162" spans="1:16" ht="13">
      <c r="A162" s="16">
        <v>1</v>
      </c>
      <c r="B162" s="17" t="s">
        <v>1104</v>
      </c>
      <c r="C162" s="16">
        <v>1</v>
      </c>
      <c r="D162" s="74" t="s">
        <v>2965</v>
      </c>
      <c r="E162" s="75" t="s">
        <v>871</v>
      </c>
      <c r="F162" s="86">
        <v>12</v>
      </c>
      <c r="G162" s="16" t="s">
        <v>463</v>
      </c>
      <c r="H162" s="15" t="s">
        <v>2933</v>
      </c>
      <c r="I162" s="15" t="s">
        <v>2897</v>
      </c>
      <c r="J162" s="15">
        <v>1</v>
      </c>
      <c r="K162" s="15">
        <v>1</v>
      </c>
      <c r="L162" s="16">
        <v>2</v>
      </c>
      <c r="M162" s="77">
        <f>(((VLOOKUP($H162,'CMIP5 AL dimres'!$A$1:$E$34,2)*VLOOKUP($I162,'CMIP5 AL dimres'!$A$1:$E$34,2)*VLOOKUP($J162,'CMIP5 AL dimres'!$A$1:$E$34,2)*VLOOKUP($K162,'CMIP5 AL dimres'!$A$1:$E$34,2)*$F162)*4)/1000000)*C162</f>
        <v>42.467328000000002</v>
      </c>
      <c r="N162" s="77">
        <f>(((VLOOKUP($H162,'CMIP5 AL dimres'!$A$1:$E$34,3)*VLOOKUP($I162,'CMIP5 AL dimres'!$A$1:$E$34,3)*VLOOKUP($J162,'CMIP5 AL dimres'!$A$1:$E$34,3)*VLOOKUP($K162,'CMIP5 AL dimres'!$A$1:$E$34,3)*$F162)*4)/1000000)*C162</f>
        <v>10.616832</v>
      </c>
      <c r="O162" s="77">
        <f>(((VLOOKUP($H162,'CMIP5 AL dimres'!$A$1:$E$34,4)*VLOOKUP($I162,'CMIP5 AL dimres'!$A$1:$E$34,4)*VLOOKUP($J162,'CMIP5 AL dimres'!$A$1:$E$34,4)*VLOOKUP($K162,'CMIP5 AL dimres'!$A$1:$E$34,4)*$F162)*4)/1000000)*C162</f>
        <v>2.6542080000000001</v>
      </c>
      <c r="P162" s="77">
        <f>(((VLOOKUP($H162,'CMIP5 AL dimres'!$A$1:$E$34,5)*VLOOKUP($I162,'CMIP5 AL dimres'!$A$1:$E$34,5)*VLOOKUP($J162,'CMIP5 AL dimres'!$A$1:$E$34,5)*VLOOKUP($K162,'CMIP5 AL dimres'!$A$1:$E$34,5)*$F162)*4)/1000000)*C162</f>
        <v>0.66355200000000003</v>
      </c>
    </row>
    <row r="163" spans="1:16" ht="13">
      <c r="A163" s="16">
        <v>1</v>
      </c>
      <c r="B163" s="17" t="s">
        <v>1119</v>
      </c>
      <c r="C163" s="16">
        <v>1</v>
      </c>
      <c r="D163" s="74" t="s">
        <v>2965</v>
      </c>
      <c r="E163" s="75" t="s">
        <v>871</v>
      </c>
      <c r="F163" s="86">
        <v>12</v>
      </c>
      <c r="G163" s="16" t="s">
        <v>463</v>
      </c>
      <c r="H163" s="15" t="s">
        <v>2933</v>
      </c>
      <c r="I163" s="15" t="s">
        <v>2897</v>
      </c>
      <c r="J163" s="15">
        <v>1</v>
      </c>
      <c r="K163" s="15">
        <v>1</v>
      </c>
      <c r="L163" s="16">
        <v>2</v>
      </c>
      <c r="M163" s="77">
        <f>(((VLOOKUP($H163,'CMIP5 AL dimres'!$A$1:$E$34,2)*VLOOKUP($I163,'CMIP5 AL dimres'!$A$1:$E$34,2)*VLOOKUP($J163,'CMIP5 AL dimres'!$A$1:$E$34,2)*VLOOKUP($K163,'CMIP5 AL dimres'!$A$1:$E$34,2)*$F163)*4)/1000000)*C163</f>
        <v>42.467328000000002</v>
      </c>
      <c r="N163" s="77">
        <f>(((VLOOKUP($H163,'CMIP5 AL dimres'!$A$1:$E$34,3)*VLOOKUP($I163,'CMIP5 AL dimres'!$A$1:$E$34,3)*VLOOKUP($J163,'CMIP5 AL dimres'!$A$1:$E$34,3)*VLOOKUP($K163,'CMIP5 AL dimres'!$A$1:$E$34,3)*$F163)*4)/1000000)*C163</f>
        <v>10.616832</v>
      </c>
      <c r="O163" s="77">
        <f>(((VLOOKUP($H163,'CMIP5 AL dimres'!$A$1:$E$34,4)*VLOOKUP($I163,'CMIP5 AL dimres'!$A$1:$E$34,4)*VLOOKUP($J163,'CMIP5 AL dimres'!$A$1:$E$34,4)*VLOOKUP($K163,'CMIP5 AL dimres'!$A$1:$E$34,4)*$F163)*4)/1000000)*C163</f>
        <v>2.6542080000000001</v>
      </c>
      <c r="P163" s="77">
        <f>(((VLOOKUP($H163,'CMIP5 AL dimres'!$A$1:$E$34,5)*VLOOKUP($I163,'CMIP5 AL dimres'!$A$1:$E$34,5)*VLOOKUP($J163,'CMIP5 AL dimres'!$A$1:$E$34,5)*VLOOKUP($K163,'CMIP5 AL dimres'!$A$1:$E$34,5)*$F163)*4)/1000000)*C163</f>
        <v>0.66355200000000003</v>
      </c>
    </row>
    <row r="164" spans="1:16" ht="13">
      <c r="A164" s="16">
        <v>1</v>
      </c>
      <c r="B164" s="17" t="s">
        <v>1249</v>
      </c>
      <c r="C164" s="16">
        <v>1</v>
      </c>
      <c r="D164" s="74" t="s">
        <v>2965</v>
      </c>
      <c r="E164" s="75" t="s">
        <v>871</v>
      </c>
      <c r="F164" s="86">
        <v>12</v>
      </c>
      <c r="G164" s="16" t="s">
        <v>463</v>
      </c>
      <c r="H164" s="15" t="s">
        <v>2933</v>
      </c>
      <c r="I164" s="15" t="s">
        <v>2897</v>
      </c>
      <c r="J164" s="15">
        <v>1</v>
      </c>
      <c r="K164" s="15">
        <v>1</v>
      </c>
      <c r="L164" s="16">
        <v>2</v>
      </c>
      <c r="M164" s="77">
        <f>(((VLOOKUP($H164,'CMIP5 AL dimres'!$A$1:$E$34,2)*VLOOKUP($I164,'CMIP5 AL dimres'!$A$1:$E$34,2)*VLOOKUP($J164,'CMIP5 AL dimres'!$A$1:$E$34,2)*VLOOKUP($K164,'CMIP5 AL dimres'!$A$1:$E$34,2)*$F164)*4)/1000000)*C164</f>
        <v>42.467328000000002</v>
      </c>
      <c r="N164" s="77">
        <f>(((VLOOKUP($H164,'CMIP5 AL dimres'!$A$1:$E$34,3)*VLOOKUP($I164,'CMIP5 AL dimres'!$A$1:$E$34,3)*VLOOKUP($J164,'CMIP5 AL dimres'!$A$1:$E$34,3)*VLOOKUP($K164,'CMIP5 AL dimres'!$A$1:$E$34,3)*$F164)*4)/1000000)*C164</f>
        <v>10.616832</v>
      </c>
      <c r="O164" s="77">
        <f>(((VLOOKUP($H164,'CMIP5 AL dimres'!$A$1:$E$34,4)*VLOOKUP($I164,'CMIP5 AL dimres'!$A$1:$E$34,4)*VLOOKUP($J164,'CMIP5 AL dimres'!$A$1:$E$34,4)*VLOOKUP($K164,'CMIP5 AL dimres'!$A$1:$E$34,4)*$F164)*4)/1000000)*C164</f>
        <v>2.6542080000000001</v>
      </c>
      <c r="P164" s="77">
        <f>(((VLOOKUP($H164,'CMIP5 AL dimres'!$A$1:$E$34,5)*VLOOKUP($I164,'CMIP5 AL dimres'!$A$1:$E$34,5)*VLOOKUP($J164,'CMIP5 AL dimres'!$A$1:$E$34,5)*VLOOKUP($K164,'CMIP5 AL dimres'!$A$1:$E$34,5)*$F164)*4)/1000000)*C164</f>
        <v>0.66355200000000003</v>
      </c>
    </row>
    <row r="165" spans="1:16" ht="13">
      <c r="A165" s="16">
        <v>1</v>
      </c>
      <c r="B165" s="17" t="s">
        <v>1260</v>
      </c>
      <c r="C165" s="16">
        <v>1</v>
      </c>
      <c r="D165" s="74" t="s">
        <v>2965</v>
      </c>
      <c r="E165" s="75" t="s">
        <v>871</v>
      </c>
      <c r="F165" s="86">
        <v>12</v>
      </c>
      <c r="G165" s="16" t="s">
        <v>463</v>
      </c>
      <c r="H165" s="15" t="s">
        <v>2933</v>
      </c>
      <c r="I165" s="15" t="s">
        <v>2897</v>
      </c>
      <c r="J165" s="15">
        <v>1</v>
      </c>
      <c r="K165" s="15">
        <v>1</v>
      </c>
      <c r="L165" s="16">
        <v>2</v>
      </c>
      <c r="M165" s="77">
        <f>(((VLOOKUP($H165,'CMIP5 AL dimres'!$A$1:$E$34,2)*VLOOKUP($I165,'CMIP5 AL dimres'!$A$1:$E$34,2)*VLOOKUP($J165,'CMIP5 AL dimres'!$A$1:$E$34,2)*VLOOKUP($K165,'CMIP5 AL dimres'!$A$1:$E$34,2)*$F165)*4)/1000000)*C165</f>
        <v>42.467328000000002</v>
      </c>
      <c r="N165" s="77">
        <f>(((VLOOKUP($H165,'CMIP5 AL dimres'!$A$1:$E$34,3)*VLOOKUP($I165,'CMIP5 AL dimres'!$A$1:$E$34,3)*VLOOKUP($J165,'CMIP5 AL dimres'!$A$1:$E$34,3)*VLOOKUP($K165,'CMIP5 AL dimres'!$A$1:$E$34,3)*$F165)*4)/1000000)*C165</f>
        <v>10.616832</v>
      </c>
      <c r="O165" s="77">
        <f>(((VLOOKUP($H165,'CMIP5 AL dimres'!$A$1:$E$34,4)*VLOOKUP($I165,'CMIP5 AL dimres'!$A$1:$E$34,4)*VLOOKUP($J165,'CMIP5 AL dimres'!$A$1:$E$34,4)*VLOOKUP($K165,'CMIP5 AL dimres'!$A$1:$E$34,4)*$F165)*4)/1000000)*C165</f>
        <v>2.6542080000000001</v>
      </c>
      <c r="P165" s="77">
        <f>(((VLOOKUP($H165,'CMIP5 AL dimres'!$A$1:$E$34,5)*VLOOKUP($I165,'CMIP5 AL dimres'!$A$1:$E$34,5)*VLOOKUP($J165,'CMIP5 AL dimres'!$A$1:$E$34,5)*VLOOKUP($K165,'CMIP5 AL dimres'!$A$1:$E$34,5)*$F165)*4)/1000000)*C165</f>
        <v>0.66355200000000003</v>
      </c>
    </row>
    <row r="166" spans="1:16" ht="13">
      <c r="A166" s="16">
        <v>1</v>
      </c>
      <c r="B166" s="17" t="s">
        <v>1123</v>
      </c>
      <c r="C166" s="16">
        <v>1</v>
      </c>
      <c r="D166" s="74" t="s">
        <v>2965</v>
      </c>
      <c r="E166" s="75" t="s">
        <v>871</v>
      </c>
      <c r="F166" s="86">
        <v>12</v>
      </c>
      <c r="G166" s="16" t="s">
        <v>463</v>
      </c>
      <c r="H166" s="15" t="s">
        <v>2933</v>
      </c>
      <c r="I166" s="15" t="s">
        <v>2897</v>
      </c>
      <c r="J166" s="15">
        <v>1</v>
      </c>
      <c r="K166" s="15">
        <v>1</v>
      </c>
      <c r="L166" s="16">
        <v>2</v>
      </c>
      <c r="M166" s="77">
        <f>(((VLOOKUP($H166,'CMIP5 AL dimres'!$A$1:$E$34,2)*VLOOKUP($I166,'CMIP5 AL dimres'!$A$1:$E$34,2)*VLOOKUP($J166,'CMIP5 AL dimres'!$A$1:$E$34,2)*VLOOKUP($K166,'CMIP5 AL dimres'!$A$1:$E$34,2)*$F166)*4)/1000000)*C166</f>
        <v>42.467328000000002</v>
      </c>
      <c r="N166" s="77">
        <f>(((VLOOKUP($H166,'CMIP5 AL dimres'!$A$1:$E$34,3)*VLOOKUP($I166,'CMIP5 AL dimres'!$A$1:$E$34,3)*VLOOKUP($J166,'CMIP5 AL dimres'!$A$1:$E$34,3)*VLOOKUP($K166,'CMIP5 AL dimres'!$A$1:$E$34,3)*$F166)*4)/1000000)*C166</f>
        <v>10.616832</v>
      </c>
      <c r="O166" s="77">
        <f>(((VLOOKUP($H166,'CMIP5 AL dimres'!$A$1:$E$34,4)*VLOOKUP($I166,'CMIP5 AL dimres'!$A$1:$E$34,4)*VLOOKUP($J166,'CMIP5 AL dimres'!$A$1:$E$34,4)*VLOOKUP($K166,'CMIP5 AL dimres'!$A$1:$E$34,4)*$F166)*4)/1000000)*C166</f>
        <v>2.6542080000000001</v>
      </c>
      <c r="P166" s="77">
        <f>(((VLOOKUP($H166,'CMIP5 AL dimres'!$A$1:$E$34,5)*VLOOKUP($I166,'CMIP5 AL dimres'!$A$1:$E$34,5)*VLOOKUP($J166,'CMIP5 AL dimres'!$A$1:$E$34,5)*VLOOKUP($K166,'CMIP5 AL dimres'!$A$1:$E$34,5)*$F166)*4)/1000000)*C166</f>
        <v>0.66355200000000003</v>
      </c>
    </row>
    <row r="167" spans="1:16" ht="13">
      <c r="A167" s="16">
        <v>1</v>
      </c>
      <c r="B167" s="17" t="s">
        <v>1277</v>
      </c>
      <c r="C167" s="16">
        <v>1</v>
      </c>
      <c r="D167" s="74" t="s">
        <v>2965</v>
      </c>
      <c r="E167" s="75" t="s">
        <v>871</v>
      </c>
      <c r="F167" s="86">
        <v>12</v>
      </c>
      <c r="G167" s="16" t="s">
        <v>463</v>
      </c>
      <c r="H167" s="15" t="s">
        <v>2933</v>
      </c>
      <c r="I167" s="15" t="s">
        <v>2897</v>
      </c>
      <c r="J167" s="15">
        <v>1</v>
      </c>
      <c r="K167" s="15">
        <v>1</v>
      </c>
      <c r="L167" s="16">
        <v>2</v>
      </c>
      <c r="M167" s="77">
        <f>(((VLOOKUP($H167,'CMIP5 AL dimres'!$A$1:$E$34,2)*VLOOKUP($I167,'CMIP5 AL dimres'!$A$1:$E$34,2)*VLOOKUP($J167,'CMIP5 AL dimres'!$A$1:$E$34,2)*VLOOKUP($K167,'CMIP5 AL dimres'!$A$1:$E$34,2)*$F167)*4)/1000000)*C167</f>
        <v>42.467328000000002</v>
      </c>
      <c r="N167" s="77">
        <f>(((VLOOKUP($H167,'CMIP5 AL dimres'!$A$1:$E$34,3)*VLOOKUP($I167,'CMIP5 AL dimres'!$A$1:$E$34,3)*VLOOKUP($J167,'CMIP5 AL dimres'!$A$1:$E$34,3)*VLOOKUP($K167,'CMIP5 AL dimres'!$A$1:$E$34,3)*$F167)*4)/1000000)*C167</f>
        <v>10.616832</v>
      </c>
      <c r="O167" s="77">
        <f>(((VLOOKUP($H167,'CMIP5 AL dimres'!$A$1:$E$34,4)*VLOOKUP($I167,'CMIP5 AL dimres'!$A$1:$E$34,4)*VLOOKUP($J167,'CMIP5 AL dimres'!$A$1:$E$34,4)*VLOOKUP($K167,'CMIP5 AL dimres'!$A$1:$E$34,4)*$F167)*4)/1000000)*C167</f>
        <v>2.6542080000000001</v>
      </c>
      <c r="P167" s="77">
        <f>(((VLOOKUP($H167,'CMIP5 AL dimres'!$A$1:$E$34,5)*VLOOKUP($I167,'CMIP5 AL dimres'!$A$1:$E$34,5)*VLOOKUP($J167,'CMIP5 AL dimres'!$A$1:$E$34,5)*VLOOKUP($K167,'CMIP5 AL dimres'!$A$1:$E$34,5)*$F167)*4)/1000000)*C167</f>
        <v>0.66355200000000003</v>
      </c>
    </row>
    <row r="168" spans="1:16" ht="13">
      <c r="A168" s="16">
        <v>1</v>
      </c>
      <c r="B168" s="17" t="s">
        <v>1267</v>
      </c>
      <c r="C168" s="16">
        <v>1</v>
      </c>
      <c r="D168" s="74" t="s">
        <v>2965</v>
      </c>
      <c r="E168" s="75" t="s">
        <v>871</v>
      </c>
      <c r="F168" s="86">
        <v>12</v>
      </c>
      <c r="G168" s="16" t="s">
        <v>463</v>
      </c>
      <c r="H168" s="15" t="s">
        <v>2933</v>
      </c>
      <c r="I168" s="15" t="s">
        <v>2897</v>
      </c>
      <c r="J168" s="15">
        <v>1</v>
      </c>
      <c r="K168" s="15">
        <v>1</v>
      </c>
      <c r="L168" s="16">
        <v>2</v>
      </c>
      <c r="M168" s="77">
        <f>(((VLOOKUP($H168,'CMIP5 AL dimres'!$A$1:$E$34,2)*VLOOKUP($I168,'CMIP5 AL dimres'!$A$1:$E$34,2)*VLOOKUP($J168,'CMIP5 AL dimres'!$A$1:$E$34,2)*VLOOKUP($K168,'CMIP5 AL dimres'!$A$1:$E$34,2)*$F168)*4)/1000000)*C168</f>
        <v>42.467328000000002</v>
      </c>
      <c r="N168" s="77">
        <f>(((VLOOKUP($H168,'CMIP5 AL dimres'!$A$1:$E$34,3)*VLOOKUP($I168,'CMIP5 AL dimres'!$A$1:$E$34,3)*VLOOKUP($J168,'CMIP5 AL dimres'!$A$1:$E$34,3)*VLOOKUP($K168,'CMIP5 AL dimres'!$A$1:$E$34,3)*$F168)*4)/1000000)*C168</f>
        <v>10.616832</v>
      </c>
      <c r="O168" s="77">
        <f>(((VLOOKUP($H168,'CMIP5 AL dimres'!$A$1:$E$34,4)*VLOOKUP($I168,'CMIP5 AL dimres'!$A$1:$E$34,4)*VLOOKUP($J168,'CMIP5 AL dimres'!$A$1:$E$34,4)*VLOOKUP($K168,'CMIP5 AL dimres'!$A$1:$E$34,4)*$F168)*4)/1000000)*C168</f>
        <v>2.6542080000000001</v>
      </c>
      <c r="P168" s="77">
        <f>(((VLOOKUP($H168,'CMIP5 AL dimres'!$A$1:$E$34,5)*VLOOKUP($I168,'CMIP5 AL dimres'!$A$1:$E$34,5)*VLOOKUP($J168,'CMIP5 AL dimres'!$A$1:$E$34,5)*VLOOKUP($K168,'CMIP5 AL dimres'!$A$1:$E$34,5)*$F168)*4)/1000000)*C168</f>
        <v>0.66355200000000003</v>
      </c>
    </row>
    <row r="169" spans="1:16" ht="13">
      <c r="A169" s="16">
        <v>1</v>
      </c>
      <c r="B169" s="17" t="s">
        <v>2485</v>
      </c>
      <c r="C169" s="16">
        <v>1</v>
      </c>
      <c r="D169" s="74" t="s">
        <v>2965</v>
      </c>
      <c r="E169" s="75" t="s">
        <v>871</v>
      </c>
      <c r="F169" s="86">
        <v>12</v>
      </c>
      <c r="G169" s="16" t="s">
        <v>463</v>
      </c>
      <c r="H169" s="15" t="s">
        <v>2933</v>
      </c>
      <c r="I169" s="15" t="s">
        <v>2897</v>
      </c>
      <c r="J169" s="15">
        <v>1</v>
      </c>
      <c r="K169" s="15">
        <v>1</v>
      </c>
      <c r="L169" s="16">
        <v>2</v>
      </c>
      <c r="M169" s="77">
        <f>(((VLOOKUP($H169,'CMIP5 AL dimres'!$A$1:$E$34,2)*VLOOKUP($I169,'CMIP5 AL dimres'!$A$1:$E$34,2)*VLOOKUP($J169,'CMIP5 AL dimres'!$A$1:$E$34,2)*VLOOKUP($K169,'CMIP5 AL dimres'!$A$1:$E$34,2)*$F169)*4)/1000000)*C169</f>
        <v>42.467328000000002</v>
      </c>
      <c r="N169" s="77">
        <f>(((VLOOKUP($H169,'CMIP5 AL dimres'!$A$1:$E$34,3)*VLOOKUP($I169,'CMIP5 AL dimres'!$A$1:$E$34,3)*VLOOKUP($J169,'CMIP5 AL dimres'!$A$1:$E$34,3)*VLOOKUP($K169,'CMIP5 AL dimres'!$A$1:$E$34,3)*$F169)*4)/1000000)*C169</f>
        <v>10.616832</v>
      </c>
      <c r="O169" s="77">
        <f>(((VLOOKUP($H169,'CMIP5 AL dimres'!$A$1:$E$34,4)*VLOOKUP($I169,'CMIP5 AL dimres'!$A$1:$E$34,4)*VLOOKUP($J169,'CMIP5 AL dimres'!$A$1:$E$34,4)*VLOOKUP($K169,'CMIP5 AL dimres'!$A$1:$E$34,4)*$F169)*4)/1000000)*C169</f>
        <v>2.6542080000000001</v>
      </c>
      <c r="P169" s="77">
        <f>(((VLOOKUP($H169,'CMIP5 AL dimres'!$A$1:$E$34,5)*VLOOKUP($I169,'CMIP5 AL dimres'!$A$1:$E$34,5)*VLOOKUP($J169,'CMIP5 AL dimres'!$A$1:$E$34,5)*VLOOKUP($K169,'CMIP5 AL dimres'!$A$1:$E$34,5)*$F169)*4)/1000000)*C169</f>
        <v>0.66355200000000003</v>
      </c>
    </row>
    <row r="170" spans="1:16" ht="13">
      <c r="A170" s="16">
        <v>1</v>
      </c>
      <c r="B170" s="17" t="s">
        <v>990</v>
      </c>
      <c r="C170" s="16">
        <v>1</v>
      </c>
      <c r="D170" s="74" t="s">
        <v>2965</v>
      </c>
      <c r="E170" s="75" t="s">
        <v>871</v>
      </c>
      <c r="F170" s="86">
        <v>12</v>
      </c>
      <c r="G170" s="16" t="s">
        <v>463</v>
      </c>
      <c r="H170" s="15" t="s">
        <v>2933</v>
      </c>
      <c r="I170" s="15" t="s">
        <v>2897</v>
      </c>
      <c r="J170" s="15">
        <v>1</v>
      </c>
      <c r="K170" s="15">
        <v>1</v>
      </c>
      <c r="L170" s="16">
        <v>2</v>
      </c>
      <c r="M170" s="77">
        <f>(((VLOOKUP($H170,'CMIP5 AL dimres'!$A$1:$E$34,2)*VLOOKUP($I170,'CMIP5 AL dimres'!$A$1:$E$34,2)*VLOOKUP($J170,'CMIP5 AL dimres'!$A$1:$E$34,2)*VLOOKUP($K170,'CMIP5 AL dimres'!$A$1:$E$34,2)*$F170)*4)/1000000)*C170</f>
        <v>42.467328000000002</v>
      </c>
      <c r="N170" s="77">
        <f>(((VLOOKUP($H170,'CMIP5 AL dimres'!$A$1:$E$34,3)*VLOOKUP($I170,'CMIP5 AL dimres'!$A$1:$E$34,3)*VLOOKUP($J170,'CMIP5 AL dimres'!$A$1:$E$34,3)*VLOOKUP($K170,'CMIP5 AL dimres'!$A$1:$E$34,3)*$F170)*4)/1000000)*C170</f>
        <v>10.616832</v>
      </c>
      <c r="O170" s="77">
        <f>(((VLOOKUP($H170,'CMIP5 AL dimres'!$A$1:$E$34,4)*VLOOKUP($I170,'CMIP5 AL dimres'!$A$1:$E$34,4)*VLOOKUP($J170,'CMIP5 AL dimres'!$A$1:$E$34,4)*VLOOKUP($K170,'CMIP5 AL dimres'!$A$1:$E$34,4)*$F170)*4)/1000000)*C170</f>
        <v>2.6542080000000001</v>
      </c>
      <c r="P170" s="77">
        <f>(((VLOOKUP($H170,'CMIP5 AL dimres'!$A$1:$E$34,5)*VLOOKUP($I170,'CMIP5 AL dimres'!$A$1:$E$34,5)*VLOOKUP($J170,'CMIP5 AL dimres'!$A$1:$E$34,5)*VLOOKUP($K170,'CMIP5 AL dimres'!$A$1:$E$34,5)*$F170)*4)/1000000)*C170</f>
        <v>0.66355200000000003</v>
      </c>
    </row>
    <row r="171" spans="1:16" ht="13">
      <c r="A171" s="16">
        <v>1</v>
      </c>
      <c r="B171" s="17" t="s">
        <v>567</v>
      </c>
      <c r="C171" s="16">
        <v>1</v>
      </c>
      <c r="D171" s="74" t="s">
        <v>2965</v>
      </c>
      <c r="E171" s="75" t="s">
        <v>871</v>
      </c>
      <c r="F171" s="86">
        <v>12</v>
      </c>
      <c r="G171" s="16" t="s">
        <v>463</v>
      </c>
      <c r="H171" s="15" t="s">
        <v>2933</v>
      </c>
      <c r="I171" s="15" t="s">
        <v>2897</v>
      </c>
      <c r="J171" s="15">
        <v>1</v>
      </c>
      <c r="K171" s="15">
        <v>1</v>
      </c>
      <c r="L171" s="16">
        <v>2</v>
      </c>
      <c r="M171" s="77">
        <f>(((VLOOKUP($H171,'CMIP5 AL dimres'!$A$1:$E$34,2)*VLOOKUP($I171,'CMIP5 AL dimres'!$A$1:$E$34,2)*VLOOKUP($J171,'CMIP5 AL dimres'!$A$1:$E$34,2)*VLOOKUP($K171,'CMIP5 AL dimres'!$A$1:$E$34,2)*$F171)*4)/1000000)*C171</f>
        <v>42.467328000000002</v>
      </c>
      <c r="N171" s="77">
        <f>(((VLOOKUP($H171,'CMIP5 AL dimres'!$A$1:$E$34,3)*VLOOKUP($I171,'CMIP5 AL dimres'!$A$1:$E$34,3)*VLOOKUP($J171,'CMIP5 AL dimres'!$A$1:$E$34,3)*VLOOKUP($K171,'CMIP5 AL dimres'!$A$1:$E$34,3)*$F171)*4)/1000000)*C171</f>
        <v>10.616832</v>
      </c>
      <c r="O171" s="77">
        <f>(((VLOOKUP($H171,'CMIP5 AL dimres'!$A$1:$E$34,4)*VLOOKUP($I171,'CMIP5 AL dimres'!$A$1:$E$34,4)*VLOOKUP($J171,'CMIP5 AL dimres'!$A$1:$E$34,4)*VLOOKUP($K171,'CMIP5 AL dimres'!$A$1:$E$34,4)*$F171)*4)/1000000)*C171</f>
        <v>2.6542080000000001</v>
      </c>
      <c r="P171" s="77">
        <f>(((VLOOKUP($H171,'CMIP5 AL dimres'!$A$1:$E$34,5)*VLOOKUP($I171,'CMIP5 AL dimres'!$A$1:$E$34,5)*VLOOKUP($J171,'CMIP5 AL dimres'!$A$1:$E$34,5)*VLOOKUP($K171,'CMIP5 AL dimres'!$A$1:$E$34,5)*$F171)*4)/1000000)*C171</f>
        <v>0.66355200000000003</v>
      </c>
    </row>
    <row r="172" spans="1:16" ht="13">
      <c r="A172" s="16">
        <v>1</v>
      </c>
      <c r="B172" s="17" t="s">
        <v>1036</v>
      </c>
      <c r="C172" s="16">
        <v>1</v>
      </c>
      <c r="D172" s="74" t="s">
        <v>2965</v>
      </c>
      <c r="E172" s="75" t="s">
        <v>871</v>
      </c>
      <c r="F172" s="86">
        <v>12</v>
      </c>
      <c r="G172" s="16" t="s">
        <v>463</v>
      </c>
      <c r="H172" s="15" t="s">
        <v>2933</v>
      </c>
      <c r="I172" s="15" t="s">
        <v>2897</v>
      </c>
      <c r="J172" s="15">
        <v>1</v>
      </c>
      <c r="K172" s="15">
        <v>1</v>
      </c>
      <c r="L172" s="16">
        <v>2</v>
      </c>
      <c r="M172" s="77">
        <f>(((VLOOKUP($H172,'CMIP5 AL dimres'!$A$1:$E$34,2)*VLOOKUP($I172,'CMIP5 AL dimres'!$A$1:$E$34,2)*VLOOKUP($J172,'CMIP5 AL dimres'!$A$1:$E$34,2)*VLOOKUP($K172,'CMIP5 AL dimres'!$A$1:$E$34,2)*$F172)*4)/1000000)*C172</f>
        <v>42.467328000000002</v>
      </c>
      <c r="N172" s="77">
        <f>(((VLOOKUP($H172,'CMIP5 AL dimres'!$A$1:$E$34,3)*VLOOKUP($I172,'CMIP5 AL dimres'!$A$1:$E$34,3)*VLOOKUP($J172,'CMIP5 AL dimres'!$A$1:$E$34,3)*VLOOKUP($K172,'CMIP5 AL dimres'!$A$1:$E$34,3)*$F172)*4)/1000000)*C172</f>
        <v>10.616832</v>
      </c>
      <c r="O172" s="77">
        <f>(((VLOOKUP($H172,'CMIP5 AL dimres'!$A$1:$E$34,4)*VLOOKUP($I172,'CMIP5 AL dimres'!$A$1:$E$34,4)*VLOOKUP($J172,'CMIP5 AL dimres'!$A$1:$E$34,4)*VLOOKUP($K172,'CMIP5 AL dimres'!$A$1:$E$34,4)*$F172)*4)/1000000)*C172</f>
        <v>2.6542080000000001</v>
      </c>
      <c r="P172" s="77">
        <f>(((VLOOKUP($H172,'CMIP5 AL dimres'!$A$1:$E$34,5)*VLOOKUP($I172,'CMIP5 AL dimres'!$A$1:$E$34,5)*VLOOKUP($J172,'CMIP5 AL dimres'!$A$1:$E$34,5)*VLOOKUP($K172,'CMIP5 AL dimres'!$A$1:$E$34,5)*$F172)*4)/1000000)*C172</f>
        <v>0.66355200000000003</v>
      </c>
    </row>
    <row r="173" spans="1:16" ht="13">
      <c r="A173" s="16">
        <v>2</v>
      </c>
      <c r="B173" s="17" t="s">
        <v>2491</v>
      </c>
      <c r="C173" s="16">
        <v>1</v>
      </c>
      <c r="D173" s="74" t="s">
        <v>2965</v>
      </c>
      <c r="E173" s="75" t="s">
        <v>871</v>
      </c>
      <c r="F173" s="86">
        <v>12</v>
      </c>
      <c r="G173" s="16" t="s">
        <v>463</v>
      </c>
      <c r="H173" s="15" t="s">
        <v>2933</v>
      </c>
      <c r="I173" s="15" t="s">
        <v>2897</v>
      </c>
      <c r="J173" s="15">
        <v>1</v>
      </c>
      <c r="K173" s="15">
        <v>1</v>
      </c>
      <c r="L173" s="16">
        <v>2</v>
      </c>
      <c r="M173" s="77">
        <f>(((VLOOKUP($H173,'CMIP5 AL dimres'!$A$1:$E$34,2)*VLOOKUP($I173,'CMIP5 AL dimres'!$A$1:$E$34,2)*VLOOKUP($J173,'CMIP5 AL dimres'!$A$1:$E$34,2)*VLOOKUP($K173,'CMIP5 AL dimres'!$A$1:$E$34,2)*$F173)*4)/1000000)*C173</f>
        <v>42.467328000000002</v>
      </c>
      <c r="N173" s="77">
        <f>(((VLOOKUP($H173,'CMIP5 AL dimres'!$A$1:$E$34,3)*VLOOKUP($I173,'CMIP5 AL dimres'!$A$1:$E$34,3)*VLOOKUP($J173,'CMIP5 AL dimres'!$A$1:$E$34,3)*VLOOKUP($K173,'CMIP5 AL dimres'!$A$1:$E$34,3)*$F173)*4)/1000000)*C173</f>
        <v>10.616832</v>
      </c>
      <c r="O173" s="77">
        <f>(((VLOOKUP($H173,'CMIP5 AL dimres'!$A$1:$E$34,4)*VLOOKUP($I173,'CMIP5 AL dimres'!$A$1:$E$34,4)*VLOOKUP($J173,'CMIP5 AL dimres'!$A$1:$E$34,4)*VLOOKUP($K173,'CMIP5 AL dimres'!$A$1:$E$34,4)*$F173)*4)/1000000)*C173</f>
        <v>2.6542080000000001</v>
      </c>
      <c r="P173" s="77">
        <f>(((VLOOKUP($H173,'CMIP5 AL dimres'!$A$1:$E$34,5)*VLOOKUP($I173,'CMIP5 AL dimres'!$A$1:$E$34,5)*VLOOKUP($J173,'CMIP5 AL dimres'!$A$1:$E$34,5)*VLOOKUP($K173,'CMIP5 AL dimres'!$A$1:$E$34,5)*$F173)*4)/1000000)*C173</f>
        <v>0.66355200000000003</v>
      </c>
    </row>
    <row r="174" spans="1:16" ht="13">
      <c r="A174" s="16">
        <v>1</v>
      </c>
      <c r="B174" s="17" t="s">
        <v>2681</v>
      </c>
      <c r="C174" s="16">
        <v>1</v>
      </c>
      <c r="D174" s="74" t="s">
        <v>2965</v>
      </c>
      <c r="E174" s="75" t="s">
        <v>871</v>
      </c>
      <c r="F174" s="86">
        <v>12</v>
      </c>
      <c r="G174" s="16" t="s">
        <v>463</v>
      </c>
      <c r="H174" s="15">
        <v>1</v>
      </c>
      <c r="I174" s="15">
        <v>1</v>
      </c>
      <c r="J174" s="15">
        <v>1</v>
      </c>
      <c r="K174" s="15">
        <v>1</v>
      </c>
      <c r="L174" s="16">
        <v>0</v>
      </c>
      <c r="M174" s="77">
        <f>(((VLOOKUP($H174,'CMIP5 AL dimres'!$A$1:$E$34,2)*VLOOKUP($I174,'CMIP5 AL dimres'!$A$1:$E$34,2)*VLOOKUP($J174,'CMIP5 AL dimres'!$A$1:$E$34,2)*VLOOKUP($K174,'CMIP5 AL dimres'!$A$1:$E$34,2)*$F174)*4)/1000000)*C174</f>
        <v>4.8000000000000001E-5</v>
      </c>
      <c r="N174" s="77">
        <f>(((VLOOKUP($H174,'CMIP5 AL dimres'!$A$1:$E$34,3)*VLOOKUP($I174,'CMIP5 AL dimres'!$A$1:$E$34,3)*VLOOKUP($J174,'CMIP5 AL dimres'!$A$1:$E$34,3)*VLOOKUP($K174,'CMIP5 AL dimres'!$A$1:$E$34,3)*$F174)*4)/1000000)*C174</f>
        <v>4.8000000000000001E-5</v>
      </c>
      <c r="O174" s="77">
        <f>(((VLOOKUP($H174,'CMIP5 AL dimres'!$A$1:$E$34,4)*VLOOKUP($I174,'CMIP5 AL dimres'!$A$1:$E$34,4)*VLOOKUP($J174,'CMIP5 AL dimres'!$A$1:$E$34,4)*VLOOKUP($K174,'CMIP5 AL dimres'!$A$1:$E$34,4)*$F174)*4)/1000000)*C174</f>
        <v>4.8000000000000001E-5</v>
      </c>
      <c r="P174" s="77">
        <f>(((VLOOKUP($H174,'CMIP5 AL dimres'!$A$1:$E$34,5)*VLOOKUP($I174,'CMIP5 AL dimres'!$A$1:$E$34,5)*VLOOKUP($J174,'CMIP5 AL dimres'!$A$1:$E$34,5)*VLOOKUP($K174,'CMIP5 AL dimres'!$A$1:$E$34,5)*$F174)*4)/1000000)*C174</f>
        <v>4.8000000000000001E-5</v>
      </c>
    </row>
    <row r="175" spans="1:16" ht="13">
      <c r="A175" s="16">
        <v>1</v>
      </c>
      <c r="B175" s="17" t="s">
        <v>1505</v>
      </c>
      <c r="C175" s="16">
        <v>1</v>
      </c>
      <c r="D175" s="15" t="s">
        <v>2495</v>
      </c>
      <c r="E175" s="78" t="s">
        <v>706</v>
      </c>
      <c r="F175" s="32">
        <f t="shared" ref="F175:F209" si="2">365*24*2</f>
        <v>17520</v>
      </c>
      <c r="G175" s="16" t="s">
        <v>463</v>
      </c>
      <c r="H175" s="15" t="s">
        <v>2773</v>
      </c>
      <c r="I175" s="15" t="s">
        <v>3003</v>
      </c>
      <c r="J175" s="15">
        <v>1</v>
      </c>
      <c r="K175" s="15">
        <v>1</v>
      </c>
      <c r="L175" s="16">
        <v>2</v>
      </c>
      <c r="M175" s="77">
        <f>(((VLOOKUP($H175,'CMIP5 AL dimres'!$A$1:$E$34,2)*VLOOKUP($I175,'CMIP5 AL dimres'!$A$1:$E$34,2)*VLOOKUP($J175,'CMIP5 AL dimres'!$A$1:$E$34,2)*VLOOKUP($K175,'CMIP5 AL dimres'!$A$1:$E$34,2)*$F175)*4)/1000000)*C175</f>
        <v>257.89440000000002</v>
      </c>
      <c r="N175" s="77">
        <f>(((VLOOKUP($H175,'CMIP5 AL dimres'!$A$1:$E$34,3)*VLOOKUP($I175,'CMIP5 AL dimres'!$A$1:$E$34,3)*VLOOKUP($J175,'CMIP5 AL dimres'!$A$1:$E$34,3)*VLOOKUP($K175,'CMIP5 AL dimres'!$A$1:$E$34,3)*$F175)*4)/1000000)*C175</f>
        <v>257.89440000000002</v>
      </c>
      <c r="O175" s="77">
        <f>(((VLOOKUP($H175,'CMIP5 AL dimres'!$A$1:$E$34,4)*VLOOKUP($I175,'CMIP5 AL dimres'!$A$1:$E$34,4)*VLOOKUP($J175,'CMIP5 AL dimres'!$A$1:$E$34,4)*VLOOKUP($K175,'CMIP5 AL dimres'!$A$1:$E$34,4)*$F175)*4)/1000000)*C175</f>
        <v>257.89440000000002</v>
      </c>
      <c r="P175" s="77">
        <f>(((VLOOKUP($H175,'CMIP5 AL dimres'!$A$1:$E$34,5)*VLOOKUP($I175,'CMIP5 AL dimres'!$A$1:$E$34,5)*VLOOKUP($J175,'CMIP5 AL dimres'!$A$1:$E$34,5)*VLOOKUP($K175,'CMIP5 AL dimres'!$A$1:$E$34,5)*$F175)*4)/1000000)*C175</f>
        <v>209.53919999999999</v>
      </c>
    </row>
    <row r="176" spans="1:16" ht="13">
      <c r="A176" s="16">
        <v>1</v>
      </c>
      <c r="B176" s="17" t="s">
        <v>2564</v>
      </c>
      <c r="C176" s="16">
        <v>1</v>
      </c>
      <c r="D176" s="15" t="s">
        <v>2495</v>
      </c>
      <c r="E176" s="78" t="s">
        <v>706</v>
      </c>
      <c r="F176" s="32">
        <f t="shared" si="2"/>
        <v>17520</v>
      </c>
      <c r="G176" s="16" t="s">
        <v>463</v>
      </c>
      <c r="H176" s="15" t="s">
        <v>2773</v>
      </c>
      <c r="I176" s="15" t="s">
        <v>3003</v>
      </c>
      <c r="J176" s="15">
        <v>1</v>
      </c>
      <c r="K176" s="15">
        <v>1</v>
      </c>
      <c r="L176" s="16">
        <v>2</v>
      </c>
      <c r="M176" s="77">
        <f>(((VLOOKUP($H176,'CMIP5 AL dimres'!$A$1:$E$34,2)*VLOOKUP($I176,'CMIP5 AL dimres'!$A$1:$E$34,2)*VLOOKUP($J176,'CMIP5 AL dimres'!$A$1:$E$34,2)*VLOOKUP($K176,'CMIP5 AL dimres'!$A$1:$E$34,2)*$F176)*4)/1000000)*C176</f>
        <v>257.89440000000002</v>
      </c>
      <c r="N176" s="77">
        <f>(((VLOOKUP($H176,'CMIP5 AL dimres'!$A$1:$E$34,3)*VLOOKUP($I176,'CMIP5 AL dimres'!$A$1:$E$34,3)*VLOOKUP($J176,'CMIP5 AL dimres'!$A$1:$E$34,3)*VLOOKUP($K176,'CMIP5 AL dimres'!$A$1:$E$34,3)*$F176)*4)/1000000)*C176</f>
        <v>257.89440000000002</v>
      </c>
      <c r="O176" s="77">
        <f>(((VLOOKUP($H176,'CMIP5 AL dimres'!$A$1:$E$34,4)*VLOOKUP($I176,'CMIP5 AL dimres'!$A$1:$E$34,4)*VLOOKUP($J176,'CMIP5 AL dimres'!$A$1:$E$34,4)*VLOOKUP($K176,'CMIP5 AL dimres'!$A$1:$E$34,4)*$F176)*4)/1000000)*C176</f>
        <v>257.89440000000002</v>
      </c>
      <c r="P176" s="77">
        <f>(((VLOOKUP($H176,'CMIP5 AL dimres'!$A$1:$E$34,5)*VLOOKUP($I176,'CMIP5 AL dimres'!$A$1:$E$34,5)*VLOOKUP($J176,'CMIP5 AL dimres'!$A$1:$E$34,5)*VLOOKUP($K176,'CMIP5 AL dimres'!$A$1:$E$34,5)*$F176)*4)/1000000)*C176</f>
        <v>209.53919999999999</v>
      </c>
    </row>
    <row r="177" spans="1:16" ht="13">
      <c r="A177" s="16">
        <v>1</v>
      </c>
      <c r="B177" s="17" t="s">
        <v>2675</v>
      </c>
      <c r="C177" s="16">
        <v>1</v>
      </c>
      <c r="D177" s="15" t="s">
        <v>2495</v>
      </c>
      <c r="E177" s="78" t="s">
        <v>706</v>
      </c>
      <c r="F177" s="32">
        <f t="shared" si="2"/>
        <v>17520</v>
      </c>
      <c r="G177" s="16" t="s">
        <v>463</v>
      </c>
      <c r="H177" s="15" t="s">
        <v>2773</v>
      </c>
      <c r="I177" s="15" t="s">
        <v>3003</v>
      </c>
      <c r="J177" s="15">
        <v>1</v>
      </c>
      <c r="K177" s="15">
        <v>1</v>
      </c>
      <c r="L177" s="16">
        <v>2</v>
      </c>
      <c r="M177" s="77">
        <f>(((VLOOKUP($H177,'CMIP5 AL dimres'!$A$1:$E$34,2)*VLOOKUP($I177,'CMIP5 AL dimres'!$A$1:$E$34,2)*VLOOKUP($J177,'CMIP5 AL dimres'!$A$1:$E$34,2)*VLOOKUP($K177,'CMIP5 AL dimres'!$A$1:$E$34,2)*$F177)*4)/1000000)*C177</f>
        <v>257.89440000000002</v>
      </c>
      <c r="N177" s="77">
        <f>(((VLOOKUP($H177,'CMIP5 AL dimres'!$A$1:$E$34,3)*VLOOKUP($I177,'CMIP5 AL dimres'!$A$1:$E$34,3)*VLOOKUP($J177,'CMIP5 AL dimres'!$A$1:$E$34,3)*VLOOKUP($K177,'CMIP5 AL dimres'!$A$1:$E$34,3)*$F177)*4)/1000000)*C177</f>
        <v>257.89440000000002</v>
      </c>
      <c r="O177" s="77">
        <f>(((VLOOKUP($H177,'CMIP5 AL dimres'!$A$1:$E$34,4)*VLOOKUP($I177,'CMIP5 AL dimres'!$A$1:$E$34,4)*VLOOKUP($J177,'CMIP5 AL dimres'!$A$1:$E$34,4)*VLOOKUP($K177,'CMIP5 AL dimres'!$A$1:$E$34,4)*$F177)*4)/1000000)*C177</f>
        <v>257.89440000000002</v>
      </c>
      <c r="P177" s="77">
        <f>(((VLOOKUP($H177,'CMIP5 AL dimres'!$A$1:$E$34,5)*VLOOKUP($I177,'CMIP5 AL dimres'!$A$1:$E$34,5)*VLOOKUP($J177,'CMIP5 AL dimres'!$A$1:$E$34,5)*VLOOKUP($K177,'CMIP5 AL dimres'!$A$1:$E$34,5)*$F177)*4)/1000000)*C177</f>
        <v>209.53919999999999</v>
      </c>
    </row>
    <row r="178" spans="1:16" ht="13">
      <c r="A178" s="16">
        <v>1</v>
      </c>
      <c r="B178" s="17" t="s">
        <v>2391</v>
      </c>
      <c r="C178" s="16">
        <v>1</v>
      </c>
      <c r="D178" s="15" t="s">
        <v>2495</v>
      </c>
      <c r="E178" s="78" t="s">
        <v>706</v>
      </c>
      <c r="F178" s="32">
        <f t="shared" si="2"/>
        <v>17520</v>
      </c>
      <c r="G178" s="16" t="s">
        <v>463</v>
      </c>
      <c r="H178" s="15" t="s">
        <v>2773</v>
      </c>
      <c r="I178" s="15" t="s">
        <v>3003</v>
      </c>
      <c r="J178" s="15">
        <v>1</v>
      </c>
      <c r="K178" s="15">
        <v>1</v>
      </c>
      <c r="L178" s="16">
        <v>2</v>
      </c>
      <c r="M178" s="77">
        <f>(((VLOOKUP($H178,'CMIP5 AL dimres'!$A$1:$E$34,2)*VLOOKUP($I178,'CMIP5 AL dimres'!$A$1:$E$34,2)*VLOOKUP($J178,'CMIP5 AL dimres'!$A$1:$E$34,2)*VLOOKUP($K178,'CMIP5 AL dimres'!$A$1:$E$34,2)*$F178)*4)/1000000)*C178</f>
        <v>257.89440000000002</v>
      </c>
      <c r="N178" s="77">
        <f>(((VLOOKUP($H178,'CMIP5 AL dimres'!$A$1:$E$34,3)*VLOOKUP($I178,'CMIP5 AL dimres'!$A$1:$E$34,3)*VLOOKUP($J178,'CMIP5 AL dimres'!$A$1:$E$34,3)*VLOOKUP($K178,'CMIP5 AL dimres'!$A$1:$E$34,3)*$F178)*4)/1000000)*C178</f>
        <v>257.89440000000002</v>
      </c>
      <c r="O178" s="77">
        <f>(((VLOOKUP($H178,'CMIP5 AL dimres'!$A$1:$E$34,4)*VLOOKUP($I178,'CMIP5 AL dimres'!$A$1:$E$34,4)*VLOOKUP($J178,'CMIP5 AL dimres'!$A$1:$E$34,4)*VLOOKUP($K178,'CMIP5 AL dimres'!$A$1:$E$34,4)*$F178)*4)/1000000)*C178</f>
        <v>257.89440000000002</v>
      </c>
      <c r="P178" s="77">
        <f>(((VLOOKUP($H178,'CMIP5 AL dimres'!$A$1:$E$34,5)*VLOOKUP($I178,'CMIP5 AL dimres'!$A$1:$E$34,5)*VLOOKUP($J178,'CMIP5 AL dimres'!$A$1:$E$34,5)*VLOOKUP($K178,'CMIP5 AL dimres'!$A$1:$E$34,5)*$F178)*4)/1000000)*C178</f>
        <v>209.53919999999999</v>
      </c>
    </row>
    <row r="179" spans="1:16" ht="13">
      <c r="A179" s="16">
        <v>1</v>
      </c>
      <c r="B179" s="17" t="s">
        <v>2395</v>
      </c>
      <c r="C179" s="16">
        <v>1</v>
      </c>
      <c r="D179" s="15" t="s">
        <v>2495</v>
      </c>
      <c r="E179" s="78" t="s">
        <v>706</v>
      </c>
      <c r="F179" s="32">
        <f t="shared" si="2"/>
        <v>17520</v>
      </c>
      <c r="G179" s="16" t="s">
        <v>463</v>
      </c>
      <c r="H179" s="15" t="s">
        <v>2773</v>
      </c>
      <c r="I179" s="15" t="s">
        <v>3003</v>
      </c>
      <c r="J179" s="15">
        <v>1</v>
      </c>
      <c r="K179" s="15">
        <v>1</v>
      </c>
      <c r="L179" s="16">
        <v>2</v>
      </c>
      <c r="M179" s="77">
        <f>(((VLOOKUP($H179,'CMIP5 AL dimres'!$A$1:$E$34,2)*VLOOKUP($I179,'CMIP5 AL dimres'!$A$1:$E$34,2)*VLOOKUP($J179,'CMIP5 AL dimres'!$A$1:$E$34,2)*VLOOKUP($K179,'CMIP5 AL dimres'!$A$1:$E$34,2)*$F179)*4)/1000000)*C179</f>
        <v>257.89440000000002</v>
      </c>
      <c r="N179" s="77">
        <f>(((VLOOKUP($H179,'CMIP5 AL dimres'!$A$1:$E$34,3)*VLOOKUP($I179,'CMIP5 AL dimres'!$A$1:$E$34,3)*VLOOKUP($J179,'CMIP5 AL dimres'!$A$1:$E$34,3)*VLOOKUP($K179,'CMIP5 AL dimres'!$A$1:$E$34,3)*$F179)*4)/1000000)*C179</f>
        <v>257.89440000000002</v>
      </c>
      <c r="O179" s="77">
        <f>(((VLOOKUP($H179,'CMIP5 AL dimres'!$A$1:$E$34,4)*VLOOKUP($I179,'CMIP5 AL dimres'!$A$1:$E$34,4)*VLOOKUP($J179,'CMIP5 AL dimres'!$A$1:$E$34,4)*VLOOKUP($K179,'CMIP5 AL dimres'!$A$1:$E$34,4)*$F179)*4)/1000000)*C179</f>
        <v>257.89440000000002</v>
      </c>
      <c r="P179" s="77">
        <f>(((VLOOKUP($H179,'CMIP5 AL dimres'!$A$1:$E$34,5)*VLOOKUP($I179,'CMIP5 AL dimres'!$A$1:$E$34,5)*VLOOKUP($J179,'CMIP5 AL dimres'!$A$1:$E$34,5)*VLOOKUP($K179,'CMIP5 AL dimres'!$A$1:$E$34,5)*$F179)*4)/1000000)*C179</f>
        <v>209.53919999999999</v>
      </c>
    </row>
    <row r="180" spans="1:16" ht="13">
      <c r="A180" s="16">
        <v>1</v>
      </c>
      <c r="B180" s="17" t="s">
        <v>2398</v>
      </c>
      <c r="C180" s="16">
        <v>1</v>
      </c>
      <c r="D180" s="15" t="s">
        <v>2495</v>
      </c>
      <c r="E180" s="78" t="s">
        <v>706</v>
      </c>
      <c r="F180" s="32">
        <f t="shared" si="2"/>
        <v>17520</v>
      </c>
      <c r="G180" s="16" t="s">
        <v>463</v>
      </c>
      <c r="H180" s="15" t="s">
        <v>2773</v>
      </c>
      <c r="I180" s="15" t="s">
        <v>3003</v>
      </c>
      <c r="J180" s="15">
        <v>1</v>
      </c>
      <c r="K180" s="15">
        <v>1</v>
      </c>
      <c r="L180" s="16">
        <v>2</v>
      </c>
      <c r="M180" s="77">
        <f>(((VLOOKUP($H180,'CMIP5 AL dimres'!$A$1:$E$34,2)*VLOOKUP($I180,'CMIP5 AL dimres'!$A$1:$E$34,2)*VLOOKUP($J180,'CMIP5 AL dimres'!$A$1:$E$34,2)*VLOOKUP($K180,'CMIP5 AL dimres'!$A$1:$E$34,2)*$F180)*4)/1000000)*C180</f>
        <v>257.89440000000002</v>
      </c>
      <c r="N180" s="77">
        <f>(((VLOOKUP($H180,'CMIP5 AL dimres'!$A$1:$E$34,3)*VLOOKUP($I180,'CMIP5 AL dimres'!$A$1:$E$34,3)*VLOOKUP($J180,'CMIP5 AL dimres'!$A$1:$E$34,3)*VLOOKUP($K180,'CMIP5 AL dimres'!$A$1:$E$34,3)*$F180)*4)/1000000)*C180</f>
        <v>257.89440000000002</v>
      </c>
      <c r="O180" s="77">
        <f>(((VLOOKUP($H180,'CMIP5 AL dimres'!$A$1:$E$34,4)*VLOOKUP($I180,'CMIP5 AL dimres'!$A$1:$E$34,4)*VLOOKUP($J180,'CMIP5 AL dimres'!$A$1:$E$34,4)*VLOOKUP($K180,'CMIP5 AL dimres'!$A$1:$E$34,4)*$F180)*4)/1000000)*C180</f>
        <v>257.89440000000002</v>
      </c>
      <c r="P180" s="77">
        <f>(((VLOOKUP($H180,'CMIP5 AL dimres'!$A$1:$E$34,5)*VLOOKUP($I180,'CMIP5 AL dimres'!$A$1:$E$34,5)*VLOOKUP($J180,'CMIP5 AL dimres'!$A$1:$E$34,5)*VLOOKUP($K180,'CMIP5 AL dimres'!$A$1:$E$34,5)*$F180)*4)/1000000)*C180</f>
        <v>209.53919999999999</v>
      </c>
    </row>
    <row r="181" spans="1:16" ht="13">
      <c r="A181" s="16">
        <v>1</v>
      </c>
      <c r="B181" s="17" t="s">
        <v>907</v>
      </c>
      <c r="C181" s="16">
        <v>1</v>
      </c>
      <c r="D181" s="15" t="s">
        <v>2495</v>
      </c>
      <c r="E181" s="78" t="s">
        <v>706</v>
      </c>
      <c r="F181" s="32">
        <f t="shared" si="2"/>
        <v>17520</v>
      </c>
      <c r="G181" s="16" t="s">
        <v>463</v>
      </c>
      <c r="H181" s="15" t="s">
        <v>2773</v>
      </c>
      <c r="I181" s="15" t="s">
        <v>3003</v>
      </c>
      <c r="J181" s="15">
        <v>1</v>
      </c>
      <c r="K181" s="15">
        <v>1</v>
      </c>
      <c r="L181" s="16">
        <v>2</v>
      </c>
      <c r="M181" s="77">
        <f>(((VLOOKUP($H181,'CMIP5 AL dimres'!$A$1:$E$34,2)*VLOOKUP($I181,'CMIP5 AL dimres'!$A$1:$E$34,2)*VLOOKUP($J181,'CMIP5 AL dimres'!$A$1:$E$34,2)*VLOOKUP($K181,'CMIP5 AL dimres'!$A$1:$E$34,2)*$F181)*4)/1000000)*C181</f>
        <v>257.89440000000002</v>
      </c>
      <c r="N181" s="77">
        <f>(((VLOOKUP($H181,'CMIP5 AL dimres'!$A$1:$E$34,3)*VLOOKUP($I181,'CMIP5 AL dimres'!$A$1:$E$34,3)*VLOOKUP($J181,'CMIP5 AL dimres'!$A$1:$E$34,3)*VLOOKUP($K181,'CMIP5 AL dimres'!$A$1:$E$34,3)*$F181)*4)/1000000)*C181</f>
        <v>257.89440000000002</v>
      </c>
      <c r="O181" s="77">
        <f>(((VLOOKUP($H181,'CMIP5 AL dimres'!$A$1:$E$34,4)*VLOOKUP($I181,'CMIP5 AL dimres'!$A$1:$E$34,4)*VLOOKUP($J181,'CMIP5 AL dimres'!$A$1:$E$34,4)*VLOOKUP($K181,'CMIP5 AL dimres'!$A$1:$E$34,4)*$F181)*4)/1000000)*C181</f>
        <v>257.89440000000002</v>
      </c>
      <c r="P181" s="77">
        <f>(((VLOOKUP($H181,'CMIP5 AL dimres'!$A$1:$E$34,5)*VLOOKUP($I181,'CMIP5 AL dimres'!$A$1:$E$34,5)*VLOOKUP($J181,'CMIP5 AL dimres'!$A$1:$E$34,5)*VLOOKUP($K181,'CMIP5 AL dimres'!$A$1:$E$34,5)*$F181)*4)/1000000)*C181</f>
        <v>209.53919999999999</v>
      </c>
    </row>
    <row r="182" spans="1:16" ht="13">
      <c r="A182" s="16">
        <v>1</v>
      </c>
      <c r="B182" s="17" t="s">
        <v>1357</v>
      </c>
      <c r="C182" s="16">
        <v>1</v>
      </c>
      <c r="D182" s="15" t="s">
        <v>2495</v>
      </c>
      <c r="E182" s="78" t="s">
        <v>706</v>
      </c>
      <c r="F182" s="32">
        <f t="shared" si="2"/>
        <v>17520</v>
      </c>
      <c r="G182" s="16" t="s">
        <v>463</v>
      </c>
      <c r="H182" s="15" t="s">
        <v>2773</v>
      </c>
      <c r="I182" s="15" t="s">
        <v>3003</v>
      </c>
      <c r="J182" s="15">
        <v>1</v>
      </c>
      <c r="K182" s="15">
        <v>1</v>
      </c>
      <c r="L182" s="16">
        <v>2</v>
      </c>
      <c r="M182" s="77">
        <f>(((VLOOKUP($H182,'CMIP5 AL dimres'!$A$1:$E$34,2)*VLOOKUP($I182,'CMIP5 AL dimres'!$A$1:$E$34,2)*VLOOKUP($J182,'CMIP5 AL dimres'!$A$1:$E$34,2)*VLOOKUP($K182,'CMIP5 AL dimres'!$A$1:$E$34,2)*$F182)*4)/1000000)*C182</f>
        <v>257.89440000000002</v>
      </c>
      <c r="N182" s="77">
        <f>(((VLOOKUP($H182,'CMIP5 AL dimres'!$A$1:$E$34,3)*VLOOKUP($I182,'CMIP5 AL dimres'!$A$1:$E$34,3)*VLOOKUP($J182,'CMIP5 AL dimres'!$A$1:$E$34,3)*VLOOKUP($K182,'CMIP5 AL dimres'!$A$1:$E$34,3)*$F182)*4)/1000000)*C182</f>
        <v>257.89440000000002</v>
      </c>
      <c r="O182" s="77">
        <f>(((VLOOKUP($H182,'CMIP5 AL dimres'!$A$1:$E$34,4)*VLOOKUP($I182,'CMIP5 AL dimres'!$A$1:$E$34,4)*VLOOKUP($J182,'CMIP5 AL dimres'!$A$1:$E$34,4)*VLOOKUP($K182,'CMIP5 AL dimres'!$A$1:$E$34,4)*$F182)*4)/1000000)*C182</f>
        <v>257.89440000000002</v>
      </c>
      <c r="P182" s="77">
        <f>(((VLOOKUP($H182,'CMIP5 AL dimres'!$A$1:$E$34,5)*VLOOKUP($I182,'CMIP5 AL dimres'!$A$1:$E$34,5)*VLOOKUP($J182,'CMIP5 AL dimres'!$A$1:$E$34,5)*VLOOKUP($K182,'CMIP5 AL dimres'!$A$1:$E$34,5)*$F182)*4)/1000000)*C182</f>
        <v>209.53919999999999</v>
      </c>
    </row>
    <row r="183" spans="1:16" ht="13">
      <c r="A183" s="16">
        <v>1</v>
      </c>
      <c r="B183" s="17" t="s">
        <v>2799</v>
      </c>
      <c r="C183" s="16">
        <v>1</v>
      </c>
      <c r="D183" s="15" t="s">
        <v>2495</v>
      </c>
      <c r="E183" s="78" t="s">
        <v>706</v>
      </c>
      <c r="F183" s="32">
        <f t="shared" si="2"/>
        <v>17520</v>
      </c>
      <c r="G183" s="16" t="s">
        <v>463</v>
      </c>
      <c r="H183" s="15" t="s">
        <v>2773</v>
      </c>
      <c r="I183" s="15" t="s">
        <v>3003</v>
      </c>
      <c r="J183" s="15">
        <v>1</v>
      </c>
      <c r="K183" s="15">
        <v>1</v>
      </c>
      <c r="L183" s="16">
        <v>2</v>
      </c>
      <c r="M183" s="77">
        <f>(((VLOOKUP($H183,'CMIP5 AL dimres'!$A$1:$E$34,2)*VLOOKUP($I183,'CMIP5 AL dimres'!$A$1:$E$34,2)*VLOOKUP($J183,'CMIP5 AL dimres'!$A$1:$E$34,2)*VLOOKUP($K183,'CMIP5 AL dimres'!$A$1:$E$34,2)*$F183)*4)/1000000)*C183</f>
        <v>257.89440000000002</v>
      </c>
      <c r="N183" s="77">
        <f>(((VLOOKUP($H183,'CMIP5 AL dimres'!$A$1:$E$34,3)*VLOOKUP($I183,'CMIP5 AL dimres'!$A$1:$E$34,3)*VLOOKUP($J183,'CMIP5 AL dimres'!$A$1:$E$34,3)*VLOOKUP($K183,'CMIP5 AL dimres'!$A$1:$E$34,3)*$F183)*4)/1000000)*C183</f>
        <v>257.89440000000002</v>
      </c>
      <c r="O183" s="77">
        <f>(((VLOOKUP($H183,'CMIP5 AL dimres'!$A$1:$E$34,4)*VLOOKUP($I183,'CMIP5 AL dimres'!$A$1:$E$34,4)*VLOOKUP($J183,'CMIP5 AL dimres'!$A$1:$E$34,4)*VLOOKUP($K183,'CMIP5 AL dimres'!$A$1:$E$34,4)*$F183)*4)/1000000)*C183</f>
        <v>257.89440000000002</v>
      </c>
      <c r="P183" s="77">
        <f>(((VLOOKUP($H183,'CMIP5 AL dimres'!$A$1:$E$34,5)*VLOOKUP($I183,'CMIP5 AL dimres'!$A$1:$E$34,5)*VLOOKUP($J183,'CMIP5 AL dimres'!$A$1:$E$34,5)*VLOOKUP($K183,'CMIP5 AL dimres'!$A$1:$E$34,5)*$F183)*4)/1000000)*C183</f>
        <v>209.53919999999999</v>
      </c>
    </row>
    <row r="184" spans="1:16" ht="13">
      <c r="A184" s="16">
        <v>1</v>
      </c>
      <c r="B184" s="17" t="s">
        <v>2512</v>
      </c>
      <c r="C184" s="16">
        <v>1</v>
      </c>
      <c r="D184" s="15" t="s">
        <v>2495</v>
      </c>
      <c r="E184" s="78" t="s">
        <v>706</v>
      </c>
      <c r="F184" s="32">
        <f t="shared" si="2"/>
        <v>17520</v>
      </c>
      <c r="G184" s="16" t="s">
        <v>463</v>
      </c>
      <c r="H184" s="15" t="s">
        <v>2773</v>
      </c>
      <c r="I184" s="15" t="s">
        <v>3003</v>
      </c>
      <c r="J184" s="15">
        <v>1</v>
      </c>
      <c r="K184" s="15">
        <v>1</v>
      </c>
      <c r="L184" s="16">
        <v>2</v>
      </c>
      <c r="M184" s="77">
        <f>(((VLOOKUP($H184,'CMIP5 AL dimres'!$A$1:$E$34,2)*VLOOKUP($I184,'CMIP5 AL dimres'!$A$1:$E$34,2)*VLOOKUP($J184,'CMIP5 AL dimres'!$A$1:$E$34,2)*VLOOKUP($K184,'CMIP5 AL dimres'!$A$1:$E$34,2)*$F184)*4)/1000000)*C184</f>
        <v>257.89440000000002</v>
      </c>
      <c r="N184" s="77">
        <f>(((VLOOKUP($H184,'CMIP5 AL dimres'!$A$1:$E$34,3)*VLOOKUP($I184,'CMIP5 AL dimres'!$A$1:$E$34,3)*VLOOKUP($J184,'CMIP5 AL dimres'!$A$1:$E$34,3)*VLOOKUP($K184,'CMIP5 AL dimres'!$A$1:$E$34,3)*$F184)*4)/1000000)*C184</f>
        <v>257.89440000000002</v>
      </c>
      <c r="O184" s="77">
        <f>(((VLOOKUP($H184,'CMIP5 AL dimres'!$A$1:$E$34,4)*VLOOKUP($I184,'CMIP5 AL dimres'!$A$1:$E$34,4)*VLOOKUP($J184,'CMIP5 AL dimres'!$A$1:$E$34,4)*VLOOKUP($K184,'CMIP5 AL dimres'!$A$1:$E$34,4)*$F184)*4)/1000000)*C184</f>
        <v>257.89440000000002</v>
      </c>
      <c r="P184" s="77">
        <f>(((VLOOKUP($H184,'CMIP5 AL dimres'!$A$1:$E$34,5)*VLOOKUP($I184,'CMIP5 AL dimres'!$A$1:$E$34,5)*VLOOKUP($J184,'CMIP5 AL dimres'!$A$1:$E$34,5)*VLOOKUP($K184,'CMIP5 AL dimres'!$A$1:$E$34,5)*$F184)*4)/1000000)*C184</f>
        <v>209.53919999999999</v>
      </c>
    </row>
    <row r="185" spans="1:16" ht="13">
      <c r="A185" s="16">
        <v>1</v>
      </c>
      <c r="B185" s="17" t="s">
        <v>2515</v>
      </c>
      <c r="C185" s="16">
        <v>1</v>
      </c>
      <c r="D185" s="15" t="s">
        <v>2495</v>
      </c>
      <c r="E185" s="78" t="s">
        <v>706</v>
      </c>
      <c r="F185" s="32">
        <f t="shared" si="2"/>
        <v>17520</v>
      </c>
      <c r="G185" s="16" t="s">
        <v>463</v>
      </c>
      <c r="H185" s="15" t="s">
        <v>2773</v>
      </c>
      <c r="I185" s="15" t="s">
        <v>3003</v>
      </c>
      <c r="J185" s="15">
        <v>1</v>
      </c>
      <c r="K185" s="15">
        <v>1</v>
      </c>
      <c r="L185" s="16">
        <v>2</v>
      </c>
      <c r="M185" s="77">
        <f>(((VLOOKUP($H185,'CMIP5 AL dimres'!$A$1:$E$34,2)*VLOOKUP($I185,'CMIP5 AL dimres'!$A$1:$E$34,2)*VLOOKUP($J185,'CMIP5 AL dimres'!$A$1:$E$34,2)*VLOOKUP($K185,'CMIP5 AL dimres'!$A$1:$E$34,2)*$F185)*4)/1000000)*C185</f>
        <v>257.89440000000002</v>
      </c>
      <c r="N185" s="77">
        <f>(((VLOOKUP($H185,'CMIP5 AL dimres'!$A$1:$E$34,3)*VLOOKUP($I185,'CMIP5 AL dimres'!$A$1:$E$34,3)*VLOOKUP($J185,'CMIP5 AL dimres'!$A$1:$E$34,3)*VLOOKUP($K185,'CMIP5 AL dimres'!$A$1:$E$34,3)*$F185)*4)/1000000)*C185</f>
        <v>257.89440000000002</v>
      </c>
      <c r="O185" s="77">
        <f>(((VLOOKUP($H185,'CMIP5 AL dimres'!$A$1:$E$34,4)*VLOOKUP($I185,'CMIP5 AL dimres'!$A$1:$E$34,4)*VLOOKUP($J185,'CMIP5 AL dimres'!$A$1:$E$34,4)*VLOOKUP($K185,'CMIP5 AL dimres'!$A$1:$E$34,4)*$F185)*4)/1000000)*C185</f>
        <v>257.89440000000002</v>
      </c>
      <c r="P185" s="77">
        <f>(((VLOOKUP($H185,'CMIP5 AL dimres'!$A$1:$E$34,5)*VLOOKUP($I185,'CMIP5 AL dimres'!$A$1:$E$34,5)*VLOOKUP($J185,'CMIP5 AL dimres'!$A$1:$E$34,5)*VLOOKUP($K185,'CMIP5 AL dimres'!$A$1:$E$34,5)*$F185)*4)/1000000)*C185</f>
        <v>209.53919999999999</v>
      </c>
    </row>
    <row r="186" spans="1:16" ht="13">
      <c r="A186" s="16">
        <v>1</v>
      </c>
      <c r="B186" s="17" t="s">
        <v>2616</v>
      </c>
      <c r="C186" s="16">
        <v>1</v>
      </c>
      <c r="D186" s="15" t="s">
        <v>2495</v>
      </c>
      <c r="E186" s="78" t="s">
        <v>706</v>
      </c>
      <c r="F186" s="32">
        <f t="shared" si="2"/>
        <v>17520</v>
      </c>
      <c r="G186" s="16" t="s">
        <v>463</v>
      </c>
      <c r="H186" s="15" t="s">
        <v>2773</v>
      </c>
      <c r="I186" s="15" t="s">
        <v>3003</v>
      </c>
      <c r="J186" s="15">
        <v>1</v>
      </c>
      <c r="K186" s="15">
        <v>1</v>
      </c>
      <c r="L186" s="16">
        <v>2</v>
      </c>
      <c r="M186" s="77">
        <f>(((VLOOKUP($H186,'CMIP5 AL dimres'!$A$1:$E$34,2)*VLOOKUP($I186,'CMIP5 AL dimres'!$A$1:$E$34,2)*VLOOKUP($J186,'CMIP5 AL dimres'!$A$1:$E$34,2)*VLOOKUP($K186,'CMIP5 AL dimres'!$A$1:$E$34,2)*$F186)*4)/1000000)*C186</f>
        <v>257.89440000000002</v>
      </c>
      <c r="N186" s="77">
        <f>(((VLOOKUP($H186,'CMIP5 AL dimres'!$A$1:$E$34,3)*VLOOKUP($I186,'CMIP5 AL dimres'!$A$1:$E$34,3)*VLOOKUP($J186,'CMIP5 AL dimres'!$A$1:$E$34,3)*VLOOKUP($K186,'CMIP5 AL dimres'!$A$1:$E$34,3)*$F186)*4)/1000000)*C186</f>
        <v>257.89440000000002</v>
      </c>
      <c r="O186" s="77">
        <f>(((VLOOKUP($H186,'CMIP5 AL dimres'!$A$1:$E$34,4)*VLOOKUP($I186,'CMIP5 AL dimres'!$A$1:$E$34,4)*VLOOKUP($J186,'CMIP5 AL dimres'!$A$1:$E$34,4)*VLOOKUP($K186,'CMIP5 AL dimres'!$A$1:$E$34,4)*$F186)*4)/1000000)*C186</f>
        <v>257.89440000000002</v>
      </c>
      <c r="P186" s="77">
        <f>(((VLOOKUP($H186,'CMIP5 AL dimres'!$A$1:$E$34,5)*VLOOKUP($I186,'CMIP5 AL dimres'!$A$1:$E$34,5)*VLOOKUP($J186,'CMIP5 AL dimres'!$A$1:$E$34,5)*VLOOKUP($K186,'CMIP5 AL dimres'!$A$1:$E$34,5)*$F186)*4)/1000000)*C186</f>
        <v>209.53919999999999</v>
      </c>
    </row>
    <row r="187" spans="1:16" ht="13">
      <c r="A187" s="16">
        <v>1</v>
      </c>
      <c r="B187" s="17" t="s">
        <v>2619</v>
      </c>
      <c r="C187" s="16">
        <v>1</v>
      </c>
      <c r="D187" s="15" t="s">
        <v>2495</v>
      </c>
      <c r="E187" s="78" t="s">
        <v>706</v>
      </c>
      <c r="F187" s="32">
        <f t="shared" si="2"/>
        <v>17520</v>
      </c>
      <c r="G187" s="16" t="s">
        <v>463</v>
      </c>
      <c r="H187" s="15" t="s">
        <v>2773</v>
      </c>
      <c r="I187" s="15" t="s">
        <v>3003</v>
      </c>
      <c r="J187" s="15">
        <v>1</v>
      </c>
      <c r="K187" s="15">
        <v>1</v>
      </c>
      <c r="L187" s="16">
        <v>2</v>
      </c>
      <c r="M187" s="77">
        <f>(((VLOOKUP($H187,'CMIP5 AL dimres'!$A$1:$E$34,2)*VLOOKUP($I187,'CMIP5 AL dimres'!$A$1:$E$34,2)*VLOOKUP($J187,'CMIP5 AL dimres'!$A$1:$E$34,2)*VLOOKUP($K187,'CMIP5 AL dimres'!$A$1:$E$34,2)*$F187)*4)/1000000)*C187</f>
        <v>257.89440000000002</v>
      </c>
      <c r="N187" s="77">
        <f>(((VLOOKUP($H187,'CMIP5 AL dimres'!$A$1:$E$34,3)*VLOOKUP($I187,'CMIP5 AL dimres'!$A$1:$E$34,3)*VLOOKUP($J187,'CMIP5 AL dimres'!$A$1:$E$34,3)*VLOOKUP($K187,'CMIP5 AL dimres'!$A$1:$E$34,3)*$F187)*4)/1000000)*C187</f>
        <v>257.89440000000002</v>
      </c>
      <c r="O187" s="77">
        <f>(((VLOOKUP($H187,'CMIP5 AL dimres'!$A$1:$E$34,4)*VLOOKUP($I187,'CMIP5 AL dimres'!$A$1:$E$34,4)*VLOOKUP($J187,'CMIP5 AL dimres'!$A$1:$E$34,4)*VLOOKUP($K187,'CMIP5 AL dimres'!$A$1:$E$34,4)*$F187)*4)/1000000)*C187</f>
        <v>257.89440000000002</v>
      </c>
      <c r="P187" s="77">
        <f>(((VLOOKUP($H187,'CMIP5 AL dimres'!$A$1:$E$34,5)*VLOOKUP($I187,'CMIP5 AL dimres'!$A$1:$E$34,5)*VLOOKUP($J187,'CMIP5 AL dimres'!$A$1:$E$34,5)*VLOOKUP($K187,'CMIP5 AL dimres'!$A$1:$E$34,5)*$F187)*4)/1000000)*C187</f>
        <v>209.53919999999999</v>
      </c>
    </row>
    <row r="188" spans="1:16" ht="13">
      <c r="A188" s="16">
        <v>1</v>
      </c>
      <c r="B188" s="17" t="s">
        <v>2736</v>
      </c>
      <c r="C188" s="16">
        <v>1</v>
      </c>
      <c r="D188" s="15" t="s">
        <v>2495</v>
      </c>
      <c r="E188" s="78" t="s">
        <v>706</v>
      </c>
      <c r="F188" s="32">
        <f t="shared" si="2"/>
        <v>17520</v>
      </c>
      <c r="G188" s="16" t="s">
        <v>463</v>
      </c>
      <c r="H188" s="15" t="s">
        <v>2773</v>
      </c>
      <c r="I188" s="15" t="s">
        <v>3003</v>
      </c>
      <c r="J188" s="15">
        <v>1</v>
      </c>
      <c r="K188" s="15">
        <v>1</v>
      </c>
      <c r="L188" s="16">
        <v>2</v>
      </c>
      <c r="M188" s="77">
        <f>(((VLOOKUP($H188,'CMIP5 AL dimres'!$A$1:$E$34,2)*VLOOKUP($I188,'CMIP5 AL dimres'!$A$1:$E$34,2)*VLOOKUP($J188,'CMIP5 AL dimres'!$A$1:$E$34,2)*VLOOKUP($K188,'CMIP5 AL dimres'!$A$1:$E$34,2)*$F188)*4)/1000000)*C188</f>
        <v>257.89440000000002</v>
      </c>
      <c r="N188" s="77">
        <f>(((VLOOKUP($H188,'CMIP5 AL dimres'!$A$1:$E$34,3)*VLOOKUP($I188,'CMIP5 AL dimres'!$A$1:$E$34,3)*VLOOKUP($J188,'CMIP5 AL dimres'!$A$1:$E$34,3)*VLOOKUP($K188,'CMIP5 AL dimres'!$A$1:$E$34,3)*$F188)*4)/1000000)*C188</f>
        <v>257.89440000000002</v>
      </c>
      <c r="O188" s="77">
        <f>(((VLOOKUP($H188,'CMIP5 AL dimres'!$A$1:$E$34,4)*VLOOKUP($I188,'CMIP5 AL dimres'!$A$1:$E$34,4)*VLOOKUP($J188,'CMIP5 AL dimres'!$A$1:$E$34,4)*VLOOKUP($K188,'CMIP5 AL dimres'!$A$1:$E$34,4)*$F188)*4)/1000000)*C188</f>
        <v>257.89440000000002</v>
      </c>
      <c r="P188" s="77">
        <f>(((VLOOKUP($H188,'CMIP5 AL dimres'!$A$1:$E$34,5)*VLOOKUP($I188,'CMIP5 AL dimres'!$A$1:$E$34,5)*VLOOKUP($J188,'CMIP5 AL dimres'!$A$1:$E$34,5)*VLOOKUP($K188,'CMIP5 AL dimres'!$A$1:$E$34,5)*$F188)*4)/1000000)*C188</f>
        <v>209.53919999999999</v>
      </c>
    </row>
    <row r="189" spans="1:16" ht="13">
      <c r="A189" s="16">
        <v>1</v>
      </c>
      <c r="B189" s="17" t="s">
        <v>2739</v>
      </c>
      <c r="C189" s="16">
        <v>1</v>
      </c>
      <c r="D189" s="15" t="s">
        <v>2495</v>
      </c>
      <c r="E189" s="78" t="s">
        <v>706</v>
      </c>
      <c r="F189" s="32">
        <f t="shared" si="2"/>
        <v>17520</v>
      </c>
      <c r="G189" s="16" t="s">
        <v>463</v>
      </c>
      <c r="H189" s="15" t="s">
        <v>2773</v>
      </c>
      <c r="I189" s="15" t="s">
        <v>3003</v>
      </c>
      <c r="J189" s="15">
        <v>1</v>
      </c>
      <c r="K189" s="15">
        <v>1</v>
      </c>
      <c r="L189" s="16">
        <v>2</v>
      </c>
      <c r="M189" s="77">
        <f>(((VLOOKUP($H189,'CMIP5 AL dimres'!$A$1:$E$34,2)*VLOOKUP($I189,'CMIP5 AL dimres'!$A$1:$E$34,2)*VLOOKUP($J189,'CMIP5 AL dimres'!$A$1:$E$34,2)*VLOOKUP($K189,'CMIP5 AL dimres'!$A$1:$E$34,2)*$F189)*4)/1000000)*C189</f>
        <v>257.89440000000002</v>
      </c>
      <c r="N189" s="77">
        <f>(((VLOOKUP($H189,'CMIP5 AL dimres'!$A$1:$E$34,3)*VLOOKUP($I189,'CMIP5 AL dimres'!$A$1:$E$34,3)*VLOOKUP($J189,'CMIP5 AL dimres'!$A$1:$E$34,3)*VLOOKUP($K189,'CMIP5 AL dimres'!$A$1:$E$34,3)*$F189)*4)/1000000)*C189</f>
        <v>257.89440000000002</v>
      </c>
      <c r="O189" s="77">
        <f>(((VLOOKUP($H189,'CMIP5 AL dimres'!$A$1:$E$34,4)*VLOOKUP($I189,'CMIP5 AL dimres'!$A$1:$E$34,4)*VLOOKUP($J189,'CMIP5 AL dimres'!$A$1:$E$34,4)*VLOOKUP($K189,'CMIP5 AL dimres'!$A$1:$E$34,4)*$F189)*4)/1000000)*C189</f>
        <v>257.89440000000002</v>
      </c>
      <c r="P189" s="77">
        <f>(((VLOOKUP($H189,'CMIP5 AL dimres'!$A$1:$E$34,5)*VLOOKUP($I189,'CMIP5 AL dimres'!$A$1:$E$34,5)*VLOOKUP($J189,'CMIP5 AL dimres'!$A$1:$E$34,5)*VLOOKUP($K189,'CMIP5 AL dimres'!$A$1:$E$34,5)*$F189)*4)/1000000)*C189</f>
        <v>209.53919999999999</v>
      </c>
    </row>
    <row r="190" spans="1:16" ht="13">
      <c r="A190" s="16">
        <v>1</v>
      </c>
      <c r="B190" s="17" t="s">
        <v>2629</v>
      </c>
      <c r="C190" s="16">
        <v>1</v>
      </c>
      <c r="D190" s="15" t="s">
        <v>2495</v>
      </c>
      <c r="E190" s="78" t="s">
        <v>706</v>
      </c>
      <c r="F190" s="32">
        <f t="shared" si="2"/>
        <v>17520</v>
      </c>
      <c r="G190" s="16" t="s">
        <v>463</v>
      </c>
      <c r="H190" s="15" t="s">
        <v>2773</v>
      </c>
      <c r="I190" s="15" t="s">
        <v>3003</v>
      </c>
      <c r="J190" s="15">
        <v>1</v>
      </c>
      <c r="K190" s="15">
        <v>1</v>
      </c>
      <c r="L190" s="16">
        <v>2</v>
      </c>
      <c r="M190" s="77">
        <f>(((VLOOKUP($H190,'CMIP5 AL dimres'!$A$1:$E$34,2)*VLOOKUP($I190,'CMIP5 AL dimres'!$A$1:$E$34,2)*VLOOKUP($J190,'CMIP5 AL dimres'!$A$1:$E$34,2)*VLOOKUP($K190,'CMIP5 AL dimres'!$A$1:$E$34,2)*$F190)*4)/1000000)*C190</f>
        <v>257.89440000000002</v>
      </c>
      <c r="N190" s="77">
        <f>(((VLOOKUP($H190,'CMIP5 AL dimres'!$A$1:$E$34,3)*VLOOKUP($I190,'CMIP5 AL dimres'!$A$1:$E$34,3)*VLOOKUP($J190,'CMIP5 AL dimres'!$A$1:$E$34,3)*VLOOKUP($K190,'CMIP5 AL dimres'!$A$1:$E$34,3)*$F190)*4)/1000000)*C190</f>
        <v>257.89440000000002</v>
      </c>
      <c r="O190" s="77">
        <f>(((VLOOKUP($H190,'CMIP5 AL dimres'!$A$1:$E$34,4)*VLOOKUP($I190,'CMIP5 AL dimres'!$A$1:$E$34,4)*VLOOKUP($J190,'CMIP5 AL dimres'!$A$1:$E$34,4)*VLOOKUP($K190,'CMIP5 AL dimres'!$A$1:$E$34,4)*$F190)*4)/1000000)*C190</f>
        <v>257.89440000000002</v>
      </c>
      <c r="P190" s="77">
        <f>(((VLOOKUP($H190,'CMIP5 AL dimres'!$A$1:$E$34,5)*VLOOKUP($I190,'CMIP5 AL dimres'!$A$1:$E$34,5)*VLOOKUP($J190,'CMIP5 AL dimres'!$A$1:$E$34,5)*VLOOKUP($K190,'CMIP5 AL dimres'!$A$1:$E$34,5)*$F190)*4)/1000000)*C190</f>
        <v>209.53919999999999</v>
      </c>
    </row>
    <row r="191" spans="1:16" ht="13">
      <c r="A191" s="16">
        <v>1</v>
      </c>
      <c r="B191" s="17" t="s">
        <v>2632</v>
      </c>
      <c r="C191" s="16">
        <v>1</v>
      </c>
      <c r="D191" s="15" t="s">
        <v>2495</v>
      </c>
      <c r="E191" s="78" t="s">
        <v>706</v>
      </c>
      <c r="F191" s="32">
        <f t="shared" si="2"/>
        <v>17520</v>
      </c>
      <c r="G191" s="16" t="s">
        <v>463</v>
      </c>
      <c r="H191" s="15" t="s">
        <v>2773</v>
      </c>
      <c r="I191" s="15" t="s">
        <v>3003</v>
      </c>
      <c r="J191" s="15">
        <v>1</v>
      </c>
      <c r="K191" s="15">
        <v>1</v>
      </c>
      <c r="L191" s="16">
        <v>2</v>
      </c>
      <c r="M191" s="77">
        <f>(((VLOOKUP($H191,'CMIP5 AL dimres'!$A$1:$E$34,2)*VLOOKUP($I191,'CMIP5 AL dimres'!$A$1:$E$34,2)*VLOOKUP($J191,'CMIP5 AL dimres'!$A$1:$E$34,2)*VLOOKUP($K191,'CMIP5 AL dimres'!$A$1:$E$34,2)*$F191)*4)/1000000)*C191</f>
        <v>257.89440000000002</v>
      </c>
      <c r="N191" s="77">
        <f>(((VLOOKUP($H191,'CMIP5 AL dimres'!$A$1:$E$34,3)*VLOOKUP($I191,'CMIP5 AL dimres'!$A$1:$E$34,3)*VLOOKUP($J191,'CMIP5 AL dimres'!$A$1:$E$34,3)*VLOOKUP($K191,'CMIP5 AL dimres'!$A$1:$E$34,3)*$F191)*4)/1000000)*C191</f>
        <v>257.89440000000002</v>
      </c>
      <c r="O191" s="77">
        <f>(((VLOOKUP($H191,'CMIP5 AL dimres'!$A$1:$E$34,4)*VLOOKUP($I191,'CMIP5 AL dimres'!$A$1:$E$34,4)*VLOOKUP($J191,'CMIP5 AL dimres'!$A$1:$E$34,4)*VLOOKUP($K191,'CMIP5 AL dimres'!$A$1:$E$34,4)*$F191)*4)/1000000)*C191</f>
        <v>257.89440000000002</v>
      </c>
      <c r="P191" s="77">
        <f>(((VLOOKUP($H191,'CMIP5 AL dimres'!$A$1:$E$34,5)*VLOOKUP($I191,'CMIP5 AL dimres'!$A$1:$E$34,5)*VLOOKUP($J191,'CMIP5 AL dimres'!$A$1:$E$34,5)*VLOOKUP($K191,'CMIP5 AL dimres'!$A$1:$E$34,5)*$F191)*4)/1000000)*C191</f>
        <v>209.53919999999999</v>
      </c>
    </row>
    <row r="192" spans="1:16" ht="13">
      <c r="A192" s="16">
        <v>1</v>
      </c>
      <c r="B192" s="17" t="s">
        <v>569</v>
      </c>
      <c r="C192" s="16">
        <v>1</v>
      </c>
      <c r="D192" s="15" t="s">
        <v>2495</v>
      </c>
      <c r="E192" s="78" t="s">
        <v>706</v>
      </c>
      <c r="F192" s="32">
        <f t="shared" si="2"/>
        <v>17520</v>
      </c>
      <c r="G192" s="16" t="s">
        <v>463</v>
      </c>
      <c r="H192" s="15" t="s">
        <v>2773</v>
      </c>
      <c r="I192" s="15" t="s">
        <v>3003</v>
      </c>
      <c r="J192" s="15">
        <v>1</v>
      </c>
      <c r="K192" s="15">
        <v>1</v>
      </c>
      <c r="L192" s="16">
        <v>2</v>
      </c>
      <c r="M192" s="77">
        <f>(((VLOOKUP($H192,'CMIP5 AL dimres'!$A$1:$E$34,2)*VLOOKUP($I192,'CMIP5 AL dimres'!$A$1:$E$34,2)*VLOOKUP($J192,'CMIP5 AL dimres'!$A$1:$E$34,2)*VLOOKUP($K192,'CMIP5 AL dimres'!$A$1:$E$34,2)*$F192)*4)/1000000)*C192</f>
        <v>257.89440000000002</v>
      </c>
      <c r="N192" s="77">
        <f>(((VLOOKUP($H192,'CMIP5 AL dimres'!$A$1:$E$34,3)*VLOOKUP($I192,'CMIP5 AL dimres'!$A$1:$E$34,3)*VLOOKUP($J192,'CMIP5 AL dimres'!$A$1:$E$34,3)*VLOOKUP($K192,'CMIP5 AL dimres'!$A$1:$E$34,3)*$F192)*4)/1000000)*C192</f>
        <v>257.89440000000002</v>
      </c>
      <c r="O192" s="77">
        <f>(((VLOOKUP($H192,'CMIP5 AL dimres'!$A$1:$E$34,4)*VLOOKUP($I192,'CMIP5 AL dimres'!$A$1:$E$34,4)*VLOOKUP($J192,'CMIP5 AL dimres'!$A$1:$E$34,4)*VLOOKUP($K192,'CMIP5 AL dimres'!$A$1:$E$34,4)*$F192)*4)/1000000)*C192</f>
        <v>257.89440000000002</v>
      </c>
      <c r="P192" s="77">
        <f>(((VLOOKUP($H192,'CMIP5 AL dimres'!$A$1:$E$34,5)*VLOOKUP($I192,'CMIP5 AL dimres'!$A$1:$E$34,5)*VLOOKUP($J192,'CMIP5 AL dimres'!$A$1:$E$34,5)*VLOOKUP($K192,'CMIP5 AL dimres'!$A$1:$E$34,5)*$F192)*4)/1000000)*C192</f>
        <v>209.53919999999999</v>
      </c>
    </row>
    <row r="193" spans="1:16" ht="13">
      <c r="A193" s="16">
        <v>1</v>
      </c>
      <c r="B193" s="17" t="s">
        <v>2530</v>
      </c>
      <c r="C193" s="16">
        <v>1</v>
      </c>
      <c r="D193" s="15" t="s">
        <v>2495</v>
      </c>
      <c r="E193" s="78" t="s">
        <v>706</v>
      </c>
      <c r="F193" s="32">
        <f t="shared" si="2"/>
        <v>17520</v>
      </c>
      <c r="G193" s="16" t="s">
        <v>463</v>
      </c>
      <c r="H193" s="15" t="s">
        <v>2773</v>
      </c>
      <c r="I193" s="15" t="s">
        <v>3003</v>
      </c>
      <c r="J193" s="15">
        <v>1</v>
      </c>
      <c r="K193" s="15">
        <v>1</v>
      </c>
      <c r="L193" s="16">
        <v>2</v>
      </c>
      <c r="M193" s="77">
        <f>(((VLOOKUP($H193,'CMIP5 AL dimres'!$A$1:$E$34,2)*VLOOKUP($I193,'CMIP5 AL dimres'!$A$1:$E$34,2)*VLOOKUP($J193,'CMIP5 AL dimres'!$A$1:$E$34,2)*VLOOKUP($K193,'CMIP5 AL dimres'!$A$1:$E$34,2)*$F193)*4)/1000000)*C193</f>
        <v>257.89440000000002</v>
      </c>
      <c r="N193" s="77">
        <f>(((VLOOKUP($H193,'CMIP5 AL dimres'!$A$1:$E$34,3)*VLOOKUP($I193,'CMIP5 AL dimres'!$A$1:$E$34,3)*VLOOKUP($J193,'CMIP5 AL dimres'!$A$1:$E$34,3)*VLOOKUP($K193,'CMIP5 AL dimres'!$A$1:$E$34,3)*$F193)*4)/1000000)*C193</f>
        <v>257.89440000000002</v>
      </c>
      <c r="O193" s="77">
        <f>(((VLOOKUP($H193,'CMIP5 AL dimres'!$A$1:$E$34,4)*VLOOKUP($I193,'CMIP5 AL dimres'!$A$1:$E$34,4)*VLOOKUP($J193,'CMIP5 AL dimres'!$A$1:$E$34,4)*VLOOKUP($K193,'CMIP5 AL dimres'!$A$1:$E$34,4)*$F193)*4)/1000000)*C193</f>
        <v>257.89440000000002</v>
      </c>
      <c r="P193" s="77">
        <f>(((VLOOKUP($H193,'CMIP5 AL dimres'!$A$1:$E$34,5)*VLOOKUP($I193,'CMIP5 AL dimres'!$A$1:$E$34,5)*VLOOKUP($J193,'CMIP5 AL dimres'!$A$1:$E$34,5)*VLOOKUP($K193,'CMIP5 AL dimres'!$A$1:$E$34,5)*$F193)*4)/1000000)*C193</f>
        <v>209.53919999999999</v>
      </c>
    </row>
    <row r="194" spans="1:16" ht="13">
      <c r="A194" s="16">
        <v>1</v>
      </c>
      <c r="B194" s="17" t="s">
        <v>2639</v>
      </c>
      <c r="C194" s="16">
        <v>1</v>
      </c>
      <c r="D194" s="15" t="s">
        <v>2495</v>
      </c>
      <c r="E194" s="78" t="s">
        <v>706</v>
      </c>
      <c r="F194" s="32">
        <f t="shared" si="2"/>
        <v>17520</v>
      </c>
      <c r="G194" s="16" t="s">
        <v>463</v>
      </c>
      <c r="H194" s="15" t="s">
        <v>2773</v>
      </c>
      <c r="I194" s="15" t="s">
        <v>3003</v>
      </c>
      <c r="J194" s="15">
        <v>1</v>
      </c>
      <c r="K194" s="15">
        <v>1</v>
      </c>
      <c r="L194" s="16">
        <v>2</v>
      </c>
      <c r="M194" s="77">
        <f>(((VLOOKUP($H194,'CMIP5 AL dimres'!$A$1:$E$34,2)*VLOOKUP($I194,'CMIP5 AL dimres'!$A$1:$E$34,2)*VLOOKUP($J194,'CMIP5 AL dimres'!$A$1:$E$34,2)*VLOOKUP($K194,'CMIP5 AL dimres'!$A$1:$E$34,2)*$F194)*4)/1000000)*C194</f>
        <v>257.89440000000002</v>
      </c>
      <c r="N194" s="77">
        <f>(((VLOOKUP($H194,'CMIP5 AL dimres'!$A$1:$E$34,3)*VLOOKUP($I194,'CMIP5 AL dimres'!$A$1:$E$34,3)*VLOOKUP($J194,'CMIP5 AL dimres'!$A$1:$E$34,3)*VLOOKUP($K194,'CMIP5 AL dimres'!$A$1:$E$34,3)*$F194)*4)/1000000)*C194</f>
        <v>257.89440000000002</v>
      </c>
      <c r="O194" s="77">
        <f>(((VLOOKUP($H194,'CMIP5 AL dimres'!$A$1:$E$34,4)*VLOOKUP($I194,'CMIP5 AL dimres'!$A$1:$E$34,4)*VLOOKUP($J194,'CMIP5 AL dimres'!$A$1:$E$34,4)*VLOOKUP($K194,'CMIP5 AL dimres'!$A$1:$E$34,4)*$F194)*4)/1000000)*C194</f>
        <v>257.89440000000002</v>
      </c>
      <c r="P194" s="77">
        <f>(((VLOOKUP($H194,'CMIP5 AL dimres'!$A$1:$E$34,5)*VLOOKUP($I194,'CMIP5 AL dimres'!$A$1:$E$34,5)*VLOOKUP($J194,'CMIP5 AL dimres'!$A$1:$E$34,5)*VLOOKUP($K194,'CMIP5 AL dimres'!$A$1:$E$34,5)*$F194)*4)/1000000)*C194</f>
        <v>209.53919999999999</v>
      </c>
    </row>
    <row r="195" spans="1:16" ht="13">
      <c r="A195" s="16">
        <v>1</v>
      </c>
      <c r="B195" s="17" t="s">
        <v>2421</v>
      </c>
      <c r="C195" s="16">
        <v>1</v>
      </c>
      <c r="D195" s="15" t="s">
        <v>2495</v>
      </c>
      <c r="E195" s="78" t="s">
        <v>706</v>
      </c>
      <c r="F195" s="32">
        <f t="shared" si="2"/>
        <v>17520</v>
      </c>
      <c r="G195" s="16" t="s">
        <v>463</v>
      </c>
      <c r="H195" s="15" t="s">
        <v>2773</v>
      </c>
      <c r="I195" s="15" t="s">
        <v>3003</v>
      </c>
      <c r="J195" s="15">
        <v>1</v>
      </c>
      <c r="K195" s="15">
        <v>1</v>
      </c>
      <c r="L195" s="16">
        <v>2</v>
      </c>
      <c r="M195" s="77">
        <f>(((VLOOKUP($H195,'CMIP5 AL dimres'!$A$1:$E$34,2)*VLOOKUP($I195,'CMIP5 AL dimres'!$A$1:$E$34,2)*VLOOKUP($J195,'CMIP5 AL dimres'!$A$1:$E$34,2)*VLOOKUP($K195,'CMIP5 AL dimres'!$A$1:$E$34,2)*$F195)*4)/1000000)*C195</f>
        <v>257.89440000000002</v>
      </c>
      <c r="N195" s="77">
        <f>(((VLOOKUP($H195,'CMIP5 AL dimres'!$A$1:$E$34,3)*VLOOKUP($I195,'CMIP5 AL dimres'!$A$1:$E$34,3)*VLOOKUP($J195,'CMIP5 AL dimres'!$A$1:$E$34,3)*VLOOKUP($K195,'CMIP5 AL dimres'!$A$1:$E$34,3)*$F195)*4)/1000000)*C195</f>
        <v>257.89440000000002</v>
      </c>
      <c r="O195" s="77">
        <f>(((VLOOKUP($H195,'CMIP5 AL dimres'!$A$1:$E$34,4)*VLOOKUP($I195,'CMIP5 AL dimres'!$A$1:$E$34,4)*VLOOKUP($J195,'CMIP5 AL dimres'!$A$1:$E$34,4)*VLOOKUP($K195,'CMIP5 AL dimres'!$A$1:$E$34,4)*$F195)*4)/1000000)*C195</f>
        <v>257.89440000000002</v>
      </c>
      <c r="P195" s="77">
        <f>(((VLOOKUP($H195,'CMIP5 AL dimres'!$A$1:$E$34,5)*VLOOKUP($I195,'CMIP5 AL dimres'!$A$1:$E$34,5)*VLOOKUP($J195,'CMIP5 AL dimres'!$A$1:$E$34,5)*VLOOKUP($K195,'CMIP5 AL dimres'!$A$1:$E$34,5)*$F195)*4)/1000000)*C195</f>
        <v>209.53919999999999</v>
      </c>
    </row>
    <row r="196" spans="1:16" ht="13">
      <c r="A196" s="16">
        <v>1</v>
      </c>
      <c r="B196" s="17" t="s">
        <v>2538</v>
      </c>
      <c r="C196" s="16">
        <v>1</v>
      </c>
      <c r="D196" s="15" t="s">
        <v>2495</v>
      </c>
      <c r="E196" s="78" t="s">
        <v>706</v>
      </c>
      <c r="F196" s="32">
        <f t="shared" si="2"/>
        <v>17520</v>
      </c>
      <c r="G196" s="16" t="s">
        <v>463</v>
      </c>
      <c r="H196" s="15" t="s">
        <v>2773</v>
      </c>
      <c r="I196" s="15" t="s">
        <v>3003</v>
      </c>
      <c r="J196" s="15">
        <v>1</v>
      </c>
      <c r="K196" s="15">
        <v>1</v>
      </c>
      <c r="L196" s="16">
        <v>2</v>
      </c>
      <c r="M196" s="77">
        <f>(((VLOOKUP($H196,'CMIP5 AL dimres'!$A$1:$E$34,2)*VLOOKUP($I196,'CMIP5 AL dimres'!$A$1:$E$34,2)*VLOOKUP($J196,'CMIP5 AL dimres'!$A$1:$E$34,2)*VLOOKUP($K196,'CMIP5 AL dimres'!$A$1:$E$34,2)*$F196)*4)/1000000)*C196</f>
        <v>257.89440000000002</v>
      </c>
      <c r="N196" s="77">
        <f>(((VLOOKUP($H196,'CMIP5 AL dimres'!$A$1:$E$34,3)*VLOOKUP($I196,'CMIP5 AL dimres'!$A$1:$E$34,3)*VLOOKUP($J196,'CMIP5 AL dimres'!$A$1:$E$34,3)*VLOOKUP($K196,'CMIP5 AL dimres'!$A$1:$E$34,3)*$F196)*4)/1000000)*C196</f>
        <v>257.89440000000002</v>
      </c>
      <c r="O196" s="77">
        <f>(((VLOOKUP($H196,'CMIP5 AL dimres'!$A$1:$E$34,4)*VLOOKUP($I196,'CMIP5 AL dimres'!$A$1:$E$34,4)*VLOOKUP($J196,'CMIP5 AL dimres'!$A$1:$E$34,4)*VLOOKUP($K196,'CMIP5 AL dimres'!$A$1:$E$34,4)*$F196)*4)/1000000)*C196</f>
        <v>257.89440000000002</v>
      </c>
      <c r="P196" s="77">
        <f>(((VLOOKUP($H196,'CMIP5 AL dimres'!$A$1:$E$34,5)*VLOOKUP($I196,'CMIP5 AL dimres'!$A$1:$E$34,5)*VLOOKUP($J196,'CMIP5 AL dimres'!$A$1:$E$34,5)*VLOOKUP($K196,'CMIP5 AL dimres'!$A$1:$E$34,5)*$F196)*4)/1000000)*C196</f>
        <v>209.53919999999999</v>
      </c>
    </row>
    <row r="197" spans="1:16" ht="13">
      <c r="A197" s="16">
        <v>1</v>
      </c>
      <c r="B197" s="17" t="s">
        <v>2433</v>
      </c>
      <c r="C197" s="16">
        <v>1</v>
      </c>
      <c r="D197" s="15" t="s">
        <v>2495</v>
      </c>
      <c r="E197" s="78" t="s">
        <v>706</v>
      </c>
      <c r="F197" s="32">
        <f t="shared" si="2"/>
        <v>17520</v>
      </c>
      <c r="G197" s="16" t="s">
        <v>463</v>
      </c>
      <c r="H197" s="15" t="s">
        <v>2773</v>
      </c>
      <c r="I197" s="15" t="s">
        <v>3003</v>
      </c>
      <c r="J197" s="15">
        <v>1</v>
      </c>
      <c r="K197" s="15">
        <v>1</v>
      </c>
      <c r="L197" s="16">
        <v>2</v>
      </c>
      <c r="M197" s="77">
        <f>(((VLOOKUP($H197,'CMIP5 AL dimres'!$A$1:$E$34,2)*VLOOKUP($I197,'CMIP5 AL dimres'!$A$1:$E$34,2)*VLOOKUP($J197,'CMIP5 AL dimres'!$A$1:$E$34,2)*VLOOKUP($K197,'CMIP5 AL dimres'!$A$1:$E$34,2)*$F197)*4)/1000000)*C197</f>
        <v>257.89440000000002</v>
      </c>
      <c r="N197" s="77">
        <f>(((VLOOKUP($H197,'CMIP5 AL dimres'!$A$1:$E$34,3)*VLOOKUP($I197,'CMIP5 AL dimres'!$A$1:$E$34,3)*VLOOKUP($J197,'CMIP5 AL dimres'!$A$1:$E$34,3)*VLOOKUP($K197,'CMIP5 AL dimres'!$A$1:$E$34,3)*$F197)*4)/1000000)*C197</f>
        <v>257.89440000000002</v>
      </c>
      <c r="O197" s="77">
        <f>(((VLOOKUP($H197,'CMIP5 AL dimres'!$A$1:$E$34,4)*VLOOKUP($I197,'CMIP5 AL dimres'!$A$1:$E$34,4)*VLOOKUP($J197,'CMIP5 AL dimres'!$A$1:$E$34,4)*VLOOKUP($K197,'CMIP5 AL dimres'!$A$1:$E$34,4)*$F197)*4)/1000000)*C197</f>
        <v>257.89440000000002</v>
      </c>
      <c r="P197" s="77">
        <f>(((VLOOKUP($H197,'CMIP5 AL dimres'!$A$1:$E$34,5)*VLOOKUP($I197,'CMIP5 AL dimres'!$A$1:$E$34,5)*VLOOKUP($J197,'CMIP5 AL dimres'!$A$1:$E$34,5)*VLOOKUP($K197,'CMIP5 AL dimres'!$A$1:$E$34,5)*$F197)*4)/1000000)*C197</f>
        <v>209.53919999999999</v>
      </c>
    </row>
    <row r="198" spans="1:16" ht="13">
      <c r="A198" s="16">
        <v>1</v>
      </c>
      <c r="B198" s="17" t="s">
        <v>2437</v>
      </c>
      <c r="C198" s="16">
        <v>1</v>
      </c>
      <c r="D198" s="15" t="s">
        <v>2495</v>
      </c>
      <c r="E198" s="78" t="s">
        <v>706</v>
      </c>
      <c r="F198" s="32">
        <f t="shared" si="2"/>
        <v>17520</v>
      </c>
      <c r="G198" s="16" t="s">
        <v>463</v>
      </c>
      <c r="H198" s="15" t="s">
        <v>2773</v>
      </c>
      <c r="I198" s="15" t="s">
        <v>3003</v>
      </c>
      <c r="J198" s="15">
        <v>1</v>
      </c>
      <c r="K198" s="15">
        <v>1</v>
      </c>
      <c r="L198" s="16">
        <v>2</v>
      </c>
      <c r="M198" s="77">
        <f>(((VLOOKUP($H198,'CMIP5 AL dimres'!$A$1:$E$34,2)*VLOOKUP($I198,'CMIP5 AL dimres'!$A$1:$E$34,2)*VLOOKUP($J198,'CMIP5 AL dimres'!$A$1:$E$34,2)*VLOOKUP($K198,'CMIP5 AL dimres'!$A$1:$E$34,2)*$F198)*4)/1000000)*C198</f>
        <v>257.89440000000002</v>
      </c>
      <c r="N198" s="77">
        <f>(((VLOOKUP($H198,'CMIP5 AL dimres'!$A$1:$E$34,3)*VLOOKUP($I198,'CMIP5 AL dimres'!$A$1:$E$34,3)*VLOOKUP($J198,'CMIP5 AL dimres'!$A$1:$E$34,3)*VLOOKUP($K198,'CMIP5 AL dimres'!$A$1:$E$34,3)*$F198)*4)/1000000)*C198</f>
        <v>257.89440000000002</v>
      </c>
      <c r="O198" s="77">
        <f>(((VLOOKUP($H198,'CMIP5 AL dimres'!$A$1:$E$34,4)*VLOOKUP($I198,'CMIP5 AL dimres'!$A$1:$E$34,4)*VLOOKUP($J198,'CMIP5 AL dimres'!$A$1:$E$34,4)*VLOOKUP($K198,'CMIP5 AL dimres'!$A$1:$E$34,4)*$F198)*4)/1000000)*C198</f>
        <v>257.89440000000002</v>
      </c>
      <c r="P198" s="77">
        <f>(((VLOOKUP($H198,'CMIP5 AL dimres'!$A$1:$E$34,5)*VLOOKUP($I198,'CMIP5 AL dimres'!$A$1:$E$34,5)*VLOOKUP($J198,'CMIP5 AL dimres'!$A$1:$E$34,5)*VLOOKUP($K198,'CMIP5 AL dimres'!$A$1:$E$34,5)*$F198)*4)/1000000)*C198</f>
        <v>209.53919999999999</v>
      </c>
    </row>
    <row r="199" spans="1:16" ht="13">
      <c r="A199" s="16">
        <v>1</v>
      </c>
      <c r="B199" s="17" t="s">
        <v>2254</v>
      </c>
      <c r="C199" s="16">
        <v>1</v>
      </c>
      <c r="D199" s="15" t="s">
        <v>2495</v>
      </c>
      <c r="E199" s="78" t="s">
        <v>706</v>
      </c>
      <c r="F199" s="32">
        <f t="shared" si="2"/>
        <v>17520</v>
      </c>
      <c r="G199" s="16" t="s">
        <v>463</v>
      </c>
      <c r="H199" s="15" t="s">
        <v>2773</v>
      </c>
      <c r="I199" s="15" t="s">
        <v>3003</v>
      </c>
      <c r="J199" s="15">
        <v>1</v>
      </c>
      <c r="K199" s="15">
        <v>1</v>
      </c>
      <c r="L199" s="16">
        <v>2</v>
      </c>
      <c r="M199" s="77">
        <f>(((VLOOKUP($H199,'CMIP5 AL dimres'!$A$1:$E$34,2)*VLOOKUP($I199,'CMIP5 AL dimres'!$A$1:$E$34,2)*VLOOKUP($J199,'CMIP5 AL dimres'!$A$1:$E$34,2)*VLOOKUP($K199,'CMIP5 AL dimres'!$A$1:$E$34,2)*$F199)*4)/1000000)*C199</f>
        <v>257.89440000000002</v>
      </c>
      <c r="N199" s="77">
        <f>(((VLOOKUP($H199,'CMIP5 AL dimres'!$A$1:$E$34,3)*VLOOKUP($I199,'CMIP5 AL dimres'!$A$1:$E$34,3)*VLOOKUP($J199,'CMIP5 AL dimres'!$A$1:$E$34,3)*VLOOKUP($K199,'CMIP5 AL dimres'!$A$1:$E$34,3)*$F199)*4)/1000000)*C199</f>
        <v>257.89440000000002</v>
      </c>
      <c r="O199" s="77">
        <f>(((VLOOKUP($H199,'CMIP5 AL dimres'!$A$1:$E$34,4)*VLOOKUP($I199,'CMIP5 AL dimres'!$A$1:$E$34,4)*VLOOKUP($J199,'CMIP5 AL dimres'!$A$1:$E$34,4)*VLOOKUP($K199,'CMIP5 AL dimres'!$A$1:$E$34,4)*$F199)*4)/1000000)*C199</f>
        <v>257.89440000000002</v>
      </c>
      <c r="P199" s="77">
        <f>(((VLOOKUP($H199,'CMIP5 AL dimres'!$A$1:$E$34,5)*VLOOKUP($I199,'CMIP5 AL dimres'!$A$1:$E$34,5)*VLOOKUP($J199,'CMIP5 AL dimres'!$A$1:$E$34,5)*VLOOKUP($K199,'CMIP5 AL dimres'!$A$1:$E$34,5)*$F199)*4)/1000000)*C199</f>
        <v>209.53919999999999</v>
      </c>
    </row>
    <row r="200" spans="1:16" ht="13">
      <c r="A200" s="16">
        <v>1</v>
      </c>
      <c r="B200" s="17" t="s">
        <v>2354</v>
      </c>
      <c r="C200" s="16">
        <v>1</v>
      </c>
      <c r="D200" s="15" t="s">
        <v>2495</v>
      </c>
      <c r="E200" s="78" t="s">
        <v>706</v>
      </c>
      <c r="F200" s="32">
        <f t="shared" si="2"/>
        <v>17520</v>
      </c>
      <c r="G200" s="16" t="s">
        <v>463</v>
      </c>
      <c r="H200" s="15" t="s">
        <v>2773</v>
      </c>
      <c r="I200" s="15" t="s">
        <v>3003</v>
      </c>
      <c r="J200" s="15">
        <v>1</v>
      </c>
      <c r="K200" s="15">
        <v>1</v>
      </c>
      <c r="L200" s="16">
        <v>2</v>
      </c>
      <c r="M200" s="77">
        <f>(((VLOOKUP($H200,'CMIP5 AL dimres'!$A$1:$E$34,2)*VLOOKUP($I200,'CMIP5 AL dimres'!$A$1:$E$34,2)*VLOOKUP($J200,'CMIP5 AL dimres'!$A$1:$E$34,2)*VLOOKUP($K200,'CMIP5 AL dimres'!$A$1:$E$34,2)*$F200)*4)/1000000)*C200</f>
        <v>257.89440000000002</v>
      </c>
      <c r="N200" s="77">
        <f>(((VLOOKUP($H200,'CMIP5 AL dimres'!$A$1:$E$34,3)*VLOOKUP($I200,'CMIP5 AL dimres'!$A$1:$E$34,3)*VLOOKUP($J200,'CMIP5 AL dimres'!$A$1:$E$34,3)*VLOOKUP($K200,'CMIP5 AL dimres'!$A$1:$E$34,3)*$F200)*4)/1000000)*C200</f>
        <v>257.89440000000002</v>
      </c>
      <c r="O200" s="77">
        <f>(((VLOOKUP($H200,'CMIP5 AL dimres'!$A$1:$E$34,4)*VLOOKUP($I200,'CMIP5 AL dimres'!$A$1:$E$34,4)*VLOOKUP($J200,'CMIP5 AL dimres'!$A$1:$E$34,4)*VLOOKUP($K200,'CMIP5 AL dimres'!$A$1:$E$34,4)*$F200)*4)/1000000)*C200</f>
        <v>257.89440000000002</v>
      </c>
      <c r="P200" s="77">
        <f>(((VLOOKUP($H200,'CMIP5 AL dimres'!$A$1:$E$34,5)*VLOOKUP($I200,'CMIP5 AL dimres'!$A$1:$E$34,5)*VLOOKUP($J200,'CMIP5 AL dimres'!$A$1:$E$34,5)*VLOOKUP($K200,'CMIP5 AL dimres'!$A$1:$E$34,5)*$F200)*4)/1000000)*C200</f>
        <v>209.53919999999999</v>
      </c>
    </row>
    <row r="201" spans="1:16" ht="13">
      <c r="A201" s="16">
        <v>1</v>
      </c>
      <c r="B201" s="17" t="s">
        <v>2357</v>
      </c>
      <c r="C201" s="16">
        <v>1</v>
      </c>
      <c r="D201" s="15" t="s">
        <v>2495</v>
      </c>
      <c r="E201" s="78" t="s">
        <v>706</v>
      </c>
      <c r="F201" s="32">
        <f t="shared" si="2"/>
        <v>17520</v>
      </c>
      <c r="G201" s="16" t="s">
        <v>463</v>
      </c>
      <c r="H201" s="15" t="s">
        <v>2773</v>
      </c>
      <c r="I201" s="15" t="s">
        <v>3003</v>
      </c>
      <c r="J201" s="15">
        <v>1</v>
      </c>
      <c r="K201" s="15">
        <v>1</v>
      </c>
      <c r="L201" s="16">
        <v>2</v>
      </c>
      <c r="M201" s="77">
        <f>(((VLOOKUP($H201,'CMIP5 AL dimres'!$A$1:$E$34,2)*VLOOKUP($I201,'CMIP5 AL dimres'!$A$1:$E$34,2)*VLOOKUP($J201,'CMIP5 AL dimres'!$A$1:$E$34,2)*VLOOKUP($K201,'CMIP5 AL dimres'!$A$1:$E$34,2)*$F201)*4)/1000000)*C201</f>
        <v>257.89440000000002</v>
      </c>
      <c r="N201" s="77">
        <f>(((VLOOKUP($H201,'CMIP5 AL dimres'!$A$1:$E$34,3)*VLOOKUP($I201,'CMIP5 AL dimres'!$A$1:$E$34,3)*VLOOKUP($J201,'CMIP5 AL dimres'!$A$1:$E$34,3)*VLOOKUP($K201,'CMIP5 AL dimres'!$A$1:$E$34,3)*$F201)*4)/1000000)*C201</f>
        <v>257.89440000000002</v>
      </c>
      <c r="O201" s="77">
        <f>(((VLOOKUP($H201,'CMIP5 AL dimres'!$A$1:$E$34,4)*VLOOKUP($I201,'CMIP5 AL dimres'!$A$1:$E$34,4)*VLOOKUP($J201,'CMIP5 AL dimres'!$A$1:$E$34,4)*VLOOKUP($K201,'CMIP5 AL dimres'!$A$1:$E$34,4)*$F201)*4)/1000000)*C201</f>
        <v>257.89440000000002</v>
      </c>
      <c r="P201" s="77">
        <f>(((VLOOKUP($H201,'CMIP5 AL dimres'!$A$1:$E$34,5)*VLOOKUP($I201,'CMIP5 AL dimres'!$A$1:$E$34,5)*VLOOKUP($J201,'CMIP5 AL dimres'!$A$1:$E$34,5)*VLOOKUP($K201,'CMIP5 AL dimres'!$A$1:$E$34,5)*$F201)*4)/1000000)*C201</f>
        <v>209.53919999999999</v>
      </c>
    </row>
    <row r="202" spans="1:16" ht="13">
      <c r="A202" s="16">
        <v>1</v>
      </c>
      <c r="B202" s="17" t="s">
        <v>2454</v>
      </c>
      <c r="C202" s="16">
        <v>1</v>
      </c>
      <c r="D202" s="15" t="s">
        <v>2495</v>
      </c>
      <c r="E202" s="78" t="s">
        <v>706</v>
      </c>
      <c r="F202" s="32">
        <f t="shared" si="2"/>
        <v>17520</v>
      </c>
      <c r="G202" s="16" t="s">
        <v>463</v>
      </c>
      <c r="H202" s="15" t="s">
        <v>2773</v>
      </c>
      <c r="I202" s="15" t="s">
        <v>3003</v>
      </c>
      <c r="J202" s="15">
        <v>1</v>
      </c>
      <c r="K202" s="15">
        <v>1</v>
      </c>
      <c r="L202" s="16">
        <v>2</v>
      </c>
      <c r="M202" s="77">
        <f>(((VLOOKUP($H202,'CMIP5 AL dimres'!$A$1:$E$34,2)*VLOOKUP($I202,'CMIP5 AL dimres'!$A$1:$E$34,2)*VLOOKUP($J202,'CMIP5 AL dimres'!$A$1:$E$34,2)*VLOOKUP($K202,'CMIP5 AL dimres'!$A$1:$E$34,2)*$F202)*4)/1000000)*C202</f>
        <v>257.89440000000002</v>
      </c>
      <c r="N202" s="77">
        <f>(((VLOOKUP($H202,'CMIP5 AL dimres'!$A$1:$E$34,3)*VLOOKUP($I202,'CMIP5 AL dimres'!$A$1:$E$34,3)*VLOOKUP($J202,'CMIP5 AL dimres'!$A$1:$E$34,3)*VLOOKUP($K202,'CMIP5 AL dimres'!$A$1:$E$34,3)*$F202)*4)/1000000)*C202</f>
        <v>257.89440000000002</v>
      </c>
      <c r="O202" s="77">
        <f>(((VLOOKUP($H202,'CMIP5 AL dimres'!$A$1:$E$34,4)*VLOOKUP($I202,'CMIP5 AL dimres'!$A$1:$E$34,4)*VLOOKUP($J202,'CMIP5 AL dimres'!$A$1:$E$34,4)*VLOOKUP($K202,'CMIP5 AL dimres'!$A$1:$E$34,4)*$F202)*4)/1000000)*C202</f>
        <v>257.89440000000002</v>
      </c>
      <c r="P202" s="77">
        <f>(((VLOOKUP($H202,'CMIP5 AL dimres'!$A$1:$E$34,5)*VLOOKUP($I202,'CMIP5 AL dimres'!$A$1:$E$34,5)*VLOOKUP($J202,'CMIP5 AL dimres'!$A$1:$E$34,5)*VLOOKUP($K202,'CMIP5 AL dimres'!$A$1:$E$34,5)*$F202)*4)/1000000)*C202</f>
        <v>209.53919999999999</v>
      </c>
    </row>
    <row r="203" spans="1:16" ht="13">
      <c r="A203" s="16">
        <v>1</v>
      </c>
      <c r="B203" s="17" t="s">
        <v>2457</v>
      </c>
      <c r="C203" s="16">
        <v>1</v>
      </c>
      <c r="D203" s="15" t="s">
        <v>2495</v>
      </c>
      <c r="E203" s="78" t="s">
        <v>706</v>
      </c>
      <c r="F203" s="32">
        <f t="shared" si="2"/>
        <v>17520</v>
      </c>
      <c r="G203" s="16" t="s">
        <v>463</v>
      </c>
      <c r="H203" s="15" t="s">
        <v>2773</v>
      </c>
      <c r="I203" s="15" t="s">
        <v>3003</v>
      </c>
      <c r="J203" s="15">
        <v>1</v>
      </c>
      <c r="K203" s="15">
        <v>1</v>
      </c>
      <c r="L203" s="16">
        <v>2</v>
      </c>
      <c r="M203" s="77">
        <f>(((VLOOKUP($H203,'CMIP5 AL dimres'!$A$1:$E$34,2)*VLOOKUP($I203,'CMIP5 AL dimres'!$A$1:$E$34,2)*VLOOKUP($J203,'CMIP5 AL dimres'!$A$1:$E$34,2)*VLOOKUP($K203,'CMIP5 AL dimres'!$A$1:$E$34,2)*$F203)*4)/1000000)*C203</f>
        <v>257.89440000000002</v>
      </c>
      <c r="N203" s="77">
        <f>(((VLOOKUP($H203,'CMIP5 AL dimres'!$A$1:$E$34,3)*VLOOKUP($I203,'CMIP5 AL dimres'!$A$1:$E$34,3)*VLOOKUP($J203,'CMIP5 AL dimres'!$A$1:$E$34,3)*VLOOKUP($K203,'CMIP5 AL dimres'!$A$1:$E$34,3)*$F203)*4)/1000000)*C203</f>
        <v>257.89440000000002</v>
      </c>
      <c r="O203" s="77">
        <f>(((VLOOKUP($H203,'CMIP5 AL dimres'!$A$1:$E$34,4)*VLOOKUP($I203,'CMIP5 AL dimres'!$A$1:$E$34,4)*VLOOKUP($J203,'CMIP5 AL dimres'!$A$1:$E$34,4)*VLOOKUP($K203,'CMIP5 AL dimres'!$A$1:$E$34,4)*$F203)*4)/1000000)*C203</f>
        <v>257.89440000000002</v>
      </c>
      <c r="P203" s="77">
        <f>(((VLOOKUP($H203,'CMIP5 AL dimres'!$A$1:$E$34,5)*VLOOKUP($I203,'CMIP5 AL dimres'!$A$1:$E$34,5)*VLOOKUP($J203,'CMIP5 AL dimres'!$A$1:$E$34,5)*VLOOKUP($K203,'CMIP5 AL dimres'!$A$1:$E$34,5)*$F203)*4)/1000000)*C203</f>
        <v>209.53919999999999</v>
      </c>
    </row>
    <row r="204" spans="1:16" ht="13">
      <c r="A204" s="16">
        <v>1</v>
      </c>
      <c r="B204" s="17" t="s">
        <v>2683</v>
      </c>
      <c r="C204" s="16">
        <v>1</v>
      </c>
      <c r="D204" s="15" t="s">
        <v>2495</v>
      </c>
      <c r="E204" s="78" t="s">
        <v>706</v>
      </c>
      <c r="F204" s="32">
        <f t="shared" si="2"/>
        <v>17520</v>
      </c>
      <c r="G204" s="16" t="s">
        <v>463</v>
      </c>
      <c r="H204" s="15" t="s">
        <v>2773</v>
      </c>
      <c r="I204" s="15" t="s">
        <v>3003</v>
      </c>
      <c r="J204" s="15">
        <v>1</v>
      </c>
      <c r="K204" s="15">
        <v>1</v>
      </c>
      <c r="L204" s="16">
        <v>2</v>
      </c>
      <c r="M204" s="77">
        <f>(((VLOOKUP($H204,'CMIP5 AL dimres'!$A$1:$E$34,2)*VLOOKUP($I204,'CMIP5 AL dimres'!$A$1:$E$34,2)*VLOOKUP($J204,'CMIP5 AL dimres'!$A$1:$E$34,2)*VLOOKUP($K204,'CMIP5 AL dimres'!$A$1:$E$34,2)*$F204)*4)/1000000)*C204</f>
        <v>257.89440000000002</v>
      </c>
      <c r="N204" s="77">
        <f>(((VLOOKUP($H204,'CMIP5 AL dimres'!$A$1:$E$34,3)*VLOOKUP($I204,'CMIP5 AL dimres'!$A$1:$E$34,3)*VLOOKUP($J204,'CMIP5 AL dimres'!$A$1:$E$34,3)*VLOOKUP($K204,'CMIP5 AL dimres'!$A$1:$E$34,3)*$F204)*4)/1000000)*C204</f>
        <v>257.89440000000002</v>
      </c>
      <c r="O204" s="77">
        <f>(((VLOOKUP($H204,'CMIP5 AL dimres'!$A$1:$E$34,4)*VLOOKUP($I204,'CMIP5 AL dimres'!$A$1:$E$34,4)*VLOOKUP($J204,'CMIP5 AL dimres'!$A$1:$E$34,4)*VLOOKUP($K204,'CMIP5 AL dimres'!$A$1:$E$34,4)*$F204)*4)/1000000)*C204</f>
        <v>257.89440000000002</v>
      </c>
      <c r="P204" s="77">
        <f>(((VLOOKUP($H204,'CMIP5 AL dimres'!$A$1:$E$34,5)*VLOOKUP($I204,'CMIP5 AL dimres'!$A$1:$E$34,5)*VLOOKUP($J204,'CMIP5 AL dimres'!$A$1:$E$34,5)*VLOOKUP($K204,'CMIP5 AL dimres'!$A$1:$E$34,5)*$F204)*4)/1000000)*C204</f>
        <v>209.53919999999999</v>
      </c>
    </row>
    <row r="205" spans="1:16" ht="13">
      <c r="A205" s="16">
        <v>1</v>
      </c>
      <c r="B205" s="17" t="s">
        <v>688</v>
      </c>
      <c r="C205" s="16">
        <v>1</v>
      </c>
      <c r="D205" s="15" t="s">
        <v>2495</v>
      </c>
      <c r="E205" s="78" t="s">
        <v>706</v>
      </c>
      <c r="F205" s="32">
        <f t="shared" si="2"/>
        <v>17520</v>
      </c>
      <c r="G205" s="16" t="s">
        <v>463</v>
      </c>
      <c r="H205" s="15" t="s">
        <v>2773</v>
      </c>
      <c r="I205" s="15" t="s">
        <v>3003</v>
      </c>
      <c r="J205" s="15">
        <v>1</v>
      </c>
      <c r="K205" s="15">
        <v>1</v>
      </c>
      <c r="L205" s="16">
        <v>2</v>
      </c>
      <c r="M205" s="77">
        <f>(((VLOOKUP($H205,'CMIP5 AL dimres'!$A$1:$E$34,2)*VLOOKUP($I205,'CMIP5 AL dimres'!$A$1:$E$34,2)*VLOOKUP($J205,'CMIP5 AL dimres'!$A$1:$E$34,2)*VLOOKUP($K205,'CMIP5 AL dimres'!$A$1:$E$34,2)*$F205)*4)/1000000)*C205</f>
        <v>257.89440000000002</v>
      </c>
      <c r="N205" s="77">
        <f>(((VLOOKUP($H205,'CMIP5 AL dimres'!$A$1:$E$34,3)*VLOOKUP($I205,'CMIP5 AL dimres'!$A$1:$E$34,3)*VLOOKUP($J205,'CMIP5 AL dimres'!$A$1:$E$34,3)*VLOOKUP($K205,'CMIP5 AL dimres'!$A$1:$E$34,3)*$F205)*4)/1000000)*C205</f>
        <v>257.89440000000002</v>
      </c>
      <c r="O205" s="77">
        <f>(((VLOOKUP($H205,'CMIP5 AL dimres'!$A$1:$E$34,4)*VLOOKUP($I205,'CMIP5 AL dimres'!$A$1:$E$34,4)*VLOOKUP($J205,'CMIP5 AL dimres'!$A$1:$E$34,4)*VLOOKUP($K205,'CMIP5 AL dimres'!$A$1:$E$34,4)*$F205)*4)/1000000)*C205</f>
        <v>257.89440000000002</v>
      </c>
      <c r="P205" s="77">
        <f>(((VLOOKUP($H205,'CMIP5 AL dimres'!$A$1:$E$34,5)*VLOOKUP($I205,'CMIP5 AL dimres'!$A$1:$E$34,5)*VLOOKUP($J205,'CMIP5 AL dimres'!$A$1:$E$34,5)*VLOOKUP($K205,'CMIP5 AL dimres'!$A$1:$E$34,5)*$F205)*4)/1000000)*C205</f>
        <v>209.53919999999999</v>
      </c>
    </row>
    <row r="206" spans="1:16" ht="13">
      <c r="A206" s="16">
        <v>1</v>
      </c>
      <c r="B206" s="17" t="s">
        <v>448</v>
      </c>
      <c r="C206" s="16">
        <v>1</v>
      </c>
      <c r="D206" s="15" t="s">
        <v>2495</v>
      </c>
      <c r="E206" s="78" t="s">
        <v>706</v>
      </c>
      <c r="F206" s="32">
        <f t="shared" si="2"/>
        <v>17520</v>
      </c>
      <c r="G206" s="16" t="s">
        <v>463</v>
      </c>
      <c r="H206" s="15" t="s">
        <v>2773</v>
      </c>
      <c r="I206" s="15" t="s">
        <v>3003</v>
      </c>
      <c r="J206" s="15">
        <v>1</v>
      </c>
      <c r="K206" s="15">
        <v>1</v>
      </c>
      <c r="L206" s="16">
        <v>2</v>
      </c>
      <c r="M206" s="77">
        <f>(((VLOOKUP($H206,'CMIP5 AL dimres'!$A$1:$E$34,2)*VLOOKUP($I206,'CMIP5 AL dimres'!$A$1:$E$34,2)*VLOOKUP($J206,'CMIP5 AL dimres'!$A$1:$E$34,2)*VLOOKUP($K206,'CMIP5 AL dimres'!$A$1:$E$34,2)*$F206)*4)/1000000)*C206</f>
        <v>257.89440000000002</v>
      </c>
      <c r="N206" s="77">
        <f>(((VLOOKUP($H206,'CMIP5 AL dimres'!$A$1:$E$34,3)*VLOOKUP($I206,'CMIP5 AL dimres'!$A$1:$E$34,3)*VLOOKUP($J206,'CMIP5 AL dimres'!$A$1:$E$34,3)*VLOOKUP($K206,'CMIP5 AL dimres'!$A$1:$E$34,3)*$F206)*4)/1000000)*C206</f>
        <v>257.89440000000002</v>
      </c>
      <c r="O206" s="77">
        <f>(((VLOOKUP($H206,'CMIP5 AL dimres'!$A$1:$E$34,4)*VLOOKUP($I206,'CMIP5 AL dimres'!$A$1:$E$34,4)*VLOOKUP($J206,'CMIP5 AL dimres'!$A$1:$E$34,4)*VLOOKUP($K206,'CMIP5 AL dimres'!$A$1:$E$34,4)*$F206)*4)/1000000)*C206</f>
        <v>257.89440000000002</v>
      </c>
      <c r="P206" s="77">
        <f>(((VLOOKUP($H206,'CMIP5 AL dimres'!$A$1:$E$34,5)*VLOOKUP($I206,'CMIP5 AL dimres'!$A$1:$E$34,5)*VLOOKUP($J206,'CMIP5 AL dimres'!$A$1:$E$34,5)*VLOOKUP($K206,'CMIP5 AL dimres'!$A$1:$E$34,5)*$F206)*4)/1000000)*C206</f>
        <v>209.53919999999999</v>
      </c>
    </row>
    <row r="207" spans="1:16" ht="13">
      <c r="A207" s="16">
        <v>1</v>
      </c>
      <c r="B207" s="17" t="s">
        <v>1177</v>
      </c>
      <c r="C207" s="16">
        <v>1</v>
      </c>
      <c r="D207" s="15" t="s">
        <v>2495</v>
      </c>
      <c r="E207" s="78" t="s">
        <v>706</v>
      </c>
      <c r="F207" s="32">
        <f t="shared" si="2"/>
        <v>17520</v>
      </c>
      <c r="G207" s="16" t="s">
        <v>463</v>
      </c>
      <c r="H207" s="15" t="s">
        <v>2773</v>
      </c>
      <c r="I207" s="15" t="s">
        <v>3003</v>
      </c>
      <c r="J207" s="15">
        <v>1</v>
      </c>
      <c r="K207" s="15">
        <v>1</v>
      </c>
      <c r="L207" s="16">
        <v>2</v>
      </c>
      <c r="M207" s="77">
        <f>(((VLOOKUP($H207,'CMIP5 AL dimres'!$A$1:$E$34,2)*VLOOKUP($I207,'CMIP5 AL dimres'!$A$1:$E$34,2)*VLOOKUP($J207,'CMIP5 AL dimres'!$A$1:$E$34,2)*VLOOKUP($K207,'CMIP5 AL dimres'!$A$1:$E$34,2)*$F207)*4)/1000000)*C207</f>
        <v>257.89440000000002</v>
      </c>
      <c r="N207" s="77">
        <f>(((VLOOKUP($H207,'CMIP5 AL dimres'!$A$1:$E$34,3)*VLOOKUP($I207,'CMIP5 AL dimres'!$A$1:$E$34,3)*VLOOKUP($J207,'CMIP5 AL dimres'!$A$1:$E$34,3)*VLOOKUP($K207,'CMIP5 AL dimres'!$A$1:$E$34,3)*$F207)*4)/1000000)*C207</f>
        <v>257.89440000000002</v>
      </c>
      <c r="O207" s="77">
        <f>(((VLOOKUP($H207,'CMIP5 AL dimres'!$A$1:$E$34,4)*VLOOKUP($I207,'CMIP5 AL dimres'!$A$1:$E$34,4)*VLOOKUP($J207,'CMIP5 AL dimres'!$A$1:$E$34,4)*VLOOKUP($K207,'CMIP5 AL dimres'!$A$1:$E$34,4)*$F207)*4)/1000000)*C207</f>
        <v>257.89440000000002</v>
      </c>
      <c r="P207" s="77">
        <f>(((VLOOKUP($H207,'CMIP5 AL dimres'!$A$1:$E$34,5)*VLOOKUP($I207,'CMIP5 AL dimres'!$A$1:$E$34,5)*VLOOKUP($J207,'CMIP5 AL dimres'!$A$1:$E$34,5)*VLOOKUP($K207,'CMIP5 AL dimres'!$A$1:$E$34,5)*$F207)*4)/1000000)*C207</f>
        <v>209.53919999999999</v>
      </c>
    </row>
    <row r="208" spans="1:16" ht="13">
      <c r="A208" s="16">
        <v>1</v>
      </c>
      <c r="B208" s="17" t="s">
        <v>921</v>
      </c>
      <c r="C208" s="16">
        <v>1</v>
      </c>
      <c r="D208" s="15" t="s">
        <v>2495</v>
      </c>
      <c r="E208" s="78" t="s">
        <v>706</v>
      </c>
      <c r="F208" s="32">
        <f t="shared" si="2"/>
        <v>17520</v>
      </c>
      <c r="G208" s="16" t="s">
        <v>463</v>
      </c>
      <c r="H208" s="15" t="s">
        <v>2773</v>
      </c>
      <c r="I208" s="15" t="s">
        <v>3003</v>
      </c>
      <c r="J208" s="15">
        <v>1</v>
      </c>
      <c r="K208" s="15">
        <v>1</v>
      </c>
      <c r="L208" s="16">
        <v>2</v>
      </c>
      <c r="M208" s="77">
        <f>(((VLOOKUP($H208,'CMIP5 AL dimres'!$A$1:$E$34,2)*VLOOKUP($I208,'CMIP5 AL dimres'!$A$1:$E$34,2)*VLOOKUP($J208,'CMIP5 AL dimres'!$A$1:$E$34,2)*VLOOKUP($K208,'CMIP5 AL dimres'!$A$1:$E$34,2)*$F208)*4)/1000000)*C208</f>
        <v>257.89440000000002</v>
      </c>
      <c r="N208" s="77">
        <f>(((VLOOKUP($H208,'CMIP5 AL dimres'!$A$1:$E$34,3)*VLOOKUP($I208,'CMIP5 AL dimres'!$A$1:$E$34,3)*VLOOKUP($J208,'CMIP5 AL dimres'!$A$1:$E$34,3)*VLOOKUP($K208,'CMIP5 AL dimres'!$A$1:$E$34,3)*$F208)*4)/1000000)*C208</f>
        <v>257.89440000000002</v>
      </c>
      <c r="O208" s="77">
        <f>(((VLOOKUP($H208,'CMIP5 AL dimres'!$A$1:$E$34,4)*VLOOKUP($I208,'CMIP5 AL dimres'!$A$1:$E$34,4)*VLOOKUP($J208,'CMIP5 AL dimres'!$A$1:$E$34,4)*VLOOKUP($K208,'CMIP5 AL dimres'!$A$1:$E$34,4)*$F208)*4)/1000000)*C208</f>
        <v>257.89440000000002</v>
      </c>
      <c r="P208" s="77">
        <f>(((VLOOKUP($H208,'CMIP5 AL dimres'!$A$1:$E$34,5)*VLOOKUP($I208,'CMIP5 AL dimres'!$A$1:$E$34,5)*VLOOKUP($J208,'CMIP5 AL dimres'!$A$1:$E$34,5)*VLOOKUP($K208,'CMIP5 AL dimres'!$A$1:$E$34,5)*$F208)*4)/1000000)*C208</f>
        <v>209.53919999999999</v>
      </c>
    </row>
    <row r="209" spans="1:16" ht="13">
      <c r="A209" s="16">
        <v>1</v>
      </c>
      <c r="B209" s="17" t="s">
        <v>3045</v>
      </c>
      <c r="C209" s="16">
        <v>1</v>
      </c>
      <c r="D209" s="15" t="s">
        <v>2495</v>
      </c>
      <c r="E209" s="78" t="s">
        <v>706</v>
      </c>
      <c r="F209" s="32">
        <f t="shared" si="2"/>
        <v>17520</v>
      </c>
      <c r="G209" s="16" t="s">
        <v>463</v>
      </c>
      <c r="H209" s="15" t="s">
        <v>3003</v>
      </c>
      <c r="I209" s="15">
        <v>1</v>
      </c>
      <c r="J209" s="15">
        <v>1</v>
      </c>
      <c r="K209" s="15">
        <v>1</v>
      </c>
      <c r="L209" s="16">
        <v>1</v>
      </c>
      <c r="M209" s="77">
        <f>(((VLOOKUP($H209,'CMIP5 AL dimres'!$A$1:$E$34,2)*VLOOKUP($I209,'CMIP5 AL dimres'!$A$1:$E$34,2)*VLOOKUP($J209,'CMIP5 AL dimres'!$A$1:$E$34,2)*VLOOKUP($K209,'CMIP5 AL dimres'!$A$1:$E$34,2)*$F209)*4)/1000000)*C209</f>
        <v>8.0592000000000006</v>
      </c>
      <c r="N209" s="77">
        <f>(((VLOOKUP($H209,'CMIP5 AL dimres'!$A$1:$E$34,3)*VLOOKUP($I209,'CMIP5 AL dimres'!$A$1:$E$34,3)*VLOOKUP($J209,'CMIP5 AL dimres'!$A$1:$E$34,3)*VLOOKUP($K209,'CMIP5 AL dimres'!$A$1:$E$34,3)*$F209)*4)/1000000)*C209</f>
        <v>8.0592000000000006</v>
      </c>
      <c r="O209" s="77">
        <f>(((VLOOKUP($H209,'CMIP5 AL dimres'!$A$1:$E$34,4)*VLOOKUP($I209,'CMIP5 AL dimres'!$A$1:$E$34,4)*VLOOKUP($J209,'CMIP5 AL dimres'!$A$1:$E$34,4)*VLOOKUP($K209,'CMIP5 AL dimres'!$A$1:$E$34,4)*$F209)*4)/1000000)*C209</f>
        <v>8.0592000000000006</v>
      </c>
      <c r="P209" s="77">
        <f>(((VLOOKUP($H209,'CMIP5 AL dimres'!$A$1:$E$34,5)*VLOOKUP($I209,'CMIP5 AL dimres'!$A$1:$E$34,5)*VLOOKUP($J209,'CMIP5 AL dimres'!$A$1:$E$34,5)*VLOOKUP($K209,'CMIP5 AL dimres'!$A$1:$E$34,5)*$F209)*4)/1000000)*C209</f>
        <v>8.0592000000000006</v>
      </c>
    </row>
    <row r="210" spans="1:16" ht="13">
      <c r="A210" s="16">
        <v>2</v>
      </c>
      <c r="B210" s="17" t="s">
        <v>2282</v>
      </c>
      <c r="C210" s="16">
        <v>1</v>
      </c>
      <c r="D210" s="15" t="s">
        <v>2916</v>
      </c>
      <c r="E210" s="78" t="s">
        <v>3069</v>
      </c>
      <c r="F210" s="32">
        <f t="shared" ref="F210:F250" si="3">365*(24/3)</f>
        <v>2920</v>
      </c>
      <c r="G210" s="16" t="s">
        <v>463</v>
      </c>
      <c r="H210" s="15" t="s">
        <v>2933</v>
      </c>
      <c r="I210" s="15" t="s">
        <v>2897</v>
      </c>
      <c r="J210" s="15" t="s">
        <v>2773</v>
      </c>
      <c r="K210" s="15">
        <v>1</v>
      </c>
      <c r="L210" s="16">
        <v>3</v>
      </c>
      <c r="M210" s="77">
        <f>(((VLOOKUP($H210,'CMIP5 AL dimres'!$A$1:$E$34,2)*VLOOKUP($I210,'CMIP5 AL dimres'!$A$1:$E$34,2)*VLOOKUP($J210,'CMIP5 AL dimres'!$A$1:$E$34,2)*VLOOKUP($K210,'CMIP5 AL dimres'!$A$1:$E$34,2)*$F210)*4)/1000000)*C210</f>
        <v>330678.92735999997</v>
      </c>
      <c r="N210" s="77">
        <f>(((VLOOKUP($H210,'CMIP5 AL dimres'!$A$1:$E$34,3)*VLOOKUP($I210,'CMIP5 AL dimres'!$A$1:$E$34,3)*VLOOKUP($J210,'CMIP5 AL dimres'!$A$1:$E$34,3)*VLOOKUP($K210,'CMIP5 AL dimres'!$A$1:$E$34,3)*$F210)*4)/1000000)*C210</f>
        <v>82669.731839999993</v>
      </c>
      <c r="O210" s="77">
        <f>(((VLOOKUP($H210,'CMIP5 AL dimres'!$A$1:$E$34,4)*VLOOKUP($I210,'CMIP5 AL dimres'!$A$1:$E$34,4)*VLOOKUP($J210,'CMIP5 AL dimres'!$A$1:$E$34,4)*VLOOKUP($K210,'CMIP5 AL dimres'!$A$1:$E$34,4)*$F210)*4)/1000000)*C210</f>
        <v>20667.432959999998</v>
      </c>
      <c r="P210" s="77">
        <f>(((VLOOKUP($H210,'CMIP5 AL dimres'!$A$1:$E$34,5)*VLOOKUP($I210,'CMIP5 AL dimres'!$A$1:$E$34,5)*VLOOKUP($J210,'CMIP5 AL dimres'!$A$1:$E$34,5)*VLOOKUP($K210,'CMIP5 AL dimres'!$A$1:$E$34,5)*$F210)*4)/1000000)*C210</f>
        <v>4198.0723200000002</v>
      </c>
    </row>
    <row r="211" spans="1:16" ht="13">
      <c r="A211" s="16">
        <v>2</v>
      </c>
      <c r="B211" s="17" t="s">
        <v>2376</v>
      </c>
      <c r="C211" s="16">
        <v>1</v>
      </c>
      <c r="D211" s="15" t="s">
        <v>2916</v>
      </c>
      <c r="E211" s="78" t="s">
        <v>3069</v>
      </c>
      <c r="F211" s="32">
        <f t="shared" si="3"/>
        <v>2920</v>
      </c>
      <c r="G211" s="16" t="s">
        <v>463</v>
      </c>
      <c r="H211" s="15" t="s">
        <v>2933</v>
      </c>
      <c r="I211" s="15" t="s">
        <v>2897</v>
      </c>
      <c r="J211" s="15" t="s">
        <v>2773</v>
      </c>
      <c r="K211" s="15">
        <v>1</v>
      </c>
      <c r="L211" s="16">
        <v>3</v>
      </c>
      <c r="M211" s="77">
        <f>(((VLOOKUP($H211,'CMIP5 AL dimres'!$A$1:$E$34,2)*VLOOKUP($I211,'CMIP5 AL dimres'!$A$1:$E$34,2)*VLOOKUP($J211,'CMIP5 AL dimres'!$A$1:$E$34,2)*VLOOKUP($K211,'CMIP5 AL dimres'!$A$1:$E$34,2)*$F211)*4)/1000000)*C211</f>
        <v>330678.92735999997</v>
      </c>
      <c r="N211" s="77">
        <f>(((VLOOKUP($H211,'CMIP5 AL dimres'!$A$1:$E$34,3)*VLOOKUP($I211,'CMIP5 AL dimres'!$A$1:$E$34,3)*VLOOKUP($J211,'CMIP5 AL dimres'!$A$1:$E$34,3)*VLOOKUP($K211,'CMIP5 AL dimres'!$A$1:$E$34,3)*$F211)*4)/1000000)*C211</f>
        <v>82669.731839999993</v>
      </c>
      <c r="O211" s="77">
        <f>(((VLOOKUP($H211,'CMIP5 AL dimres'!$A$1:$E$34,4)*VLOOKUP($I211,'CMIP5 AL dimres'!$A$1:$E$34,4)*VLOOKUP($J211,'CMIP5 AL dimres'!$A$1:$E$34,4)*VLOOKUP($K211,'CMIP5 AL dimres'!$A$1:$E$34,4)*$F211)*4)/1000000)*C211</f>
        <v>20667.432959999998</v>
      </c>
      <c r="P211" s="77">
        <f>(((VLOOKUP($H211,'CMIP5 AL dimres'!$A$1:$E$34,5)*VLOOKUP($I211,'CMIP5 AL dimres'!$A$1:$E$34,5)*VLOOKUP($J211,'CMIP5 AL dimres'!$A$1:$E$34,5)*VLOOKUP($K211,'CMIP5 AL dimres'!$A$1:$E$34,5)*$F211)*4)/1000000)*C211</f>
        <v>4198.0723200000002</v>
      </c>
    </row>
    <row r="212" spans="1:16" ht="13">
      <c r="A212" s="16">
        <v>2</v>
      </c>
      <c r="B212" s="17" t="s">
        <v>2192</v>
      </c>
      <c r="C212" s="16">
        <v>1</v>
      </c>
      <c r="D212" s="15" t="s">
        <v>2916</v>
      </c>
      <c r="E212" s="78" t="s">
        <v>3069</v>
      </c>
      <c r="F212" s="32">
        <f t="shared" si="3"/>
        <v>2920</v>
      </c>
      <c r="G212" s="16" t="s">
        <v>463</v>
      </c>
      <c r="H212" s="15" t="s">
        <v>2933</v>
      </c>
      <c r="I212" s="15" t="s">
        <v>2897</v>
      </c>
      <c r="J212" s="15" t="s">
        <v>2773</v>
      </c>
      <c r="K212" s="15">
        <v>1</v>
      </c>
      <c r="L212" s="16">
        <v>3</v>
      </c>
      <c r="M212" s="77">
        <f>(((VLOOKUP($H212,'CMIP5 AL dimres'!$A$1:$E$34,2)*VLOOKUP($I212,'CMIP5 AL dimres'!$A$1:$E$34,2)*VLOOKUP($J212,'CMIP5 AL dimres'!$A$1:$E$34,2)*VLOOKUP($K212,'CMIP5 AL dimres'!$A$1:$E$34,2)*$F212)*4)/1000000)*C212</f>
        <v>330678.92735999997</v>
      </c>
      <c r="N212" s="77">
        <f>(((VLOOKUP($H212,'CMIP5 AL dimres'!$A$1:$E$34,3)*VLOOKUP($I212,'CMIP5 AL dimres'!$A$1:$E$34,3)*VLOOKUP($J212,'CMIP5 AL dimres'!$A$1:$E$34,3)*VLOOKUP($K212,'CMIP5 AL dimres'!$A$1:$E$34,3)*$F212)*4)/1000000)*C212</f>
        <v>82669.731839999993</v>
      </c>
      <c r="O212" s="77">
        <f>(((VLOOKUP($H212,'CMIP5 AL dimres'!$A$1:$E$34,4)*VLOOKUP($I212,'CMIP5 AL dimres'!$A$1:$E$34,4)*VLOOKUP($J212,'CMIP5 AL dimres'!$A$1:$E$34,4)*VLOOKUP($K212,'CMIP5 AL dimres'!$A$1:$E$34,4)*$F212)*4)/1000000)*C212</f>
        <v>20667.432959999998</v>
      </c>
      <c r="P212" s="77">
        <f>(((VLOOKUP($H212,'CMIP5 AL dimres'!$A$1:$E$34,5)*VLOOKUP($I212,'CMIP5 AL dimres'!$A$1:$E$34,5)*VLOOKUP($J212,'CMIP5 AL dimres'!$A$1:$E$34,5)*VLOOKUP($K212,'CMIP5 AL dimres'!$A$1:$E$34,5)*$F212)*4)/1000000)*C212</f>
        <v>4198.0723200000002</v>
      </c>
    </row>
    <row r="213" spans="1:16" ht="13">
      <c r="A213" s="16">
        <v>2</v>
      </c>
      <c r="B213" s="17" t="s">
        <v>2195</v>
      </c>
      <c r="C213" s="16">
        <v>1</v>
      </c>
      <c r="D213" s="15" t="s">
        <v>2916</v>
      </c>
      <c r="E213" s="78" t="s">
        <v>3069</v>
      </c>
      <c r="F213" s="32">
        <f t="shared" si="3"/>
        <v>2920</v>
      </c>
      <c r="G213" s="16" t="s">
        <v>463</v>
      </c>
      <c r="H213" s="15" t="s">
        <v>2933</v>
      </c>
      <c r="I213" s="15" t="s">
        <v>2897</v>
      </c>
      <c r="J213" s="15" t="s">
        <v>2773</v>
      </c>
      <c r="K213" s="15">
        <v>1</v>
      </c>
      <c r="L213" s="16">
        <v>3</v>
      </c>
      <c r="M213" s="77">
        <f>(((VLOOKUP($H213,'CMIP5 AL dimres'!$A$1:$E$34,2)*VLOOKUP($I213,'CMIP5 AL dimres'!$A$1:$E$34,2)*VLOOKUP($J213,'CMIP5 AL dimres'!$A$1:$E$34,2)*VLOOKUP($K213,'CMIP5 AL dimres'!$A$1:$E$34,2)*$F213)*4)/1000000)*C213</f>
        <v>330678.92735999997</v>
      </c>
      <c r="N213" s="77">
        <f>(((VLOOKUP($H213,'CMIP5 AL dimres'!$A$1:$E$34,3)*VLOOKUP($I213,'CMIP5 AL dimres'!$A$1:$E$34,3)*VLOOKUP($J213,'CMIP5 AL dimres'!$A$1:$E$34,3)*VLOOKUP($K213,'CMIP5 AL dimres'!$A$1:$E$34,3)*$F213)*4)/1000000)*C213</f>
        <v>82669.731839999993</v>
      </c>
      <c r="O213" s="77">
        <f>(((VLOOKUP($H213,'CMIP5 AL dimres'!$A$1:$E$34,4)*VLOOKUP($I213,'CMIP5 AL dimres'!$A$1:$E$34,4)*VLOOKUP($J213,'CMIP5 AL dimres'!$A$1:$E$34,4)*VLOOKUP($K213,'CMIP5 AL dimres'!$A$1:$E$34,4)*$F213)*4)/1000000)*C213</f>
        <v>20667.432959999998</v>
      </c>
      <c r="P213" s="77">
        <f>(((VLOOKUP($H213,'CMIP5 AL dimres'!$A$1:$E$34,5)*VLOOKUP($I213,'CMIP5 AL dimres'!$A$1:$E$34,5)*VLOOKUP($J213,'CMIP5 AL dimres'!$A$1:$E$34,5)*VLOOKUP($K213,'CMIP5 AL dimres'!$A$1:$E$34,5)*$F213)*4)/1000000)*C213</f>
        <v>4198.0723200000002</v>
      </c>
    </row>
    <row r="214" spans="1:16" ht="13">
      <c r="A214" s="16">
        <v>2</v>
      </c>
      <c r="B214" s="17" t="s">
        <v>2312</v>
      </c>
      <c r="C214" s="16">
        <v>1</v>
      </c>
      <c r="D214" s="15" t="s">
        <v>2916</v>
      </c>
      <c r="E214" s="78" t="s">
        <v>3069</v>
      </c>
      <c r="F214" s="32">
        <f t="shared" si="3"/>
        <v>2920</v>
      </c>
      <c r="G214" s="16" t="s">
        <v>463</v>
      </c>
      <c r="H214" s="15" t="s">
        <v>2933</v>
      </c>
      <c r="I214" s="15" t="s">
        <v>2897</v>
      </c>
      <c r="J214" s="15" t="s">
        <v>2773</v>
      </c>
      <c r="K214" s="15">
        <v>1</v>
      </c>
      <c r="L214" s="16">
        <v>3</v>
      </c>
      <c r="M214" s="77">
        <f>(((VLOOKUP($H214,'CMIP5 AL dimres'!$A$1:$E$34,2)*VLOOKUP($I214,'CMIP5 AL dimres'!$A$1:$E$34,2)*VLOOKUP($J214,'CMIP5 AL dimres'!$A$1:$E$34,2)*VLOOKUP($K214,'CMIP5 AL dimres'!$A$1:$E$34,2)*$F214)*4)/1000000)*C214</f>
        <v>330678.92735999997</v>
      </c>
      <c r="N214" s="77">
        <f>(((VLOOKUP($H214,'CMIP5 AL dimres'!$A$1:$E$34,3)*VLOOKUP($I214,'CMIP5 AL dimres'!$A$1:$E$34,3)*VLOOKUP($J214,'CMIP5 AL dimres'!$A$1:$E$34,3)*VLOOKUP($K214,'CMIP5 AL dimres'!$A$1:$E$34,3)*$F214)*4)/1000000)*C214</f>
        <v>82669.731839999993</v>
      </c>
      <c r="O214" s="77">
        <f>(((VLOOKUP($H214,'CMIP5 AL dimres'!$A$1:$E$34,4)*VLOOKUP($I214,'CMIP5 AL dimres'!$A$1:$E$34,4)*VLOOKUP($J214,'CMIP5 AL dimres'!$A$1:$E$34,4)*VLOOKUP($K214,'CMIP5 AL dimres'!$A$1:$E$34,4)*$F214)*4)/1000000)*C214</f>
        <v>20667.432959999998</v>
      </c>
      <c r="P214" s="77">
        <f>(((VLOOKUP($H214,'CMIP5 AL dimres'!$A$1:$E$34,5)*VLOOKUP($I214,'CMIP5 AL dimres'!$A$1:$E$34,5)*VLOOKUP($J214,'CMIP5 AL dimres'!$A$1:$E$34,5)*VLOOKUP($K214,'CMIP5 AL dimres'!$A$1:$E$34,5)*$F214)*4)/1000000)*C214</f>
        <v>4198.0723200000002</v>
      </c>
    </row>
    <row r="215" spans="1:16" ht="13">
      <c r="A215" s="16">
        <v>2</v>
      </c>
      <c r="B215" s="17" t="s">
        <v>2315</v>
      </c>
      <c r="C215" s="16">
        <v>1</v>
      </c>
      <c r="D215" s="15" t="s">
        <v>2916</v>
      </c>
      <c r="E215" s="78" t="s">
        <v>3069</v>
      </c>
      <c r="F215" s="32">
        <f t="shared" si="3"/>
        <v>2920</v>
      </c>
      <c r="G215" s="16" t="s">
        <v>463</v>
      </c>
      <c r="H215" s="15" t="s">
        <v>2933</v>
      </c>
      <c r="I215" s="15" t="s">
        <v>2897</v>
      </c>
      <c r="J215" s="15" t="s">
        <v>2773</v>
      </c>
      <c r="K215" s="15">
        <v>1</v>
      </c>
      <c r="L215" s="16">
        <v>3</v>
      </c>
      <c r="M215" s="77">
        <f>(((VLOOKUP($H215,'CMIP5 AL dimres'!$A$1:$E$34,2)*VLOOKUP($I215,'CMIP5 AL dimres'!$A$1:$E$34,2)*VLOOKUP($J215,'CMIP5 AL dimres'!$A$1:$E$34,2)*VLOOKUP($K215,'CMIP5 AL dimres'!$A$1:$E$34,2)*$F215)*4)/1000000)*C215</f>
        <v>330678.92735999997</v>
      </c>
      <c r="N215" s="77">
        <f>(((VLOOKUP($H215,'CMIP5 AL dimres'!$A$1:$E$34,3)*VLOOKUP($I215,'CMIP5 AL dimres'!$A$1:$E$34,3)*VLOOKUP($J215,'CMIP5 AL dimres'!$A$1:$E$34,3)*VLOOKUP($K215,'CMIP5 AL dimres'!$A$1:$E$34,3)*$F215)*4)/1000000)*C215</f>
        <v>82669.731839999993</v>
      </c>
      <c r="O215" s="77">
        <f>(((VLOOKUP($H215,'CMIP5 AL dimres'!$A$1:$E$34,4)*VLOOKUP($I215,'CMIP5 AL dimres'!$A$1:$E$34,4)*VLOOKUP($J215,'CMIP5 AL dimres'!$A$1:$E$34,4)*VLOOKUP($K215,'CMIP5 AL dimres'!$A$1:$E$34,4)*$F215)*4)/1000000)*C215</f>
        <v>20667.432959999998</v>
      </c>
      <c r="P215" s="77">
        <f>(((VLOOKUP($H215,'CMIP5 AL dimres'!$A$1:$E$34,5)*VLOOKUP($I215,'CMIP5 AL dimres'!$A$1:$E$34,5)*VLOOKUP($J215,'CMIP5 AL dimres'!$A$1:$E$34,5)*VLOOKUP($K215,'CMIP5 AL dimres'!$A$1:$E$34,5)*$F215)*4)/1000000)*C215</f>
        <v>4198.0723200000002</v>
      </c>
    </row>
    <row r="216" spans="1:16" ht="13">
      <c r="A216" s="16">
        <v>2</v>
      </c>
      <c r="B216" s="17" t="s">
        <v>2400</v>
      </c>
      <c r="C216" s="16">
        <v>1</v>
      </c>
      <c r="D216" s="15" t="s">
        <v>2916</v>
      </c>
      <c r="E216" s="78" t="s">
        <v>3069</v>
      </c>
      <c r="F216" s="32">
        <f t="shared" si="3"/>
        <v>2920</v>
      </c>
      <c r="G216" s="16" t="s">
        <v>463</v>
      </c>
      <c r="H216" s="15" t="s">
        <v>2933</v>
      </c>
      <c r="I216" s="15" t="s">
        <v>2897</v>
      </c>
      <c r="J216" s="15" t="s">
        <v>2773</v>
      </c>
      <c r="K216" s="15">
        <v>1</v>
      </c>
      <c r="L216" s="16">
        <v>3</v>
      </c>
      <c r="M216" s="77">
        <f>(((VLOOKUP($H216,'CMIP5 AL dimres'!$A$1:$E$34,2)*VLOOKUP($I216,'CMIP5 AL dimres'!$A$1:$E$34,2)*VLOOKUP($J216,'CMIP5 AL dimres'!$A$1:$E$34,2)*VLOOKUP($K216,'CMIP5 AL dimres'!$A$1:$E$34,2)*$F216)*4)/1000000)*C216</f>
        <v>330678.92735999997</v>
      </c>
      <c r="N216" s="77">
        <f>(((VLOOKUP($H216,'CMIP5 AL dimres'!$A$1:$E$34,3)*VLOOKUP($I216,'CMIP5 AL dimres'!$A$1:$E$34,3)*VLOOKUP($J216,'CMIP5 AL dimres'!$A$1:$E$34,3)*VLOOKUP($K216,'CMIP5 AL dimres'!$A$1:$E$34,3)*$F216)*4)/1000000)*C216</f>
        <v>82669.731839999993</v>
      </c>
      <c r="O216" s="77">
        <f>(((VLOOKUP($H216,'CMIP5 AL dimres'!$A$1:$E$34,4)*VLOOKUP($I216,'CMIP5 AL dimres'!$A$1:$E$34,4)*VLOOKUP($J216,'CMIP5 AL dimres'!$A$1:$E$34,4)*VLOOKUP($K216,'CMIP5 AL dimres'!$A$1:$E$34,4)*$F216)*4)/1000000)*C216</f>
        <v>20667.432959999998</v>
      </c>
      <c r="P216" s="77">
        <f>(((VLOOKUP($H216,'CMIP5 AL dimres'!$A$1:$E$34,5)*VLOOKUP($I216,'CMIP5 AL dimres'!$A$1:$E$34,5)*VLOOKUP($J216,'CMIP5 AL dimres'!$A$1:$E$34,5)*VLOOKUP($K216,'CMIP5 AL dimres'!$A$1:$E$34,5)*$F216)*4)/1000000)*C216</f>
        <v>4198.0723200000002</v>
      </c>
    </row>
    <row r="217" spans="1:16" ht="13">
      <c r="A217" s="16">
        <v>2</v>
      </c>
      <c r="B217" s="17" t="s">
        <v>2403</v>
      </c>
      <c r="C217" s="16">
        <v>1</v>
      </c>
      <c r="D217" s="15" t="s">
        <v>2916</v>
      </c>
      <c r="E217" s="78" t="s">
        <v>3069</v>
      </c>
      <c r="F217" s="32">
        <f t="shared" si="3"/>
        <v>2920</v>
      </c>
      <c r="G217" s="16" t="s">
        <v>463</v>
      </c>
      <c r="H217" s="15" t="s">
        <v>2933</v>
      </c>
      <c r="I217" s="15" t="s">
        <v>2897</v>
      </c>
      <c r="J217" s="15" t="s">
        <v>2773</v>
      </c>
      <c r="K217" s="15">
        <v>1</v>
      </c>
      <c r="L217" s="16">
        <v>3</v>
      </c>
      <c r="M217" s="77">
        <f>(((VLOOKUP($H217,'CMIP5 AL dimres'!$A$1:$E$34,2)*VLOOKUP($I217,'CMIP5 AL dimres'!$A$1:$E$34,2)*VLOOKUP($J217,'CMIP5 AL dimres'!$A$1:$E$34,2)*VLOOKUP($K217,'CMIP5 AL dimres'!$A$1:$E$34,2)*$F217)*4)/1000000)*C217</f>
        <v>330678.92735999997</v>
      </c>
      <c r="N217" s="77">
        <f>(((VLOOKUP($H217,'CMIP5 AL dimres'!$A$1:$E$34,3)*VLOOKUP($I217,'CMIP5 AL dimres'!$A$1:$E$34,3)*VLOOKUP($J217,'CMIP5 AL dimres'!$A$1:$E$34,3)*VLOOKUP($K217,'CMIP5 AL dimres'!$A$1:$E$34,3)*$F217)*4)/1000000)*C217</f>
        <v>82669.731839999993</v>
      </c>
      <c r="O217" s="77">
        <f>(((VLOOKUP($H217,'CMIP5 AL dimres'!$A$1:$E$34,4)*VLOOKUP($I217,'CMIP5 AL dimres'!$A$1:$E$34,4)*VLOOKUP($J217,'CMIP5 AL dimres'!$A$1:$E$34,4)*VLOOKUP($K217,'CMIP5 AL dimres'!$A$1:$E$34,4)*$F217)*4)/1000000)*C217</f>
        <v>20667.432959999998</v>
      </c>
      <c r="P217" s="77">
        <f>(((VLOOKUP($H217,'CMIP5 AL dimres'!$A$1:$E$34,5)*VLOOKUP($I217,'CMIP5 AL dimres'!$A$1:$E$34,5)*VLOOKUP($J217,'CMIP5 AL dimres'!$A$1:$E$34,5)*VLOOKUP($K217,'CMIP5 AL dimres'!$A$1:$E$34,5)*$F217)*4)/1000000)*C217</f>
        <v>4198.0723200000002</v>
      </c>
    </row>
    <row r="218" spans="1:16" ht="13">
      <c r="A218" s="16">
        <v>2</v>
      </c>
      <c r="B218" s="17" t="s">
        <v>2621</v>
      </c>
      <c r="C218" s="16">
        <v>1</v>
      </c>
      <c r="D218" s="15" t="s">
        <v>2916</v>
      </c>
      <c r="E218" s="78" t="s">
        <v>3069</v>
      </c>
      <c r="F218" s="32">
        <f t="shared" si="3"/>
        <v>2920</v>
      </c>
      <c r="G218" s="16" t="s">
        <v>463</v>
      </c>
      <c r="H218" s="15" t="s">
        <v>2933</v>
      </c>
      <c r="I218" s="15" t="s">
        <v>2897</v>
      </c>
      <c r="J218" s="15" t="s">
        <v>2773</v>
      </c>
      <c r="K218" s="15">
        <v>1</v>
      </c>
      <c r="L218" s="16">
        <v>3</v>
      </c>
      <c r="M218" s="77">
        <f>(((VLOOKUP($H218,'CMIP5 AL dimres'!$A$1:$E$34,2)*VLOOKUP($I218,'CMIP5 AL dimres'!$A$1:$E$34,2)*VLOOKUP($J218,'CMIP5 AL dimres'!$A$1:$E$34,2)*VLOOKUP($K218,'CMIP5 AL dimres'!$A$1:$E$34,2)*$F218)*4)/1000000)*C218</f>
        <v>330678.92735999997</v>
      </c>
      <c r="N218" s="77">
        <f>(((VLOOKUP($H218,'CMIP5 AL dimres'!$A$1:$E$34,3)*VLOOKUP($I218,'CMIP5 AL dimres'!$A$1:$E$34,3)*VLOOKUP($J218,'CMIP5 AL dimres'!$A$1:$E$34,3)*VLOOKUP($K218,'CMIP5 AL dimres'!$A$1:$E$34,3)*$F218)*4)/1000000)*C218</f>
        <v>82669.731839999993</v>
      </c>
      <c r="O218" s="77">
        <f>(((VLOOKUP($H218,'CMIP5 AL dimres'!$A$1:$E$34,4)*VLOOKUP($I218,'CMIP5 AL dimres'!$A$1:$E$34,4)*VLOOKUP($J218,'CMIP5 AL dimres'!$A$1:$E$34,4)*VLOOKUP($K218,'CMIP5 AL dimres'!$A$1:$E$34,4)*$F218)*4)/1000000)*C218</f>
        <v>20667.432959999998</v>
      </c>
      <c r="P218" s="77">
        <f>(((VLOOKUP($H218,'CMIP5 AL dimres'!$A$1:$E$34,5)*VLOOKUP($I218,'CMIP5 AL dimres'!$A$1:$E$34,5)*VLOOKUP($J218,'CMIP5 AL dimres'!$A$1:$E$34,5)*VLOOKUP($K218,'CMIP5 AL dimres'!$A$1:$E$34,5)*$F218)*4)/1000000)*C218</f>
        <v>4198.0723200000002</v>
      </c>
    </row>
    <row r="219" spans="1:16" ht="13">
      <c r="A219" s="16">
        <v>2</v>
      </c>
      <c r="B219" s="17" t="s">
        <v>2625</v>
      </c>
      <c r="C219" s="16">
        <v>1</v>
      </c>
      <c r="D219" s="15" t="s">
        <v>2916</v>
      </c>
      <c r="E219" s="78" t="s">
        <v>3069</v>
      </c>
      <c r="F219" s="32">
        <f t="shared" si="3"/>
        <v>2920</v>
      </c>
      <c r="G219" s="16" t="s">
        <v>463</v>
      </c>
      <c r="H219" s="15" t="s">
        <v>2933</v>
      </c>
      <c r="I219" s="15" t="s">
        <v>2897</v>
      </c>
      <c r="J219" s="15" t="s">
        <v>2773</v>
      </c>
      <c r="K219" s="15">
        <v>1</v>
      </c>
      <c r="L219" s="16">
        <v>3</v>
      </c>
      <c r="M219" s="77">
        <f>(((VLOOKUP($H219,'CMIP5 AL dimres'!$A$1:$E$34,2)*VLOOKUP($I219,'CMIP5 AL dimres'!$A$1:$E$34,2)*VLOOKUP($J219,'CMIP5 AL dimres'!$A$1:$E$34,2)*VLOOKUP($K219,'CMIP5 AL dimres'!$A$1:$E$34,2)*$F219)*4)/1000000)*C219</f>
        <v>330678.92735999997</v>
      </c>
      <c r="N219" s="77">
        <f>(((VLOOKUP($H219,'CMIP5 AL dimres'!$A$1:$E$34,3)*VLOOKUP($I219,'CMIP5 AL dimres'!$A$1:$E$34,3)*VLOOKUP($J219,'CMIP5 AL dimres'!$A$1:$E$34,3)*VLOOKUP($K219,'CMIP5 AL dimres'!$A$1:$E$34,3)*$F219)*4)/1000000)*C219</f>
        <v>82669.731839999993</v>
      </c>
      <c r="O219" s="77">
        <f>(((VLOOKUP($H219,'CMIP5 AL dimres'!$A$1:$E$34,4)*VLOOKUP($I219,'CMIP5 AL dimres'!$A$1:$E$34,4)*VLOOKUP($J219,'CMIP5 AL dimres'!$A$1:$E$34,4)*VLOOKUP($K219,'CMIP5 AL dimres'!$A$1:$E$34,4)*$F219)*4)/1000000)*C219</f>
        <v>20667.432959999998</v>
      </c>
      <c r="P219" s="77">
        <f>(((VLOOKUP($H219,'CMIP5 AL dimres'!$A$1:$E$34,5)*VLOOKUP($I219,'CMIP5 AL dimres'!$A$1:$E$34,5)*VLOOKUP($J219,'CMIP5 AL dimres'!$A$1:$E$34,5)*VLOOKUP($K219,'CMIP5 AL dimres'!$A$1:$E$34,5)*$F219)*4)/1000000)*C219</f>
        <v>4198.0723200000002</v>
      </c>
    </row>
    <row r="220" spans="1:16" ht="13">
      <c r="A220" s="16">
        <v>2</v>
      </c>
      <c r="B220" s="17" t="s">
        <v>2418</v>
      </c>
      <c r="C220" s="16">
        <v>1</v>
      </c>
      <c r="D220" s="15" t="s">
        <v>2916</v>
      </c>
      <c r="E220" s="78" t="s">
        <v>3069</v>
      </c>
      <c r="F220" s="32">
        <f t="shared" si="3"/>
        <v>2920</v>
      </c>
      <c r="G220" s="16" t="s">
        <v>463</v>
      </c>
      <c r="H220" s="15" t="s">
        <v>2933</v>
      </c>
      <c r="I220" s="15" t="s">
        <v>2897</v>
      </c>
      <c r="J220" s="15" t="s">
        <v>2773</v>
      </c>
      <c r="K220" s="15">
        <v>1</v>
      </c>
      <c r="L220" s="16">
        <v>3</v>
      </c>
      <c r="M220" s="77">
        <f>(((VLOOKUP($H220,'CMIP5 AL dimres'!$A$1:$E$34,2)*VLOOKUP($I220,'CMIP5 AL dimres'!$A$1:$E$34,2)*VLOOKUP($J220,'CMIP5 AL dimres'!$A$1:$E$34,2)*VLOOKUP($K220,'CMIP5 AL dimres'!$A$1:$E$34,2)*$F220)*4)/1000000)*C220</f>
        <v>330678.92735999997</v>
      </c>
      <c r="N220" s="77">
        <f>(((VLOOKUP($H220,'CMIP5 AL dimres'!$A$1:$E$34,3)*VLOOKUP($I220,'CMIP5 AL dimres'!$A$1:$E$34,3)*VLOOKUP($J220,'CMIP5 AL dimres'!$A$1:$E$34,3)*VLOOKUP($K220,'CMIP5 AL dimres'!$A$1:$E$34,3)*$F220)*4)/1000000)*C220</f>
        <v>82669.731839999993</v>
      </c>
      <c r="O220" s="77">
        <f>(((VLOOKUP($H220,'CMIP5 AL dimres'!$A$1:$E$34,4)*VLOOKUP($I220,'CMIP5 AL dimres'!$A$1:$E$34,4)*VLOOKUP($J220,'CMIP5 AL dimres'!$A$1:$E$34,4)*VLOOKUP($K220,'CMIP5 AL dimres'!$A$1:$E$34,4)*$F220)*4)/1000000)*C220</f>
        <v>20667.432959999998</v>
      </c>
      <c r="P220" s="77">
        <f>(((VLOOKUP($H220,'CMIP5 AL dimres'!$A$1:$E$34,5)*VLOOKUP($I220,'CMIP5 AL dimres'!$A$1:$E$34,5)*VLOOKUP($J220,'CMIP5 AL dimres'!$A$1:$E$34,5)*VLOOKUP($K220,'CMIP5 AL dimres'!$A$1:$E$34,5)*$F220)*4)/1000000)*C220</f>
        <v>4198.0723200000002</v>
      </c>
    </row>
    <row r="221" spans="1:16" ht="13">
      <c r="A221" s="16">
        <v>2</v>
      </c>
      <c r="B221" s="17" t="s">
        <v>2424</v>
      </c>
      <c r="C221" s="16">
        <v>1</v>
      </c>
      <c r="D221" s="15" t="s">
        <v>2916</v>
      </c>
      <c r="E221" s="78" t="s">
        <v>3069</v>
      </c>
      <c r="F221" s="32">
        <f t="shared" si="3"/>
        <v>2920</v>
      </c>
      <c r="G221" s="16" t="s">
        <v>463</v>
      </c>
      <c r="H221" s="15" t="s">
        <v>2933</v>
      </c>
      <c r="I221" s="15" t="s">
        <v>2897</v>
      </c>
      <c r="J221" s="15" t="s">
        <v>2773</v>
      </c>
      <c r="K221" s="15">
        <v>1</v>
      </c>
      <c r="L221" s="16">
        <v>3</v>
      </c>
      <c r="M221" s="77">
        <f>(((VLOOKUP($H221,'CMIP5 AL dimres'!$A$1:$E$34,2)*VLOOKUP($I221,'CMIP5 AL dimres'!$A$1:$E$34,2)*VLOOKUP($J221,'CMIP5 AL dimres'!$A$1:$E$34,2)*VLOOKUP($K221,'CMIP5 AL dimres'!$A$1:$E$34,2)*$F221)*4)/1000000)*C221</f>
        <v>330678.92735999997</v>
      </c>
      <c r="N221" s="77">
        <f>(((VLOOKUP($H221,'CMIP5 AL dimres'!$A$1:$E$34,3)*VLOOKUP($I221,'CMIP5 AL dimres'!$A$1:$E$34,3)*VLOOKUP($J221,'CMIP5 AL dimres'!$A$1:$E$34,3)*VLOOKUP($K221,'CMIP5 AL dimres'!$A$1:$E$34,3)*$F221)*4)/1000000)*C221</f>
        <v>82669.731839999993</v>
      </c>
      <c r="O221" s="77">
        <f>(((VLOOKUP($H221,'CMIP5 AL dimres'!$A$1:$E$34,4)*VLOOKUP($I221,'CMIP5 AL dimres'!$A$1:$E$34,4)*VLOOKUP($J221,'CMIP5 AL dimres'!$A$1:$E$34,4)*VLOOKUP($K221,'CMIP5 AL dimres'!$A$1:$E$34,4)*$F221)*4)/1000000)*C221</f>
        <v>20667.432959999998</v>
      </c>
      <c r="P221" s="77">
        <f>(((VLOOKUP($H221,'CMIP5 AL dimres'!$A$1:$E$34,5)*VLOOKUP($I221,'CMIP5 AL dimres'!$A$1:$E$34,5)*VLOOKUP($J221,'CMIP5 AL dimres'!$A$1:$E$34,5)*VLOOKUP($K221,'CMIP5 AL dimres'!$A$1:$E$34,5)*$F221)*4)/1000000)*C221</f>
        <v>4198.0723200000002</v>
      </c>
    </row>
    <row r="222" spans="1:16" ht="13">
      <c r="A222" s="16">
        <v>2</v>
      </c>
      <c r="B222" s="17" t="s">
        <v>1201</v>
      </c>
      <c r="C222" s="16">
        <v>1</v>
      </c>
      <c r="D222" s="15" t="s">
        <v>2916</v>
      </c>
      <c r="E222" s="78" t="s">
        <v>3069</v>
      </c>
      <c r="F222" s="32">
        <f t="shared" si="3"/>
        <v>2920</v>
      </c>
      <c r="G222" s="16" t="s">
        <v>463</v>
      </c>
      <c r="H222" s="15" t="s">
        <v>2933</v>
      </c>
      <c r="I222" s="15" t="s">
        <v>2897</v>
      </c>
      <c r="J222" s="15" t="s">
        <v>2773</v>
      </c>
      <c r="K222" s="15">
        <v>1</v>
      </c>
      <c r="L222" s="16">
        <v>3</v>
      </c>
      <c r="M222" s="77">
        <f>(((VLOOKUP($H222,'CMIP5 AL dimres'!$A$1:$E$34,2)*VLOOKUP($I222,'CMIP5 AL dimres'!$A$1:$E$34,2)*VLOOKUP($J222,'CMIP5 AL dimres'!$A$1:$E$34,2)*VLOOKUP($K222,'CMIP5 AL dimres'!$A$1:$E$34,2)*$F222)*4)/1000000)*C222</f>
        <v>330678.92735999997</v>
      </c>
      <c r="N222" s="77">
        <f>(((VLOOKUP($H222,'CMIP5 AL dimres'!$A$1:$E$34,3)*VLOOKUP($I222,'CMIP5 AL dimres'!$A$1:$E$34,3)*VLOOKUP($J222,'CMIP5 AL dimres'!$A$1:$E$34,3)*VLOOKUP($K222,'CMIP5 AL dimres'!$A$1:$E$34,3)*$F222)*4)/1000000)*C222</f>
        <v>82669.731839999993</v>
      </c>
      <c r="O222" s="77">
        <f>(((VLOOKUP($H222,'CMIP5 AL dimres'!$A$1:$E$34,4)*VLOOKUP($I222,'CMIP5 AL dimres'!$A$1:$E$34,4)*VLOOKUP($J222,'CMIP5 AL dimres'!$A$1:$E$34,4)*VLOOKUP($K222,'CMIP5 AL dimres'!$A$1:$E$34,4)*$F222)*4)/1000000)*C222</f>
        <v>20667.432959999998</v>
      </c>
      <c r="P222" s="77">
        <f>(((VLOOKUP($H222,'CMIP5 AL dimres'!$A$1:$E$34,5)*VLOOKUP($I222,'CMIP5 AL dimres'!$A$1:$E$34,5)*VLOOKUP($J222,'CMIP5 AL dimres'!$A$1:$E$34,5)*VLOOKUP($K222,'CMIP5 AL dimres'!$A$1:$E$34,5)*$F222)*4)/1000000)*C222</f>
        <v>4198.0723200000002</v>
      </c>
    </row>
    <row r="223" spans="1:16" ht="13">
      <c r="A223" s="16">
        <v>2</v>
      </c>
      <c r="B223" s="17" t="s">
        <v>2237</v>
      </c>
      <c r="C223" s="16">
        <v>1</v>
      </c>
      <c r="D223" s="15" t="s">
        <v>2916</v>
      </c>
      <c r="E223" s="78" t="s">
        <v>3069</v>
      </c>
      <c r="F223" s="32">
        <f t="shared" si="3"/>
        <v>2920</v>
      </c>
      <c r="G223" s="16" t="s">
        <v>463</v>
      </c>
      <c r="H223" s="15" t="s">
        <v>2933</v>
      </c>
      <c r="I223" s="15" t="s">
        <v>2897</v>
      </c>
      <c r="J223" s="15" t="s">
        <v>2773</v>
      </c>
      <c r="K223" s="15">
        <v>1</v>
      </c>
      <c r="L223" s="16">
        <v>3</v>
      </c>
      <c r="M223" s="77">
        <f>(((VLOOKUP($H223,'CMIP5 AL dimres'!$A$1:$E$34,2)*VLOOKUP($I223,'CMIP5 AL dimres'!$A$1:$E$34,2)*VLOOKUP($J223,'CMIP5 AL dimres'!$A$1:$E$34,2)*VLOOKUP($K223,'CMIP5 AL dimres'!$A$1:$E$34,2)*$F223)*4)/1000000)*C223</f>
        <v>330678.92735999997</v>
      </c>
      <c r="N223" s="77">
        <f>(((VLOOKUP($H223,'CMIP5 AL dimres'!$A$1:$E$34,3)*VLOOKUP($I223,'CMIP5 AL dimres'!$A$1:$E$34,3)*VLOOKUP($J223,'CMIP5 AL dimres'!$A$1:$E$34,3)*VLOOKUP($K223,'CMIP5 AL dimres'!$A$1:$E$34,3)*$F223)*4)/1000000)*C223</f>
        <v>82669.731839999993</v>
      </c>
      <c r="O223" s="77">
        <f>(((VLOOKUP($H223,'CMIP5 AL dimres'!$A$1:$E$34,4)*VLOOKUP($I223,'CMIP5 AL dimres'!$A$1:$E$34,4)*VLOOKUP($J223,'CMIP5 AL dimres'!$A$1:$E$34,4)*VLOOKUP($K223,'CMIP5 AL dimres'!$A$1:$E$34,4)*$F223)*4)/1000000)*C223</f>
        <v>20667.432959999998</v>
      </c>
      <c r="P223" s="77">
        <f>(((VLOOKUP($H223,'CMIP5 AL dimres'!$A$1:$E$34,5)*VLOOKUP($I223,'CMIP5 AL dimres'!$A$1:$E$34,5)*VLOOKUP($J223,'CMIP5 AL dimres'!$A$1:$E$34,5)*VLOOKUP($K223,'CMIP5 AL dimres'!$A$1:$E$34,5)*$F223)*4)/1000000)*C223</f>
        <v>4198.0723200000002</v>
      </c>
    </row>
    <row r="224" spans="1:16" ht="13">
      <c r="A224" s="16">
        <v>2</v>
      </c>
      <c r="B224" s="17" t="s">
        <v>2532</v>
      </c>
      <c r="C224" s="16">
        <v>1</v>
      </c>
      <c r="D224" s="15" t="s">
        <v>2916</v>
      </c>
      <c r="E224" s="78" t="s">
        <v>3069</v>
      </c>
      <c r="F224" s="32">
        <f t="shared" si="3"/>
        <v>2920</v>
      </c>
      <c r="G224" s="16" t="s">
        <v>463</v>
      </c>
      <c r="H224" s="15" t="s">
        <v>2933</v>
      </c>
      <c r="I224" s="15" t="s">
        <v>2897</v>
      </c>
      <c r="J224" s="15" t="s">
        <v>2773</v>
      </c>
      <c r="K224" s="15">
        <v>1</v>
      </c>
      <c r="L224" s="16">
        <v>3</v>
      </c>
      <c r="M224" s="77">
        <f>(((VLOOKUP($H224,'CMIP5 AL dimres'!$A$1:$E$34,2)*VLOOKUP($I224,'CMIP5 AL dimres'!$A$1:$E$34,2)*VLOOKUP($J224,'CMIP5 AL dimres'!$A$1:$E$34,2)*VLOOKUP($K224,'CMIP5 AL dimres'!$A$1:$E$34,2)*$F224)*4)/1000000)*C224</f>
        <v>330678.92735999997</v>
      </c>
      <c r="N224" s="77">
        <f>(((VLOOKUP($H224,'CMIP5 AL dimres'!$A$1:$E$34,3)*VLOOKUP($I224,'CMIP5 AL dimres'!$A$1:$E$34,3)*VLOOKUP($J224,'CMIP5 AL dimres'!$A$1:$E$34,3)*VLOOKUP($K224,'CMIP5 AL dimres'!$A$1:$E$34,3)*$F224)*4)/1000000)*C224</f>
        <v>82669.731839999993</v>
      </c>
      <c r="O224" s="77">
        <f>(((VLOOKUP($H224,'CMIP5 AL dimres'!$A$1:$E$34,4)*VLOOKUP($I224,'CMIP5 AL dimres'!$A$1:$E$34,4)*VLOOKUP($J224,'CMIP5 AL dimres'!$A$1:$E$34,4)*VLOOKUP($K224,'CMIP5 AL dimres'!$A$1:$E$34,4)*$F224)*4)/1000000)*C224</f>
        <v>20667.432959999998</v>
      </c>
      <c r="P224" s="77">
        <f>(((VLOOKUP($H224,'CMIP5 AL dimres'!$A$1:$E$34,5)*VLOOKUP($I224,'CMIP5 AL dimres'!$A$1:$E$34,5)*VLOOKUP($J224,'CMIP5 AL dimres'!$A$1:$E$34,5)*VLOOKUP($K224,'CMIP5 AL dimres'!$A$1:$E$34,5)*$F224)*4)/1000000)*C224</f>
        <v>4198.0723200000002</v>
      </c>
    </row>
    <row r="225" spans="1:16" ht="13">
      <c r="A225" s="16">
        <v>2</v>
      </c>
      <c r="B225" s="17" t="s">
        <v>2535</v>
      </c>
      <c r="C225" s="16">
        <v>1</v>
      </c>
      <c r="D225" s="15" t="s">
        <v>2916</v>
      </c>
      <c r="E225" s="78" t="s">
        <v>3069</v>
      </c>
      <c r="F225" s="32">
        <f t="shared" si="3"/>
        <v>2920</v>
      </c>
      <c r="G225" s="16" t="s">
        <v>463</v>
      </c>
      <c r="H225" s="15" t="s">
        <v>2933</v>
      </c>
      <c r="I225" s="15" t="s">
        <v>2897</v>
      </c>
      <c r="J225" s="15" t="s">
        <v>2773</v>
      </c>
      <c r="K225" s="15">
        <v>1</v>
      </c>
      <c r="L225" s="16">
        <v>3</v>
      </c>
      <c r="M225" s="77">
        <f>(((VLOOKUP($H225,'CMIP5 AL dimres'!$A$1:$E$34,2)*VLOOKUP($I225,'CMIP5 AL dimres'!$A$1:$E$34,2)*VLOOKUP($J225,'CMIP5 AL dimres'!$A$1:$E$34,2)*VLOOKUP($K225,'CMIP5 AL dimres'!$A$1:$E$34,2)*$F225)*4)/1000000)*C225</f>
        <v>330678.92735999997</v>
      </c>
      <c r="N225" s="77">
        <f>(((VLOOKUP($H225,'CMIP5 AL dimres'!$A$1:$E$34,3)*VLOOKUP($I225,'CMIP5 AL dimres'!$A$1:$E$34,3)*VLOOKUP($J225,'CMIP5 AL dimres'!$A$1:$E$34,3)*VLOOKUP($K225,'CMIP5 AL dimres'!$A$1:$E$34,3)*$F225)*4)/1000000)*C225</f>
        <v>82669.731839999993</v>
      </c>
      <c r="O225" s="77">
        <f>(((VLOOKUP($H225,'CMIP5 AL dimres'!$A$1:$E$34,4)*VLOOKUP($I225,'CMIP5 AL dimres'!$A$1:$E$34,4)*VLOOKUP($J225,'CMIP5 AL dimres'!$A$1:$E$34,4)*VLOOKUP($K225,'CMIP5 AL dimres'!$A$1:$E$34,4)*$F225)*4)/1000000)*C225</f>
        <v>20667.432959999998</v>
      </c>
      <c r="P225" s="77">
        <f>(((VLOOKUP($H225,'CMIP5 AL dimres'!$A$1:$E$34,5)*VLOOKUP($I225,'CMIP5 AL dimres'!$A$1:$E$34,5)*VLOOKUP($J225,'CMIP5 AL dimres'!$A$1:$E$34,5)*VLOOKUP($K225,'CMIP5 AL dimres'!$A$1:$E$34,5)*$F225)*4)/1000000)*C225</f>
        <v>4198.0723200000002</v>
      </c>
    </row>
    <row r="226" spans="1:16" ht="13">
      <c r="A226" s="16">
        <v>2</v>
      </c>
      <c r="B226" s="17" t="s">
        <v>2335</v>
      </c>
      <c r="C226" s="16">
        <v>1</v>
      </c>
      <c r="D226" s="15" t="s">
        <v>2916</v>
      </c>
      <c r="E226" s="78" t="s">
        <v>3069</v>
      </c>
      <c r="F226" s="32">
        <f t="shared" si="3"/>
        <v>2920</v>
      </c>
      <c r="G226" s="16" t="s">
        <v>463</v>
      </c>
      <c r="H226" s="15" t="s">
        <v>2933</v>
      </c>
      <c r="I226" s="15" t="s">
        <v>2897</v>
      </c>
      <c r="J226" s="15" t="s">
        <v>2773</v>
      </c>
      <c r="K226" s="15">
        <v>1</v>
      </c>
      <c r="L226" s="16">
        <v>3</v>
      </c>
      <c r="M226" s="77">
        <f>(((VLOOKUP($H226,'CMIP5 AL dimres'!$A$1:$E$34,2)*VLOOKUP($I226,'CMIP5 AL dimres'!$A$1:$E$34,2)*VLOOKUP($J226,'CMIP5 AL dimres'!$A$1:$E$34,2)*VLOOKUP($K226,'CMIP5 AL dimres'!$A$1:$E$34,2)*$F226)*4)/1000000)*C226</f>
        <v>330678.92735999997</v>
      </c>
      <c r="N226" s="77">
        <f>(((VLOOKUP($H226,'CMIP5 AL dimres'!$A$1:$E$34,3)*VLOOKUP($I226,'CMIP5 AL dimres'!$A$1:$E$34,3)*VLOOKUP($J226,'CMIP5 AL dimres'!$A$1:$E$34,3)*VLOOKUP($K226,'CMIP5 AL dimres'!$A$1:$E$34,3)*$F226)*4)/1000000)*C226</f>
        <v>82669.731839999993</v>
      </c>
      <c r="O226" s="77">
        <f>(((VLOOKUP($H226,'CMIP5 AL dimres'!$A$1:$E$34,4)*VLOOKUP($I226,'CMIP5 AL dimres'!$A$1:$E$34,4)*VLOOKUP($J226,'CMIP5 AL dimres'!$A$1:$E$34,4)*VLOOKUP($K226,'CMIP5 AL dimres'!$A$1:$E$34,4)*$F226)*4)/1000000)*C226</f>
        <v>20667.432959999998</v>
      </c>
      <c r="P226" s="77">
        <f>(((VLOOKUP($H226,'CMIP5 AL dimres'!$A$1:$E$34,5)*VLOOKUP($I226,'CMIP5 AL dimres'!$A$1:$E$34,5)*VLOOKUP($J226,'CMIP5 AL dimres'!$A$1:$E$34,5)*VLOOKUP($K226,'CMIP5 AL dimres'!$A$1:$E$34,5)*$F226)*4)/1000000)*C226</f>
        <v>4198.0723200000002</v>
      </c>
    </row>
    <row r="227" spans="1:16" ht="13">
      <c r="A227" s="16">
        <v>2</v>
      </c>
      <c r="B227" s="17" t="s">
        <v>2644</v>
      </c>
      <c r="C227" s="16">
        <v>1</v>
      </c>
      <c r="D227" s="15" t="s">
        <v>2916</v>
      </c>
      <c r="E227" s="78" t="s">
        <v>3069</v>
      </c>
      <c r="F227" s="32">
        <f t="shared" si="3"/>
        <v>2920</v>
      </c>
      <c r="G227" s="16" t="s">
        <v>463</v>
      </c>
      <c r="H227" s="15" t="s">
        <v>2933</v>
      </c>
      <c r="I227" s="15" t="s">
        <v>2897</v>
      </c>
      <c r="J227" s="15" t="s">
        <v>2773</v>
      </c>
      <c r="K227" s="15">
        <v>1</v>
      </c>
      <c r="L227" s="16">
        <v>3</v>
      </c>
      <c r="M227" s="77">
        <f>(((VLOOKUP($H227,'CMIP5 AL dimres'!$A$1:$E$34,2)*VLOOKUP($I227,'CMIP5 AL dimres'!$A$1:$E$34,2)*VLOOKUP($J227,'CMIP5 AL dimres'!$A$1:$E$34,2)*VLOOKUP($K227,'CMIP5 AL dimres'!$A$1:$E$34,2)*$F227)*4)/1000000)*C227</f>
        <v>330678.92735999997</v>
      </c>
      <c r="N227" s="77">
        <f>(((VLOOKUP($H227,'CMIP5 AL dimres'!$A$1:$E$34,3)*VLOOKUP($I227,'CMIP5 AL dimres'!$A$1:$E$34,3)*VLOOKUP($J227,'CMIP5 AL dimres'!$A$1:$E$34,3)*VLOOKUP($K227,'CMIP5 AL dimres'!$A$1:$E$34,3)*$F227)*4)/1000000)*C227</f>
        <v>82669.731839999993</v>
      </c>
      <c r="O227" s="77">
        <f>(((VLOOKUP($H227,'CMIP5 AL dimres'!$A$1:$E$34,4)*VLOOKUP($I227,'CMIP5 AL dimres'!$A$1:$E$34,4)*VLOOKUP($J227,'CMIP5 AL dimres'!$A$1:$E$34,4)*VLOOKUP($K227,'CMIP5 AL dimres'!$A$1:$E$34,4)*$F227)*4)/1000000)*C227</f>
        <v>20667.432959999998</v>
      </c>
      <c r="P227" s="77">
        <f>(((VLOOKUP($H227,'CMIP5 AL dimres'!$A$1:$E$34,5)*VLOOKUP($I227,'CMIP5 AL dimres'!$A$1:$E$34,5)*VLOOKUP($J227,'CMIP5 AL dimres'!$A$1:$E$34,5)*VLOOKUP($K227,'CMIP5 AL dimres'!$A$1:$E$34,5)*$F227)*4)/1000000)*C227</f>
        <v>4198.0723200000002</v>
      </c>
    </row>
    <row r="228" spans="1:16" ht="13">
      <c r="A228" s="16">
        <v>2</v>
      </c>
      <c r="B228" s="17" t="s">
        <v>2646</v>
      </c>
      <c r="C228" s="16">
        <v>1</v>
      </c>
      <c r="D228" s="15" t="s">
        <v>2916</v>
      </c>
      <c r="E228" s="78" t="s">
        <v>3069</v>
      </c>
      <c r="F228" s="32">
        <f t="shared" si="3"/>
        <v>2920</v>
      </c>
      <c r="G228" s="16" t="s">
        <v>463</v>
      </c>
      <c r="H228" s="15" t="s">
        <v>2933</v>
      </c>
      <c r="I228" s="15" t="s">
        <v>2897</v>
      </c>
      <c r="J228" s="15" t="s">
        <v>2773</v>
      </c>
      <c r="K228" s="15">
        <v>1</v>
      </c>
      <c r="L228" s="16">
        <v>3</v>
      </c>
      <c r="M228" s="77">
        <f>(((VLOOKUP($H228,'CMIP5 AL dimres'!$A$1:$E$34,2)*VLOOKUP($I228,'CMIP5 AL dimres'!$A$1:$E$34,2)*VLOOKUP($J228,'CMIP5 AL dimres'!$A$1:$E$34,2)*VLOOKUP($K228,'CMIP5 AL dimres'!$A$1:$E$34,2)*$F228)*4)/1000000)*C228</f>
        <v>330678.92735999997</v>
      </c>
      <c r="N228" s="77">
        <f>(((VLOOKUP($H228,'CMIP5 AL dimres'!$A$1:$E$34,3)*VLOOKUP($I228,'CMIP5 AL dimres'!$A$1:$E$34,3)*VLOOKUP($J228,'CMIP5 AL dimres'!$A$1:$E$34,3)*VLOOKUP($K228,'CMIP5 AL dimres'!$A$1:$E$34,3)*$F228)*4)/1000000)*C228</f>
        <v>82669.731839999993</v>
      </c>
      <c r="O228" s="77">
        <f>(((VLOOKUP($H228,'CMIP5 AL dimres'!$A$1:$E$34,4)*VLOOKUP($I228,'CMIP5 AL dimres'!$A$1:$E$34,4)*VLOOKUP($J228,'CMIP5 AL dimres'!$A$1:$E$34,4)*VLOOKUP($K228,'CMIP5 AL dimres'!$A$1:$E$34,4)*$F228)*4)/1000000)*C228</f>
        <v>20667.432959999998</v>
      </c>
      <c r="P228" s="77">
        <f>(((VLOOKUP($H228,'CMIP5 AL dimres'!$A$1:$E$34,5)*VLOOKUP($I228,'CMIP5 AL dimres'!$A$1:$E$34,5)*VLOOKUP($J228,'CMIP5 AL dimres'!$A$1:$E$34,5)*VLOOKUP($K228,'CMIP5 AL dimres'!$A$1:$E$34,5)*$F228)*4)/1000000)*C228</f>
        <v>4198.0723200000002</v>
      </c>
    </row>
    <row r="229" spans="1:16" ht="13">
      <c r="A229" s="16">
        <v>2</v>
      </c>
      <c r="B229" s="17" t="s">
        <v>2349</v>
      </c>
      <c r="C229" s="16">
        <v>1</v>
      </c>
      <c r="D229" s="15" t="s">
        <v>2916</v>
      </c>
      <c r="E229" s="78" t="s">
        <v>3069</v>
      </c>
      <c r="F229" s="32">
        <f t="shared" si="3"/>
        <v>2920</v>
      </c>
      <c r="G229" s="16" t="s">
        <v>463</v>
      </c>
      <c r="H229" s="15" t="s">
        <v>2933</v>
      </c>
      <c r="I229" s="15" t="s">
        <v>2897</v>
      </c>
      <c r="J229" s="15" t="s">
        <v>2773</v>
      </c>
      <c r="K229" s="15">
        <v>1</v>
      </c>
      <c r="L229" s="16">
        <v>3</v>
      </c>
      <c r="M229" s="77">
        <f>(((VLOOKUP($H229,'CMIP5 AL dimres'!$A$1:$E$34,2)*VLOOKUP($I229,'CMIP5 AL dimres'!$A$1:$E$34,2)*VLOOKUP($J229,'CMIP5 AL dimres'!$A$1:$E$34,2)*VLOOKUP($K229,'CMIP5 AL dimres'!$A$1:$E$34,2)*$F229)*4)/1000000)*C229</f>
        <v>330678.92735999997</v>
      </c>
      <c r="N229" s="77">
        <f>(((VLOOKUP($H229,'CMIP5 AL dimres'!$A$1:$E$34,3)*VLOOKUP($I229,'CMIP5 AL dimres'!$A$1:$E$34,3)*VLOOKUP($J229,'CMIP5 AL dimres'!$A$1:$E$34,3)*VLOOKUP($K229,'CMIP5 AL dimres'!$A$1:$E$34,3)*$F229)*4)/1000000)*C229</f>
        <v>82669.731839999993</v>
      </c>
      <c r="O229" s="77">
        <f>(((VLOOKUP($H229,'CMIP5 AL dimres'!$A$1:$E$34,4)*VLOOKUP($I229,'CMIP5 AL dimres'!$A$1:$E$34,4)*VLOOKUP($J229,'CMIP5 AL dimres'!$A$1:$E$34,4)*VLOOKUP($K229,'CMIP5 AL dimres'!$A$1:$E$34,4)*$F229)*4)/1000000)*C229</f>
        <v>20667.432959999998</v>
      </c>
      <c r="P229" s="77">
        <f>(((VLOOKUP($H229,'CMIP5 AL dimres'!$A$1:$E$34,5)*VLOOKUP($I229,'CMIP5 AL dimres'!$A$1:$E$34,5)*VLOOKUP($J229,'CMIP5 AL dimres'!$A$1:$E$34,5)*VLOOKUP($K229,'CMIP5 AL dimres'!$A$1:$E$34,5)*$F229)*4)/1000000)*C229</f>
        <v>4198.0723200000002</v>
      </c>
    </row>
    <row r="230" spans="1:16" ht="13">
      <c r="A230" s="16">
        <v>2</v>
      </c>
      <c r="B230" s="17" t="s">
        <v>2133</v>
      </c>
      <c r="C230" s="16">
        <v>1</v>
      </c>
      <c r="D230" s="15" t="s">
        <v>2916</v>
      </c>
      <c r="E230" s="78" t="s">
        <v>3069</v>
      </c>
      <c r="F230" s="32">
        <f t="shared" si="3"/>
        <v>2920</v>
      </c>
      <c r="G230" s="16" t="s">
        <v>463</v>
      </c>
      <c r="H230" s="15" t="s">
        <v>2933</v>
      </c>
      <c r="I230" s="15" t="s">
        <v>2897</v>
      </c>
      <c r="J230" s="15" t="s">
        <v>2773</v>
      </c>
      <c r="K230" s="15">
        <v>1</v>
      </c>
      <c r="L230" s="16">
        <v>3</v>
      </c>
      <c r="M230" s="77">
        <f>(((VLOOKUP($H230,'CMIP5 AL dimres'!$A$1:$E$34,2)*VLOOKUP($I230,'CMIP5 AL dimres'!$A$1:$E$34,2)*VLOOKUP($J230,'CMIP5 AL dimres'!$A$1:$E$34,2)*VLOOKUP($K230,'CMIP5 AL dimres'!$A$1:$E$34,2)*$F230)*4)/1000000)*C230</f>
        <v>330678.92735999997</v>
      </c>
      <c r="N230" s="77">
        <f>(((VLOOKUP($H230,'CMIP5 AL dimres'!$A$1:$E$34,3)*VLOOKUP($I230,'CMIP5 AL dimres'!$A$1:$E$34,3)*VLOOKUP($J230,'CMIP5 AL dimres'!$A$1:$E$34,3)*VLOOKUP($K230,'CMIP5 AL dimres'!$A$1:$E$34,3)*$F230)*4)/1000000)*C230</f>
        <v>82669.731839999993</v>
      </c>
      <c r="O230" s="77">
        <f>(((VLOOKUP($H230,'CMIP5 AL dimres'!$A$1:$E$34,4)*VLOOKUP($I230,'CMIP5 AL dimres'!$A$1:$E$34,4)*VLOOKUP($J230,'CMIP5 AL dimres'!$A$1:$E$34,4)*VLOOKUP($K230,'CMIP5 AL dimres'!$A$1:$E$34,4)*$F230)*4)/1000000)*C230</f>
        <v>20667.432959999998</v>
      </c>
      <c r="P230" s="77">
        <f>(((VLOOKUP($H230,'CMIP5 AL dimres'!$A$1:$E$34,5)*VLOOKUP($I230,'CMIP5 AL dimres'!$A$1:$E$34,5)*VLOOKUP($J230,'CMIP5 AL dimres'!$A$1:$E$34,5)*VLOOKUP($K230,'CMIP5 AL dimres'!$A$1:$E$34,5)*$F230)*4)/1000000)*C230</f>
        <v>4198.0723200000002</v>
      </c>
    </row>
    <row r="231" spans="1:16" ht="13">
      <c r="A231" s="16">
        <v>2</v>
      </c>
      <c r="B231" s="17" t="s">
        <v>2249</v>
      </c>
      <c r="C231" s="16">
        <v>1</v>
      </c>
      <c r="D231" s="15" t="s">
        <v>2916</v>
      </c>
      <c r="E231" s="78" t="s">
        <v>3069</v>
      </c>
      <c r="F231" s="32">
        <f t="shared" si="3"/>
        <v>2920</v>
      </c>
      <c r="G231" s="16" t="s">
        <v>463</v>
      </c>
      <c r="H231" s="15" t="s">
        <v>2933</v>
      </c>
      <c r="I231" s="15" t="s">
        <v>2897</v>
      </c>
      <c r="J231" s="15" t="s">
        <v>2773</v>
      </c>
      <c r="K231" s="15">
        <v>1</v>
      </c>
      <c r="L231" s="16">
        <v>3</v>
      </c>
      <c r="M231" s="77">
        <f>(((VLOOKUP($H231,'CMIP5 AL dimres'!$A$1:$E$34,2)*VLOOKUP($I231,'CMIP5 AL dimres'!$A$1:$E$34,2)*VLOOKUP($J231,'CMIP5 AL dimres'!$A$1:$E$34,2)*VLOOKUP($K231,'CMIP5 AL dimres'!$A$1:$E$34,2)*$F231)*4)/1000000)*C231</f>
        <v>330678.92735999997</v>
      </c>
      <c r="N231" s="77">
        <f>(((VLOOKUP($H231,'CMIP5 AL dimres'!$A$1:$E$34,3)*VLOOKUP($I231,'CMIP5 AL dimres'!$A$1:$E$34,3)*VLOOKUP($J231,'CMIP5 AL dimres'!$A$1:$E$34,3)*VLOOKUP($K231,'CMIP5 AL dimres'!$A$1:$E$34,3)*$F231)*4)/1000000)*C231</f>
        <v>82669.731839999993</v>
      </c>
      <c r="O231" s="77">
        <f>(((VLOOKUP($H231,'CMIP5 AL dimres'!$A$1:$E$34,4)*VLOOKUP($I231,'CMIP5 AL dimres'!$A$1:$E$34,4)*VLOOKUP($J231,'CMIP5 AL dimres'!$A$1:$E$34,4)*VLOOKUP($K231,'CMIP5 AL dimres'!$A$1:$E$34,4)*$F231)*4)/1000000)*C231</f>
        <v>20667.432959999998</v>
      </c>
      <c r="P231" s="77">
        <f>(((VLOOKUP($H231,'CMIP5 AL dimres'!$A$1:$E$34,5)*VLOOKUP($I231,'CMIP5 AL dimres'!$A$1:$E$34,5)*VLOOKUP($J231,'CMIP5 AL dimres'!$A$1:$E$34,5)*VLOOKUP($K231,'CMIP5 AL dimres'!$A$1:$E$34,5)*$F231)*4)/1000000)*C231</f>
        <v>4198.0723200000002</v>
      </c>
    </row>
    <row r="232" spans="1:16" ht="13">
      <c r="A232" s="16">
        <v>2</v>
      </c>
      <c r="B232" s="17" t="s">
        <v>231</v>
      </c>
      <c r="C232" s="16">
        <v>1</v>
      </c>
      <c r="D232" s="15" t="s">
        <v>2916</v>
      </c>
      <c r="E232" s="78" t="s">
        <v>3069</v>
      </c>
      <c r="F232" s="32">
        <f t="shared" si="3"/>
        <v>2920</v>
      </c>
      <c r="G232" s="16" t="s">
        <v>463</v>
      </c>
      <c r="H232" s="15" t="s">
        <v>2933</v>
      </c>
      <c r="I232" s="15" t="s">
        <v>2897</v>
      </c>
      <c r="J232" s="15" t="s">
        <v>2773</v>
      </c>
      <c r="K232" s="15">
        <v>1</v>
      </c>
      <c r="L232" s="16">
        <v>3</v>
      </c>
      <c r="M232" s="77">
        <f>(((VLOOKUP($H232,'CMIP5 AL dimres'!$A$1:$E$34,2)*VLOOKUP($I232,'CMIP5 AL dimres'!$A$1:$E$34,2)*VLOOKUP($J232,'CMIP5 AL dimres'!$A$1:$E$34,2)*VLOOKUP($K232,'CMIP5 AL dimres'!$A$1:$E$34,2)*$F232)*4)/1000000)*C232</f>
        <v>330678.92735999997</v>
      </c>
      <c r="N232" s="77">
        <f>(((VLOOKUP($H232,'CMIP5 AL dimres'!$A$1:$E$34,3)*VLOOKUP($I232,'CMIP5 AL dimres'!$A$1:$E$34,3)*VLOOKUP($J232,'CMIP5 AL dimres'!$A$1:$E$34,3)*VLOOKUP($K232,'CMIP5 AL dimres'!$A$1:$E$34,3)*$F232)*4)/1000000)*C232</f>
        <v>82669.731839999993</v>
      </c>
      <c r="O232" s="77">
        <f>(((VLOOKUP($H232,'CMIP5 AL dimres'!$A$1:$E$34,4)*VLOOKUP($I232,'CMIP5 AL dimres'!$A$1:$E$34,4)*VLOOKUP($J232,'CMIP5 AL dimres'!$A$1:$E$34,4)*VLOOKUP($K232,'CMIP5 AL dimres'!$A$1:$E$34,4)*$F232)*4)/1000000)*C232</f>
        <v>20667.432959999998</v>
      </c>
      <c r="P232" s="77">
        <f>(((VLOOKUP($H232,'CMIP5 AL dimres'!$A$1:$E$34,5)*VLOOKUP($I232,'CMIP5 AL dimres'!$A$1:$E$34,5)*VLOOKUP($J232,'CMIP5 AL dimres'!$A$1:$E$34,5)*VLOOKUP($K232,'CMIP5 AL dimres'!$A$1:$E$34,5)*$F232)*4)/1000000)*C232</f>
        <v>4198.0723200000002</v>
      </c>
    </row>
    <row r="233" spans="1:16" ht="13">
      <c r="A233" s="16">
        <v>2</v>
      </c>
      <c r="B233" s="17" t="s">
        <v>232</v>
      </c>
      <c r="C233" s="16">
        <v>1</v>
      </c>
      <c r="D233" s="15" t="s">
        <v>2916</v>
      </c>
      <c r="E233" s="78" t="s">
        <v>3069</v>
      </c>
      <c r="F233" s="32">
        <f t="shared" si="3"/>
        <v>2920</v>
      </c>
      <c r="G233" s="16" t="s">
        <v>463</v>
      </c>
      <c r="H233" s="15" t="s">
        <v>2933</v>
      </c>
      <c r="I233" s="15" t="s">
        <v>2897</v>
      </c>
      <c r="J233" s="15" t="s">
        <v>2773</v>
      </c>
      <c r="K233" s="15">
        <v>1</v>
      </c>
      <c r="L233" s="16">
        <v>3</v>
      </c>
      <c r="M233" s="77">
        <f>(((VLOOKUP($H233,'CMIP5 AL dimres'!$A$1:$E$34,2)*VLOOKUP($I233,'CMIP5 AL dimres'!$A$1:$E$34,2)*VLOOKUP($J233,'CMIP5 AL dimres'!$A$1:$E$34,2)*VLOOKUP($K233,'CMIP5 AL dimres'!$A$1:$E$34,2)*$F233)*4)/1000000)*C233</f>
        <v>330678.92735999997</v>
      </c>
      <c r="N233" s="77">
        <f>(((VLOOKUP($H233,'CMIP5 AL dimres'!$A$1:$E$34,3)*VLOOKUP($I233,'CMIP5 AL dimres'!$A$1:$E$34,3)*VLOOKUP($J233,'CMIP5 AL dimres'!$A$1:$E$34,3)*VLOOKUP($K233,'CMIP5 AL dimres'!$A$1:$E$34,3)*$F233)*4)/1000000)*C233</f>
        <v>82669.731839999993</v>
      </c>
      <c r="O233" s="77">
        <f>(((VLOOKUP($H233,'CMIP5 AL dimres'!$A$1:$E$34,4)*VLOOKUP($I233,'CMIP5 AL dimres'!$A$1:$E$34,4)*VLOOKUP($J233,'CMIP5 AL dimres'!$A$1:$E$34,4)*VLOOKUP($K233,'CMIP5 AL dimres'!$A$1:$E$34,4)*$F233)*4)/1000000)*C233</f>
        <v>20667.432959999998</v>
      </c>
      <c r="P233" s="77">
        <f>(((VLOOKUP($H233,'CMIP5 AL dimres'!$A$1:$E$34,5)*VLOOKUP($I233,'CMIP5 AL dimres'!$A$1:$E$34,5)*VLOOKUP($J233,'CMIP5 AL dimres'!$A$1:$E$34,5)*VLOOKUP($K233,'CMIP5 AL dimres'!$A$1:$E$34,5)*$F233)*4)/1000000)*C233</f>
        <v>4198.0723200000002</v>
      </c>
    </row>
    <row r="234" spans="1:16" ht="13">
      <c r="A234" s="16">
        <v>2</v>
      </c>
      <c r="B234" s="17" t="s">
        <v>569</v>
      </c>
      <c r="C234" s="16">
        <v>1</v>
      </c>
      <c r="D234" s="15" t="s">
        <v>2916</v>
      </c>
      <c r="E234" s="78" t="s">
        <v>3069</v>
      </c>
      <c r="F234" s="32">
        <f t="shared" si="3"/>
        <v>2920</v>
      </c>
      <c r="G234" s="16" t="s">
        <v>463</v>
      </c>
      <c r="H234" s="15" t="s">
        <v>2933</v>
      </c>
      <c r="I234" s="15" t="s">
        <v>2897</v>
      </c>
      <c r="J234" s="15" t="s">
        <v>2773</v>
      </c>
      <c r="K234" s="15">
        <v>1</v>
      </c>
      <c r="L234" s="16">
        <v>3</v>
      </c>
      <c r="M234" s="77">
        <f>(((VLOOKUP($H234,'CMIP5 AL dimres'!$A$1:$E$34,2)*VLOOKUP($I234,'CMIP5 AL dimres'!$A$1:$E$34,2)*VLOOKUP($J234,'CMIP5 AL dimres'!$A$1:$E$34,2)*VLOOKUP($K234,'CMIP5 AL dimres'!$A$1:$E$34,2)*$F234)*4)/1000000)*C234</f>
        <v>330678.92735999997</v>
      </c>
      <c r="N234" s="77">
        <f>(((VLOOKUP($H234,'CMIP5 AL dimres'!$A$1:$E$34,3)*VLOOKUP($I234,'CMIP5 AL dimres'!$A$1:$E$34,3)*VLOOKUP($J234,'CMIP5 AL dimres'!$A$1:$E$34,3)*VLOOKUP($K234,'CMIP5 AL dimres'!$A$1:$E$34,3)*$F234)*4)/1000000)*C234</f>
        <v>82669.731839999993</v>
      </c>
      <c r="O234" s="77">
        <f>(((VLOOKUP($H234,'CMIP5 AL dimres'!$A$1:$E$34,4)*VLOOKUP($I234,'CMIP5 AL dimres'!$A$1:$E$34,4)*VLOOKUP($J234,'CMIP5 AL dimres'!$A$1:$E$34,4)*VLOOKUP($K234,'CMIP5 AL dimres'!$A$1:$E$34,4)*$F234)*4)/1000000)*C234</f>
        <v>20667.432959999998</v>
      </c>
      <c r="P234" s="77">
        <f>(((VLOOKUP($H234,'CMIP5 AL dimres'!$A$1:$E$34,5)*VLOOKUP($I234,'CMIP5 AL dimres'!$A$1:$E$34,5)*VLOOKUP($J234,'CMIP5 AL dimres'!$A$1:$E$34,5)*VLOOKUP($K234,'CMIP5 AL dimres'!$A$1:$E$34,5)*$F234)*4)/1000000)*C234</f>
        <v>4198.0723200000002</v>
      </c>
    </row>
    <row r="235" spans="1:16" ht="13">
      <c r="A235" s="16">
        <v>2</v>
      </c>
      <c r="B235" s="17" t="s">
        <v>2461</v>
      </c>
      <c r="C235" s="16">
        <v>1</v>
      </c>
      <c r="D235" s="15" t="s">
        <v>2916</v>
      </c>
      <c r="E235" s="78" t="s">
        <v>3069</v>
      </c>
      <c r="F235" s="32">
        <f t="shared" si="3"/>
        <v>2920</v>
      </c>
      <c r="G235" s="16" t="s">
        <v>463</v>
      </c>
      <c r="H235" s="15" t="s">
        <v>2933</v>
      </c>
      <c r="I235" s="15" t="s">
        <v>2897</v>
      </c>
      <c r="J235" s="15" t="s">
        <v>2773</v>
      </c>
      <c r="K235" s="15">
        <v>1</v>
      </c>
      <c r="L235" s="16">
        <v>3</v>
      </c>
      <c r="M235" s="77">
        <f>(((VLOOKUP($H235,'CMIP5 AL dimres'!$A$1:$E$34,2)*VLOOKUP($I235,'CMIP5 AL dimres'!$A$1:$E$34,2)*VLOOKUP($J235,'CMIP5 AL dimres'!$A$1:$E$34,2)*VLOOKUP($K235,'CMIP5 AL dimres'!$A$1:$E$34,2)*$F235)*4)/1000000)*C235</f>
        <v>330678.92735999997</v>
      </c>
      <c r="N235" s="77">
        <f>(((VLOOKUP($H235,'CMIP5 AL dimres'!$A$1:$E$34,3)*VLOOKUP($I235,'CMIP5 AL dimres'!$A$1:$E$34,3)*VLOOKUP($J235,'CMIP5 AL dimres'!$A$1:$E$34,3)*VLOOKUP($K235,'CMIP5 AL dimres'!$A$1:$E$34,3)*$F235)*4)/1000000)*C235</f>
        <v>82669.731839999993</v>
      </c>
      <c r="O235" s="77">
        <f>(((VLOOKUP($H235,'CMIP5 AL dimres'!$A$1:$E$34,4)*VLOOKUP($I235,'CMIP5 AL dimres'!$A$1:$E$34,4)*VLOOKUP($J235,'CMIP5 AL dimres'!$A$1:$E$34,4)*VLOOKUP($K235,'CMIP5 AL dimres'!$A$1:$E$34,4)*$F235)*4)/1000000)*C235</f>
        <v>20667.432959999998</v>
      </c>
      <c r="P235" s="77">
        <f>(((VLOOKUP($H235,'CMIP5 AL dimres'!$A$1:$E$34,5)*VLOOKUP($I235,'CMIP5 AL dimres'!$A$1:$E$34,5)*VLOOKUP($J235,'CMIP5 AL dimres'!$A$1:$E$34,5)*VLOOKUP($K235,'CMIP5 AL dimres'!$A$1:$E$34,5)*$F235)*4)/1000000)*C235</f>
        <v>4198.0723200000002</v>
      </c>
    </row>
    <row r="236" spans="1:16" ht="13">
      <c r="A236" s="16">
        <v>1</v>
      </c>
      <c r="B236" s="17" t="s">
        <v>3045</v>
      </c>
      <c r="C236" s="16">
        <v>1</v>
      </c>
      <c r="D236" s="15" t="s">
        <v>2916</v>
      </c>
      <c r="E236" s="78" t="s">
        <v>3069</v>
      </c>
      <c r="F236" s="32">
        <f t="shared" si="3"/>
        <v>2920</v>
      </c>
      <c r="G236" s="16" t="s">
        <v>463</v>
      </c>
      <c r="H236" s="15" t="s">
        <v>2933</v>
      </c>
      <c r="I236" s="15" t="s">
        <v>2897</v>
      </c>
      <c r="J236" s="15">
        <v>1</v>
      </c>
      <c r="K236" s="15">
        <v>1</v>
      </c>
      <c r="L236" s="16">
        <v>2</v>
      </c>
      <c r="M236" s="77">
        <f>(((VLOOKUP($H236,'CMIP5 AL dimres'!$A$1:$E$34,2)*VLOOKUP($I236,'CMIP5 AL dimres'!$A$1:$E$34,2)*VLOOKUP($J236,'CMIP5 AL dimres'!$A$1:$E$34,2)*VLOOKUP($K236,'CMIP5 AL dimres'!$A$1:$E$34,2)*$F236)*4)/1000000)*C236</f>
        <v>10333.716479999999</v>
      </c>
      <c r="N236" s="77">
        <f>(((VLOOKUP($H236,'CMIP5 AL dimres'!$A$1:$E$34,3)*VLOOKUP($I236,'CMIP5 AL dimres'!$A$1:$E$34,3)*VLOOKUP($J236,'CMIP5 AL dimres'!$A$1:$E$34,3)*VLOOKUP($K236,'CMIP5 AL dimres'!$A$1:$E$34,3)*$F236)*4)/1000000)*C236</f>
        <v>2583.4291199999998</v>
      </c>
      <c r="O236" s="77">
        <f>(((VLOOKUP($H236,'CMIP5 AL dimres'!$A$1:$E$34,4)*VLOOKUP($I236,'CMIP5 AL dimres'!$A$1:$E$34,4)*VLOOKUP($J236,'CMIP5 AL dimres'!$A$1:$E$34,4)*VLOOKUP($K236,'CMIP5 AL dimres'!$A$1:$E$34,4)*$F236)*4)/1000000)*C236</f>
        <v>645.85727999999995</v>
      </c>
      <c r="P236" s="77">
        <f>(((VLOOKUP($H236,'CMIP5 AL dimres'!$A$1:$E$34,5)*VLOOKUP($I236,'CMIP5 AL dimres'!$A$1:$E$34,5)*VLOOKUP($J236,'CMIP5 AL dimres'!$A$1:$E$34,5)*VLOOKUP($K236,'CMIP5 AL dimres'!$A$1:$E$34,5)*$F236)*4)/1000000)*C236</f>
        <v>161.46431999999999</v>
      </c>
    </row>
    <row r="237" spans="1:16" ht="13">
      <c r="A237" s="16">
        <v>2</v>
      </c>
      <c r="B237" s="17" t="s">
        <v>2631</v>
      </c>
      <c r="C237" s="16">
        <v>1</v>
      </c>
      <c r="D237" s="15" t="s">
        <v>2916</v>
      </c>
      <c r="E237" s="78" t="s">
        <v>3069</v>
      </c>
      <c r="F237" s="32">
        <f t="shared" si="3"/>
        <v>2920</v>
      </c>
      <c r="G237" s="16" t="s">
        <v>463</v>
      </c>
      <c r="H237" s="15" t="s">
        <v>2933</v>
      </c>
      <c r="I237" s="15" t="s">
        <v>2897</v>
      </c>
      <c r="J237" s="15" t="s">
        <v>437</v>
      </c>
      <c r="K237" s="15">
        <v>1</v>
      </c>
      <c r="L237" s="16">
        <v>3</v>
      </c>
      <c r="M237" s="77">
        <f>(((VLOOKUP($H237,'CMIP5 AL dimres'!$A$1:$E$34,2)*VLOOKUP($I237,'CMIP5 AL dimres'!$A$1:$E$34,2)*VLOOKUP($J237,'CMIP5 AL dimres'!$A$1:$E$34,2)*VLOOKUP($K237,'CMIP5 AL dimres'!$A$1:$E$34,2)*$F237)*4)/1000000)*C237</f>
        <v>10333.716479999999</v>
      </c>
      <c r="N237" s="77">
        <f>(((VLOOKUP($H237,'CMIP5 AL dimres'!$A$1:$E$34,3)*VLOOKUP($I237,'CMIP5 AL dimres'!$A$1:$E$34,3)*VLOOKUP($J237,'CMIP5 AL dimres'!$A$1:$E$34,3)*VLOOKUP($K237,'CMIP5 AL dimres'!$A$1:$E$34,3)*$F237)*4)/1000000)*C237</f>
        <v>2583.4291199999998</v>
      </c>
      <c r="O237" s="77">
        <f>(((VLOOKUP($H237,'CMIP5 AL dimres'!$A$1:$E$34,4)*VLOOKUP($I237,'CMIP5 AL dimres'!$A$1:$E$34,4)*VLOOKUP($J237,'CMIP5 AL dimres'!$A$1:$E$34,4)*VLOOKUP($K237,'CMIP5 AL dimres'!$A$1:$E$34,4)*$F237)*4)/1000000)*C237</f>
        <v>645.85727999999995</v>
      </c>
      <c r="P237" s="77">
        <f>(((VLOOKUP($H237,'CMIP5 AL dimres'!$A$1:$E$34,5)*VLOOKUP($I237,'CMIP5 AL dimres'!$A$1:$E$34,5)*VLOOKUP($J237,'CMIP5 AL dimres'!$A$1:$E$34,5)*VLOOKUP($K237,'CMIP5 AL dimres'!$A$1:$E$34,5)*$F237)*4)/1000000)*C237</f>
        <v>161.46431999999999</v>
      </c>
    </row>
    <row r="238" spans="1:16" ht="13">
      <c r="A238" s="16">
        <v>2</v>
      </c>
      <c r="B238" s="17" t="s">
        <v>2567</v>
      </c>
      <c r="C238" s="16">
        <v>1</v>
      </c>
      <c r="D238" s="15" t="s">
        <v>2916</v>
      </c>
      <c r="E238" s="78" t="s">
        <v>3069</v>
      </c>
      <c r="F238" s="32">
        <f t="shared" si="3"/>
        <v>2920</v>
      </c>
      <c r="G238" s="16" t="s">
        <v>463</v>
      </c>
      <c r="H238" s="15" t="s">
        <v>2933</v>
      </c>
      <c r="I238" s="15" t="s">
        <v>2897</v>
      </c>
      <c r="J238" s="15" t="s">
        <v>437</v>
      </c>
      <c r="K238" s="15">
        <v>1</v>
      </c>
      <c r="L238" s="16">
        <v>3</v>
      </c>
      <c r="M238" s="77">
        <f>(((VLOOKUP($H238,'CMIP5 AL dimres'!$A$1:$E$34,2)*VLOOKUP($I238,'CMIP5 AL dimres'!$A$1:$E$34,2)*VLOOKUP($J238,'CMIP5 AL dimres'!$A$1:$E$34,2)*VLOOKUP($K238,'CMIP5 AL dimres'!$A$1:$E$34,2)*$F238)*4)/1000000)*C238</f>
        <v>10333.716479999999</v>
      </c>
      <c r="N238" s="77">
        <f>(((VLOOKUP($H238,'CMIP5 AL dimres'!$A$1:$E$34,3)*VLOOKUP($I238,'CMIP5 AL dimres'!$A$1:$E$34,3)*VLOOKUP($J238,'CMIP5 AL dimres'!$A$1:$E$34,3)*VLOOKUP($K238,'CMIP5 AL dimres'!$A$1:$E$34,3)*$F238)*4)/1000000)*C238</f>
        <v>2583.4291199999998</v>
      </c>
      <c r="O238" s="77">
        <f>(((VLOOKUP($H238,'CMIP5 AL dimres'!$A$1:$E$34,4)*VLOOKUP($I238,'CMIP5 AL dimres'!$A$1:$E$34,4)*VLOOKUP($J238,'CMIP5 AL dimres'!$A$1:$E$34,4)*VLOOKUP($K238,'CMIP5 AL dimres'!$A$1:$E$34,4)*$F238)*4)/1000000)*C238</f>
        <v>645.85727999999995</v>
      </c>
      <c r="P238" s="77">
        <f>(((VLOOKUP($H238,'CMIP5 AL dimres'!$A$1:$E$34,5)*VLOOKUP($I238,'CMIP5 AL dimres'!$A$1:$E$34,5)*VLOOKUP($J238,'CMIP5 AL dimres'!$A$1:$E$34,5)*VLOOKUP($K238,'CMIP5 AL dimres'!$A$1:$E$34,5)*$F238)*4)/1000000)*C238</f>
        <v>161.46431999999999</v>
      </c>
    </row>
    <row r="239" spans="1:16" ht="13">
      <c r="A239" s="16">
        <v>1</v>
      </c>
      <c r="B239" s="17" t="s">
        <v>2583</v>
      </c>
      <c r="C239" s="16">
        <v>1</v>
      </c>
      <c r="D239" s="15" t="s">
        <v>2916</v>
      </c>
      <c r="E239" s="78" t="s">
        <v>3069</v>
      </c>
      <c r="F239" s="32">
        <f t="shared" si="3"/>
        <v>2920</v>
      </c>
      <c r="G239" s="16" t="s">
        <v>463</v>
      </c>
      <c r="H239" s="15" t="s">
        <v>2917</v>
      </c>
      <c r="I239" s="15">
        <v>1</v>
      </c>
      <c r="J239" s="15" t="s">
        <v>2913</v>
      </c>
      <c r="K239" s="15">
        <v>1</v>
      </c>
      <c r="L239" s="16">
        <v>2</v>
      </c>
      <c r="M239" s="77">
        <f>(((VLOOKUP($H239,'CMIP5 AL dimres'!$A$1:$E$34,2)*VLOOKUP($I239,'CMIP5 AL dimres'!$A$1:$E$34,2)*VLOOKUP($J239,'CMIP5 AL dimres'!$A$1:$E$34,2)*VLOOKUP($K239,'CMIP5 AL dimres'!$A$1:$E$34,2)*$F239)*4)/1000000)*C239</f>
        <v>1.1679999999999999E-2</v>
      </c>
      <c r="N239" s="77">
        <f>(((VLOOKUP($H239,'CMIP5 AL dimres'!$A$1:$E$34,3)*VLOOKUP($I239,'CMIP5 AL dimres'!$A$1:$E$34,3)*VLOOKUP($J239,'CMIP5 AL dimres'!$A$1:$E$34,3)*VLOOKUP($K239,'CMIP5 AL dimres'!$A$1:$E$34,3)*$F239)*4)/1000000)*C239</f>
        <v>1.1679999999999999E-2</v>
      </c>
      <c r="O239" s="77">
        <f>(((VLOOKUP($H239,'CMIP5 AL dimres'!$A$1:$E$34,4)*VLOOKUP($I239,'CMIP5 AL dimres'!$A$1:$E$34,4)*VLOOKUP($J239,'CMIP5 AL dimres'!$A$1:$E$34,4)*VLOOKUP($K239,'CMIP5 AL dimres'!$A$1:$E$34,4)*$F239)*4)/1000000)*C239</f>
        <v>1.1679999999999999E-2</v>
      </c>
      <c r="P239" s="77">
        <f>(((VLOOKUP($H239,'CMIP5 AL dimres'!$A$1:$E$34,5)*VLOOKUP($I239,'CMIP5 AL dimres'!$A$1:$E$34,5)*VLOOKUP($J239,'CMIP5 AL dimres'!$A$1:$E$34,5)*VLOOKUP($K239,'CMIP5 AL dimres'!$A$1:$E$34,5)*$F239)*4)/1000000)*C239</f>
        <v>1.1679999999999999E-2</v>
      </c>
    </row>
    <row r="240" spans="1:16" ht="13">
      <c r="A240" s="16">
        <v>1</v>
      </c>
      <c r="B240" s="17" t="s">
        <v>2387</v>
      </c>
      <c r="C240" s="16">
        <v>1</v>
      </c>
      <c r="D240" s="15" t="s">
        <v>2916</v>
      </c>
      <c r="E240" s="78" t="s">
        <v>3069</v>
      </c>
      <c r="F240" s="32">
        <f t="shared" si="3"/>
        <v>2920</v>
      </c>
      <c r="G240" s="16" t="s">
        <v>463</v>
      </c>
      <c r="H240" s="15" t="s">
        <v>2917</v>
      </c>
      <c r="I240" s="15">
        <v>1</v>
      </c>
      <c r="J240" s="15" t="s">
        <v>2873</v>
      </c>
      <c r="K240" s="15">
        <v>1</v>
      </c>
      <c r="L240" s="16">
        <v>2</v>
      </c>
      <c r="M240" s="77">
        <f>(((VLOOKUP($H240,'CMIP5 AL dimres'!$A$1:$E$34,2)*VLOOKUP($I240,'CMIP5 AL dimres'!$A$1:$E$34,2)*VLOOKUP($J240,'CMIP5 AL dimres'!$A$1:$E$34,2)*VLOOKUP($K240,'CMIP5 AL dimres'!$A$1:$E$34,2)*$F240)*4)/1000000)*C240</f>
        <v>1.1679999999999999E-2</v>
      </c>
      <c r="N240" s="77">
        <f>(((VLOOKUP($H240,'CMIP5 AL dimres'!$A$1:$E$34,3)*VLOOKUP($I240,'CMIP5 AL dimres'!$A$1:$E$34,3)*VLOOKUP($J240,'CMIP5 AL dimres'!$A$1:$E$34,3)*VLOOKUP($K240,'CMIP5 AL dimres'!$A$1:$E$34,3)*$F240)*4)/1000000)*C240</f>
        <v>1.1679999999999999E-2</v>
      </c>
      <c r="O240" s="77">
        <f>(((VLOOKUP($H240,'CMIP5 AL dimres'!$A$1:$E$34,4)*VLOOKUP($I240,'CMIP5 AL dimres'!$A$1:$E$34,4)*VLOOKUP($J240,'CMIP5 AL dimres'!$A$1:$E$34,4)*VLOOKUP($K240,'CMIP5 AL dimres'!$A$1:$E$34,4)*$F240)*4)/1000000)*C240</f>
        <v>1.1679999999999999E-2</v>
      </c>
      <c r="P240" s="77">
        <f>(((VLOOKUP($H240,'CMIP5 AL dimres'!$A$1:$E$34,5)*VLOOKUP($I240,'CMIP5 AL dimres'!$A$1:$E$34,5)*VLOOKUP($J240,'CMIP5 AL dimres'!$A$1:$E$34,5)*VLOOKUP($K240,'CMIP5 AL dimres'!$A$1:$E$34,5)*$F240)*4)/1000000)*C240</f>
        <v>1.1679999999999999E-2</v>
      </c>
    </row>
    <row r="241" spans="1:16" ht="13">
      <c r="A241" s="16">
        <v>1</v>
      </c>
      <c r="B241" s="17" t="s">
        <v>2493</v>
      </c>
      <c r="C241" s="16">
        <v>1</v>
      </c>
      <c r="D241" s="15" t="s">
        <v>2916</v>
      </c>
      <c r="E241" s="78" t="s">
        <v>3069</v>
      </c>
      <c r="F241" s="32">
        <f t="shared" si="3"/>
        <v>2920</v>
      </c>
      <c r="G241" s="16" t="s">
        <v>463</v>
      </c>
      <c r="H241" s="15" t="s">
        <v>2917</v>
      </c>
      <c r="I241" s="15">
        <v>1</v>
      </c>
      <c r="J241" s="15" t="s">
        <v>2875</v>
      </c>
      <c r="K241" s="15">
        <v>1</v>
      </c>
      <c r="L241" s="16">
        <v>2</v>
      </c>
      <c r="M241" s="77">
        <f>(((VLOOKUP($H241,'CMIP5 AL dimres'!$A$1:$E$34,2)*VLOOKUP($I241,'CMIP5 AL dimres'!$A$1:$E$34,2)*VLOOKUP($J241,'CMIP5 AL dimres'!$A$1:$E$34,2)*VLOOKUP($K241,'CMIP5 AL dimres'!$A$1:$E$34,2)*$F241)*4)/1000000)*C241</f>
        <v>1.1679999999999999E-2</v>
      </c>
      <c r="N241" s="77">
        <f>(((VLOOKUP($H241,'CMIP5 AL dimres'!$A$1:$E$34,3)*VLOOKUP($I241,'CMIP5 AL dimres'!$A$1:$E$34,3)*VLOOKUP($J241,'CMIP5 AL dimres'!$A$1:$E$34,3)*VLOOKUP($K241,'CMIP5 AL dimres'!$A$1:$E$34,3)*$F241)*4)/1000000)*C241</f>
        <v>1.1679999999999999E-2</v>
      </c>
      <c r="O241" s="77">
        <f>(((VLOOKUP($H241,'CMIP5 AL dimres'!$A$1:$E$34,4)*VLOOKUP($I241,'CMIP5 AL dimres'!$A$1:$E$34,4)*VLOOKUP($J241,'CMIP5 AL dimres'!$A$1:$E$34,4)*VLOOKUP($K241,'CMIP5 AL dimres'!$A$1:$E$34,4)*$F241)*4)/1000000)*C241</f>
        <v>1.1679999999999999E-2</v>
      </c>
      <c r="P241" s="77">
        <f>(((VLOOKUP($H241,'CMIP5 AL dimres'!$A$1:$E$34,5)*VLOOKUP($I241,'CMIP5 AL dimres'!$A$1:$E$34,5)*VLOOKUP($J241,'CMIP5 AL dimres'!$A$1:$E$34,5)*VLOOKUP($K241,'CMIP5 AL dimres'!$A$1:$E$34,5)*$F241)*4)/1000000)*C241</f>
        <v>1.1679999999999999E-2</v>
      </c>
    </row>
    <row r="242" spans="1:16" ht="13">
      <c r="A242" s="16">
        <v>1</v>
      </c>
      <c r="B242" s="17" t="s">
        <v>2305</v>
      </c>
      <c r="C242" s="16">
        <v>1</v>
      </c>
      <c r="D242" s="15" t="s">
        <v>2916</v>
      </c>
      <c r="E242" s="78" t="s">
        <v>3069</v>
      </c>
      <c r="F242" s="32">
        <f t="shared" si="3"/>
        <v>2920</v>
      </c>
      <c r="G242" s="16" t="s">
        <v>463</v>
      </c>
      <c r="H242" s="15" t="s">
        <v>2917</v>
      </c>
      <c r="I242" s="15">
        <v>1</v>
      </c>
      <c r="J242" s="15">
        <v>1</v>
      </c>
      <c r="K242" s="15">
        <v>1</v>
      </c>
      <c r="L242" s="16">
        <v>1</v>
      </c>
      <c r="M242" s="77">
        <f>(((VLOOKUP($H242,'CMIP5 AL dimres'!$A$1:$E$34,2)*VLOOKUP($I242,'CMIP5 AL dimres'!$A$1:$E$34,2)*VLOOKUP($J242,'CMIP5 AL dimres'!$A$1:$E$34,2)*VLOOKUP($K242,'CMIP5 AL dimres'!$A$1:$E$34,2)*$F242)*4)/1000000)*C242</f>
        <v>1.1679999999999999E-2</v>
      </c>
      <c r="N242" s="77">
        <f>(((VLOOKUP($H242,'CMIP5 AL dimres'!$A$1:$E$34,3)*VLOOKUP($I242,'CMIP5 AL dimres'!$A$1:$E$34,3)*VLOOKUP($J242,'CMIP5 AL dimres'!$A$1:$E$34,3)*VLOOKUP($K242,'CMIP5 AL dimres'!$A$1:$E$34,3)*$F242)*4)/1000000)*C242</f>
        <v>1.1679999999999999E-2</v>
      </c>
      <c r="O242" s="77">
        <f>(((VLOOKUP($H242,'CMIP5 AL dimres'!$A$1:$E$34,4)*VLOOKUP($I242,'CMIP5 AL dimres'!$A$1:$E$34,4)*VLOOKUP($J242,'CMIP5 AL dimres'!$A$1:$E$34,4)*VLOOKUP($K242,'CMIP5 AL dimres'!$A$1:$E$34,4)*$F242)*4)/1000000)*C242</f>
        <v>1.1679999999999999E-2</v>
      </c>
      <c r="P242" s="77">
        <f>(((VLOOKUP($H242,'CMIP5 AL dimres'!$A$1:$E$34,5)*VLOOKUP($I242,'CMIP5 AL dimres'!$A$1:$E$34,5)*VLOOKUP($J242,'CMIP5 AL dimres'!$A$1:$E$34,5)*VLOOKUP($K242,'CMIP5 AL dimres'!$A$1:$E$34,5)*$F242)*4)/1000000)*C242</f>
        <v>1.1679999999999999E-2</v>
      </c>
    </row>
    <row r="243" spans="1:16" ht="13">
      <c r="A243" s="16">
        <v>1</v>
      </c>
      <c r="B243" s="17" t="s">
        <v>2898</v>
      </c>
      <c r="C243" s="16">
        <v>1</v>
      </c>
      <c r="D243" s="15" t="s">
        <v>2916</v>
      </c>
      <c r="E243" s="78" t="s">
        <v>3069</v>
      </c>
      <c r="F243" s="32">
        <f t="shared" si="3"/>
        <v>2920</v>
      </c>
      <c r="G243" s="16" t="s">
        <v>463</v>
      </c>
      <c r="H243" s="15" t="s">
        <v>2917</v>
      </c>
      <c r="I243" s="15">
        <v>1</v>
      </c>
      <c r="J243" s="15">
        <v>1</v>
      </c>
      <c r="K243" s="15">
        <v>1</v>
      </c>
      <c r="L243" s="16">
        <v>1</v>
      </c>
      <c r="M243" s="77">
        <f>(((VLOOKUP($H243,'CMIP5 AL dimres'!$A$1:$E$34,2)*VLOOKUP($I243,'CMIP5 AL dimres'!$A$1:$E$34,2)*VLOOKUP($J243,'CMIP5 AL dimres'!$A$1:$E$34,2)*VLOOKUP($K243,'CMIP5 AL dimres'!$A$1:$E$34,2)*$F243)*4)/1000000)*C243</f>
        <v>1.1679999999999999E-2</v>
      </c>
      <c r="N243" s="77">
        <f>(((VLOOKUP($H243,'CMIP5 AL dimres'!$A$1:$E$34,3)*VLOOKUP($I243,'CMIP5 AL dimres'!$A$1:$E$34,3)*VLOOKUP($J243,'CMIP5 AL dimres'!$A$1:$E$34,3)*VLOOKUP($K243,'CMIP5 AL dimres'!$A$1:$E$34,3)*$F243)*4)/1000000)*C243</f>
        <v>1.1679999999999999E-2</v>
      </c>
      <c r="O243" s="77">
        <f>(((VLOOKUP($H243,'CMIP5 AL dimres'!$A$1:$E$34,4)*VLOOKUP($I243,'CMIP5 AL dimres'!$A$1:$E$34,4)*VLOOKUP($J243,'CMIP5 AL dimres'!$A$1:$E$34,4)*VLOOKUP($K243,'CMIP5 AL dimres'!$A$1:$E$34,4)*$F243)*4)/1000000)*C243</f>
        <v>1.1679999999999999E-2</v>
      </c>
      <c r="P243" s="77">
        <f>(((VLOOKUP($H243,'CMIP5 AL dimres'!$A$1:$E$34,5)*VLOOKUP($I243,'CMIP5 AL dimres'!$A$1:$E$34,5)*VLOOKUP($J243,'CMIP5 AL dimres'!$A$1:$E$34,5)*VLOOKUP($K243,'CMIP5 AL dimres'!$A$1:$E$34,5)*$F243)*4)/1000000)*C243</f>
        <v>1.1679999999999999E-2</v>
      </c>
    </row>
    <row r="244" spans="1:16" ht="13">
      <c r="A244" s="16">
        <v>1</v>
      </c>
      <c r="B244" s="17" t="s">
        <v>2934</v>
      </c>
      <c r="C244" s="16">
        <v>1</v>
      </c>
      <c r="D244" s="15" t="s">
        <v>2916</v>
      </c>
      <c r="E244" s="78" t="s">
        <v>3069</v>
      </c>
      <c r="F244" s="32">
        <f t="shared" si="3"/>
        <v>2920</v>
      </c>
      <c r="G244" s="16" t="s">
        <v>463</v>
      </c>
      <c r="H244" s="15" t="s">
        <v>2917</v>
      </c>
      <c r="I244" s="15">
        <v>1</v>
      </c>
      <c r="J244" s="15">
        <v>1</v>
      </c>
      <c r="K244" s="15">
        <v>1</v>
      </c>
      <c r="L244" s="16">
        <v>1</v>
      </c>
      <c r="M244" s="77">
        <f>(((VLOOKUP($H244,'CMIP5 AL dimres'!$A$1:$E$34,2)*VLOOKUP($I244,'CMIP5 AL dimres'!$A$1:$E$34,2)*VLOOKUP($J244,'CMIP5 AL dimres'!$A$1:$E$34,2)*VLOOKUP($K244,'CMIP5 AL dimres'!$A$1:$E$34,2)*$F244)*4)/1000000)*C244</f>
        <v>1.1679999999999999E-2</v>
      </c>
      <c r="N244" s="77">
        <f>(((VLOOKUP($H244,'CMIP5 AL dimres'!$A$1:$E$34,3)*VLOOKUP($I244,'CMIP5 AL dimres'!$A$1:$E$34,3)*VLOOKUP($J244,'CMIP5 AL dimres'!$A$1:$E$34,3)*VLOOKUP($K244,'CMIP5 AL dimres'!$A$1:$E$34,3)*$F244)*4)/1000000)*C244</f>
        <v>1.1679999999999999E-2</v>
      </c>
      <c r="O244" s="77">
        <f>(((VLOOKUP($H244,'CMIP5 AL dimres'!$A$1:$E$34,4)*VLOOKUP($I244,'CMIP5 AL dimres'!$A$1:$E$34,4)*VLOOKUP($J244,'CMIP5 AL dimres'!$A$1:$E$34,4)*VLOOKUP($K244,'CMIP5 AL dimres'!$A$1:$E$34,4)*$F244)*4)/1000000)*C244</f>
        <v>1.1679999999999999E-2</v>
      </c>
      <c r="P244" s="77">
        <f>(((VLOOKUP($H244,'CMIP5 AL dimres'!$A$1:$E$34,5)*VLOOKUP($I244,'CMIP5 AL dimres'!$A$1:$E$34,5)*VLOOKUP($J244,'CMIP5 AL dimres'!$A$1:$E$34,5)*VLOOKUP($K244,'CMIP5 AL dimres'!$A$1:$E$34,5)*$F244)*4)/1000000)*C244</f>
        <v>1.1679999999999999E-2</v>
      </c>
    </row>
    <row r="245" spans="1:16" ht="13">
      <c r="A245" s="16">
        <v>1</v>
      </c>
      <c r="B245" s="17" t="s">
        <v>2458</v>
      </c>
      <c r="C245" s="16">
        <v>1</v>
      </c>
      <c r="D245" s="15" t="s">
        <v>2916</v>
      </c>
      <c r="E245" s="78" t="s">
        <v>3069</v>
      </c>
      <c r="F245" s="32">
        <f t="shared" si="3"/>
        <v>2920</v>
      </c>
      <c r="G245" s="16" t="s">
        <v>463</v>
      </c>
      <c r="H245" s="15" t="s">
        <v>2917</v>
      </c>
      <c r="I245" s="15">
        <v>1</v>
      </c>
      <c r="J245" s="15">
        <v>1</v>
      </c>
      <c r="K245" s="15">
        <v>1</v>
      </c>
      <c r="L245" s="16">
        <v>1</v>
      </c>
      <c r="M245" s="77">
        <f>(((VLOOKUP($H245,'CMIP5 AL dimres'!$A$1:$E$34,2)*VLOOKUP($I245,'CMIP5 AL dimres'!$A$1:$E$34,2)*VLOOKUP($J245,'CMIP5 AL dimres'!$A$1:$E$34,2)*VLOOKUP($K245,'CMIP5 AL dimres'!$A$1:$E$34,2)*$F245)*4)/1000000)*C245</f>
        <v>1.1679999999999999E-2</v>
      </c>
      <c r="N245" s="77">
        <f>(((VLOOKUP($H245,'CMIP5 AL dimres'!$A$1:$E$34,3)*VLOOKUP($I245,'CMIP5 AL dimres'!$A$1:$E$34,3)*VLOOKUP($J245,'CMIP5 AL dimres'!$A$1:$E$34,3)*VLOOKUP($K245,'CMIP5 AL dimres'!$A$1:$E$34,3)*$F245)*4)/1000000)*C245</f>
        <v>1.1679999999999999E-2</v>
      </c>
      <c r="O245" s="77">
        <f>(((VLOOKUP($H245,'CMIP5 AL dimres'!$A$1:$E$34,4)*VLOOKUP($I245,'CMIP5 AL dimres'!$A$1:$E$34,4)*VLOOKUP($J245,'CMIP5 AL dimres'!$A$1:$E$34,4)*VLOOKUP($K245,'CMIP5 AL dimres'!$A$1:$E$34,4)*$F245)*4)/1000000)*C245</f>
        <v>1.1679999999999999E-2</v>
      </c>
      <c r="P245" s="77">
        <f>(((VLOOKUP($H245,'CMIP5 AL dimres'!$A$1:$E$34,5)*VLOOKUP($I245,'CMIP5 AL dimres'!$A$1:$E$34,5)*VLOOKUP($J245,'CMIP5 AL dimres'!$A$1:$E$34,5)*VLOOKUP($K245,'CMIP5 AL dimres'!$A$1:$E$34,5)*$F245)*4)/1000000)*C245</f>
        <v>1.1679999999999999E-2</v>
      </c>
    </row>
    <row r="246" spans="1:16" ht="13">
      <c r="A246" s="16">
        <v>1</v>
      </c>
      <c r="B246" s="17" t="s">
        <v>2527</v>
      </c>
      <c r="C246" s="16">
        <v>1</v>
      </c>
      <c r="D246" s="15" t="s">
        <v>2916</v>
      </c>
      <c r="E246" s="78" t="s">
        <v>3069</v>
      </c>
      <c r="F246" s="32">
        <f t="shared" si="3"/>
        <v>2920</v>
      </c>
      <c r="G246" s="16" t="s">
        <v>463</v>
      </c>
      <c r="H246" s="15" t="s">
        <v>2917</v>
      </c>
      <c r="I246" s="15" t="s">
        <v>3057</v>
      </c>
      <c r="J246" s="15">
        <v>1</v>
      </c>
      <c r="K246" s="15">
        <v>1</v>
      </c>
      <c r="L246" s="16">
        <v>2</v>
      </c>
      <c r="M246" s="77">
        <f>(((VLOOKUP($H246,'CMIP5 AL dimres'!$A$1:$E$34,2)*VLOOKUP($I246,'CMIP5 AL dimres'!$A$1:$E$34,2)*VLOOKUP($J246,'CMIP5 AL dimres'!$A$1:$E$34,2)*VLOOKUP($K246,'CMIP5 AL dimres'!$A$1:$E$34,2)*$F246)*4)/1000000)*C246</f>
        <v>5.8400000000000001E-2</v>
      </c>
      <c r="N246" s="77">
        <f>(((VLOOKUP($H246,'CMIP5 AL dimres'!$A$1:$E$34,3)*VLOOKUP($I246,'CMIP5 AL dimres'!$A$1:$E$34,3)*VLOOKUP($J246,'CMIP5 AL dimres'!$A$1:$E$34,3)*VLOOKUP($K246,'CMIP5 AL dimres'!$A$1:$E$34,3)*$F246)*4)/1000000)*C246</f>
        <v>5.8400000000000001E-2</v>
      </c>
      <c r="O246" s="77">
        <f>(((VLOOKUP($H246,'CMIP5 AL dimres'!$A$1:$E$34,4)*VLOOKUP($I246,'CMIP5 AL dimres'!$A$1:$E$34,4)*VLOOKUP($J246,'CMIP5 AL dimres'!$A$1:$E$34,4)*VLOOKUP($K246,'CMIP5 AL dimres'!$A$1:$E$34,4)*$F246)*4)/1000000)*C246</f>
        <v>5.8400000000000001E-2</v>
      </c>
      <c r="P246" s="77">
        <f>(((VLOOKUP($H246,'CMIP5 AL dimres'!$A$1:$E$34,5)*VLOOKUP($I246,'CMIP5 AL dimres'!$A$1:$E$34,5)*VLOOKUP($J246,'CMIP5 AL dimres'!$A$1:$E$34,5)*VLOOKUP($K246,'CMIP5 AL dimres'!$A$1:$E$34,5)*$F246)*4)/1000000)*C246</f>
        <v>5.8400000000000001E-2</v>
      </c>
    </row>
    <row r="247" spans="1:16" ht="13">
      <c r="A247" s="16">
        <v>1</v>
      </c>
      <c r="B247" s="17" t="s">
        <v>2573</v>
      </c>
      <c r="C247" s="16">
        <v>1</v>
      </c>
      <c r="D247" s="15" t="s">
        <v>2916</v>
      </c>
      <c r="E247" s="78" t="s">
        <v>3069</v>
      </c>
      <c r="F247" s="32">
        <f t="shared" si="3"/>
        <v>2920</v>
      </c>
      <c r="G247" s="16" t="s">
        <v>463</v>
      </c>
      <c r="H247" s="15" t="s">
        <v>2917</v>
      </c>
      <c r="I247" s="15" t="s">
        <v>2774</v>
      </c>
      <c r="J247" s="15" t="s">
        <v>2755</v>
      </c>
      <c r="K247" s="15">
        <v>1</v>
      </c>
      <c r="L247" s="16">
        <v>3</v>
      </c>
      <c r="M247" s="77">
        <f>(((VLOOKUP($H247,'CMIP5 AL dimres'!$A$1:$E$34,2)*VLOOKUP($I247,'CMIP5 AL dimres'!$A$1:$E$34,2)*VLOOKUP($J247,'CMIP5 AL dimres'!$A$1:$E$34,2)*VLOOKUP($K247,'CMIP5 AL dimres'!$A$1:$E$34,2)*$F247)*4)/1000000)*C247</f>
        <v>7.008</v>
      </c>
      <c r="N247" s="77">
        <f>(((VLOOKUP($H247,'CMIP5 AL dimres'!$A$1:$E$34,3)*VLOOKUP($I247,'CMIP5 AL dimres'!$A$1:$E$34,3)*VLOOKUP($J247,'CMIP5 AL dimres'!$A$1:$E$34,3)*VLOOKUP($K247,'CMIP5 AL dimres'!$A$1:$E$34,3)*$F247)*4)/1000000)*C247</f>
        <v>7.008</v>
      </c>
      <c r="O247" s="77">
        <f>(((VLOOKUP($H247,'CMIP5 AL dimres'!$A$1:$E$34,4)*VLOOKUP($I247,'CMIP5 AL dimres'!$A$1:$E$34,4)*VLOOKUP($J247,'CMIP5 AL dimres'!$A$1:$E$34,4)*VLOOKUP($K247,'CMIP5 AL dimres'!$A$1:$E$34,4)*$F247)*4)/1000000)*C247</f>
        <v>7.008</v>
      </c>
      <c r="P247" s="77">
        <f>(((VLOOKUP($H247,'CMIP5 AL dimres'!$A$1:$E$34,5)*VLOOKUP($I247,'CMIP5 AL dimres'!$A$1:$E$34,5)*VLOOKUP($J247,'CMIP5 AL dimres'!$A$1:$E$34,5)*VLOOKUP($K247,'CMIP5 AL dimres'!$A$1:$E$34,5)*$F247)*4)/1000000)*C247</f>
        <v>7.008</v>
      </c>
    </row>
    <row r="248" spans="1:16" ht="13">
      <c r="A248" s="16">
        <v>1</v>
      </c>
      <c r="B248" s="17" t="s">
        <v>2474</v>
      </c>
      <c r="C248" s="16">
        <v>1</v>
      </c>
      <c r="D248" s="15" t="s">
        <v>2916</v>
      </c>
      <c r="E248" s="78" t="s">
        <v>3069</v>
      </c>
      <c r="F248" s="32">
        <f t="shared" si="3"/>
        <v>2920</v>
      </c>
      <c r="G248" s="16" t="s">
        <v>463</v>
      </c>
      <c r="H248" s="15" t="s">
        <v>2917</v>
      </c>
      <c r="I248" s="15" t="s">
        <v>2774</v>
      </c>
      <c r="J248" s="15" t="s">
        <v>3060</v>
      </c>
      <c r="K248" s="15">
        <v>1</v>
      </c>
      <c r="L248" s="16">
        <v>3</v>
      </c>
      <c r="M248" s="77">
        <f>(((VLOOKUP($H248,'CMIP5 AL dimres'!$A$1:$E$34,2)*VLOOKUP($I248,'CMIP5 AL dimres'!$A$1:$E$34,2)*VLOOKUP($J248,'CMIP5 AL dimres'!$A$1:$E$34,2)*VLOOKUP($K248,'CMIP5 AL dimres'!$A$1:$E$34,2)*$F248)*4)/1000000)*C248</f>
        <v>7.008</v>
      </c>
      <c r="N248" s="77">
        <f>(((VLOOKUP($H248,'CMIP5 AL dimres'!$A$1:$E$34,3)*VLOOKUP($I248,'CMIP5 AL dimres'!$A$1:$E$34,3)*VLOOKUP($J248,'CMIP5 AL dimres'!$A$1:$E$34,3)*VLOOKUP($K248,'CMIP5 AL dimres'!$A$1:$E$34,3)*$F248)*4)/1000000)*C248</f>
        <v>7.008</v>
      </c>
      <c r="O248" s="77">
        <f>(((VLOOKUP($H248,'CMIP5 AL dimres'!$A$1:$E$34,4)*VLOOKUP($I248,'CMIP5 AL dimres'!$A$1:$E$34,4)*VLOOKUP($J248,'CMIP5 AL dimres'!$A$1:$E$34,4)*VLOOKUP($K248,'CMIP5 AL dimres'!$A$1:$E$34,4)*$F248)*4)/1000000)*C248</f>
        <v>7.008</v>
      </c>
      <c r="P248" s="77">
        <f>(((VLOOKUP($H248,'CMIP5 AL dimres'!$A$1:$E$34,5)*VLOOKUP($I248,'CMIP5 AL dimres'!$A$1:$E$34,5)*VLOOKUP($J248,'CMIP5 AL dimres'!$A$1:$E$34,5)*VLOOKUP($K248,'CMIP5 AL dimres'!$A$1:$E$34,5)*$F248)*4)/1000000)*C248</f>
        <v>7.008</v>
      </c>
    </row>
    <row r="249" spans="1:16" ht="13">
      <c r="A249" s="16">
        <v>1</v>
      </c>
      <c r="B249" s="17" t="s">
        <v>2576</v>
      </c>
      <c r="C249" s="16">
        <v>1</v>
      </c>
      <c r="D249" s="15" t="s">
        <v>2916</v>
      </c>
      <c r="E249" s="78" t="s">
        <v>3069</v>
      </c>
      <c r="F249" s="32">
        <f t="shared" si="3"/>
        <v>2920</v>
      </c>
      <c r="G249" s="16" t="s">
        <v>463</v>
      </c>
      <c r="H249" s="15" t="s">
        <v>2917</v>
      </c>
      <c r="I249" s="15" t="s">
        <v>2774</v>
      </c>
      <c r="J249" s="15">
        <v>1</v>
      </c>
      <c r="K249" s="15">
        <v>1</v>
      </c>
      <c r="L249" s="16">
        <v>2</v>
      </c>
      <c r="M249" s="77">
        <f>(((VLOOKUP($H249,'CMIP5 AL dimres'!$A$1:$E$34,2)*VLOOKUP($I249,'CMIP5 AL dimres'!$A$1:$E$34,2)*VLOOKUP($J249,'CMIP5 AL dimres'!$A$1:$E$34,2)*VLOOKUP($K249,'CMIP5 AL dimres'!$A$1:$E$34,2)*$F249)*4)/1000000)*C249</f>
        <v>0.4672</v>
      </c>
      <c r="N249" s="77">
        <f>(((VLOOKUP($H249,'CMIP5 AL dimres'!$A$1:$E$34,3)*VLOOKUP($I249,'CMIP5 AL dimres'!$A$1:$E$34,3)*VLOOKUP($J249,'CMIP5 AL dimres'!$A$1:$E$34,3)*VLOOKUP($K249,'CMIP5 AL dimres'!$A$1:$E$34,3)*$F249)*4)/1000000)*C249</f>
        <v>0.4672</v>
      </c>
      <c r="O249" s="77">
        <f>(((VLOOKUP($H249,'CMIP5 AL dimres'!$A$1:$E$34,4)*VLOOKUP($I249,'CMIP5 AL dimres'!$A$1:$E$34,4)*VLOOKUP($J249,'CMIP5 AL dimres'!$A$1:$E$34,4)*VLOOKUP($K249,'CMIP5 AL dimres'!$A$1:$E$34,4)*$F249)*4)/1000000)*C249</f>
        <v>0.4672</v>
      </c>
      <c r="P249" s="77">
        <f>(((VLOOKUP($H249,'CMIP5 AL dimres'!$A$1:$E$34,5)*VLOOKUP($I249,'CMIP5 AL dimres'!$A$1:$E$34,5)*VLOOKUP($J249,'CMIP5 AL dimres'!$A$1:$E$34,5)*VLOOKUP($K249,'CMIP5 AL dimres'!$A$1:$E$34,5)*$F249)*4)/1000000)*C249</f>
        <v>0.4672</v>
      </c>
    </row>
    <row r="250" spans="1:16" ht="13">
      <c r="A250" s="16">
        <v>1</v>
      </c>
      <c r="B250" s="17" t="s">
        <v>2581</v>
      </c>
      <c r="C250" s="16">
        <v>1</v>
      </c>
      <c r="D250" s="15" t="s">
        <v>2916</v>
      </c>
      <c r="E250" s="78" t="s">
        <v>3069</v>
      </c>
      <c r="F250" s="32">
        <f t="shared" si="3"/>
        <v>2920</v>
      </c>
      <c r="G250" s="16" t="s">
        <v>463</v>
      </c>
      <c r="H250" s="15" t="s">
        <v>2917</v>
      </c>
      <c r="I250" s="15" t="s">
        <v>2774</v>
      </c>
      <c r="J250" s="15">
        <v>1</v>
      </c>
      <c r="K250" s="15">
        <v>1</v>
      </c>
      <c r="L250" s="16">
        <v>2</v>
      </c>
      <c r="M250" s="77">
        <f>(((VLOOKUP($H250,'CMIP5 AL dimres'!$A$1:$E$34,2)*VLOOKUP($I250,'CMIP5 AL dimres'!$A$1:$E$34,2)*VLOOKUP($J250,'CMIP5 AL dimres'!$A$1:$E$34,2)*VLOOKUP($K250,'CMIP5 AL dimres'!$A$1:$E$34,2)*$F250)*4)/1000000)*C250</f>
        <v>0.4672</v>
      </c>
      <c r="N250" s="77">
        <f>(((VLOOKUP($H250,'CMIP5 AL dimres'!$A$1:$E$34,3)*VLOOKUP($I250,'CMIP5 AL dimres'!$A$1:$E$34,3)*VLOOKUP($J250,'CMIP5 AL dimres'!$A$1:$E$34,3)*VLOOKUP($K250,'CMIP5 AL dimres'!$A$1:$E$34,3)*$F250)*4)/1000000)*C250</f>
        <v>0.4672</v>
      </c>
      <c r="O250" s="77">
        <f>(((VLOOKUP($H250,'CMIP5 AL dimres'!$A$1:$E$34,4)*VLOOKUP($I250,'CMIP5 AL dimres'!$A$1:$E$34,4)*VLOOKUP($J250,'CMIP5 AL dimres'!$A$1:$E$34,4)*VLOOKUP($K250,'CMIP5 AL dimres'!$A$1:$E$34,4)*$F250)*4)/1000000)*C250</f>
        <v>0.4672</v>
      </c>
      <c r="P250" s="77">
        <f>(((VLOOKUP($H250,'CMIP5 AL dimres'!$A$1:$E$34,5)*VLOOKUP($I250,'CMIP5 AL dimres'!$A$1:$E$34,5)*VLOOKUP($J250,'CMIP5 AL dimres'!$A$1:$E$34,5)*VLOOKUP($K250,'CMIP5 AL dimres'!$A$1:$E$34,5)*$F250)*4)/1000000)*C250</f>
        <v>0.4672</v>
      </c>
    </row>
    <row r="251" spans="1:16" ht="13">
      <c r="A251" s="16">
        <v>1</v>
      </c>
      <c r="B251" s="17" t="s">
        <v>2468</v>
      </c>
      <c r="C251" s="16">
        <v>1</v>
      </c>
      <c r="D251" s="15" t="s">
        <v>233</v>
      </c>
      <c r="E251" s="78" t="s">
        <v>2460</v>
      </c>
      <c r="F251" s="32">
        <v>365</v>
      </c>
      <c r="G251" s="16" t="s">
        <v>463</v>
      </c>
      <c r="H251" s="15" t="s">
        <v>2933</v>
      </c>
      <c r="I251" s="15" t="s">
        <v>2897</v>
      </c>
      <c r="J251" s="15" t="s">
        <v>2881</v>
      </c>
      <c r="K251" s="15" t="s">
        <v>3058</v>
      </c>
      <c r="L251" s="16">
        <v>4</v>
      </c>
      <c r="M251" s="77">
        <f>(((VLOOKUP($H251,'CMIP5 AL dimres'!$A$1:$E$34,2)*VLOOKUP($I251,'CMIP5 AL dimres'!$A$1:$E$34,2)*VLOOKUP($J251,'CMIP5 AL dimres'!$A$1:$E$34,2)*VLOOKUP($K251,'CMIP5 AL dimres'!$A$1:$E$34,2)*$F251)*4)/1000000)*C251</f>
        <v>63294.013440000002</v>
      </c>
      <c r="N251" s="77">
        <f>(((VLOOKUP($H251,'CMIP5 AL dimres'!$A$1:$E$34,3)*VLOOKUP($I251,'CMIP5 AL dimres'!$A$1:$E$34,3)*VLOOKUP($J251,'CMIP5 AL dimres'!$A$1:$E$34,3)*VLOOKUP($K251,'CMIP5 AL dimres'!$A$1:$E$34,3)*$F251)*4)/1000000)*C251</f>
        <v>15823.503360000001</v>
      </c>
      <c r="O251" s="77">
        <f>(((VLOOKUP($H251,'CMIP5 AL dimres'!$A$1:$E$34,4)*VLOOKUP($I251,'CMIP5 AL dimres'!$A$1:$E$34,4)*VLOOKUP($J251,'CMIP5 AL dimres'!$A$1:$E$34,4)*VLOOKUP($K251,'CMIP5 AL dimres'!$A$1:$E$34,4)*$F251)*4)/1000000)*C251</f>
        <v>3955.8758400000002</v>
      </c>
      <c r="P251" s="77">
        <f>(((VLOOKUP($H251,'CMIP5 AL dimres'!$A$1:$E$34,5)*VLOOKUP($I251,'CMIP5 AL dimres'!$A$1:$E$34,5)*VLOOKUP($J251,'CMIP5 AL dimres'!$A$1:$E$34,5)*VLOOKUP($K251,'CMIP5 AL dimres'!$A$1:$E$34,5)*$F251)*4)/1000000)*C251</f>
        <v>988.96896000000004</v>
      </c>
    </row>
    <row r="252" spans="1:16" ht="13">
      <c r="A252" s="16">
        <v>1</v>
      </c>
      <c r="B252" s="17" t="s">
        <v>1505</v>
      </c>
      <c r="C252" s="16">
        <v>1</v>
      </c>
      <c r="D252" s="15" t="s">
        <v>233</v>
      </c>
      <c r="E252" s="78" t="s">
        <v>2460</v>
      </c>
      <c r="F252" s="32">
        <v>365</v>
      </c>
      <c r="G252" s="16" t="s">
        <v>463</v>
      </c>
      <c r="H252" s="15" t="s">
        <v>2933</v>
      </c>
      <c r="I252" s="15" t="s">
        <v>2897</v>
      </c>
      <c r="J252" s="15" t="s">
        <v>2773</v>
      </c>
      <c r="K252" s="15">
        <v>1</v>
      </c>
      <c r="L252" s="16">
        <v>3</v>
      </c>
      <c r="M252" s="77">
        <f>(((VLOOKUP($H252,'CMIP5 AL dimres'!$A$1:$E$34,2)*VLOOKUP($I252,'CMIP5 AL dimres'!$A$1:$E$34,2)*VLOOKUP($J252,'CMIP5 AL dimres'!$A$1:$E$34,2)*VLOOKUP($K252,'CMIP5 AL dimres'!$A$1:$E$34,2)*$F252)*4)/1000000)*C252</f>
        <v>41334.865919999997</v>
      </c>
      <c r="N252" s="77">
        <f>(((VLOOKUP($H252,'CMIP5 AL dimres'!$A$1:$E$34,3)*VLOOKUP($I252,'CMIP5 AL dimres'!$A$1:$E$34,3)*VLOOKUP($J252,'CMIP5 AL dimres'!$A$1:$E$34,3)*VLOOKUP($K252,'CMIP5 AL dimres'!$A$1:$E$34,3)*$F252)*4)/1000000)*C252</f>
        <v>10333.716479999999</v>
      </c>
      <c r="O252" s="77">
        <f>(((VLOOKUP($H252,'CMIP5 AL dimres'!$A$1:$E$34,4)*VLOOKUP($I252,'CMIP5 AL dimres'!$A$1:$E$34,4)*VLOOKUP($J252,'CMIP5 AL dimres'!$A$1:$E$34,4)*VLOOKUP($K252,'CMIP5 AL dimres'!$A$1:$E$34,4)*$F252)*4)/1000000)*C252</f>
        <v>2583.4291199999998</v>
      </c>
      <c r="P252" s="77">
        <f>(((VLOOKUP($H252,'CMIP5 AL dimres'!$A$1:$E$34,5)*VLOOKUP($I252,'CMIP5 AL dimres'!$A$1:$E$34,5)*VLOOKUP($J252,'CMIP5 AL dimres'!$A$1:$E$34,5)*VLOOKUP($K252,'CMIP5 AL dimres'!$A$1:$E$34,5)*$F252)*4)/1000000)*C252</f>
        <v>524.75904000000003</v>
      </c>
    </row>
    <row r="253" spans="1:16" ht="13">
      <c r="A253" s="16">
        <v>1</v>
      </c>
      <c r="B253" s="17" t="s">
        <v>2564</v>
      </c>
      <c r="C253" s="16">
        <v>1</v>
      </c>
      <c r="D253" s="15" t="s">
        <v>233</v>
      </c>
      <c r="E253" s="78" t="s">
        <v>2460</v>
      </c>
      <c r="F253" s="32">
        <v>365</v>
      </c>
      <c r="G253" s="16" t="s">
        <v>463</v>
      </c>
      <c r="H253" s="15" t="s">
        <v>2933</v>
      </c>
      <c r="I253" s="15" t="s">
        <v>2897</v>
      </c>
      <c r="J253" s="15" t="s">
        <v>2773</v>
      </c>
      <c r="K253" s="15">
        <v>1</v>
      </c>
      <c r="L253" s="16">
        <v>3</v>
      </c>
      <c r="M253" s="77">
        <f>(((VLOOKUP($H253,'CMIP5 AL dimres'!$A$1:$E$34,2)*VLOOKUP($I253,'CMIP5 AL dimres'!$A$1:$E$34,2)*VLOOKUP($J253,'CMIP5 AL dimres'!$A$1:$E$34,2)*VLOOKUP($K253,'CMIP5 AL dimres'!$A$1:$E$34,2)*$F253)*4)/1000000)*C253</f>
        <v>41334.865919999997</v>
      </c>
      <c r="N253" s="77">
        <f>(((VLOOKUP($H253,'CMIP5 AL dimres'!$A$1:$E$34,3)*VLOOKUP($I253,'CMIP5 AL dimres'!$A$1:$E$34,3)*VLOOKUP($J253,'CMIP5 AL dimres'!$A$1:$E$34,3)*VLOOKUP($K253,'CMIP5 AL dimres'!$A$1:$E$34,3)*$F253)*4)/1000000)*C253</f>
        <v>10333.716479999999</v>
      </c>
      <c r="O253" s="77">
        <f>(((VLOOKUP($H253,'CMIP5 AL dimres'!$A$1:$E$34,4)*VLOOKUP($I253,'CMIP5 AL dimres'!$A$1:$E$34,4)*VLOOKUP($J253,'CMIP5 AL dimres'!$A$1:$E$34,4)*VLOOKUP($K253,'CMIP5 AL dimres'!$A$1:$E$34,4)*$F253)*4)/1000000)*C253</f>
        <v>2583.4291199999998</v>
      </c>
      <c r="P253" s="77">
        <f>(((VLOOKUP($H253,'CMIP5 AL dimres'!$A$1:$E$34,5)*VLOOKUP($I253,'CMIP5 AL dimres'!$A$1:$E$34,5)*VLOOKUP($J253,'CMIP5 AL dimres'!$A$1:$E$34,5)*VLOOKUP($K253,'CMIP5 AL dimres'!$A$1:$E$34,5)*$F253)*4)/1000000)*C253</f>
        <v>524.75904000000003</v>
      </c>
    </row>
    <row r="254" spans="1:16" ht="13">
      <c r="A254" s="16">
        <v>1</v>
      </c>
      <c r="B254" s="17" t="s">
        <v>2675</v>
      </c>
      <c r="C254" s="16">
        <v>1</v>
      </c>
      <c r="D254" s="15" t="s">
        <v>233</v>
      </c>
      <c r="E254" s="78" t="s">
        <v>2460</v>
      </c>
      <c r="F254" s="32">
        <v>365</v>
      </c>
      <c r="G254" s="16" t="s">
        <v>463</v>
      </c>
      <c r="H254" s="15" t="s">
        <v>2933</v>
      </c>
      <c r="I254" s="15" t="s">
        <v>2897</v>
      </c>
      <c r="J254" s="15" t="s">
        <v>2773</v>
      </c>
      <c r="K254" s="15">
        <v>1</v>
      </c>
      <c r="L254" s="16">
        <v>3</v>
      </c>
      <c r="M254" s="77">
        <f>(((VLOOKUP($H254,'CMIP5 AL dimres'!$A$1:$E$34,2)*VLOOKUP($I254,'CMIP5 AL dimres'!$A$1:$E$34,2)*VLOOKUP($J254,'CMIP5 AL dimres'!$A$1:$E$34,2)*VLOOKUP($K254,'CMIP5 AL dimres'!$A$1:$E$34,2)*$F254)*4)/1000000)*C254</f>
        <v>41334.865919999997</v>
      </c>
      <c r="N254" s="77">
        <f>(((VLOOKUP($H254,'CMIP5 AL dimres'!$A$1:$E$34,3)*VLOOKUP($I254,'CMIP5 AL dimres'!$A$1:$E$34,3)*VLOOKUP($J254,'CMIP5 AL dimres'!$A$1:$E$34,3)*VLOOKUP($K254,'CMIP5 AL dimres'!$A$1:$E$34,3)*$F254)*4)/1000000)*C254</f>
        <v>10333.716479999999</v>
      </c>
      <c r="O254" s="77">
        <f>(((VLOOKUP($H254,'CMIP5 AL dimres'!$A$1:$E$34,4)*VLOOKUP($I254,'CMIP5 AL dimres'!$A$1:$E$34,4)*VLOOKUP($J254,'CMIP5 AL dimres'!$A$1:$E$34,4)*VLOOKUP($K254,'CMIP5 AL dimres'!$A$1:$E$34,4)*$F254)*4)/1000000)*C254</f>
        <v>2583.4291199999998</v>
      </c>
      <c r="P254" s="77">
        <f>(((VLOOKUP($H254,'CMIP5 AL dimres'!$A$1:$E$34,5)*VLOOKUP($I254,'CMIP5 AL dimres'!$A$1:$E$34,5)*VLOOKUP($J254,'CMIP5 AL dimres'!$A$1:$E$34,5)*VLOOKUP($K254,'CMIP5 AL dimres'!$A$1:$E$34,5)*$F254)*4)/1000000)*C254</f>
        <v>524.75904000000003</v>
      </c>
    </row>
    <row r="255" spans="1:16" ht="13">
      <c r="A255" s="16">
        <v>1</v>
      </c>
      <c r="B255" s="17" t="s">
        <v>907</v>
      </c>
      <c r="C255" s="16">
        <v>1</v>
      </c>
      <c r="D255" s="15" t="s">
        <v>233</v>
      </c>
      <c r="E255" s="78" t="s">
        <v>2460</v>
      </c>
      <c r="F255" s="32">
        <v>365</v>
      </c>
      <c r="G255" s="16" t="s">
        <v>463</v>
      </c>
      <c r="H255" s="15" t="s">
        <v>2933</v>
      </c>
      <c r="I255" s="15" t="s">
        <v>2897</v>
      </c>
      <c r="J255" s="15" t="s">
        <v>2773</v>
      </c>
      <c r="K255" s="15">
        <v>1</v>
      </c>
      <c r="L255" s="16">
        <v>3</v>
      </c>
      <c r="M255" s="77">
        <f>(((VLOOKUP($H255,'CMIP5 AL dimres'!$A$1:$E$34,2)*VLOOKUP($I255,'CMIP5 AL dimres'!$A$1:$E$34,2)*VLOOKUP($J255,'CMIP5 AL dimres'!$A$1:$E$34,2)*VLOOKUP($K255,'CMIP5 AL dimres'!$A$1:$E$34,2)*$F255)*4)/1000000)*C255</f>
        <v>41334.865919999997</v>
      </c>
      <c r="N255" s="77">
        <f>(((VLOOKUP($H255,'CMIP5 AL dimres'!$A$1:$E$34,3)*VLOOKUP($I255,'CMIP5 AL dimres'!$A$1:$E$34,3)*VLOOKUP($J255,'CMIP5 AL dimres'!$A$1:$E$34,3)*VLOOKUP($K255,'CMIP5 AL dimres'!$A$1:$E$34,3)*$F255)*4)/1000000)*C255</f>
        <v>10333.716479999999</v>
      </c>
      <c r="O255" s="77">
        <f>(((VLOOKUP($H255,'CMIP5 AL dimres'!$A$1:$E$34,4)*VLOOKUP($I255,'CMIP5 AL dimres'!$A$1:$E$34,4)*VLOOKUP($J255,'CMIP5 AL dimres'!$A$1:$E$34,4)*VLOOKUP($K255,'CMIP5 AL dimres'!$A$1:$E$34,4)*$F255)*4)/1000000)*C255</f>
        <v>2583.4291199999998</v>
      </c>
      <c r="P255" s="77">
        <f>(((VLOOKUP($H255,'CMIP5 AL dimres'!$A$1:$E$34,5)*VLOOKUP($I255,'CMIP5 AL dimres'!$A$1:$E$34,5)*VLOOKUP($J255,'CMIP5 AL dimres'!$A$1:$E$34,5)*VLOOKUP($K255,'CMIP5 AL dimres'!$A$1:$E$34,5)*$F255)*4)/1000000)*C255</f>
        <v>524.75904000000003</v>
      </c>
    </row>
    <row r="256" spans="1:16" ht="13">
      <c r="A256" s="16">
        <v>1</v>
      </c>
      <c r="B256" s="17" t="s">
        <v>1357</v>
      </c>
      <c r="C256" s="16">
        <v>1</v>
      </c>
      <c r="D256" s="15" t="s">
        <v>233</v>
      </c>
      <c r="E256" s="78" t="s">
        <v>2460</v>
      </c>
      <c r="F256" s="32">
        <v>365</v>
      </c>
      <c r="G256" s="16" t="s">
        <v>463</v>
      </c>
      <c r="H256" s="15" t="s">
        <v>2933</v>
      </c>
      <c r="I256" s="15" t="s">
        <v>2897</v>
      </c>
      <c r="J256" s="15" t="s">
        <v>2773</v>
      </c>
      <c r="K256" s="15">
        <v>1</v>
      </c>
      <c r="L256" s="16">
        <v>3</v>
      </c>
      <c r="M256" s="77">
        <f>(((VLOOKUP($H256,'CMIP5 AL dimres'!$A$1:$E$34,2)*VLOOKUP($I256,'CMIP5 AL dimres'!$A$1:$E$34,2)*VLOOKUP($J256,'CMIP5 AL dimres'!$A$1:$E$34,2)*VLOOKUP($K256,'CMIP5 AL dimres'!$A$1:$E$34,2)*$F256)*4)/1000000)*C256</f>
        <v>41334.865919999997</v>
      </c>
      <c r="N256" s="77">
        <f>(((VLOOKUP($H256,'CMIP5 AL dimres'!$A$1:$E$34,3)*VLOOKUP($I256,'CMIP5 AL dimres'!$A$1:$E$34,3)*VLOOKUP($J256,'CMIP5 AL dimres'!$A$1:$E$34,3)*VLOOKUP($K256,'CMIP5 AL dimres'!$A$1:$E$34,3)*$F256)*4)/1000000)*C256</f>
        <v>10333.716479999999</v>
      </c>
      <c r="O256" s="77">
        <f>(((VLOOKUP($H256,'CMIP5 AL dimres'!$A$1:$E$34,4)*VLOOKUP($I256,'CMIP5 AL dimres'!$A$1:$E$34,4)*VLOOKUP($J256,'CMIP5 AL dimres'!$A$1:$E$34,4)*VLOOKUP($K256,'CMIP5 AL dimres'!$A$1:$E$34,4)*$F256)*4)/1000000)*C256</f>
        <v>2583.4291199999998</v>
      </c>
      <c r="P256" s="77">
        <f>(((VLOOKUP($H256,'CMIP5 AL dimres'!$A$1:$E$34,5)*VLOOKUP($I256,'CMIP5 AL dimres'!$A$1:$E$34,5)*VLOOKUP($J256,'CMIP5 AL dimres'!$A$1:$E$34,5)*VLOOKUP($K256,'CMIP5 AL dimres'!$A$1:$E$34,5)*$F256)*4)/1000000)*C256</f>
        <v>524.75904000000003</v>
      </c>
    </row>
    <row r="257" spans="1:16" ht="13">
      <c r="A257" s="16">
        <v>1</v>
      </c>
      <c r="B257" s="17" t="s">
        <v>2799</v>
      </c>
      <c r="C257" s="16">
        <v>1</v>
      </c>
      <c r="D257" s="15" t="s">
        <v>233</v>
      </c>
      <c r="E257" s="78" t="s">
        <v>2460</v>
      </c>
      <c r="F257" s="32">
        <v>365</v>
      </c>
      <c r="G257" s="16" t="s">
        <v>463</v>
      </c>
      <c r="H257" s="15" t="s">
        <v>2933</v>
      </c>
      <c r="I257" s="15" t="s">
        <v>2897</v>
      </c>
      <c r="J257" s="15" t="s">
        <v>2773</v>
      </c>
      <c r="K257" s="15">
        <v>1</v>
      </c>
      <c r="L257" s="16">
        <v>3</v>
      </c>
      <c r="M257" s="77">
        <f>(((VLOOKUP($H257,'CMIP5 AL dimres'!$A$1:$E$34,2)*VLOOKUP($I257,'CMIP5 AL dimres'!$A$1:$E$34,2)*VLOOKUP($J257,'CMIP5 AL dimres'!$A$1:$E$34,2)*VLOOKUP($K257,'CMIP5 AL dimres'!$A$1:$E$34,2)*$F257)*4)/1000000)*C257</f>
        <v>41334.865919999997</v>
      </c>
      <c r="N257" s="77">
        <f>(((VLOOKUP($H257,'CMIP5 AL dimres'!$A$1:$E$34,3)*VLOOKUP($I257,'CMIP5 AL dimres'!$A$1:$E$34,3)*VLOOKUP($J257,'CMIP5 AL dimres'!$A$1:$E$34,3)*VLOOKUP($K257,'CMIP5 AL dimres'!$A$1:$E$34,3)*$F257)*4)/1000000)*C257</f>
        <v>10333.716479999999</v>
      </c>
      <c r="O257" s="77">
        <f>(((VLOOKUP($H257,'CMIP5 AL dimres'!$A$1:$E$34,4)*VLOOKUP($I257,'CMIP5 AL dimres'!$A$1:$E$34,4)*VLOOKUP($J257,'CMIP5 AL dimres'!$A$1:$E$34,4)*VLOOKUP($K257,'CMIP5 AL dimres'!$A$1:$E$34,4)*$F257)*4)/1000000)*C257</f>
        <v>2583.4291199999998</v>
      </c>
      <c r="P257" s="77">
        <f>(((VLOOKUP($H257,'CMIP5 AL dimres'!$A$1:$E$34,5)*VLOOKUP($I257,'CMIP5 AL dimres'!$A$1:$E$34,5)*VLOOKUP($J257,'CMIP5 AL dimres'!$A$1:$E$34,5)*VLOOKUP($K257,'CMIP5 AL dimres'!$A$1:$E$34,5)*$F257)*4)/1000000)*C257</f>
        <v>524.75904000000003</v>
      </c>
    </row>
    <row r="258" spans="1:16" ht="13">
      <c r="A258" s="16">
        <v>1</v>
      </c>
      <c r="B258" s="17" t="s">
        <v>2418</v>
      </c>
      <c r="C258" s="16">
        <v>1</v>
      </c>
      <c r="D258" s="15" t="s">
        <v>233</v>
      </c>
      <c r="E258" s="78" t="s">
        <v>2460</v>
      </c>
      <c r="F258" s="32">
        <v>365</v>
      </c>
      <c r="G258" s="16" t="s">
        <v>463</v>
      </c>
      <c r="H258" s="15" t="s">
        <v>2933</v>
      </c>
      <c r="I258" s="15" t="s">
        <v>2897</v>
      </c>
      <c r="J258" s="15" t="s">
        <v>2773</v>
      </c>
      <c r="K258" s="15">
        <v>1</v>
      </c>
      <c r="L258" s="16">
        <v>3</v>
      </c>
      <c r="M258" s="77">
        <f>(((VLOOKUP($H258,'CMIP5 AL dimres'!$A$1:$E$34,2)*VLOOKUP($I258,'CMIP5 AL dimres'!$A$1:$E$34,2)*VLOOKUP($J258,'CMIP5 AL dimres'!$A$1:$E$34,2)*VLOOKUP($K258,'CMIP5 AL dimres'!$A$1:$E$34,2)*$F258)*4)/1000000)*C258</f>
        <v>41334.865919999997</v>
      </c>
      <c r="N258" s="77">
        <f>(((VLOOKUP($H258,'CMIP5 AL dimres'!$A$1:$E$34,3)*VLOOKUP($I258,'CMIP5 AL dimres'!$A$1:$E$34,3)*VLOOKUP($J258,'CMIP5 AL dimres'!$A$1:$E$34,3)*VLOOKUP($K258,'CMIP5 AL dimres'!$A$1:$E$34,3)*$F258)*4)/1000000)*C258</f>
        <v>10333.716479999999</v>
      </c>
      <c r="O258" s="77">
        <f>(((VLOOKUP($H258,'CMIP5 AL dimres'!$A$1:$E$34,4)*VLOOKUP($I258,'CMIP5 AL dimres'!$A$1:$E$34,4)*VLOOKUP($J258,'CMIP5 AL dimres'!$A$1:$E$34,4)*VLOOKUP($K258,'CMIP5 AL dimres'!$A$1:$E$34,4)*$F258)*4)/1000000)*C258</f>
        <v>2583.4291199999998</v>
      </c>
      <c r="P258" s="77">
        <f>(((VLOOKUP($H258,'CMIP5 AL dimres'!$A$1:$E$34,5)*VLOOKUP($I258,'CMIP5 AL dimres'!$A$1:$E$34,5)*VLOOKUP($J258,'CMIP5 AL dimres'!$A$1:$E$34,5)*VLOOKUP($K258,'CMIP5 AL dimres'!$A$1:$E$34,5)*$F258)*4)/1000000)*C258</f>
        <v>524.75904000000003</v>
      </c>
    </row>
    <row r="259" spans="1:16" ht="13">
      <c r="A259" s="16">
        <v>1</v>
      </c>
      <c r="B259" s="17" t="s">
        <v>569</v>
      </c>
      <c r="C259" s="16">
        <v>1</v>
      </c>
      <c r="D259" s="15" t="s">
        <v>233</v>
      </c>
      <c r="E259" s="78" t="s">
        <v>2460</v>
      </c>
      <c r="F259" s="32">
        <v>365</v>
      </c>
      <c r="G259" s="16" t="s">
        <v>463</v>
      </c>
      <c r="H259" s="15" t="s">
        <v>2933</v>
      </c>
      <c r="I259" s="15" t="s">
        <v>2897</v>
      </c>
      <c r="J259" s="15" t="s">
        <v>2773</v>
      </c>
      <c r="K259" s="15">
        <v>1</v>
      </c>
      <c r="L259" s="16">
        <v>3</v>
      </c>
      <c r="M259" s="77">
        <f>(((VLOOKUP($H259,'CMIP5 AL dimres'!$A$1:$E$34,2)*VLOOKUP($I259,'CMIP5 AL dimres'!$A$1:$E$34,2)*VLOOKUP($J259,'CMIP5 AL dimres'!$A$1:$E$34,2)*VLOOKUP($K259,'CMIP5 AL dimres'!$A$1:$E$34,2)*$F259)*4)/1000000)*C259</f>
        <v>41334.865919999997</v>
      </c>
      <c r="N259" s="77">
        <f>(((VLOOKUP($H259,'CMIP5 AL dimres'!$A$1:$E$34,3)*VLOOKUP($I259,'CMIP5 AL dimres'!$A$1:$E$34,3)*VLOOKUP($J259,'CMIP5 AL dimres'!$A$1:$E$34,3)*VLOOKUP($K259,'CMIP5 AL dimres'!$A$1:$E$34,3)*$F259)*4)/1000000)*C259</f>
        <v>10333.716479999999</v>
      </c>
      <c r="O259" s="77">
        <f>(((VLOOKUP($H259,'CMIP5 AL dimres'!$A$1:$E$34,4)*VLOOKUP($I259,'CMIP5 AL dimres'!$A$1:$E$34,4)*VLOOKUP($J259,'CMIP5 AL dimres'!$A$1:$E$34,4)*VLOOKUP($K259,'CMIP5 AL dimres'!$A$1:$E$34,4)*$F259)*4)/1000000)*C259</f>
        <v>2583.4291199999998</v>
      </c>
      <c r="P259" s="77">
        <f>(((VLOOKUP($H259,'CMIP5 AL dimres'!$A$1:$E$34,5)*VLOOKUP($I259,'CMIP5 AL dimres'!$A$1:$E$34,5)*VLOOKUP($J259,'CMIP5 AL dimres'!$A$1:$E$34,5)*VLOOKUP($K259,'CMIP5 AL dimres'!$A$1:$E$34,5)*$F259)*4)/1000000)*C259</f>
        <v>524.75904000000003</v>
      </c>
    </row>
    <row r="260" spans="1:16" ht="13">
      <c r="A260" s="16">
        <v>1</v>
      </c>
      <c r="B260" s="17" t="s">
        <v>688</v>
      </c>
      <c r="C260" s="16">
        <v>1</v>
      </c>
      <c r="D260" s="15" t="s">
        <v>233</v>
      </c>
      <c r="E260" s="78" t="s">
        <v>2460</v>
      </c>
      <c r="F260" s="32">
        <v>365</v>
      </c>
      <c r="G260" s="16" t="s">
        <v>463</v>
      </c>
      <c r="H260" s="15" t="s">
        <v>2933</v>
      </c>
      <c r="I260" s="15" t="s">
        <v>2897</v>
      </c>
      <c r="J260" s="15" t="s">
        <v>2773</v>
      </c>
      <c r="K260" s="15">
        <v>1</v>
      </c>
      <c r="L260" s="16">
        <v>3</v>
      </c>
      <c r="M260" s="77">
        <f>(((VLOOKUP($H260,'CMIP5 AL dimres'!$A$1:$E$34,2)*VLOOKUP($I260,'CMIP5 AL dimres'!$A$1:$E$34,2)*VLOOKUP($J260,'CMIP5 AL dimres'!$A$1:$E$34,2)*VLOOKUP($K260,'CMIP5 AL dimres'!$A$1:$E$34,2)*$F260)*4)/1000000)*C260</f>
        <v>41334.865919999997</v>
      </c>
      <c r="N260" s="77">
        <f>(((VLOOKUP($H260,'CMIP5 AL dimres'!$A$1:$E$34,3)*VLOOKUP($I260,'CMIP5 AL dimres'!$A$1:$E$34,3)*VLOOKUP($J260,'CMIP5 AL dimres'!$A$1:$E$34,3)*VLOOKUP($K260,'CMIP5 AL dimres'!$A$1:$E$34,3)*$F260)*4)/1000000)*C260</f>
        <v>10333.716479999999</v>
      </c>
      <c r="O260" s="77">
        <f>(((VLOOKUP($H260,'CMIP5 AL dimres'!$A$1:$E$34,4)*VLOOKUP($I260,'CMIP5 AL dimres'!$A$1:$E$34,4)*VLOOKUP($J260,'CMIP5 AL dimres'!$A$1:$E$34,4)*VLOOKUP($K260,'CMIP5 AL dimres'!$A$1:$E$34,4)*$F260)*4)/1000000)*C260</f>
        <v>2583.4291199999998</v>
      </c>
      <c r="P260" s="77">
        <f>(((VLOOKUP($H260,'CMIP5 AL dimres'!$A$1:$E$34,5)*VLOOKUP($I260,'CMIP5 AL dimres'!$A$1:$E$34,5)*VLOOKUP($J260,'CMIP5 AL dimres'!$A$1:$E$34,5)*VLOOKUP($K260,'CMIP5 AL dimres'!$A$1:$E$34,5)*$F260)*4)/1000000)*C260</f>
        <v>524.75904000000003</v>
      </c>
    </row>
    <row r="261" spans="1:16" ht="13">
      <c r="A261" s="16">
        <v>1</v>
      </c>
      <c r="B261" s="17" t="s">
        <v>448</v>
      </c>
      <c r="C261" s="16">
        <v>1</v>
      </c>
      <c r="D261" s="15" t="s">
        <v>233</v>
      </c>
      <c r="E261" s="78" t="s">
        <v>2460</v>
      </c>
      <c r="F261" s="32">
        <v>365</v>
      </c>
      <c r="G261" s="16" t="s">
        <v>463</v>
      </c>
      <c r="H261" s="15" t="s">
        <v>2933</v>
      </c>
      <c r="I261" s="15" t="s">
        <v>2897</v>
      </c>
      <c r="J261" s="15" t="s">
        <v>2773</v>
      </c>
      <c r="K261" s="15">
        <v>1</v>
      </c>
      <c r="L261" s="16">
        <v>3</v>
      </c>
      <c r="M261" s="77">
        <f>(((VLOOKUP($H261,'CMIP5 AL dimres'!$A$1:$E$34,2)*VLOOKUP($I261,'CMIP5 AL dimres'!$A$1:$E$34,2)*VLOOKUP($J261,'CMIP5 AL dimres'!$A$1:$E$34,2)*VLOOKUP($K261,'CMIP5 AL dimres'!$A$1:$E$34,2)*$F261)*4)/1000000)*C261</f>
        <v>41334.865919999997</v>
      </c>
      <c r="N261" s="77">
        <f>(((VLOOKUP($H261,'CMIP5 AL dimres'!$A$1:$E$34,3)*VLOOKUP($I261,'CMIP5 AL dimres'!$A$1:$E$34,3)*VLOOKUP($J261,'CMIP5 AL dimres'!$A$1:$E$34,3)*VLOOKUP($K261,'CMIP5 AL dimres'!$A$1:$E$34,3)*$F261)*4)/1000000)*C261</f>
        <v>10333.716479999999</v>
      </c>
      <c r="O261" s="77">
        <f>(((VLOOKUP($H261,'CMIP5 AL dimres'!$A$1:$E$34,4)*VLOOKUP($I261,'CMIP5 AL dimres'!$A$1:$E$34,4)*VLOOKUP($J261,'CMIP5 AL dimres'!$A$1:$E$34,4)*VLOOKUP($K261,'CMIP5 AL dimres'!$A$1:$E$34,4)*$F261)*4)/1000000)*C261</f>
        <v>2583.4291199999998</v>
      </c>
      <c r="P261" s="77">
        <f>(((VLOOKUP($H261,'CMIP5 AL dimres'!$A$1:$E$34,5)*VLOOKUP($I261,'CMIP5 AL dimres'!$A$1:$E$34,5)*VLOOKUP($J261,'CMIP5 AL dimres'!$A$1:$E$34,5)*VLOOKUP($K261,'CMIP5 AL dimres'!$A$1:$E$34,5)*$F261)*4)/1000000)*C261</f>
        <v>524.75904000000003</v>
      </c>
    </row>
    <row r="262" spans="1:16" ht="13">
      <c r="A262" s="16">
        <v>1</v>
      </c>
      <c r="B262" s="17" t="s">
        <v>1177</v>
      </c>
      <c r="C262" s="16">
        <v>1</v>
      </c>
      <c r="D262" s="15" t="s">
        <v>233</v>
      </c>
      <c r="E262" s="78" t="s">
        <v>2460</v>
      </c>
      <c r="F262" s="32">
        <v>365</v>
      </c>
      <c r="G262" s="16" t="s">
        <v>463</v>
      </c>
      <c r="H262" s="15" t="s">
        <v>2933</v>
      </c>
      <c r="I262" s="15" t="s">
        <v>2897</v>
      </c>
      <c r="J262" s="15" t="s">
        <v>2773</v>
      </c>
      <c r="K262" s="15">
        <v>1</v>
      </c>
      <c r="L262" s="16">
        <v>3</v>
      </c>
      <c r="M262" s="77">
        <f>(((VLOOKUP($H262,'CMIP5 AL dimres'!$A$1:$E$34,2)*VLOOKUP($I262,'CMIP5 AL dimres'!$A$1:$E$34,2)*VLOOKUP($J262,'CMIP5 AL dimres'!$A$1:$E$34,2)*VLOOKUP($K262,'CMIP5 AL dimres'!$A$1:$E$34,2)*$F262)*4)/1000000)*C262</f>
        <v>41334.865919999997</v>
      </c>
      <c r="N262" s="77">
        <f>(((VLOOKUP($H262,'CMIP5 AL dimres'!$A$1:$E$34,3)*VLOOKUP($I262,'CMIP5 AL dimres'!$A$1:$E$34,3)*VLOOKUP($J262,'CMIP5 AL dimres'!$A$1:$E$34,3)*VLOOKUP($K262,'CMIP5 AL dimres'!$A$1:$E$34,3)*$F262)*4)/1000000)*C262</f>
        <v>10333.716479999999</v>
      </c>
      <c r="O262" s="77">
        <f>(((VLOOKUP($H262,'CMIP5 AL dimres'!$A$1:$E$34,4)*VLOOKUP($I262,'CMIP5 AL dimres'!$A$1:$E$34,4)*VLOOKUP($J262,'CMIP5 AL dimres'!$A$1:$E$34,4)*VLOOKUP($K262,'CMIP5 AL dimres'!$A$1:$E$34,4)*$F262)*4)/1000000)*C262</f>
        <v>2583.4291199999998</v>
      </c>
      <c r="P262" s="77">
        <f>(((VLOOKUP($H262,'CMIP5 AL dimres'!$A$1:$E$34,5)*VLOOKUP($I262,'CMIP5 AL dimres'!$A$1:$E$34,5)*VLOOKUP($J262,'CMIP5 AL dimres'!$A$1:$E$34,5)*VLOOKUP($K262,'CMIP5 AL dimres'!$A$1:$E$34,5)*$F262)*4)/1000000)*C262</f>
        <v>524.75904000000003</v>
      </c>
    </row>
    <row r="263" spans="1:16" ht="13">
      <c r="A263" s="16">
        <v>1</v>
      </c>
      <c r="B263" s="17" t="s">
        <v>921</v>
      </c>
      <c r="C263" s="16">
        <v>1</v>
      </c>
      <c r="D263" s="15" t="s">
        <v>233</v>
      </c>
      <c r="E263" s="78" t="s">
        <v>2460</v>
      </c>
      <c r="F263" s="32">
        <v>365</v>
      </c>
      <c r="G263" s="16" t="s">
        <v>463</v>
      </c>
      <c r="H263" s="15" t="s">
        <v>2933</v>
      </c>
      <c r="I263" s="15" t="s">
        <v>2897</v>
      </c>
      <c r="J263" s="15" t="s">
        <v>2773</v>
      </c>
      <c r="K263" s="15">
        <v>1</v>
      </c>
      <c r="L263" s="16">
        <v>3</v>
      </c>
      <c r="M263" s="77">
        <f>(((VLOOKUP($H263,'CMIP5 AL dimres'!$A$1:$E$34,2)*VLOOKUP($I263,'CMIP5 AL dimres'!$A$1:$E$34,2)*VLOOKUP($J263,'CMIP5 AL dimres'!$A$1:$E$34,2)*VLOOKUP($K263,'CMIP5 AL dimres'!$A$1:$E$34,2)*$F263)*4)/1000000)*C263</f>
        <v>41334.865919999997</v>
      </c>
      <c r="N263" s="77">
        <f>(((VLOOKUP($H263,'CMIP5 AL dimres'!$A$1:$E$34,3)*VLOOKUP($I263,'CMIP5 AL dimres'!$A$1:$E$34,3)*VLOOKUP($J263,'CMIP5 AL dimres'!$A$1:$E$34,3)*VLOOKUP($K263,'CMIP5 AL dimres'!$A$1:$E$34,3)*$F263)*4)/1000000)*C263</f>
        <v>10333.716479999999</v>
      </c>
      <c r="O263" s="77">
        <f>(((VLOOKUP($H263,'CMIP5 AL dimres'!$A$1:$E$34,4)*VLOOKUP($I263,'CMIP5 AL dimres'!$A$1:$E$34,4)*VLOOKUP($J263,'CMIP5 AL dimres'!$A$1:$E$34,4)*VLOOKUP($K263,'CMIP5 AL dimres'!$A$1:$E$34,4)*$F263)*4)/1000000)*C263</f>
        <v>2583.4291199999998</v>
      </c>
      <c r="P263" s="77">
        <f>(((VLOOKUP($H263,'CMIP5 AL dimres'!$A$1:$E$34,5)*VLOOKUP($I263,'CMIP5 AL dimres'!$A$1:$E$34,5)*VLOOKUP($J263,'CMIP5 AL dimres'!$A$1:$E$34,5)*VLOOKUP($K263,'CMIP5 AL dimres'!$A$1:$E$34,5)*$F263)*4)/1000000)*C263</f>
        <v>524.75904000000003</v>
      </c>
    </row>
    <row r="264" spans="1:16" ht="13">
      <c r="A264" s="16">
        <v>1</v>
      </c>
      <c r="B264" s="17" t="s">
        <v>2370</v>
      </c>
      <c r="C264" s="16">
        <v>1</v>
      </c>
      <c r="D264" s="15" t="s">
        <v>234</v>
      </c>
      <c r="E264" s="78" t="s">
        <v>2460</v>
      </c>
      <c r="F264" s="32">
        <v>365</v>
      </c>
      <c r="G264" s="16" t="s">
        <v>463</v>
      </c>
      <c r="H264" s="15" t="s">
        <v>2933</v>
      </c>
      <c r="I264" s="15" t="s">
        <v>2897</v>
      </c>
      <c r="J264" s="15" t="s">
        <v>3057</v>
      </c>
      <c r="K264" s="15">
        <v>1</v>
      </c>
      <c r="L264" s="16">
        <v>3</v>
      </c>
      <c r="M264" s="77">
        <f>(((VLOOKUP($H264,'CMIP5 AL dimres'!$A$1:$E$34,2)*VLOOKUP($I264,'CMIP5 AL dimres'!$A$1:$E$34,2)*VLOOKUP($J264,'CMIP5 AL dimres'!$A$1:$E$34,2)*VLOOKUP($K264,'CMIP5 AL dimres'!$A$1:$E$34,2)*$F264)*4)/1000000)*C264</f>
        <v>6458.5727999999999</v>
      </c>
      <c r="N264" s="77">
        <f>(((VLOOKUP($H264,'CMIP5 AL dimres'!$A$1:$E$34,3)*VLOOKUP($I264,'CMIP5 AL dimres'!$A$1:$E$34,3)*VLOOKUP($J264,'CMIP5 AL dimres'!$A$1:$E$34,3)*VLOOKUP($K264,'CMIP5 AL dimres'!$A$1:$E$34,3)*$F264)*4)/1000000)*C264</f>
        <v>1614.6432</v>
      </c>
      <c r="O264" s="77">
        <f>(((VLOOKUP($H264,'CMIP5 AL dimres'!$A$1:$E$34,4)*VLOOKUP($I264,'CMIP5 AL dimres'!$A$1:$E$34,4)*VLOOKUP($J264,'CMIP5 AL dimres'!$A$1:$E$34,4)*VLOOKUP($K264,'CMIP5 AL dimres'!$A$1:$E$34,4)*$F264)*4)/1000000)*C264</f>
        <v>403.66079999999999</v>
      </c>
      <c r="P264" s="77">
        <f>(((VLOOKUP($H264,'CMIP5 AL dimres'!$A$1:$E$34,5)*VLOOKUP($I264,'CMIP5 AL dimres'!$A$1:$E$34,5)*VLOOKUP($J264,'CMIP5 AL dimres'!$A$1:$E$34,5)*VLOOKUP($K264,'CMIP5 AL dimres'!$A$1:$E$34,5)*$F264)*4)/1000000)*C264</f>
        <v>100.9152</v>
      </c>
    </row>
    <row r="265" spans="1:16" ht="13">
      <c r="A265" s="16">
        <v>1</v>
      </c>
      <c r="B265" s="17" t="s">
        <v>1182</v>
      </c>
      <c r="C265" s="16">
        <v>1</v>
      </c>
      <c r="D265" s="15" t="s">
        <v>234</v>
      </c>
      <c r="E265" s="78" t="s">
        <v>2460</v>
      </c>
      <c r="F265" s="32">
        <v>365</v>
      </c>
      <c r="G265" s="16" t="s">
        <v>463</v>
      </c>
      <c r="H265" s="15" t="s">
        <v>2933</v>
      </c>
      <c r="I265" s="15" t="s">
        <v>2897</v>
      </c>
      <c r="J265" s="15" t="s">
        <v>2967</v>
      </c>
      <c r="K265" s="15">
        <v>1</v>
      </c>
      <c r="L265" s="16">
        <v>3</v>
      </c>
      <c r="M265" s="77">
        <f>(((VLOOKUP($H265,'CMIP5 AL dimres'!$A$1:$E$34,2)*VLOOKUP($I265,'CMIP5 AL dimres'!$A$1:$E$34,2)*VLOOKUP($J265,'CMIP5 AL dimres'!$A$1:$E$34,2)*VLOOKUP($K265,'CMIP5 AL dimres'!$A$1:$E$34,2)*$F265)*4)/1000000)*C265</f>
        <v>1291.7145599999999</v>
      </c>
      <c r="N265" s="77">
        <f>(((VLOOKUP($H265,'CMIP5 AL dimres'!$A$1:$E$34,3)*VLOOKUP($I265,'CMIP5 AL dimres'!$A$1:$E$34,3)*VLOOKUP($J265,'CMIP5 AL dimres'!$A$1:$E$34,3)*VLOOKUP($K265,'CMIP5 AL dimres'!$A$1:$E$34,3)*$F265)*4)/1000000)*C265</f>
        <v>322.92863999999997</v>
      </c>
      <c r="O265" s="77">
        <f>(((VLOOKUP($H265,'CMIP5 AL dimres'!$A$1:$E$34,4)*VLOOKUP($I265,'CMIP5 AL dimres'!$A$1:$E$34,4)*VLOOKUP($J265,'CMIP5 AL dimres'!$A$1:$E$34,4)*VLOOKUP($K265,'CMIP5 AL dimres'!$A$1:$E$34,4)*$F265)*4)/1000000)*C265</f>
        <v>80.732159999999993</v>
      </c>
      <c r="P265" s="77">
        <f>(((VLOOKUP($H265,'CMIP5 AL dimres'!$A$1:$E$34,5)*VLOOKUP($I265,'CMIP5 AL dimres'!$A$1:$E$34,5)*VLOOKUP($J265,'CMIP5 AL dimres'!$A$1:$E$34,5)*VLOOKUP($K265,'CMIP5 AL dimres'!$A$1:$E$34,5)*$F265)*4)/1000000)*C265</f>
        <v>20.183039999999998</v>
      </c>
    </row>
    <row r="266" spans="1:16" ht="13">
      <c r="A266" s="16">
        <v>1</v>
      </c>
      <c r="B266" s="17" t="s">
        <v>815</v>
      </c>
      <c r="C266" s="16">
        <v>1</v>
      </c>
      <c r="D266" s="15" t="s">
        <v>234</v>
      </c>
      <c r="E266" s="78" t="s">
        <v>2460</v>
      </c>
      <c r="F266" s="32">
        <v>365</v>
      </c>
      <c r="G266" s="16" t="s">
        <v>463</v>
      </c>
      <c r="H266" s="15" t="s">
        <v>2933</v>
      </c>
      <c r="I266" s="15" t="s">
        <v>2897</v>
      </c>
      <c r="J266" s="15" t="s">
        <v>2874</v>
      </c>
      <c r="K266" s="15">
        <v>1</v>
      </c>
      <c r="L266" s="16">
        <v>3</v>
      </c>
      <c r="M266" s="77">
        <f>(((VLOOKUP($H266,'CMIP5 AL dimres'!$A$1:$E$34,2)*VLOOKUP($I266,'CMIP5 AL dimres'!$A$1:$E$34,2)*VLOOKUP($J266,'CMIP5 AL dimres'!$A$1:$E$34,2)*VLOOKUP($K266,'CMIP5 AL dimres'!$A$1:$E$34,2)*$F266)*4)/1000000)*C266</f>
        <v>1291.7145599999999</v>
      </c>
      <c r="N266" s="77">
        <f>(((VLOOKUP($H266,'CMIP5 AL dimres'!$A$1:$E$34,3)*VLOOKUP($I266,'CMIP5 AL dimres'!$A$1:$E$34,3)*VLOOKUP($J266,'CMIP5 AL dimres'!$A$1:$E$34,3)*VLOOKUP($K266,'CMIP5 AL dimres'!$A$1:$E$34,3)*$F266)*4)/1000000)*C266</f>
        <v>322.92863999999997</v>
      </c>
      <c r="O266" s="77">
        <f>(((VLOOKUP($H266,'CMIP5 AL dimres'!$A$1:$E$34,4)*VLOOKUP($I266,'CMIP5 AL dimres'!$A$1:$E$34,4)*VLOOKUP($J266,'CMIP5 AL dimres'!$A$1:$E$34,4)*VLOOKUP($K266,'CMIP5 AL dimres'!$A$1:$E$34,4)*$F266)*4)/1000000)*C266</f>
        <v>80.732159999999993</v>
      </c>
      <c r="P266" s="77">
        <f>(((VLOOKUP($H266,'CMIP5 AL dimres'!$A$1:$E$34,5)*VLOOKUP($I266,'CMIP5 AL dimres'!$A$1:$E$34,5)*VLOOKUP($J266,'CMIP5 AL dimres'!$A$1:$E$34,5)*VLOOKUP($K266,'CMIP5 AL dimres'!$A$1:$E$34,5)*$F266)*4)/1000000)*C266</f>
        <v>20.183039999999998</v>
      </c>
    </row>
    <row r="267" spans="1:16" ht="13">
      <c r="A267" s="16">
        <v>1</v>
      </c>
      <c r="B267" s="17" t="s">
        <v>2576</v>
      </c>
      <c r="C267" s="16">
        <v>1</v>
      </c>
      <c r="D267" s="15" t="s">
        <v>233</v>
      </c>
      <c r="E267" s="78" t="s">
        <v>2460</v>
      </c>
      <c r="F267" s="32">
        <v>365</v>
      </c>
      <c r="G267" s="16" t="s">
        <v>463</v>
      </c>
      <c r="H267" s="15" t="s">
        <v>2933</v>
      </c>
      <c r="I267" s="15" t="s">
        <v>2897</v>
      </c>
      <c r="J267" s="15" t="s">
        <v>2774</v>
      </c>
      <c r="K267" s="15">
        <v>1</v>
      </c>
      <c r="L267" s="16">
        <v>3</v>
      </c>
      <c r="M267" s="77">
        <f>(((VLOOKUP($H267,'CMIP5 AL dimres'!$A$1:$E$34,2)*VLOOKUP($I267,'CMIP5 AL dimres'!$A$1:$E$34,2)*VLOOKUP($J267,'CMIP5 AL dimres'!$A$1:$E$34,2)*VLOOKUP($K267,'CMIP5 AL dimres'!$A$1:$E$34,2)*$F267)*4)/1000000)*C267</f>
        <v>51668.582399999999</v>
      </c>
      <c r="N267" s="77">
        <f>(((VLOOKUP($H267,'CMIP5 AL dimres'!$A$1:$E$34,3)*VLOOKUP($I267,'CMIP5 AL dimres'!$A$1:$E$34,3)*VLOOKUP($J267,'CMIP5 AL dimres'!$A$1:$E$34,3)*VLOOKUP($K267,'CMIP5 AL dimres'!$A$1:$E$34,3)*$F267)*4)/1000000)*C267</f>
        <v>12917.1456</v>
      </c>
      <c r="O267" s="77">
        <f>(((VLOOKUP($H267,'CMIP5 AL dimres'!$A$1:$E$34,4)*VLOOKUP($I267,'CMIP5 AL dimres'!$A$1:$E$34,4)*VLOOKUP($J267,'CMIP5 AL dimres'!$A$1:$E$34,4)*VLOOKUP($K267,'CMIP5 AL dimres'!$A$1:$E$34,4)*$F267)*4)/1000000)*C267</f>
        <v>3229.2864</v>
      </c>
      <c r="P267" s="77">
        <f>(((VLOOKUP($H267,'CMIP5 AL dimres'!$A$1:$E$34,5)*VLOOKUP($I267,'CMIP5 AL dimres'!$A$1:$E$34,5)*VLOOKUP($J267,'CMIP5 AL dimres'!$A$1:$E$34,5)*VLOOKUP($K267,'CMIP5 AL dimres'!$A$1:$E$34,5)*$F267)*4)/1000000)*C267</f>
        <v>807.32159999999999</v>
      </c>
    </row>
    <row r="268" spans="1:16" ht="13">
      <c r="A268" s="16">
        <v>1</v>
      </c>
      <c r="B268" s="17" t="s">
        <v>2631</v>
      </c>
      <c r="C268" s="16">
        <v>1</v>
      </c>
      <c r="D268" s="15" t="s">
        <v>234</v>
      </c>
      <c r="E268" s="78" t="s">
        <v>2460</v>
      </c>
      <c r="F268" s="32">
        <v>365</v>
      </c>
      <c r="G268" s="16" t="s">
        <v>463</v>
      </c>
      <c r="H268" s="15" t="s">
        <v>2933</v>
      </c>
      <c r="I268" s="15" t="s">
        <v>2897</v>
      </c>
      <c r="J268" s="15" t="s">
        <v>437</v>
      </c>
      <c r="K268" s="15">
        <v>1</v>
      </c>
      <c r="L268" s="16">
        <v>3</v>
      </c>
      <c r="M268" s="77">
        <f>(((VLOOKUP($H268,'CMIP5 AL dimres'!$A$1:$E$34,2)*VLOOKUP($I268,'CMIP5 AL dimres'!$A$1:$E$34,2)*VLOOKUP($J268,'CMIP5 AL dimres'!$A$1:$E$34,2)*VLOOKUP($K268,'CMIP5 AL dimres'!$A$1:$E$34,2)*$F268)*4)/1000000)*C268</f>
        <v>1291.7145599999999</v>
      </c>
      <c r="N268" s="77">
        <f>(((VLOOKUP($H268,'CMIP5 AL dimres'!$A$1:$E$34,3)*VLOOKUP($I268,'CMIP5 AL dimres'!$A$1:$E$34,3)*VLOOKUP($J268,'CMIP5 AL dimres'!$A$1:$E$34,3)*VLOOKUP($K268,'CMIP5 AL dimres'!$A$1:$E$34,3)*$F268)*4)/1000000)*C268</f>
        <v>322.92863999999997</v>
      </c>
      <c r="O268" s="77">
        <f>(((VLOOKUP($H268,'CMIP5 AL dimres'!$A$1:$E$34,4)*VLOOKUP($I268,'CMIP5 AL dimres'!$A$1:$E$34,4)*VLOOKUP($J268,'CMIP5 AL dimres'!$A$1:$E$34,4)*VLOOKUP($K268,'CMIP5 AL dimres'!$A$1:$E$34,4)*$F268)*4)/1000000)*C268</f>
        <v>80.732159999999993</v>
      </c>
      <c r="P268" s="77">
        <f>(((VLOOKUP($H268,'CMIP5 AL dimres'!$A$1:$E$34,5)*VLOOKUP($I268,'CMIP5 AL dimres'!$A$1:$E$34,5)*VLOOKUP($J268,'CMIP5 AL dimres'!$A$1:$E$34,5)*VLOOKUP($K268,'CMIP5 AL dimres'!$A$1:$E$34,5)*$F268)*4)/1000000)*C268</f>
        <v>20.183039999999998</v>
      </c>
    </row>
    <row r="269" spans="1:16" ht="13">
      <c r="A269" s="16">
        <v>1</v>
      </c>
      <c r="B269" s="17" t="s">
        <v>2570</v>
      </c>
      <c r="C269" s="16">
        <v>1</v>
      </c>
      <c r="D269" s="15" t="s">
        <v>234</v>
      </c>
      <c r="E269" s="78" t="s">
        <v>2460</v>
      </c>
      <c r="F269" s="32">
        <v>365</v>
      </c>
      <c r="G269" s="16" t="s">
        <v>463</v>
      </c>
      <c r="H269" s="15" t="s">
        <v>2933</v>
      </c>
      <c r="I269" s="15" t="s">
        <v>2897</v>
      </c>
      <c r="J269" s="15">
        <v>1</v>
      </c>
      <c r="K269" s="15">
        <v>1</v>
      </c>
      <c r="L269" s="16">
        <v>2</v>
      </c>
      <c r="M269" s="77">
        <f>(((VLOOKUP($H269,'CMIP5 AL dimres'!$A$1:$E$34,2)*VLOOKUP($I269,'CMIP5 AL dimres'!$A$1:$E$34,2)*VLOOKUP($J269,'CMIP5 AL dimres'!$A$1:$E$34,2)*VLOOKUP($K269,'CMIP5 AL dimres'!$A$1:$E$34,2)*$F269)*4)/1000000)*C269</f>
        <v>1291.7145599999999</v>
      </c>
      <c r="N269" s="77">
        <f>(((VLOOKUP($H269,'CMIP5 AL dimres'!$A$1:$E$34,3)*VLOOKUP($I269,'CMIP5 AL dimres'!$A$1:$E$34,3)*VLOOKUP($J269,'CMIP5 AL dimres'!$A$1:$E$34,3)*VLOOKUP($K269,'CMIP5 AL dimres'!$A$1:$E$34,3)*$F269)*4)/1000000)*C269</f>
        <v>322.92863999999997</v>
      </c>
      <c r="O269" s="77">
        <f>(((VLOOKUP($H269,'CMIP5 AL dimres'!$A$1:$E$34,4)*VLOOKUP($I269,'CMIP5 AL dimres'!$A$1:$E$34,4)*VLOOKUP($J269,'CMIP5 AL dimres'!$A$1:$E$34,4)*VLOOKUP($K269,'CMIP5 AL dimres'!$A$1:$E$34,4)*$F269)*4)/1000000)*C269</f>
        <v>80.732159999999993</v>
      </c>
      <c r="P269" s="77">
        <f>(((VLOOKUP($H269,'CMIP5 AL dimres'!$A$1:$E$34,5)*VLOOKUP($I269,'CMIP5 AL dimres'!$A$1:$E$34,5)*VLOOKUP($J269,'CMIP5 AL dimres'!$A$1:$E$34,5)*VLOOKUP($K269,'CMIP5 AL dimres'!$A$1:$E$34,5)*$F269)*4)/1000000)*C269</f>
        <v>20.183039999999998</v>
      </c>
    </row>
    <row r="270" spans="1:16" ht="13">
      <c r="A270" s="16">
        <v>1</v>
      </c>
      <c r="B270" s="17" t="s">
        <v>2583</v>
      </c>
      <c r="C270" s="16">
        <v>1</v>
      </c>
      <c r="D270" s="15" t="s">
        <v>234</v>
      </c>
      <c r="E270" s="78" t="s">
        <v>2460</v>
      </c>
      <c r="F270" s="32">
        <v>365</v>
      </c>
      <c r="G270" s="16" t="s">
        <v>463</v>
      </c>
      <c r="H270" s="15" t="s">
        <v>2933</v>
      </c>
      <c r="I270" s="15" t="s">
        <v>2897</v>
      </c>
      <c r="J270" s="15">
        <v>1</v>
      </c>
      <c r="K270" s="15">
        <v>1</v>
      </c>
      <c r="L270" s="16">
        <v>2</v>
      </c>
      <c r="M270" s="77">
        <f>(((VLOOKUP($H270,'CMIP5 AL dimres'!$A$1:$E$34,2)*VLOOKUP($I270,'CMIP5 AL dimres'!$A$1:$E$34,2)*VLOOKUP($J270,'CMIP5 AL dimres'!$A$1:$E$34,2)*VLOOKUP($K270,'CMIP5 AL dimres'!$A$1:$E$34,2)*$F270)*4)/1000000)*C270</f>
        <v>1291.7145599999999</v>
      </c>
      <c r="N270" s="77">
        <f>(((VLOOKUP($H270,'CMIP5 AL dimres'!$A$1:$E$34,3)*VLOOKUP($I270,'CMIP5 AL dimres'!$A$1:$E$34,3)*VLOOKUP($J270,'CMIP5 AL dimres'!$A$1:$E$34,3)*VLOOKUP($K270,'CMIP5 AL dimres'!$A$1:$E$34,3)*$F270)*4)/1000000)*C270</f>
        <v>322.92863999999997</v>
      </c>
      <c r="O270" s="77">
        <f>(((VLOOKUP($H270,'CMIP5 AL dimres'!$A$1:$E$34,4)*VLOOKUP($I270,'CMIP5 AL dimres'!$A$1:$E$34,4)*VLOOKUP($J270,'CMIP5 AL dimres'!$A$1:$E$34,4)*VLOOKUP($K270,'CMIP5 AL dimres'!$A$1:$E$34,4)*$F270)*4)/1000000)*C270</f>
        <v>80.732159999999993</v>
      </c>
      <c r="P270" s="77">
        <f>(((VLOOKUP($H270,'CMIP5 AL dimres'!$A$1:$E$34,5)*VLOOKUP($I270,'CMIP5 AL dimres'!$A$1:$E$34,5)*VLOOKUP($J270,'CMIP5 AL dimres'!$A$1:$E$34,5)*VLOOKUP($K270,'CMIP5 AL dimres'!$A$1:$E$34,5)*$F270)*4)/1000000)*C270</f>
        <v>20.183039999999998</v>
      </c>
    </row>
    <row r="271" spans="1:16" ht="13">
      <c r="A271" s="16">
        <v>1</v>
      </c>
      <c r="B271" s="17" t="s">
        <v>1010</v>
      </c>
      <c r="C271" s="16">
        <v>1</v>
      </c>
      <c r="D271" s="15" t="s">
        <v>234</v>
      </c>
      <c r="E271" s="78" t="s">
        <v>2460</v>
      </c>
      <c r="F271" s="32">
        <v>365</v>
      </c>
      <c r="G271" s="16" t="s">
        <v>463</v>
      </c>
      <c r="H271" s="15" t="s">
        <v>2933</v>
      </c>
      <c r="I271" s="15" t="s">
        <v>2897</v>
      </c>
      <c r="J271" s="15">
        <v>1</v>
      </c>
      <c r="K271" s="15">
        <v>1</v>
      </c>
      <c r="L271" s="16">
        <v>2</v>
      </c>
      <c r="M271" s="77">
        <f>(((VLOOKUP($H271,'CMIP5 AL dimres'!$A$1:$E$34,2)*VLOOKUP($I271,'CMIP5 AL dimres'!$A$1:$E$34,2)*VLOOKUP($J271,'CMIP5 AL dimres'!$A$1:$E$34,2)*VLOOKUP($K271,'CMIP5 AL dimres'!$A$1:$E$34,2)*$F271)*4)/1000000)*C271</f>
        <v>1291.7145599999999</v>
      </c>
      <c r="N271" s="77">
        <f>(((VLOOKUP($H271,'CMIP5 AL dimres'!$A$1:$E$34,3)*VLOOKUP($I271,'CMIP5 AL dimres'!$A$1:$E$34,3)*VLOOKUP($J271,'CMIP5 AL dimres'!$A$1:$E$34,3)*VLOOKUP($K271,'CMIP5 AL dimres'!$A$1:$E$34,3)*$F271)*4)/1000000)*C271</f>
        <v>322.92863999999997</v>
      </c>
      <c r="O271" s="77">
        <f>(((VLOOKUP($H271,'CMIP5 AL dimres'!$A$1:$E$34,4)*VLOOKUP($I271,'CMIP5 AL dimres'!$A$1:$E$34,4)*VLOOKUP($J271,'CMIP5 AL dimres'!$A$1:$E$34,4)*VLOOKUP($K271,'CMIP5 AL dimres'!$A$1:$E$34,4)*$F271)*4)/1000000)*C271</f>
        <v>80.732159999999993</v>
      </c>
      <c r="P271" s="77">
        <f>(((VLOOKUP($H271,'CMIP5 AL dimres'!$A$1:$E$34,5)*VLOOKUP($I271,'CMIP5 AL dimres'!$A$1:$E$34,5)*VLOOKUP($J271,'CMIP5 AL dimres'!$A$1:$E$34,5)*VLOOKUP($K271,'CMIP5 AL dimres'!$A$1:$E$34,5)*$F271)*4)/1000000)*C271</f>
        <v>20.183039999999998</v>
      </c>
    </row>
    <row r="272" spans="1:16" ht="13">
      <c r="A272" s="16">
        <v>1</v>
      </c>
      <c r="B272" s="17" t="s">
        <v>2493</v>
      </c>
      <c r="C272" s="16">
        <v>1</v>
      </c>
      <c r="D272" s="15" t="s">
        <v>234</v>
      </c>
      <c r="E272" s="78" t="s">
        <v>2460</v>
      </c>
      <c r="F272" s="32">
        <v>365</v>
      </c>
      <c r="G272" s="16" t="s">
        <v>463</v>
      </c>
      <c r="H272" s="15" t="s">
        <v>2933</v>
      </c>
      <c r="I272" s="15" t="s">
        <v>2897</v>
      </c>
      <c r="J272" s="15">
        <v>1</v>
      </c>
      <c r="K272" s="15">
        <v>1</v>
      </c>
      <c r="L272" s="16">
        <v>2</v>
      </c>
      <c r="M272" s="77">
        <f>(((VLOOKUP($H272,'CMIP5 AL dimres'!$A$1:$E$34,2)*VLOOKUP($I272,'CMIP5 AL dimres'!$A$1:$E$34,2)*VLOOKUP($J272,'CMIP5 AL dimres'!$A$1:$E$34,2)*VLOOKUP($K272,'CMIP5 AL dimres'!$A$1:$E$34,2)*$F272)*4)/1000000)*C272</f>
        <v>1291.7145599999999</v>
      </c>
      <c r="N272" s="77">
        <f>(((VLOOKUP($H272,'CMIP5 AL dimres'!$A$1:$E$34,3)*VLOOKUP($I272,'CMIP5 AL dimres'!$A$1:$E$34,3)*VLOOKUP($J272,'CMIP5 AL dimres'!$A$1:$E$34,3)*VLOOKUP($K272,'CMIP5 AL dimres'!$A$1:$E$34,3)*$F272)*4)/1000000)*C272</f>
        <v>322.92863999999997</v>
      </c>
      <c r="O272" s="77">
        <f>(((VLOOKUP($H272,'CMIP5 AL dimres'!$A$1:$E$34,4)*VLOOKUP($I272,'CMIP5 AL dimres'!$A$1:$E$34,4)*VLOOKUP($J272,'CMIP5 AL dimres'!$A$1:$E$34,4)*VLOOKUP($K272,'CMIP5 AL dimres'!$A$1:$E$34,4)*$F272)*4)/1000000)*C272</f>
        <v>80.732159999999993</v>
      </c>
      <c r="P272" s="77">
        <f>(((VLOOKUP($H272,'CMIP5 AL dimres'!$A$1:$E$34,5)*VLOOKUP($I272,'CMIP5 AL dimres'!$A$1:$E$34,5)*VLOOKUP($J272,'CMIP5 AL dimres'!$A$1:$E$34,5)*VLOOKUP($K272,'CMIP5 AL dimres'!$A$1:$E$34,5)*$F272)*4)/1000000)*C272</f>
        <v>20.183039999999998</v>
      </c>
    </row>
    <row r="273" spans="1:16" ht="13">
      <c r="A273" s="16">
        <v>1</v>
      </c>
      <c r="B273" s="17" t="s">
        <v>2387</v>
      </c>
      <c r="C273" s="16">
        <v>1</v>
      </c>
      <c r="D273" s="15" t="s">
        <v>234</v>
      </c>
      <c r="E273" s="78" t="s">
        <v>2460</v>
      </c>
      <c r="F273" s="32">
        <v>365</v>
      </c>
      <c r="G273" s="16" t="s">
        <v>463</v>
      </c>
      <c r="H273" s="15" t="s">
        <v>2933</v>
      </c>
      <c r="I273" s="15" t="s">
        <v>2897</v>
      </c>
      <c r="J273" s="15">
        <v>1</v>
      </c>
      <c r="K273" s="15">
        <v>1</v>
      </c>
      <c r="L273" s="16">
        <v>2</v>
      </c>
      <c r="M273" s="77">
        <f>(((VLOOKUP($H273,'CMIP5 AL dimres'!$A$1:$E$34,2)*VLOOKUP($I273,'CMIP5 AL dimres'!$A$1:$E$34,2)*VLOOKUP($J273,'CMIP5 AL dimres'!$A$1:$E$34,2)*VLOOKUP($K273,'CMIP5 AL dimres'!$A$1:$E$34,2)*$F273)*4)/1000000)*C273</f>
        <v>1291.7145599999999</v>
      </c>
      <c r="N273" s="77">
        <f>(((VLOOKUP($H273,'CMIP5 AL dimres'!$A$1:$E$34,3)*VLOOKUP($I273,'CMIP5 AL dimres'!$A$1:$E$34,3)*VLOOKUP($J273,'CMIP5 AL dimres'!$A$1:$E$34,3)*VLOOKUP($K273,'CMIP5 AL dimres'!$A$1:$E$34,3)*$F273)*4)/1000000)*C273</f>
        <v>322.92863999999997</v>
      </c>
      <c r="O273" s="77">
        <f>(((VLOOKUP($H273,'CMIP5 AL dimres'!$A$1:$E$34,4)*VLOOKUP($I273,'CMIP5 AL dimres'!$A$1:$E$34,4)*VLOOKUP($J273,'CMIP5 AL dimres'!$A$1:$E$34,4)*VLOOKUP($K273,'CMIP5 AL dimres'!$A$1:$E$34,4)*$F273)*4)/1000000)*C273</f>
        <v>80.732159999999993</v>
      </c>
      <c r="P273" s="77">
        <f>(((VLOOKUP($H273,'CMIP5 AL dimres'!$A$1:$E$34,5)*VLOOKUP($I273,'CMIP5 AL dimres'!$A$1:$E$34,5)*VLOOKUP($J273,'CMIP5 AL dimres'!$A$1:$E$34,5)*VLOOKUP($K273,'CMIP5 AL dimres'!$A$1:$E$34,5)*$F273)*4)/1000000)*C273</f>
        <v>20.183039999999998</v>
      </c>
    </row>
    <row r="274" spans="1:16" ht="13">
      <c r="A274" s="16">
        <v>1</v>
      </c>
      <c r="B274" s="17" t="s">
        <v>1332</v>
      </c>
      <c r="C274" s="16">
        <v>1</v>
      </c>
      <c r="D274" s="15" t="s">
        <v>234</v>
      </c>
      <c r="E274" s="78" t="s">
        <v>2460</v>
      </c>
      <c r="F274" s="32">
        <v>365</v>
      </c>
      <c r="G274" s="16" t="s">
        <v>463</v>
      </c>
      <c r="H274" s="15" t="s">
        <v>2933</v>
      </c>
      <c r="I274" s="15" t="s">
        <v>2897</v>
      </c>
      <c r="J274" s="15">
        <v>1</v>
      </c>
      <c r="K274" s="15">
        <v>1</v>
      </c>
      <c r="L274" s="16">
        <v>2</v>
      </c>
      <c r="M274" s="77">
        <f>(((VLOOKUP($H274,'CMIP5 AL dimres'!$A$1:$E$34,2)*VLOOKUP($I274,'CMIP5 AL dimres'!$A$1:$E$34,2)*VLOOKUP($J274,'CMIP5 AL dimres'!$A$1:$E$34,2)*VLOOKUP($K274,'CMIP5 AL dimres'!$A$1:$E$34,2)*$F274)*4)/1000000)*C274</f>
        <v>1291.7145599999999</v>
      </c>
      <c r="N274" s="77">
        <f>(((VLOOKUP($H274,'CMIP5 AL dimres'!$A$1:$E$34,3)*VLOOKUP($I274,'CMIP5 AL dimres'!$A$1:$E$34,3)*VLOOKUP($J274,'CMIP5 AL dimres'!$A$1:$E$34,3)*VLOOKUP($K274,'CMIP5 AL dimres'!$A$1:$E$34,3)*$F274)*4)/1000000)*C274</f>
        <v>322.92863999999997</v>
      </c>
      <c r="O274" s="77">
        <f>(((VLOOKUP($H274,'CMIP5 AL dimres'!$A$1:$E$34,4)*VLOOKUP($I274,'CMIP5 AL dimres'!$A$1:$E$34,4)*VLOOKUP($J274,'CMIP5 AL dimres'!$A$1:$E$34,4)*VLOOKUP($K274,'CMIP5 AL dimres'!$A$1:$E$34,4)*$F274)*4)/1000000)*C274</f>
        <v>80.732159999999993</v>
      </c>
      <c r="P274" s="77">
        <f>(((VLOOKUP($H274,'CMIP5 AL dimres'!$A$1:$E$34,5)*VLOOKUP($I274,'CMIP5 AL dimres'!$A$1:$E$34,5)*VLOOKUP($J274,'CMIP5 AL dimres'!$A$1:$E$34,5)*VLOOKUP($K274,'CMIP5 AL dimres'!$A$1:$E$34,5)*$F274)*4)/1000000)*C274</f>
        <v>20.183039999999998</v>
      </c>
    </row>
    <row r="275" spans="1:16" ht="13">
      <c r="A275" s="16">
        <v>1</v>
      </c>
      <c r="B275" s="17" t="s">
        <v>2305</v>
      </c>
      <c r="C275" s="16">
        <v>1</v>
      </c>
      <c r="D275" s="15" t="s">
        <v>234</v>
      </c>
      <c r="E275" s="78" t="s">
        <v>2460</v>
      </c>
      <c r="F275" s="32">
        <v>365</v>
      </c>
      <c r="G275" s="16" t="s">
        <v>463</v>
      </c>
      <c r="H275" s="15" t="s">
        <v>2933</v>
      </c>
      <c r="I275" s="15" t="s">
        <v>2897</v>
      </c>
      <c r="J275" s="15">
        <v>1</v>
      </c>
      <c r="K275" s="15">
        <v>1</v>
      </c>
      <c r="L275" s="16">
        <v>2</v>
      </c>
      <c r="M275" s="77">
        <f>(((VLOOKUP($H275,'CMIP5 AL dimres'!$A$1:$E$34,2)*VLOOKUP($I275,'CMIP5 AL dimres'!$A$1:$E$34,2)*VLOOKUP($J275,'CMIP5 AL dimres'!$A$1:$E$34,2)*VLOOKUP($K275,'CMIP5 AL dimres'!$A$1:$E$34,2)*$F275)*4)/1000000)*C275</f>
        <v>1291.7145599999999</v>
      </c>
      <c r="N275" s="77">
        <f>(((VLOOKUP($H275,'CMIP5 AL dimres'!$A$1:$E$34,3)*VLOOKUP($I275,'CMIP5 AL dimres'!$A$1:$E$34,3)*VLOOKUP($J275,'CMIP5 AL dimres'!$A$1:$E$34,3)*VLOOKUP($K275,'CMIP5 AL dimres'!$A$1:$E$34,3)*$F275)*4)/1000000)*C275</f>
        <v>322.92863999999997</v>
      </c>
      <c r="O275" s="77">
        <f>(((VLOOKUP($H275,'CMIP5 AL dimres'!$A$1:$E$34,4)*VLOOKUP($I275,'CMIP5 AL dimres'!$A$1:$E$34,4)*VLOOKUP($J275,'CMIP5 AL dimres'!$A$1:$E$34,4)*VLOOKUP($K275,'CMIP5 AL dimres'!$A$1:$E$34,4)*$F275)*4)/1000000)*C275</f>
        <v>80.732159999999993</v>
      </c>
      <c r="P275" s="77">
        <f>(((VLOOKUP($H275,'CMIP5 AL dimres'!$A$1:$E$34,5)*VLOOKUP($I275,'CMIP5 AL dimres'!$A$1:$E$34,5)*VLOOKUP($J275,'CMIP5 AL dimres'!$A$1:$E$34,5)*VLOOKUP($K275,'CMIP5 AL dimres'!$A$1:$E$34,5)*$F275)*4)/1000000)*C275</f>
        <v>20.183039999999998</v>
      </c>
    </row>
    <row r="276" spans="1:16" ht="13">
      <c r="A276" s="16">
        <v>1</v>
      </c>
      <c r="B276" s="17" t="s">
        <v>2179</v>
      </c>
      <c r="C276" s="16">
        <v>1</v>
      </c>
      <c r="D276" s="15" t="s">
        <v>234</v>
      </c>
      <c r="E276" s="78" t="s">
        <v>2460</v>
      </c>
      <c r="F276" s="32">
        <v>365</v>
      </c>
      <c r="G276" s="16" t="s">
        <v>463</v>
      </c>
      <c r="H276" s="15" t="s">
        <v>2933</v>
      </c>
      <c r="I276" s="15" t="s">
        <v>2897</v>
      </c>
      <c r="J276" s="15">
        <v>1</v>
      </c>
      <c r="K276" s="15">
        <v>1</v>
      </c>
      <c r="L276" s="16">
        <v>2</v>
      </c>
      <c r="M276" s="77">
        <f>(((VLOOKUP($H276,'CMIP5 AL dimres'!$A$1:$E$34,2)*VLOOKUP($I276,'CMIP5 AL dimres'!$A$1:$E$34,2)*VLOOKUP($J276,'CMIP5 AL dimres'!$A$1:$E$34,2)*VLOOKUP($K276,'CMIP5 AL dimres'!$A$1:$E$34,2)*$F276)*4)/1000000)*C276</f>
        <v>1291.7145599999999</v>
      </c>
      <c r="N276" s="77">
        <f>(((VLOOKUP($H276,'CMIP5 AL dimres'!$A$1:$E$34,3)*VLOOKUP($I276,'CMIP5 AL dimres'!$A$1:$E$34,3)*VLOOKUP($J276,'CMIP5 AL dimres'!$A$1:$E$34,3)*VLOOKUP($K276,'CMIP5 AL dimres'!$A$1:$E$34,3)*$F276)*4)/1000000)*C276</f>
        <v>322.92863999999997</v>
      </c>
      <c r="O276" s="77">
        <f>(((VLOOKUP($H276,'CMIP5 AL dimres'!$A$1:$E$34,4)*VLOOKUP($I276,'CMIP5 AL dimres'!$A$1:$E$34,4)*VLOOKUP($J276,'CMIP5 AL dimres'!$A$1:$E$34,4)*VLOOKUP($K276,'CMIP5 AL dimres'!$A$1:$E$34,4)*$F276)*4)/1000000)*C276</f>
        <v>80.732159999999993</v>
      </c>
      <c r="P276" s="77">
        <f>(((VLOOKUP($H276,'CMIP5 AL dimres'!$A$1:$E$34,5)*VLOOKUP($I276,'CMIP5 AL dimres'!$A$1:$E$34,5)*VLOOKUP($J276,'CMIP5 AL dimres'!$A$1:$E$34,5)*VLOOKUP($K276,'CMIP5 AL dimres'!$A$1:$E$34,5)*$F276)*4)/1000000)*C276</f>
        <v>20.183039999999998</v>
      </c>
    </row>
    <row r="277" spans="1:16" ht="13">
      <c r="A277" s="16">
        <v>1</v>
      </c>
      <c r="B277" s="17" t="s">
        <v>829</v>
      </c>
      <c r="C277" s="16">
        <v>1</v>
      </c>
      <c r="D277" s="15" t="s">
        <v>234</v>
      </c>
      <c r="E277" s="78" t="s">
        <v>2460</v>
      </c>
      <c r="F277" s="32">
        <v>365</v>
      </c>
      <c r="G277" s="16" t="s">
        <v>463</v>
      </c>
      <c r="H277" s="15" t="s">
        <v>2933</v>
      </c>
      <c r="I277" s="15" t="s">
        <v>2897</v>
      </c>
      <c r="J277" s="15">
        <v>1</v>
      </c>
      <c r="K277" s="15">
        <v>1</v>
      </c>
      <c r="L277" s="16">
        <v>2</v>
      </c>
      <c r="M277" s="77">
        <f>(((VLOOKUP($H277,'CMIP5 AL dimres'!$A$1:$E$34,2)*VLOOKUP($I277,'CMIP5 AL dimres'!$A$1:$E$34,2)*VLOOKUP($J277,'CMIP5 AL dimres'!$A$1:$E$34,2)*VLOOKUP($K277,'CMIP5 AL dimres'!$A$1:$E$34,2)*$F277)*4)/1000000)*C277</f>
        <v>1291.7145599999999</v>
      </c>
      <c r="N277" s="77">
        <f>(((VLOOKUP($H277,'CMIP5 AL dimres'!$A$1:$E$34,3)*VLOOKUP($I277,'CMIP5 AL dimres'!$A$1:$E$34,3)*VLOOKUP($J277,'CMIP5 AL dimres'!$A$1:$E$34,3)*VLOOKUP($K277,'CMIP5 AL dimres'!$A$1:$E$34,3)*$F277)*4)/1000000)*C277</f>
        <v>322.92863999999997</v>
      </c>
      <c r="O277" s="77">
        <f>(((VLOOKUP($H277,'CMIP5 AL dimres'!$A$1:$E$34,4)*VLOOKUP($I277,'CMIP5 AL dimres'!$A$1:$E$34,4)*VLOOKUP($J277,'CMIP5 AL dimres'!$A$1:$E$34,4)*VLOOKUP($K277,'CMIP5 AL dimres'!$A$1:$E$34,4)*$F277)*4)/1000000)*C277</f>
        <v>80.732159999999993</v>
      </c>
      <c r="P277" s="77">
        <f>(((VLOOKUP($H277,'CMIP5 AL dimres'!$A$1:$E$34,5)*VLOOKUP($I277,'CMIP5 AL dimres'!$A$1:$E$34,5)*VLOOKUP($J277,'CMIP5 AL dimres'!$A$1:$E$34,5)*VLOOKUP($K277,'CMIP5 AL dimres'!$A$1:$E$34,5)*$F277)*4)/1000000)*C277</f>
        <v>20.183039999999998</v>
      </c>
    </row>
    <row r="278" spans="1:16" ht="13">
      <c r="A278" s="16">
        <v>1</v>
      </c>
      <c r="B278" s="17" t="s">
        <v>1289</v>
      </c>
      <c r="C278" s="16">
        <v>1</v>
      </c>
      <c r="D278" s="15" t="s">
        <v>234</v>
      </c>
      <c r="E278" s="78" t="s">
        <v>2460</v>
      </c>
      <c r="F278" s="32">
        <v>365</v>
      </c>
      <c r="G278" s="16" t="s">
        <v>463</v>
      </c>
      <c r="H278" s="15" t="s">
        <v>2933</v>
      </c>
      <c r="I278" s="15" t="s">
        <v>2897</v>
      </c>
      <c r="J278" s="15">
        <v>1</v>
      </c>
      <c r="K278" s="15">
        <v>1</v>
      </c>
      <c r="L278" s="16">
        <v>2</v>
      </c>
      <c r="M278" s="77">
        <f>(((VLOOKUP($H278,'CMIP5 AL dimres'!$A$1:$E$34,2)*VLOOKUP($I278,'CMIP5 AL dimres'!$A$1:$E$34,2)*VLOOKUP($J278,'CMIP5 AL dimres'!$A$1:$E$34,2)*VLOOKUP($K278,'CMIP5 AL dimres'!$A$1:$E$34,2)*$F278)*4)/1000000)*C278</f>
        <v>1291.7145599999999</v>
      </c>
      <c r="N278" s="77">
        <f>(((VLOOKUP($H278,'CMIP5 AL dimres'!$A$1:$E$34,3)*VLOOKUP($I278,'CMIP5 AL dimres'!$A$1:$E$34,3)*VLOOKUP($J278,'CMIP5 AL dimres'!$A$1:$E$34,3)*VLOOKUP($K278,'CMIP5 AL dimres'!$A$1:$E$34,3)*$F278)*4)/1000000)*C278</f>
        <v>322.92863999999997</v>
      </c>
      <c r="O278" s="77">
        <f>(((VLOOKUP($H278,'CMIP5 AL dimres'!$A$1:$E$34,4)*VLOOKUP($I278,'CMIP5 AL dimres'!$A$1:$E$34,4)*VLOOKUP($J278,'CMIP5 AL dimres'!$A$1:$E$34,4)*VLOOKUP($K278,'CMIP5 AL dimres'!$A$1:$E$34,4)*$F278)*4)/1000000)*C278</f>
        <v>80.732159999999993</v>
      </c>
      <c r="P278" s="77">
        <f>(((VLOOKUP($H278,'CMIP5 AL dimres'!$A$1:$E$34,5)*VLOOKUP($I278,'CMIP5 AL dimres'!$A$1:$E$34,5)*VLOOKUP($J278,'CMIP5 AL dimres'!$A$1:$E$34,5)*VLOOKUP($K278,'CMIP5 AL dimres'!$A$1:$E$34,5)*$F278)*4)/1000000)*C278</f>
        <v>20.183039999999998</v>
      </c>
    </row>
    <row r="279" spans="1:16" ht="13">
      <c r="A279" s="16">
        <v>1</v>
      </c>
      <c r="B279" s="17" t="s">
        <v>2701</v>
      </c>
      <c r="C279" s="16">
        <v>1</v>
      </c>
      <c r="D279" s="15" t="s">
        <v>234</v>
      </c>
      <c r="E279" s="78" t="s">
        <v>2460</v>
      </c>
      <c r="F279" s="32">
        <v>365</v>
      </c>
      <c r="G279" s="16" t="s">
        <v>463</v>
      </c>
      <c r="H279" s="15" t="s">
        <v>2933</v>
      </c>
      <c r="I279" s="15" t="s">
        <v>2897</v>
      </c>
      <c r="J279" s="15">
        <v>1</v>
      </c>
      <c r="K279" s="15">
        <v>1</v>
      </c>
      <c r="L279" s="16">
        <v>2</v>
      </c>
      <c r="M279" s="77">
        <f>(((VLOOKUP($H279,'CMIP5 AL dimres'!$A$1:$E$34,2)*VLOOKUP($I279,'CMIP5 AL dimres'!$A$1:$E$34,2)*VLOOKUP($J279,'CMIP5 AL dimres'!$A$1:$E$34,2)*VLOOKUP($K279,'CMIP5 AL dimres'!$A$1:$E$34,2)*$F279)*4)/1000000)*C279</f>
        <v>1291.7145599999999</v>
      </c>
      <c r="N279" s="77">
        <f>(((VLOOKUP($H279,'CMIP5 AL dimres'!$A$1:$E$34,3)*VLOOKUP($I279,'CMIP5 AL dimres'!$A$1:$E$34,3)*VLOOKUP($J279,'CMIP5 AL dimres'!$A$1:$E$34,3)*VLOOKUP($K279,'CMIP5 AL dimres'!$A$1:$E$34,3)*$F279)*4)/1000000)*C279</f>
        <v>322.92863999999997</v>
      </c>
      <c r="O279" s="77">
        <f>(((VLOOKUP($H279,'CMIP5 AL dimres'!$A$1:$E$34,4)*VLOOKUP($I279,'CMIP5 AL dimres'!$A$1:$E$34,4)*VLOOKUP($J279,'CMIP5 AL dimres'!$A$1:$E$34,4)*VLOOKUP($K279,'CMIP5 AL dimres'!$A$1:$E$34,4)*$F279)*4)/1000000)*C279</f>
        <v>80.732159999999993</v>
      </c>
      <c r="P279" s="77">
        <f>(((VLOOKUP($H279,'CMIP5 AL dimres'!$A$1:$E$34,5)*VLOOKUP($I279,'CMIP5 AL dimres'!$A$1:$E$34,5)*VLOOKUP($J279,'CMIP5 AL dimres'!$A$1:$E$34,5)*VLOOKUP($K279,'CMIP5 AL dimres'!$A$1:$E$34,5)*$F279)*4)/1000000)*C279</f>
        <v>20.183039999999998</v>
      </c>
    </row>
    <row r="280" spans="1:16" ht="13">
      <c r="A280" s="16">
        <v>1</v>
      </c>
      <c r="B280" s="17" t="s">
        <v>2284</v>
      </c>
      <c r="C280" s="16">
        <v>1</v>
      </c>
      <c r="D280" s="15" t="s">
        <v>234</v>
      </c>
      <c r="E280" s="78" t="s">
        <v>2460</v>
      </c>
      <c r="F280" s="32">
        <v>365</v>
      </c>
      <c r="G280" s="16" t="s">
        <v>463</v>
      </c>
      <c r="H280" s="15" t="s">
        <v>2933</v>
      </c>
      <c r="I280" s="15" t="s">
        <v>2897</v>
      </c>
      <c r="J280" s="15">
        <v>1</v>
      </c>
      <c r="K280" s="15">
        <v>1</v>
      </c>
      <c r="L280" s="16">
        <v>2</v>
      </c>
      <c r="M280" s="77">
        <f>(((VLOOKUP($H280,'CMIP5 AL dimres'!$A$1:$E$34,2)*VLOOKUP($I280,'CMIP5 AL dimres'!$A$1:$E$34,2)*VLOOKUP($J280,'CMIP5 AL dimres'!$A$1:$E$34,2)*VLOOKUP($K280,'CMIP5 AL dimres'!$A$1:$E$34,2)*$F280)*4)/1000000)*C280</f>
        <v>1291.7145599999999</v>
      </c>
      <c r="N280" s="77">
        <f>(((VLOOKUP($H280,'CMIP5 AL dimres'!$A$1:$E$34,3)*VLOOKUP($I280,'CMIP5 AL dimres'!$A$1:$E$34,3)*VLOOKUP($J280,'CMIP5 AL dimres'!$A$1:$E$34,3)*VLOOKUP($K280,'CMIP5 AL dimres'!$A$1:$E$34,3)*$F280)*4)/1000000)*C280</f>
        <v>322.92863999999997</v>
      </c>
      <c r="O280" s="77">
        <f>(((VLOOKUP($H280,'CMIP5 AL dimres'!$A$1:$E$34,4)*VLOOKUP($I280,'CMIP5 AL dimres'!$A$1:$E$34,4)*VLOOKUP($J280,'CMIP5 AL dimres'!$A$1:$E$34,4)*VLOOKUP($K280,'CMIP5 AL dimres'!$A$1:$E$34,4)*$F280)*4)/1000000)*C280</f>
        <v>80.732159999999993</v>
      </c>
      <c r="P280" s="77">
        <f>(((VLOOKUP($H280,'CMIP5 AL dimres'!$A$1:$E$34,5)*VLOOKUP($I280,'CMIP5 AL dimres'!$A$1:$E$34,5)*VLOOKUP($J280,'CMIP5 AL dimres'!$A$1:$E$34,5)*VLOOKUP($K280,'CMIP5 AL dimres'!$A$1:$E$34,5)*$F280)*4)/1000000)*C280</f>
        <v>20.183039999999998</v>
      </c>
    </row>
    <row r="281" spans="1:16" ht="13">
      <c r="A281" s="16">
        <v>1</v>
      </c>
      <c r="B281" s="17" t="s">
        <v>2285</v>
      </c>
      <c r="C281" s="16">
        <v>1</v>
      </c>
      <c r="D281" s="15" t="s">
        <v>234</v>
      </c>
      <c r="E281" s="78" t="s">
        <v>2460</v>
      </c>
      <c r="F281" s="32">
        <v>365</v>
      </c>
      <c r="G281" s="16" t="s">
        <v>463</v>
      </c>
      <c r="H281" s="15" t="s">
        <v>2933</v>
      </c>
      <c r="I281" s="15" t="s">
        <v>2897</v>
      </c>
      <c r="J281" s="15">
        <v>1</v>
      </c>
      <c r="K281" s="15">
        <v>1</v>
      </c>
      <c r="L281" s="16">
        <v>2</v>
      </c>
      <c r="M281" s="77">
        <f>(((VLOOKUP($H281,'CMIP5 AL dimres'!$A$1:$E$34,2)*VLOOKUP($I281,'CMIP5 AL dimres'!$A$1:$E$34,2)*VLOOKUP($J281,'CMIP5 AL dimres'!$A$1:$E$34,2)*VLOOKUP($K281,'CMIP5 AL dimres'!$A$1:$E$34,2)*$F281)*4)/1000000)*C281</f>
        <v>1291.7145599999999</v>
      </c>
      <c r="N281" s="77">
        <f>(((VLOOKUP($H281,'CMIP5 AL dimres'!$A$1:$E$34,3)*VLOOKUP($I281,'CMIP5 AL dimres'!$A$1:$E$34,3)*VLOOKUP($J281,'CMIP5 AL dimres'!$A$1:$E$34,3)*VLOOKUP($K281,'CMIP5 AL dimres'!$A$1:$E$34,3)*$F281)*4)/1000000)*C281</f>
        <v>322.92863999999997</v>
      </c>
      <c r="O281" s="77">
        <f>(((VLOOKUP($H281,'CMIP5 AL dimres'!$A$1:$E$34,4)*VLOOKUP($I281,'CMIP5 AL dimres'!$A$1:$E$34,4)*VLOOKUP($J281,'CMIP5 AL dimres'!$A$1:$E$34,4)*VLOOKUP($K281,'CMIP5 AL dimres'!$A$1:$E$34,4)*$F281)*4)/1000000)*C281</f>
        <v>80.732159999999993</v>
      </c>
      <c r="P281" s="77">
        <f>(((VLOOKUP($H281,'CMIP5 AL dimres'!$A$1:$E$34,5)*VLOOKUP($I281,'CMIP5 AL dimres'!$A$1:$E$34,5)*VLOOKUP($J281,'CMIP5 AL dimres'!$A$1:$E$34,5)*VLOOKUP($K281,'CMIP5 AL dimres'!$A$1:$E$34,5)*$F281)*4)/1000000)*C281</f>
        <v>20.183039999999998</v>
      </c>
    </row>
    <row r="282" spans="1:16" ht="13">
      <c r="A282" s="16">
        <v>1</v>
      </c>
      <c r="B282" s="17" t="s">
        <v>2286</v>
      </c>
      <c r="C282" s="16">
        <v>1</v>
      </c>
      <c r="D282" s="15" t="s">
        <v>234</v>
      </c>
      <c r="E282" s="78" t="s">
        <v>2460</v>
      </c>
      <c r="F282" s="32">
        <v>365</v>
      </c>
      <c r="G282" s="16" t="s">
        <v>463</v>
      </c>
      <c r="H282" s="15" t="s">
        <v>2933</v>
      </c>
      <c r="I282" s="15" t="s">
        <v>2897</v>
      </c>
      <c r="J282" s="15">
        <v>1</v>
      </c>
      <c r="K282" s="15">
        <v>1</v>
      </c>
      <c r="L282" s="16">
        <v>2</v>
      </c>
      <c r="M282" s="77">
        <f>(((VLOOKUP($H282,'CMIP5 AL dimres'!$A$1:$E$34,2)*VLOOKUP($I282,'CMIP5 AL dimres'!$A$1:$E$34,2)*VLOOKUP($J282,'CMIP5 AL dimres'!$A$1:$E$34,2)*VLOOKUP($K282,'CMIP5 AL dimres'!$A$1:$E$34,2)*$F282)*4)/1000000)*C282</f>
        <v>1291.7145599999999</v>
      </c>
      <c r="N282" s="77">
        <f>(((VLOOKUP($H282,'CMIP5 AL dimres'!$A$1:$E$34,3)*VLOOKUP($I282,'CMIP5 AL dimres'!$A$1:$E$34,3)*VLOOKUP($J282,'CMIP5 AL dimres'!$A$1:$E$34,3)*VLOOKUP($K282,'CMIP5 AL dimres'!$A$1:$E$34,3)*$F282)*4)/1000000)*C282</f>
        <v>322.92863999999997</v>
      </c>
      <c r="O282" s="77">
        <f>(((VLOOKUP($H282,'CMIP5 AL dimres'!$A$1:$E$34,4)*VLOOKUP($I282,'CMIP5 AL dimres'!$A$1:$E$34,4)*VLOOKUP($J282,'CMIP5 AL dimres'!$A$1:$E$34,4)*VLOOKUP($K282,'CMIP5 AL dimres'!$A$1:$E$34,4)*$F282)*4)/1000000)*C282</f>
        <v>80.732159999999993</v>
      </c>
      <c r="P282" s="77">
        <f>(((VLOOKUP($H282,'CMIP5 AL dimres'!$A$1:$E$34,5)*VLOOKUP($I282,'CMIP5 AL dimres'!$A$1:$E$34,5)*VLOOKUP($J282,'CMIP5 AL dimres'!$A$1:$E$34,5)*VLOOKUP($K282,'CMIP5 AL dimres'!$A$1:$E$34,5)*$F282)*4)/1000000)*C282</f>
        <v>20.183039999999998</v>
      </c>
    </row>
    <row r="283" spans="1:16" ht="13">
      <c r="A283" s="16">
        <v>1</v>
      </c>
      <c r="B283" s="17" t="s">
        <v>1351</v>
      </c>
      <c r="C283" s="16">
        <v>1</v>
      </c>
      <c r="D283" s="15" t="s">
        <v>234</v>
      </c>
      <c r="E283" s="78" t="s">
        <v>2460</v>
      </c>
      <c r="F283" s="32">
        <v>365</v>
      </c>
      <c r="G283" s="16" t="s">
        <v>463</v>
      </c>
      <c r="H283" s="15" t="s">
        <v>2933</v>
      </c>
      <c r="I283" s="15" t="s">
        <v>2897</v>
      </c>
      <c r="J283" s="15">
        <v>1</v>
      </c>
      <c r="K283" s="15">
        <v>1</v>
      </c>
      <c r="L283" s="16">
        <v>2</v>
      </c>
      <c r="M283" s="77">
        <f>(((VLOOKUP($H283,'CMIP5 AL dimres'!$A$1:$E$34,2)*VLOOKUP($I283,'CMIP5 AL dimres'!$A$1:$E$34,2)*VLOOKUP($J283,'CMIP5 AL dimres'!$A$1:$E$34,2)*VLOOKUP($K283,'CMIP5 AL dimres'!$A$1:$E$34,2)*$F283)*4)/1000000)*C283</f>
        <v>1291.7145599999999</v>
      </c>
      <c r="N283" s="77">
        <f>(((VLOOKUP($H283,'CMIP5 AL dimres'!$A$1:$E$34,3)*VLOOKUP($I283,'CMIP5 AL dimres'!$A$1:$E$34,3)*VLOOKUP($J283,'CMIP5 AL dimres'!$A$1:$E$34,3)*VLOOKUP($K283,'CMIP5 AL dimres'!$A$1:$E$34,3)*$F283)*4)/1000000)*C283</f>
        <v>322.92863999999997</v>
      </c>
      <c r="O283" s="77">
        <f>(((VLOOKUP($H283,'CMIP5 AL dimres'!$A$1:$E$34,4)*VLOOKUP($I283,'CMIP5 AL dimres'!$A$1:$E$34,4)*VLOOKUP($J283,'CMIP5 AL dimres'!$A$1:$E$34,4)*VLOOKUP($K283,'CMIP5 AL dimres'!$A$1:$E$34,4)*$F283)*4)/1000000)*C283</f>
        <v>80.732159999999993</v>
      </c>
      <c r="P283" s="77">
        <f>(((VLOOKUP($H283,'CMIP5 AL dimres'!$A$1:$E$34,5)*VLOOKUP($I283,'CMIP5 AL dimres'!$A$1:$E$34,5)*VLOOKUP($J283,'CMIP5 AL dimres'!$A$1:$E$34,5)*VLOOKUP($K283,'CMIP5 AL dimres'!$A$1:$E$34,5)*$F283)*4)/1000000)*C283</f>
        <v>20.183039999999998</v>
      </c>
    </row>
    <row r="284" spans="1:16" ht="13">
      <c r="A284" s="16">
        <v>1</v>
      </c>
      <c r="B284" s="17" t="s">
        <v>1044</v>
      </c>
      <c r="C284" s="16">
        <v>1</v>
      </c>
      <c r="D284" s="15" t="s">
        <v>234</v>
      </c>
      <c r="E284" s="78" t="s">
        <v>2460</v>
      </c>
      <c r="F284" s="32">
        <v>365</v>
      </c>
      <c r="G284" s="16" t="s">
        <v>463</v>
      </c>
      <c r="H284" s="15" t="s">
        <v>2933</v>
      </c>
      <c r="I284" s="15" t="s">
        <v>2897</v>
      </c>
      <c r="J284" s="15">
        <v>1</v>
      </c>
      <c r="K284" s="15">
        <v>1</v>
      </c>
      <c r="L284" s="16">
        <v>2</v>
      </c>
      <c r="M284" s="77">
        <f>(((VLOOKUP($H284,'CMIP5 AL dimres'!$A$1:$E$34,2)*VLOOKUP($I284,'CMIP5 AL dimres'!$A$1:$E$34,2)*VLOOKUP($J284,'CMIP5 AL dimres'!$A$1:$E$34,2)*VLOOKUP($K284,'CMIP5 AL dimres'!$A$1:$E$34,2)*$F284)*4)/1000000)*C284</f>
        <v>1291.7145599999999</v>
      </c>
      <c r="N284" s="77">
        <f>(((VLOOKUP($H284,'CMIP5 AL dimres'!$A$1:$E$34,3)*VLOOKUP($I284,'CMIP5 AL dimres'!$A$1:$E$34,3)*VLOOKUP($J284,'CMIP5 AL dimres'!$A$1:$E$34,3)*VLOOKUP($K284,'CMIP5 AL dimres'!$A$1:$E$34,3)*$F284)*4)/1000000)*C284</f>
        <v>322.92863999999997</v>
      </c>
      <c r="O284" s="77">
        <f>(((VLOOKUP($H284,'CMIP5 AL dimres'!$A$1:$E$34,4)*VLOOKUP($I284,'CMIP5 AL dimres'!$A$1:$E$34,4)*VLOOKUP($J284,'CMIP5 AL dimres'!$A$1:$E$34,4)*VLOOKUP($K284,'CMIP5 AL dimres'!$A$1:$E$34,4)*$F284)*4)/1000000)*C284</f>
        <v>80.732159999999993</v>
      </c>
      <c r="P284" s="77">
        <f>(((VLOOKUP($H284,'CMIP5 AL dimres'!$A$1:$E$34,5)*VLOOKUP($I284,'CMIP5 AL dimres'!$A$1:$E$34,5)*VLOOKUP($J284,'CMIP5 AL dimres'!$A$1:$E$34,5)*VLOOKUP($K284,'CMIP5 AL dimres'!$A$1:$E$34,5)*$F284)*4)/1000000)*C284</f>
        <v>20.183039999999998</v>
      </c>
    </row>
    <row r="285" spans="1:16" ht="13">
      <c r="A285" s="16">
        <v>1</v>
      </c>
      <c r="B285" s="17" t="s">
        <v>1151</v>
      </c>
      <c r="C285" s="16">
        <v>1</v>
      </c>
      <c r="D285" s="15" t="s">
        <v>234</v>
      </c>
      <c r="E285" s="78" t="s">
        <v>2460</v>
      </c>
      <c r="F285" s="32">
        <v>365</v>
      </c>
      <c r="G285" s="16" t="s">
        <v>463</v>
      </c>
      <c r="H285" s="15" t="s">
        <v>2933</v>
      </c>
      <c r="I285" s="15" t="s">
        <v>2897</v>
      </c>
      <c r="J285" s="15">
        <v>1</v>
      </c>
      <c r="K285" s="15">
        <v>1</v>
      </c>
      <c r="L285" s="16">
        <v>2</v>
      </c>
      <c r="M285" s="77">
        <f>(((VLOOKUP($H285,'CMIP5 AL dimres'!$A$1:$E$34,2)*VLOOKUP($I285,'CMIP5 AL dimres'!$A$1:$E$34,2)*VLOOKUP($J285,'CMIP5 AL dimres'!$A$1:$E$34,2)*VLOOKUP($K285,'CMIP5 AL dimres'!$A$1:$E$34,2)*$F285)*4)/1000000)*C285</f>
        <v>1291.7145599999999</v>
      </c>
      <c r="N285" s="77">
        <f>(((VLOOKUP($H285,'CMIP5 AL dimres'!$A$1:$E$34,3)*VLOOKUP($I285,'CMIP5 AL dimres'!$A$1:$E$34,3)*VLOOKUP($J285,'CMIP5 AL dimres'!$A$1:$E$34,3)*VLOOKUP($K285,'CMIP5 AL dimres'!$A$1:$E$34,3)*$F285)*4)/1000000)*C285</f>
        <v>322.92863999999997</v>
      </c>
      <c r="O285" s="77">
        <f>(((VLOOKUP($H285,'CMIP5 AL dimres'!$A$1:$E$34,4)*VLOOKUP($I285,'CMIP5 AL dimres'!$A$1:$E$34,4)*VLOOKUP($J285,'CMIP5 AL dimres'!$A$1:$E$34,4)*VLOOKUP($K285,'CMIP5 AL dimres'!$A$1:$E$34,4)*$F285)*4)/1000000)*C285</f>
        <v>80.732159999999993</v>
      </c>
      <c r="P285" s="77">
        <f>(((VLOOKUP($H285,'CMIP5 AL dimres'!$A$1:$E$34,5)*VLOOKUP($I285,'CMIP5 AL dimres'!$A$1:$E$34,5)*VLOOKUP($J285,'CMIP5 AL dimres'!$A$1:$E$34,5)*VLOOKUP($K285,'CMIP5 AL dimres'!$A$1:$E$34,5)*$F285)*4)/1000000)*C285</f>
        <v>20.183039999999998</v>
      </c>
    </row>
    <row r="286" spans="1:16" ht="13">
      <c r="A286" s="16">
        <v>1</v>
      </c>
      <c r="B286" s="17" t="s">
        <v>1003</v>
      </c>
      <c r="C286" s="16">
        <v>1</v>
      </c>
      <c r="D286" s="15" t="s">
        <v>234</v>
      </c>
      <c r="E286" s="78" t="s">
        <v>2460</v>
      </c>
      <c r="F286" s="32">
        <v>365</v>
      </c>
      <c r="G286" s="16" t="s">
        <v>463</v>
      </c>
      <c r="H286" s="15" t="s">
        <v>2933</v>
      </c>
      <c r="I286" s="15" t="s">
        <v>2897</v>
      </c>
      <c r="J286" s="15">
        <v>1</v>
      </c>
      <c r="K286" s="15">
        <v>1</v>
      </c>
      <c r="L286" s="16">
        <v>2</v>
      </c>
      <c r="M286" s="77">
        <f>(((VLOOKUP($H286,'CMIP5 AL dimres'!$A$1:$E$34,2)*VLOOKUP($I286,'CMIP5 AL dimres'!$A$1:$E$34,2)*VLOOKUP($J286,'CMIP5 AL dimres'!$A$1:$E$34,2)*VLOOKUP($K286,'CMIP5 AL dimres'!$A$1:$E$34,2)*$F286)*4)/1000000)*C286</f>
        <v>1291.7145599999999</v>
      </c>
      <c r="N286" s="77">
        <f>(((VLOOKUP($H286,'CMIP5 AL dimres'!$A$1:$E$34,3)*VLOOKUP($I286,'CMIP5 AL dimres'!$A$1:$E$34,3)*VLOOKUP($J286,'CMIP5 AL dimres'!$A$1:$E$34,3)*VLOOKUP($K286,'CMIP5 AL dimres'!$A$1:$E$34,3)*$F286)*4)/1000000)*C286</f>
        <v>322.92863999999997</v>
      </c>
      <c r="O286" s="77">
        <f>(((VLOOKUP($H286,'CMIP5 AL dimres'!$A$1:$E$34,4)*VLOOKUP($I286,'CMIP5 AL dimres'!$A$1:$E$34,4)*VLOOKUP($J286,'CMIP5 AL dimres'!$A$1:$E$34,4)*VLOOKUP($K286,'CMIP5 AL dimres'!$A$1:$E$34,4)*$F286)*4)/1000000)*C286</f>
        <v>80.732159999999993</v>
      </c>
      <c r="P286" s="77">
        <f>(((VLOOKUP($H286,'CMIP5 AL dimres'!$A$1:$E$34,5)*VLOOKUP($I286,'CMIP5 AL dimres'!$A$1:$E$34,5)*VLOOKUP($J286,'CMIP5 AL dimres'!$A$1:$E$34,5)*VLOOKUP($K286,'CMIP5 AL dimres'!$A$1:$E$34,5)*$F286)*4)/1000000)*C286</f>
        <v>20.183039999999998</v>
      </c>
    </row>
    <row r="287" spans="1:16" ht="13">
      <c r="A287" s="16">
        <v>1</v>
      </c>
      <c r="B287" s="17" t="s">
        <v>1097</v>
      </c>
      <c r="C287" s="16">
        <v>1</v>
      </c>
      <c r="D287" s="15" t="s">
        <v>234</v>
      </c>
      <c r="E287" s="78" t="s">
        <v>2460</v>
      </c>
      <c r="F287" s="32">
        <v>365</v>
      </c>
      <c r="G287" s="16" t="s">
        <v>463</v>
      </c>
      <c r="H287" s="15" t="s">
        <v>2933</v>
      </c>
      <c r="I287" s="15" t="s">
        <v>2897</v>
      </c>
      <c r="J287" s="15">
        <v>1</v>
      </c>
      <c r="K287" s="15">
        <v>1</v>
      </c>
      <c r="L287" s="16">
        <v>2</v>
      </c>
      <c r="M287" s="77">
        <f>(((VLOOKUP($H287,'CMIP5 AL dimres'!$A$1:$E$34,2)*VLOOKUP($I287,'CMIP5 AL dimres'!$A$1:$E$34,2)*VLOOKUP($J287,'CMIP5 AL dimres'!$A$1:$E$34,2)*VLOOKUP($K287,'CMIP5 AL dimres'!$A$1:$E$34,2)*$F287)*4)/1000000)*C287</f>
        <v>1291.7145599999999</v>
      </c>
      <c r="N287" s="77">
        <f>(((VLOOKUP($H287,'CMIP5 AL dimres'!$A$1:$E$34,3)*VLOOKUP($I287,'CMIP5 AL dimres'!$A$1:$E$34,3)*VLOOKUP($J287,'CMIP5 AL dimres'!$A$1:$E$34,3)*VLOOKUP($K287,'CMIP5 AL dimres'!$A$1:$E$34,3)*$F287)*4)/1000000)*C287</f>
        <v>322.92863999999997</v>
      </c>
      <c r="O287" s="77">
        <f>(((VLOOKUP($H287,'CMIP5 AL dimres'!$A$1:$E$34,4)*VLOOKUP($I287,'CMIP5 AL dimres'!$A$1:$E$34,4)*VLOOKUP($J287,'CMIP5 AL dimres'!$A$1:$E$34,4)*VLOOKUP($K287,'CMIP5 AL dimres'!$A$1:$E$34,4)*$F287)*4)/1000000)*C287</f>
        <v>80.732159999999993</v>
      </c>
      <c r="P287" s="77">
        <f>(((VLOOKUP($H287,'CMIP5 AL dimres'!$A$1:$E$34,5)*VLOOKUP($I287,'CMIP5 AL dimres'!$A$1:$E$34,5)*VLOOKUP($J287,'CMIP5 AL dimres'!$A$1:$E$34,5)*VLOOKUP($K287,'CMIP5 AL dimres'!$A$1:$E$34,5)*$F287)*4)/1000000)*C287</f>
        <v>20.183039999999998</v>
      </c>
    </row>
    <row r="288" spans="1:16" ht="13">
      <c r="A288" s="16">
        <v>1</v>
      </c>
      <c r="B288" s="17" t="s">
        <v>1227</v>
      </c>
      <c r="C288" s="16">
        <v>1</v>
      </c>
      <c r="D288" s="15" t="s">
        <v>234</v>
      </c>
      <c r="E288" s="78" t="s">
        <v>2460</v>
      </c>
      <c r="F288" s="32">
        <v>365</v>
      </c>
      <c r="G288" s="16" t="s">
        <v>463</v>
      </c>
      <c r="H288" s="15" t="s">
        <v>2933</v>
      </c>
      <c r="I288" s="15" t="s">
        <v>2897</v>
      </c>
      <c r="J288" s="15">
        <v>1</v>
      </c>
      <c r="K288" s="15">
        <v>1</v>
      </c>
      <c r="L288" s="16">
        <v>2</v>
      </c>
      <c r="M288" s="77">
        <f>(((VLOOKUP($H288,'CMIP5 AL dimres'!$A$1:$E$34,2)*VLOOKUP($I288,'CMIP5 AL dimres'!$A$1:$E$34,2)*VLOOKUP($J288,'CMIP5 AL dimres'!$A$1:$E$34,2)*VLOOKUP($K288,'CMIP5 AL dimres'!$A$1:$E$34,2)*$F288)*4)/1000000)*C288</f>
        <v>1291.7145599999999</v>
      </c>
      <c r="N288" s="77">
        <f>(((VLOOKUP($H288,'CMIP5 AL dimres'!$A$1:$E$34,3)*VLOOKUP($I288,'CMIP5 AL dimres'!$A$1:$E$34,3)*VLOOKUP($J288,'CMIP5 AL dimres'!$A$1:$E$34,3)*VLOOKUP($K288,'CMIP5 AL dimres'!$A$1:$E$34,3)*$F288)*4)/1000000)*C288</f>
        <v>322.92863999999997</v>
      </c>
      <c r="O288" s="77">
        <f>(((VLOOKUP($H288,'CMIP5 AL dimres'!$A$1:$E$34,4)*VLOOKUP($I288,'CMIP5 AL dimres'!$A$1:$E$34,4)*VLOOKUP($J288,'CMIP5 AL dimres'!$A$1:$E$34,4)*VLOOKUP($K288,'CMIP5 AL dimres'!$A$1:$E$34,4)*$F288)*4)/1000000)*C288</f>
        <v>80.732159999999993</v>
      </c>
      <c r="P288" s="77">
        <f>(((VLOOKUP($H288,'CMIP5 AL dimres'!$A$1:$E$34,5)*VLOOKUP($I288,'CMIP5 AL dimres'!$A$1:$E$34,5)*VLOOKUP($J288,'CMIP5 AL dimres'!$A$1:$E$34,5)*VLOOKUP($K288,'CMIP5 AL dimres'!$A$1:$E$34,5)*$F288)*4)/1000000)*C288</f>
        <v>20.183039999999998</v>
      </c>
    </row>
    <row r="289" spans="1:16" ht="13">
      <c r="A289" s="16">
        <v>1</v>
      </c>
      <c r="B289" s="17" t="s">
        <v>909</v>
      </c>
      <c r="C289" s="16">
        <v>1</v>
      </c>
      <c r="D289" s="15" t="s">
        <v>234</v>
      </c>
      <c r="E289" s="78" t="s">
        <v>2460</v>
      </c>
      <c r="F289" s="32">
        <v>365</v>
      </c>
      <c r="G289" s="16" t="s">
        <v>463</v>
      </c>
      <c r="H289" s="15" t="s">
        <v>2933</v>
      </c>
      <c r="I289" s="15" t="s">
        <v>2897</v>
      </c>
      <c r="J289" s="15">
        <v>1</v>
      </c>
      <c r="K289" s="15">
        <v>1</v>
      </c>
      <c r="L289" s="16">
        <v>2</v>
      </c>
      <c r="M289" s="77">
        <f>(((VLOOKUP($H289,'CMIP5 AL dimres'!$A$1:$E$34,2)*VLOOKUP($I289,'CMIP5 AL dimres'!$A$1:$E$34,2)*VLOOKUP($J289,'CMIP5 AL dimres'!$A$1:$E$34,2)*VLOOKUP($K289,'CMIP5 AL dimres'!$A$1:$E$34,2)*$F289)*4)/1000000)*C289</f>
        <v>1291.7145599999999</v>
      </c>
      <c r="N289" s="77">
        <f>(((VLOOKUP($H289,'CMIP5 AL dimres'!$A$1:$E$34,3)*VLOOKUP($I289,'CMIP5 AL dimres'!$A$1:$E$34,3)*VLOOKUP($J289,'CMIP5 AL dimres'!$A$1:$E$34,3)*VLOOKUP($K289,'CMIP5 AL dimres'!$A$1:$E$34,3)*$F289)*4)/1000000)*C289</f>
        <v>322.92863999999997</v>
      </c>
      <c r="O289" s="77">
        <f>(((VLOOKUP($H289,'CMIP5 AL dimres'!$A$1:$E$34,4)*VLOOKUP($I289,'CMIP5 AL dimres'!$A$1:$E$34,4)*VLOOKUP($J289,'CMIP5 AL dimres'!$A$1:$E$34,4)*VLOOKUP($K289,'CMIP5 AL dimres'!$A$1:$E$34,4)*$F289)*4)/1000000)*C289</f>
        <v>80.732159999999993</v>
      </c>
      <c r="P289" s="77">
        <f>(((VLOOKUP($H289,'CMIP5 AL dimres'!$A$1:$E$34,5)*VLOOKUP($I289,'CMIP5 AL dimres'!$A$1:$E$34,5)*VLOOKUP($J289,'CMIP5 AL dimres'!$A$1:$E$34,5)*VLOOKUP($K289,'CMIP5 AL dimres'!$A$1:$E$34,5)*$F289)*4)/1000000)*C289</f>
        <v>20.183039999999998</v>
      </c>
    </row>
    <row r="290" spans="1:16" ht="13">
      <c r="A290" s="16">
        <v>1</v>
      </c>
      <c r="B290" s="17" t="s">
        <v>1244</v>
      </c>
      <c r="C290" s="16">
        <v>1</v>
      </c>
      <c r="D290" s="15" t="s">
        <v>234</v>
      </c>
      <c r="E290" s="78" t="s">
        <v>2460</v>
      </c>
      <c r="F290" s="32">
        <v>365</v>
      </c>
      <c r="G290" s="16" t="s">
        <v>463</v>
      </c>
      <c r="H290" s="15" t="s">
        <v>2933</v>
      </c>
      <c r="I290" s="15" t="s">
        <v>2897</v>
      </c>
      <c r="J290" s="15">
        <v>1</v>
      </c>
      <c r="K290" s="15">
        <v>1</v>
      </c>
      <c r="L290" s="16">
        <v>2</v>
      </c>
      <c r="M290" s="77">
        <f>(((VLOOKUP($H290,'CMIP5 AL dimres'!$A$1:$E$34,2)*VLOOKUP($I290,'CMIP5 AL dimres'!$A$1:$E$34,2)*VLOOKUP($J290,'CMIP5 AL dimres'!$A$1:$E$34,2)*VLOOKUP($K290,'CMIP5 AL dimres'!$A$1:$E$34,2)*$F290)*4)/1000000)*C290</f>
        <v>1291.7145599999999</v>
      </c>
      <c r="N290" s="77">
        <f>(((VLOOKUP($H290,'CMIP5 AL dimres'!$A$1:$E$34,3)*VLOOKUP($I290,'CMIP5 AL dimres'!$A$1:$E$34,3)*VLOOKUP($J290,'CMIP5 AL dimres'!$A$1:$E$34,3)*VLOOKUP($K290,'CMIP5 AL dimres'!$A$1:$E$34,3)*$F290)*4)/1000000)*C290</f>
        <v>322.92863999999997</v>
      </c>
      <c r="O290" s="77">
        <f>(((VLOOKUP($H290,'CMIP5 AL dimres'!$A$1:$E$34,4)*VLOOKUP($I290,'CMIP5 AL dimres'!$A$1:$E$34,4)*VLOOKUP($J290,'CMIP5 AL dimres'!$A$1:$E$34,4)*VLOOKUP($K290,'CMIP5 AL dimres'!$A$1:$E$34,4)*$F290)*4)/1000000)*C290</f>
        <v>80.732159999999993</v>
      </c>
      <c r="P290" s="77">
        <f>(((VLOOKUP($H290,'CMIP5 AL dimres'!$A$1:$E$34,5)*VLOOKUP($I290,'CMIP5 AL dimres'!$A$1:$E$34,5)*VLOOKUP($J290,'CMIP5 AL dimres'!$A$1:$E$34,5)*VLOOKUP($K290,'CMIP5 AL dimres'!$A$1:$E$34,5)*$F290)*4)/1000000)*C290</f>
        <v>20.183039999999998</v>
      </c>
    </row>
    <row r="291" spans="1:16" ht="13">
      <c r="A291" s="16">
        <v>1</v>
      </c>
      <c r="B291" s="17" t="s">
        <v>1104</v>
      </c>
      <c r="C291" s="16">
        <v>1</v>
      </c>
      <c r="D291" s="15" t="s">
        <v>234</v>
      </c>
      <c r="E291" s="78" t="s">
        <v>2460</v>
      </c>
      <c r="F291" s="32">
        <v>365</v>
      </c>
      <c r="G291" s="16" t="s">
        <v>463</v>
      </c>
      <c r="H291" s="15" t="s">
        <v>2933</v>
      </c>
      <c r="I291" s="15" t="s">
        <v>2897</v>
      </c>
      <c r="J291" s="15">
        <v>1</v>
      </c>
      <c r="K291" s="15">
        <v>1</v>
      </c>
      <c r="L291" s="16">
        <v>2</v>
      </c>
      <c r="M291" s="77">
        <f>(((VLOOKUP($H291,'CMIP5 AL dimres'!$A$1:$E$34,2)*VLOOKUP($I291,'CMIP5 AL dimres'!$A$1:$E$34,2)*VLOOKUP($J291,'CMIP5 AL dimres'!$A$1:$E$34,2)*VLOOKUP($K291,'CMIP5 AL dimres'!$A$1:$E$34,2)*$F291)*4)/1000000)*C291</f>
        <v>1291.7145599999999</v>
      </c>
      <c r="N291" s="77">
        <f>(((VLOOKUP($H291,'CMIP5 AL dimres'!$A$1:$E$34,3)*VLOOKUP($I291,'CMIP5 AL dimres'!$A$1:$E$34,3)*VLOOKUP($J291,'CMIP5 AL dimres'!$A$1:$E$34,3)*VLOOKUP($K291,'CMIP5 AL dimres'!$A$1:$E$34,3)*$F291)*4)/1000000)*C291</f>
        <v>322.92863999999997</v>
      </c>
      <c r="O291" s="77">
        <f>(((VLOOKUP($H291,'CMIP5 AL dimres'!$A$1:$E$34,4)*VLOOKUP($I291,'CMIP5 AL dimres'!$A$1:$E$34,4)*VLOOKUP($J291,'CMIP5 AL dimres'!$A$1:$E$34,4)*VLOOKUP($K291,'CMIP5 AL dimres'!$A$1:$E$34,4)*$F291)*4)/1000000)*C291</f>
        <v>80.732159999999993</v>
      </c>
      <c r="P291" s="77">
        <f>(((VLOOKUP($H291,'CMIP5 AL dimres'!$A$1:$E$34,5)*VLOOKUP($I291,'CMIP5 AL dimres'!$A$1:$E$34,5)*VLOOKUP($J291,'CMIP5 AL dimres'!$A$1:$E$34,5)*VLOOKUP($K291,'CMIP5 AL dimres'!$A$1:$E$34,5)*$F291)*4)/1000000)*C291</f>
        <v>20.183039999999998</v>
      </c>
    </row>
    <row r="292" spans="1:16" ht="13">
      <c r="A292" s="16">
        <v>1</v>
      </c>
      <c r="B292" s="17" t="s">
        <v>1119</v>
      </c>
      <c r="C292" s="16">
        <v>1</v>
      </c>
      <c r="D292" s="15" t="s">
        <v>234</v>
      </c>
      <c r="E292" s="78" t="s">
        <v>2460</v>
      </c>
      <c r="F292" s="32">
        <v>365</v>
      </c>
      <c r="G292" s="16" t="s">
        <v>463</v>
      </c>
      <c r="H292" s="15" t="s">
        <v>2933</v>
      </c>
      <c r="I292" s="15" t="s">
        <v>2897</v>
      </c>
      <c r="J292" s="15">
        <v>1</v>
      </c>
      <c r="K292" s="15">
        <v>1</v>
      </c>
      <c r="L292" s="16">
        <v>2</v>
      </c>
      <c r="M292" s="77">
        <f>(((VLOOKUP($H292,'CMIP5 AL dimres'!$A$1:$E$34,2)*VLOOKUP($I292,'CMIP5 AL dimres'!$A$1:$E$34,2)*VLOOKUP($J292,'CMIP5 AL dimres'!$A$1:$E$34,2)*VLOOKUP($K292,'CMIP5 AL dimres'!$A$1:$E$34,2)*$F292)*4)/1000000)*C292</f>
        <v>1291.7145599999999</v>
      </c>
      <c r="N292" s="77">
        <f>(((VLOOKUP($H292,'CMIP5 AL dimres'!$A$1:$E$34,3)*VLOOKUP($I292,'CMIP5 AL dimres'!$A$1:$E$34,3)*VLOOKUP($J292,'CMIP5 AL dimres'!$A$1:$E$34,3)*VLOOKUP($K292,'CMIP5 AL dimres'!$A$1:$E$34,3)*$F292)*4)/1000000)*C292</f>
        <v>322.92863999999997</v>
      </c>
      <c r="O292" s="77">
        <f>(((VLOOKUP($H292,'CMIP5 AL dimres'!$A$1:$E$34,4)*VLOOKUP($I292,'CMIP5 AL dimres'!$A$1:$E$34,4)*VLOOKUP($J292,'CMIP5 AL dimres'!$A$1:$E$34,4)*VLOOKUP($K292,'CMIP5 AL dimres'!$A$1:$E$34,4)*$F292)*4)/1000000)*C292</f>
        <v>80.732159999999993</v>
      </c>
      <c r="P292" s="77">
        <f>(((VLOOKUP($H292,'CMIP5 AL dimres'!$A$1:$E$34,5)*VLOOKUP($I292,'CMIP5 AL dimres'!$A$1:$E$34,5)*VLOOKUP($J292,'CMIP5 AL dimres'!$A$1:$E$34,5)*VLOOKUP($K292,'CMIP5 AL dimres'!$A$1:$E$34,5)*$F292)*4)/1000000)*C292</f>
        <v>20.183039999999998</v>
      </c>
    </row>
    <row r="293" spans="1:16" ht="13">
      <c r="A293" s="16">
        <v>1</v>
      </c>
      <c r="B293" s="17" t="s">
        <v>1249</v>
      </c>
      <c r="C293" s="16">
        <v>1</v>
      </c>
      <c r="D293" s="15" t="s">
        <v>234</v>
      </c>
      <c r="E293" s="78" t="s">
        <v>2460</v>
      </c>
      <c r="F293" s="32">
        <v>365</v>
      </c>
      <c r="G293" s="16" t="s">
        <v>463</v>
      </c>
      <c r="H293" s="15" t="s">
        <v>2933</v>
      </c>
      <c r="I293" s="15" t="s">
        <v>2897</v>
      </c>
      <c r="J293" s="15">
        <v>1</v>
      </c>
      <c r="K293" s="15">
        <v>1</v>
      </c>
      <c r="L293" s="16">
        <v>2</v>
      </c>
      <c r="M293" s="77">
        <f>(((VLOOKUP($H293,'CMIP5 AL dimres'!$A$1:$E$34,2)*VLOOKUP($I293,'CMIP5 AL dimres'!$A$1:$E$34,2)*VLOOKUP($J293,'CMIP5 AL dimres'!$A$1:$E$34,2)*VLOOKUP($K293,'CMIP5 AL dimres'!$A$1:$E$34,2)*$F293)*4)/1000000)*C293</f>
        <v>1291.7145599999999</v>
      </c>
      <c r="N293" s="77">
        <f>(((VLOOKUP($H293,'CMIP5 AL dimres'!$A$1:$E$34,3)*VLOOKUP($I293,'CMIP5 AL dimres'!$A$1:$E$34,3)*VLOOKUP($J293,'CMIP5 AL dimres'!$A$1:$E$34,3)*VLOOKUP($K293,'CMIP5 AL dimres'!$A$1:$E$34,3)*$F293)*4)/1000000)*C293</f>
        <v>322.92863999999997</v>
      </c>
      <c r="O293" s="77">
        <f>(((VLOOKUP($H293,'CMIP5 AL dimres'!$A$1:$E$34,4)*VLOOKUP($I293,'CMIP5 AL dimres'!$A$1:$E$34,4)*VLOOKUP($J293,'CMIP5 AL dimres'!$A$1:$E$34,4)*VLOOKUP($K293,'CMIP5 AL dimres'!$A$1:$E$34,4)*$F293)*4)/1000000)*C293</f>
        <v>80.732159999999993</v>
      </c>
      <c r="P293" s="77">
        <f>(((VLOOKUP($H293,'CMIP5 AL dimres'!$A$1:$E$34,5)*VLOOKUP($I293,'CMIP5 AL dimres'!$A$1:$E$34,5)*VLOOKUP($J293,'CMIP5 AL dimres'!$A$1:$E$34,5)*VLOOKUP($K293,'CMIP5 AL dimres'!$A$1:$E$34,5)*$F293)*4)/1000000)*C293</f>
        <v>20.183039999999998</v>
      </c>
    </row>
    <row r="294" spans="1:16" ht="13">
      <c r="A294" s="16">
        <v>1</v>
      </c>
      <c r="B294" s="17" t="s">
        <v>1260</v>
      </c>
      <c r="C294" s="16">
        <v>1</v>
      </c>
      <c r="D294" s="15" t="s">
        <v>234</v>
      </c>
      <c r="E294" s="78" t="s">
        <v>2460</v>
      </c>
      <c r="F294" s="32">
        <v>365</v>
      </c>
      <c r="G294" s="16" t="s">
        <v>463</v>
      </c>
      <c r="H294" s="15" t="s">
        <v>2933</v>
      </c>
      <c r="I294" s="15" t="s">
        <v>2897</v>
      </c>
      <c r="J294" s="15">
        <v>1</v>
      </c>
      <c r="K294" s="15">
        <v>1</v>
      </c>
      <c r="L294" s="16">
        <v>2</v>
      </c>
      <c r="M294" s="77">
        <f>(((VLOOKUP($H294,'CMIP5 AL dimres'!$A$1:$E$34,2)*VLOOKUP($I294,'CMIP5 AL dimres'!$A$1:$E$34,2)*VLOOKUP($J294,'CMIP5 AL dimres'!$A$1:$E$34,2)*VLOOKUP($K294,'CMIP5 AL dimres'!$A$1:$E$34,2)*$F294)*4)/1000000)*C294</f>
        <v>1291.7145599999999</v>
      </c>
      <c r="N294" s="77">
        <f>(((VLOOKUP($H294,'CMIP5 AL dimres'!$A$1:$E$34,3)*VLOOKUP($I294,'CMIP5 AL dimres'!$A$1:$E$34,3)*VLOOKUP($J294,'CMIP5 AL dimres'!$A$1:$E$34,3)*VLOOKUP($K294,'CMIP5 AL dimres'!$A$1:$E$34,3)*$F294)*4)/1000000)*C294</f>
        <v>322.92863999999997</v>
      </c>
      <c r="O294" s="77">
        <f>(((VLOOKUP($H294,'CMIP5 AL dimres'!$A$1:$E$34,4)*VLOOKUP($I294,'CMIP5 AL dimres'!$A$1:$E$34,4)*VLOOKUP($J294,'CMIP5 AL dimres'!$A$1:$E$34,4)*VLOOKUP($K294,'CMIP5 AL dimres'!$A$1:$E$34,4)*$F294)*4)/1000000)*C294</f>
        <v>80.732159999999993</v>
      </c>
      <c r="P294" s="77">
        <f>(((VLOOKUP($H294,'CMIP5 AL dimres'!$A$1:$E$34,5)*VLOOKUP($I294,'CMIP5 AL dimres'!$A$1:$E$34,5)*VLOOKUP($J294,'CMIP5 AL dimres'!$A$1:$E$34,5)*VLOOKUP($K294,'CMIP5 AL dimres'!$A$1:$E$34,5)*$F294)*4)/1000000)*C294</f>
        <v>20.183039999999998</v>
      </c>
    </row>
    <row r="295" spans="1:16" ht="13">
      <c r="A295" s="16">
        <v>1</v>
      </c>
      <c r="B295" s="17" t="s">
        <v>1123</v>
      </c>
      <c r="C295" s="16">
        <v>1</v>
      </c>
      <c r="D295" s="15" t="s">
        <v>234</v>
      </c>
      <c r="E295" s="78" t="s">
        <v>2460</v>
      </c>
      <c r="F295" s="32">
        <v>365</v>
      </c>
      <c r="G295" s="16" t="s">
        <v>463</v>
      </c>
      <c r="H295" s="15" t="s">
        <v>2933</v>
      </c>
      <c r="I295" s="15" t="s">
        <v>2897</v>
      </c>
      <c r="J295" s="15">
        <v>1</v>
      </c>
      <c r="K295" s="15">
        <v>1</v>
      </c>
      <c r="L295" s="16">
        <v>2</v>
      </c>
      <c r="M295" s="77">
        <f>(((VLOOKUP($H295,'CMIP5 AL dimres'!$A$1:$E$34,2)*VLOOKUP($I295,'CMIP5 AL dimres'!$A$1:$E$34,2)*VLOOKUP($J295,'CMIP5 AL dimres'!$A$1:$E$34,2)*VLOOKUP($K295,'CMIP5 AL dimres'!$A$1:$E$34,2)*$F295)*4)/1000000)*C295</f>
        <v>1291.7145599999999</v>
      </c>
      <c r="N295" s="77">
        <f>(((VLOOKUP($H295,'CMIP5 AL dimres'!$A$1:$E$34,3)*VLOOKUP($I295,'CMIP5 AL dimres'!$A$1:$E$34,3)*VLOOKUP($J295,'CMIP5 AL dimres'!$A$1:$E$34,3)*VLOOKUP($K295,'CMIP5 AL dimres'!$A$1:$E$34,3)*$F295)*4)/1000000)*C295</f>
        <v>322.92863999999997</v>
      </c>
      <c r="O295" s="77">
        <f>(((VLOOKUP($H295,'CMIP5 AL dimres'!$A$1:$E$34,4)*VLOOKUP($I295,'CMIP5 AL dimres'!$A$1:$E$34,4)*VLOOKUP($J295,'CMIP5 AL dimres'!$A$1:$E$34,4)*VLOOKUP($K295,'CMIP5 AL dimres'!$A$1:$E$34,4)*$F295)*4)/1000000)*C295</f>
        <v>80.732159999999993</v>
      </c>
      <c r="P295" s="77">
        <f>(((VLOOKUP($H295,'CMIP5 AL dimres'!$A$1:$E$34,5)*VLOOKUP($I295,'CMIP5 AL dimres'!$A$1:$E$34,5)*VLOOKUP($J295,'CMIP5 AL dimres'!$A$1:$E$34,5)*VLOOKUP($K295,'CMIP5 AL dimres'!$A$1:$E$34,5)*$F295)*4)/1000000)*C295</f>
        <v>20.183039999999998</v>
      </c>
    </row>
    <row r="296" spans="1:16" ht="13">
      <c r="A296" s="16">
        <v>1</v>
      </c>
      <c r="B296" s="17" t="s">
        <v>1277</v>
      </c>
      <c r="C296" s="16">
        <v>1</v>
      </c>
      <c r="D296" s="15" t="s">
        <v>234</v>
      </c>
      <c r="E296" s="78" t="s">
        <v>2460</v>
      </c>
      <c r="F296" s="32">
        <v>365</v>
      </c>
      <c r="G296" s="16" t="s">
        <v>463</v>
      </c>
      <c r="H296" s="15" t="s">
        <v>2933</v>
      </c>
      <c r="I296" s="15" t="s">
        <v>2897</v>
      </c>
      <c r="J296" s="15">
        <v>1</v>
      </c>
      <c r="K296" s="15">
        <v>1</v>
      </c>
      <c r="L296" s="16">
        <v>2</v>
      </c>
      <c r="M296" s="77">
        <f>(((VLOOKUP($H296,'CMIP5 AL dimres'!$A$1:$E$34,2)*VLOOKUP($I296,'CMIP5 AL dimres'!$A$1:$E$34,2)*VLOOKUP($J296,'CMIP5 AL dimres'!$A$1:$E$34,2)*VLOOKUP($K296,'CMIP5 AL dimres'!$A$1:$E$34,2)*$F296)*4)/1000000)*C296</f>
        <v>1291.7145599999999</v>
      </c>
      <c r="N296" s="77">
        <f>(((VLOOKUP($H296,'CMIP5 AL dimres'!$A$1:$E$34,3)*VLOOKUP($I296,'CMIP5 AL dimres'!$A$1:$E$34,3)*VLOOKUP($J296,'CMIP5 AL dimres'!$A$1:$E$34,3)*VLOOKUP($K296,'CMIP5 AL dimres'!$A$1:$E$34,3)*$F296)*4)/1000000)*C296</f>
        <v>322.92863999999997</v>
      </c>
      <c r="O296" s="77">
        <f>(((VLOOKUP($H296,'CMIP5 AL dimres'!$A$1:$E$34,4)*VLOOKUP($I296,'CMIP5 AL dimres'!$A$1:$E$34,4)*VLOOKUP($J296,'CMIP5 AL dimres'!$A$1:$E$34,4)*VLOOKUP($K296,'CMIP5 AL dimres'!$A$1:$E$34,4)*$F296)*4)/1000000)*C296</f>
        <v>80.732159999999993</v>
      </c>
      <c r="P296" s="77">
        <f>(((VLOOKUP($H296,'CMIP5 AL dimres'!$A$1:$E$34,5)*VLOOKUP($I296,'CMIP5 AL dimres'!$A$1:$E$34,5)*VLOOKUP($J296,'CMIP5 AL dimres'!$A$1:$E$34,5)*VLOOKUP($K296,'CMIP5 AL dimres'!$A$1:$E$34,5)*$F296)*4)/1000000)*C296</f>
        <v>20.183039999999998</v>
      </c>
    </row>
    <row r="297" spans="1:16" ht="13">
      <c r="A297" s="16">
        <v>1</v>
      </c>
      <c r="B297" s="17" t="s">
        <v>2468</v>
      </c>
      <c r="C297" s="16">
        <v>1</v>
      </c>
      <c r="D297" s="15" t="s">
        <v>457</v>
      </c>
      <c r="E297" s="78" t="s">
        <v>871</v>
      </c>
      <c r="F297" s="32">
        <v>12</v>
      </c>
      <c r="G297" s="16" t="s">
        <v>463</v>
      </c>
      <c r="H297" s="15" t="s">
        <v>2933</v>
      </c>
      <c r="I297" s="15" t="s">
        <v>2897</v>
      </c>
      <c r="J297" s="15" t="s">
        <v>2881</v>
      </c>
      <c r="K297" s="15" t="s">
        <v>3058</v>
      </c>
      <c r="L297" s="16">
        <v>4</v>
      </c>
      <c r="M297" s="77">
        <f>(((VLOOKUP($H297,'CMIP5 AL dimres'!$A$1:$E$34,2)*VLOOKUP($I297,'CMIP5 AL dimres'!$A$1:$E$34,2)*VLOOKUP($J297,'CMIP5 AL dimres'!$A$1:$E$34,2)*VLOOKUP($K297,'CMIP5 AL dimres'!$A$1:$E$34,2)*$F297)*4)/1000000)*C297</f>
        <v>2080.8990720000002</v>
      </c>
      <c r="N297" s="77">
        <f>(((VLOOKUP($H297,'CMIP5 AL dimres'!$A$1:$E$34,3)*VLOOKUP($I297,'CMIP5 AL dimres'!$A$1:$E$34,3)*VLOOKUP($J297,'CMIP5 AL dimres'!$A$1:$E$34,3)*VLOOKUP($K297,'CMIP5 AL dimres'!$A$1:$E$34,3)*$F297)*4)/1000000)*C297</f>
        <v>520.22476800000004</v>
      </c>
      <c r="O297" s="77">
        <f>(((VLOOKUP($H297,'CMIP5 AL dimres'!$A$1:$E$34,4)*VLOOKUP($I297,'CMIP5 AL dimres'!$A$1:$E$34,4)*VLOOKUP($J297,'CMIP5 AL dimres'!$A$1:$E$34,4)*VLOOKUP($K297,'CMIP5 AL dimres'!$A$1:$E$34,4)*$F297)*4)/1000000)*C297</f>
        <v>130.05619200000001</v>
      </c>
      <c r="P297" s="77">
        <f>(((VLOOKUP($H297,'CMIP5 AL dimres'!$A$1:$E$34,5)*VLOOKUP($I297,'CMIP5 AL dimres'!$A$1:$E$34,5)*VLOOKUP($J297,'CMIP5 AL dimres'!$A$1:$E$34,5)*VLOOKUP($K297,'CMIP5 AL dimres'!$A$1:$E$34,5)*$F297)*4)/1000000)*C297</f>
        <v>32.514048000000003</v>
      </c>
    </row>
    <row r="298" spans="1:16" ht="13">
      <c r="A298" s="16">
        <v>1</v>
      </c>
      <c r="B298" s="17" t="s">
        <v>2512</v>
      </c>
      <c r="C298" s="16">
        <v>1</v>
      </c>
      <c r="D298" s="15" t="s">
        <v>457</v>
      </c>
      <c r="E298" s="78" t="s">
        <v>871</v>
      </c>
      <c r="F298" s="32">
        <v>12</v>
      </c>
      <c r="G298" s="16" t="s">
        <v>463</v>
      </c>
      <c r="H298" s="15" t="s">
        <v>2933</v>
      </c>
      <c r="I298" s="15" t="s">
        <v>2897</v>
      </c>
      <c r="J298" s="15" t="s">
        <v>3052</v>
      </c>
      <c r="K298" s="15">
        <v>1</v>
      </c>
      <c r="L298" s="16">
        <v>3</v>
      </c>
      <c r="M298" s="77">
        <f>(((VLOOKUP($H298,'CMIP5 AL dimres'!$A$1:$E$34,2)*VLOOKUP($I298,'CMIP5 AL dimres'!$A$1:$E$34,2)*VLOOKUP($J298,'CMIP5 AL dimres'!$A$1:$E$34,2)*VLOOKUP($K298,'CMIP5 AL dimres'!$A$1:$E$34,2)*$F298)*4)/1000000)*C298</f>
        <v>1401.421824</v>
      </c>
      <c r="N298" s="77">
        <f>(((VLOOKUP($H298,'CMIP5 AL dimres'!$A$1:$E$34,3)*VLOOKUP($I298,'CMIP5 AL dimres'!$A$1:$E$34,3)*VLOOKUP($J298,'CMIP5 AL dimres'!$A$1:$E$34,3)*VLOOKUP($K298,'CMIP5 AL dimres'!$A$1:$E$34,3)*$F298)*4)/1000000)*C298</f>
        <v>350.355456</v>
      </c>
      <c r="O298" s="77">
        <f>(((VLOOKUP($H298,'CMIP5 AL dimres'!$A$1:$E$34,4)*VLOOKUP($I298,'CMIP5 AL dimres'!$A$1:$E$34,4)*VLOOKUP($J298,'CMIP5 AL dimres'!$A$1:$E$34,4)*VLOOKUP($K298,'CMIP5 AL dimres'!$A$1:$E$34,4)*$F298)*4)/1000000)*C298</f>
        <v>87.588864000000001</v>
      </c>
      <c r="P298" s="77">
        <f>(((VLOOKUP($H298,'CMIP5 AL dimres'!$A$1:$E$34,5)*VLOOKUP($I298,'CMIP5 AL dimres'!$A$1:$E$34,5)*VLOOKUP($J298,'CMIP5 AL dimres'!$A$1:$E$34,5)*VLOOKUP($K298,'CMIP5 AL dimres'!$A$1:$E$34,5)*$F298)*4)/1000000)*C298</f>
        <v>17.915904000000001</v>
      </c>
    </row>
    <row r="299" spans="1:16" ht="13">
      <c r="A299" s="16">
        <v>1</v>
      </c>
      <c r="B299" s="17" t="s">
        <v>2407</v>
      </c>
      <c r="C299" s="16">
        <v>1</v>
      </c>
      <c r="D299" s="15" t="s">
        <v>457</v>
      </c>
      <c r="E299" s="78" t="s">
        <v>871</v>
      </c>
      <c r="F299" s="32">
        <v>12</v>
      </c>
      <c r="G299" s="16" t="s">
        <v>463</v>
      </c>
      <c r="H299" s="15" t="s">
        <v>2933</v>
      </c>
      <c r="I299" s="15" t="s">
        <v>2897</v>
      </c>
      <c r="J299" s="15" t="s">
        <v>3052</v>
      </c>
      <c r="K299" s="15">
        <v>1</v>
      </c>
      <c r="L299" s="16">
        <v>3</v>
      </c>
      <c r="M299" s="77">
        <f>(((VLOOKUP($H299,'CMIP5 AL dimres'!$A$1:$E$34,2)*VLOOKUP($I299,'CMIP5 AL dimres'!$A$1:$E$34,2)*VLOOKUP($J299,'CMIP5 AL dimres'!$A$1:$E$34,2)*VLOOKUP($K299,'CMIP5 AL dimres'!$A$1:$E$34,2)*$F299)*4)/1000000)*C299</f>
        <v>1401.421824</v>
      </c>
      <c r="N299" s="77">
        <f>(((VLOOKUP($H299,'CMIP5 AL dimres'!$A$1:$E$34,3)*VLOOKUP($I299,'CMIP5 AL dimres'!$A$1:$E$34,3)*VLOOKUP($J299,'CMIP5 AL dimres'!$A$1:$E$34,3)*VLOOKUP($K299,'CMIP5 AL dimres'!$A$1:$E$34,3)*$F299)*4)/1000000)*C299</f>
        <v>350.355456</v>
      </c>
      <c r="O299" s="77">
        <f>(((VLOOKUP($H299,'CMIP5 AL dimres'!$A$1:$E$34,4)*VLOOKUP($I299,'CMIP5 AL dimres'!$A$1:$E$34,4)*VLOOKUP($J299,'CMIP5 AL dimres'!$A$1:$E$34,4)*VLOOKUP($K299,'CMIP5 AL dimres'!$A$1:$E$34,4)*$F299)*4)/1000000)*C299</f>
        <v>87.588864000000001</v>
      </c>
      <c r="P299" s="77">
        <f>(((VLOOKUP($H299,'CMIP5 AL dimres'!$A$1:$E$34,5)*VLOOKUP($I299,'CMIP5 AL dimres'!$A$1:$E$34,5)*VLOOKUP($J299,'CMIP5 AL dimres'!$A$1:$E$34,5)*VLOOKUP($K299,'CMIP5 AL dimres'!$A$1:$E$34,5)*$F299)*4)/1000000)*C299</f>
        <v>17.915904000000001</v>
      </c>
    </row>
    <row r="300" spans="1:16" ht="13">
      <c r="A300" s="16">
        <v>1</v>
      </c>
      <c r="B300" s="17" t="s">
        <v>2515</v>
      </c>
      <c r="C300" s="16">
        <v>1</v>
      </c>
      <c r="D300" s="15" t="s">
        <v>457</v>
      </c>
      <c r="E300" s="78" t="s">
        <v>871</v>
      </c>
      <c r="F300" s="32">
        <v>12</v>
      </c>
      <c r="G300" s="16" t="s">
        <v>463</v>
      </c>
      <c r="H300" s="15" t="s">
        <v>2933</v>
      </c>
      <c r="I300" s="15" t="s">
        <v>2897</v>
      </c>
      <c r="J300" s="15" t="s">
        <v>3052</v>
      </c>
      <c r="K300" s="15">
        <v>1</v>
      </c>
      <c r="L300" s="16">
        <v>3</v>
      </c>
      <c r="M300" s="77">
        <f>(((VLOOKUP($H300,'CMIP5 AL dimres'!$A$1:$E$34,2)*VLOOKUP($I300,'CMIP5 AL dimres'!$A$1:$E$34,2)*VLOOKUP($J300,'CMIP5 AL dimres'!$A$1:$E$34,2)*VLOOKUP($K300,'CMIP5 AL dimres'!$A$1:$E$34,2)*$F300)*4)/1000000)*C300</f>
        <v>1401.421824</v>
      </c>
      <c r="N300" s="77">
        <f>(((VLOOKUP($H300,'CMIP5 AL dimres'!$A$1:$E$34,3)*VLOOKUP($I300,'CMIP5 AL dimres'!$A$1:$E$34,3)*VLOOKUP($J300,'CMIP5 AL dimres'!$A$1:$E$34,3)*VLOOKUP($K300,'CMIP5 AL dimres'!$A$1:$E$34,3)*$F300)*4)/1000000)*C300</f>
        <v>350.355456</v>
      </c>
      <c r="O300" s="77">
        <f>(((VLOOKUP($H300,'CMIP5 AL dimres'!$A$1:$E$34,4)*VLOOKUP($I300,'CMIP5 AL dimres'!$A$1:$E$34,4)*VLOOKUP($J300,'CMIP5 AL dimres'!$A$1:$E$34,4)*VLOOKUP($K300,'CMIP5 AL dimres'!$A$1:$E$34,4)*$F300)*4)/1000000)*C300</f>
        <v>87.588864000000001</v>
      </c>
      <c r="P300" s="77">
        <f>(((VLOOKUP($H300,'CMIP5 AL dimres'!$A$1:$E$34,5)*VLOOKUP($I300,'CMIP5 AL dimres'!$A$1:$E$34,5)*VLOOKUP($J300,'CMIP5 AL dimres'!$A$1:$E$34,5)*VLOOKUP($K300,'CMIP5 AL dimres'!$A$1:$E$34,5)*$F300)*4)/1000000)*C300</f>
        <v>17.915904000000001</v>
      </c>
    </row>
    <row r="301" spans="1:16" ht="13">
      <c r="A301" s="16">
        <v>1</v>
      </c>
      <c r="B301" s="17" t="s">
        <v>2519</v>
      </c>
      <c r="C301" s="16">
        <v>1</v>
      </c>
      <c r="D301" s="15" t="s">
        <v>457</v>
      </c>
      <c r="E301" s="78" t="s">
        <v>871</v>
      </c>
      <c r="F301" s="32">
        <v>12</v>
      </c>
      <c r="G301" s="16" t="s">
        <v>463</v>
      </c>
      <c r="H301" s="15" t="s">
        <v>2933</v>
      </c>
      <c r="I301" s="15" t="s">
        <v>2897</v>
      </c>
      <c r="J301" s="15" t="s">
        <v>3052</v>
      </c>
      <c r="K301" s="15">
        <v>1</v>
      </c>
      <c r="L301" s="16">
        <v>3</v>
      </c>
      <c r="M301" s="77">
        <f>(((VLOOKUP($H301,'CMIP5 AL dimres'!$A$1:$E$34,2)*VLOOKUP($I301,'CMIP5 AL dimres'!$A$1:$E$34,2)*VLOOKUP($J301,'CMIP5 AL dimres'!$A$1:$E$34,2)*VLOOKUP($K301,'CMIP5 AL dimres'!$A$1:$E$34,2)*$F301)*4)/1000000)*C301</f>
        <v>1401.421824</v>
      </c>
      <c r="N301" s="77">
        <f>(((VLOOKUP($H301,'CMIP5 AL dimres'!$A$1:$E$34,3)*VLOOKUP($I301,'CMIP5 AL dimres'!$A$1:$E$34,3)*VLOOKUP($J301,'CMIP5 AL dimres'!$A$1:$E$34,3)*VLOOKUP($K301,'CMIP5 AL dimres'!$A$1:$E$34,3)*$F301)*4)/1000000)*C301</f>
        <v>350.355456</v>
      </c>
      <c r="O301" s="77">
        <f>(((VLOOKUP($H301,'CMIP5 AL dimres'!$A$1:$E$34,4)*VLOOKUP($I301,'CMIP5 AL dimres'!$A$1:$E$34,4)*VLOOKUP($J301,'CMIP5 AL dimres'!$A$1:$E$34,4)*VLOOKUP($K301,'CMIP5 AL dimres'!$A$1:$E$34,4)*$F301)*4)/1000000)*C301</f>
        <v>87.588864000000001</v>
      </c>
      <c r="P301" s="77">
        <f>(((VLOOKUP($H301,'CMIP5 AL dimres'!$A$1:$E$34,5)*VLOOKUP($I301,'CMIP5 AL dimres'!$A$1:$E$34,5)*VLOOKUP($J301,'CMIP5 AL dimres'!$A$1:$E$34,5)*VLOOKUP($K301,'CMIP5 AL dimres'!$A$1:$E$34,5)*$F301)*4)/1000000)*C301</f>
        <v>17.915904000000001</v>
      </c>
    </row>
    <row r="302" spans="1:16" ht="13">
      <c r="A302" s="16">
        <v>1</v>
      </c>
      <c r="B302" s="17" t="s">
        <v>2616</v>
      </c>
      <c r="C302" s="16">
        <v>1</v>
      </c>
      <c r="D302" s="15" t="s">
        <v>457</v>
      </c>
      <c r="E302" s="78" t="s">
        <v>871</v>
      </c>
      <c r="F302" s="32">
        <v>12</v>
      </c>
      <c r="G302" s="16" t="s">
        <v>463</v>
      </c>
      <c r="H302" s="15" t="s">
        <v>2933</v>
      </c>
      <c r="I302" s="15" t="s">
        <v>2897</v>
      </c>
      <c r="J302" s="15" t="s">
        <v>3052</v>
      </c>
      <c r="K302" s="15">
        <v>1</v>
      </c>
      <c r="L302" s="16">
        <v>3</v>
      </c>
      <c r="M302" s="77">
        <f>(((VLOOKUP($H302,'CMIP5 AL dimres'!$A$1:$E$34,2)*VLOOKUP($I302,'CMIP5 AL dimres'!$A$1:$E$34,2)*VLOOKUP($J302,'CMIP5 AL dimres'!$A$1:$E$34,2)*VLOOKUP($K302,'CMIP5 AL dimres'!$A$1:$E$34,2)*$F302)*4)/1000000)*C302</f>
        <v>1401.421824</v>
      </c>
      <c r="N302" s="77">
        <f>(((VLOOKUP($H302,'CMIP5 AL dimres'!$A$1:$E$34,3)*VLOOKUP($I302,'CMIP5 AL dimres'!$A$1:$E$34,3)*VLOOKUP($J302,'CMIP5 AL dimres'!$A$1:$E$34,3)*VLOOKUP($K302,'CMIP5 AL dimres'!$A$1:$E$34,3)*$F302)*4)/1000000)*C302</f>
        <v>350.355456</v>
      </c>
      <c r="O302" s="77">
        <f>(((VLOOKUP($H302,'CMIP5 AL dimres'!$A$1:$E$34,4)*VLOOKUP($I302,'CMIP5 AL dimres'!$A$1:$E$34,4)*VLOOKUP($J302,'CMIP5 AL dimres'!$A$1:$E$34,4)*VLOOKUP($K302,'CMIP5 AL dimres'!$A$1:$E$34,4)*$F302)*4)/1000000)*C302</f>
        <v>87.588864000000001</v>
      </c>
      <c r="P302" s="77">
        <f>(((VLOOKUP($H302,'CMIP5 AL dimres'!$A$1:$E$34,5)*VLOOKUP($I302,'CMIP5 AL dimres'!$A$1:$E$34,5)*VLOOKUP($J302,'CMIP5 AL dimres'!$A$1:$E$34,5)*VLOOKUP($K302,'CMIP5 AL dimres'!$A$1:$E$34,5)*$F302)*4)/1000000)*C302</f>
        <v>17.915904000000001</v>
      </c>
    </row>
    <row r="303" spans="1:16" ht="13">
      <c r="A303" s="16">
        <v>1</v>
      </c>
      <c r="B303" s="17" t="s">
        <v>2523</v>
      </c>
      <c r="C303" s="16">
        <v>1</v>
      </c>
      <c r="D303" s="15" t="s">
        <v>457</v>
      </c>
      <c r="E303" s="78" t="s">
        <v>871</v>
      </c>
      <c r="F303" s="32">
        <v>12</v>
      </c>
      <c r="G303" s="16" t="s">
        <v>463</v>
      </c>
      <c r="H303" s="15" t="s">
        <v>2933</v>
      </c>
      <c r="I303" s="15" t="s">
        <v>2897</v>
      </c>
      <c r="J303" s="15" t="s">
        <v>3052</v>
      </c>
      <c r="K303" s="15">
        <v>1</v>
      </c>
      <c r="L303" s="16">
        <v>3</v>
      </c>
      <c r="M303" s="77">
        <f>(((VLOOKUP($H303,'CMIP5 AL dimres'!$A$1:$E$34,2)*VLOOKUP($I303,'CMIP5 AL dimres'!$A$1:$E$34,2)*VLOOKUP($J303,'CMIP5 AL dimres'!$A$1:$E$34,2)*VLOOKUP($K303,'CMIP5 AL dimres'!$A$1:$E$34,2)*$F303)*4)/1000000)*C303</f>
        <v>1401.421824</v>
      </c>
      <c r="N303" s="77">
        <f>(((VLOOKUP($H303,'CMIP5 AL dimres'!$A$1:$E$34,3)*VLOOKUP($I303,'CMIP5 AL dimres'!$A$1:$E$34,3)*VLOOKUP($J303,'CMIP5 AL dimres'!$A$1:$E$34,3)*VLOOKUP($K303,'CMIP5 AL dimres'!$A$1:$E$34,3)*$F303)*4)/1000000)*C303</f>
        <v>350.355456</v>
      </c>
      <c r="O303" s="77">
        <f>(((VLOOKUP($H303,'CMIP5 AL dimres'!$A$1:$E$34,4)*VLOOKUP($I303,'CMIP5 AL dimres'!$A$1:$E$34,4)*VLOOKUP($J303,'CMIP5 AL dimres'!$A$1:$E$34,4)*VLOOKUP($K303,'CMIP5 AL dimres'!$A$1:$E$34,4)*$F303)*4)/1000000)*C303</f>
        <v>87.588864000000001</v>
      </c>
      <c r="P303" s="77">
        <f>(((VLOOKUP($H303,'CMIP5 AL dimres'!$A$1:$E$34,5)*VLOOKUP($I303,'CMIP5 AL dimres'!$A$1:$E$34,5)*VLOOKUP($J303,'CMIP5 AL dimres'!$A$1:$E$34,5)*VLOOKUP($K303,'CMIP5 AL dimres'!$A$1:$E$34,5)*$F303)*4)/1000000)*C303</f>
        <v>17.915904000000001</v>
      </c>
    </row>
    <row r="304" spans="1:16" ht="13">
      <c r="A304" s="16">
        <v>1</v>
      </c>
      <c r="B304" s="17" t="s">
        <v>2619</v>
      </c>
      <c r="C304" s="16">
        <v>1</v>
      </c>
      <c r="D304" s="15" t="s">
        <v>457</v>
      </c>
      <c r="E304" s="78" t="s">
        <v>871</v>
      </c>
      <c r="F304" s="32">
        <v>12</v>
      </c>
      <c r="G304" s="16" t="s">
        <v>463</v>
      </c>
      <c r="H304" s="15" t="s">
        <v>2933</v>
      </c>
      <c r="I304" s="15" t="s">
        <v>2897</v>
      </c>
      <c r="J304" s="15" t="s">
        <v>3052</v>
      </c>
      <c r="K304" s="15">
        <v>1</v>
      </c>
      <c r="L304" s="16">
        <v>3</v>
      </c>
      <c r="M304" s="77">
        <f>(((VLOOKUP($H304,'CMIP5 AL dimres'!$A$1:$E$34,2)*VLOOKUP($I304,'CMIP5 AL dimres'!$A$1:$E$34,2)*VLOOKUP($J304,'CMIP5 AL dimres'!$A$1:$E$34,2)*VLOOKUP($K304,'CMIP5 AL dimres'!$A$1:$E$34,2)*$F304)*4)/1000000)*C304</f>
        <v>1401.421824</v>
      </c>
      <c r="N304" s="77">
        <f>(((VLOOKUP($H304,'CMIP5 AL dimres'!$A$1:$E$34,3)*VLOOKUP($I304,'CMIP5 AL dimres'!$A$1:$E$34,3)*VLOOKUP($J304,'CMIP5 AL dimres'!$A$1:$E$34,3)*VLOOKUP($K304,'CMIP5 AL dimres'!$A$1:$E$34,3)*$F304)*4)/1000000)*C304</f>
        <v>350.355456</v>
      </c>
      <c r="O304" s="77">
        <f>(((VLOOKUP($H304,'CMIP5 AL dimres'!$A$1:$E$34,4)*VLOOKUP($I304,'CMIP5 AL dimres'!$A$1:$E$34,4)*VLOOKUP($J304,'CMIP5 AL dimres'!$A$1:$E$34,4)*VLOOKUP($K304,'CMIP5 AL dimres'!$A$1:$E$34,4)*$F304)*4)/1000000)*C304</f>
        <v>87.588864000000001</v>
      </c>
      <c r="P304" s="77">
        <f>(((VLOOKUP($H304,'CMIP5 AL dimres'!$A$1:$E$34,5)*VLOOKUP($I304,'CMIP5 AL dimres'!$A$1:$E$34,5)*VLOOKUP($J304,'CMIP5 AL dimres'!$A$1:$E$34,5)*VLOOKUP($K304,'CMIP5 AL dimres'!$A$1:$E$34,5)*$F304)*4)/1000000)*C304</f>
        <v>17.915904000000001</v>
      </c>
    </row>
    <row r="305" spans="1:16" ht="13">
      <c r="A305" s="16">
        <v>1</v>
      </c>
      <c r="B305" s="17" t="s">
        <v>2414</v>
      </c>
      <c r="C305" s="16">
        <v>1</v>
      </c>
      <c r="D305" s="15" t="s">
        <v>457</v>
      </c>
      <c r="E305" s="78" t="s">
        <v>871</v>
      </c>
      <c r="F305" s="32">
        <v>12</v>
      </c>
      <c r="G305" s="16" t="s">
        <v>463</v>
      </c>
      <c r="H305" s="15" t="s">
        <v>2933</v>
      </c>
      <c r="I305" s="15" t="s">
        <v>2897</v>
      </c>
      <c r="J305" s="15" t="s">
        <v>3052</v>
      </c>
      <c r="K305" s="15">
        <v>1</v>
      </c>
      <c r="L305" s="16">
        <v>3</v>
      </c>
      <c r="M305" s="77">
        <f>(((VLOOKUP($H305,'CMIP5 AL dimres'!$A$1:$E$34,2)*VLOOKUP($I305,'CMIP5 AL dimres'!$A$1:$E$34,2)*VLOOKUP($J305,'CMIP5 AL dimres'!$A$1:$E$34,2)*VLOOKUP($K305,'CMIP5 AL dimres'!$A$1:$E$34,2)*$F305)*4)/1000000)*C305</f>
        <v>1401.421824</v>
      </c>
      <c r="N305" s="77">
        <f>(((VLOOKUP($H305,'CMIP5 AL dimres'!$A$1:$E$34,3)*VLOOKUP($I305,'CMIP5 AL dimres'!$A$1:$E$34,3)*VLOOKUP($J305,'CMIP5 AL dimres'!$A$1:$E$34,3)*VLOOKUP($K305,'CMIP5 AL dimres'!$A$1:$E$34,3)*$F305)*4)/1000000)*C305</f>
        <v>350.355456</v>
      </c>
      <c r="O305" s="77">
        <f>(((VLOOKUP($H305,'CMIP5 AL dimres'!$A$1:$E$34,4)*VLOOKUP($I305,'CMIP5 AL dimres'!$A$1:$E$34,4)*VLOOKUP($J305,'CMIP5 AL dimres'!$A$1:$E$34,4)*VLOOKUP($K305,'CMIP5 AL dimres'!$A$1:$E$34,4)*$F305)*4)/1000000)*C305</f>
        <v>87.588864000000001</v>
      </c>
      <c r="P305" s="77">
        <f>(((VLOOKUP($H305,'CMIP5 AL dimres'!$A$1:$E$34,5)*VLOOKUP($I305,'CMIP5 AL dimres'!$A$1:$E$34,5)*VLOOKUP($J305,'CMIP5 AL dimres'!$A$1:$E$34,5)*VLOOKUP($K305,'CMIP5 AL dimres'!$A$1:$E$34,5)*$F305)*4)/1000000)*C305</f>
        <v>17.915904000000001</v>
      </c>
    </row>
    <row r="306" spans="1:16" ht="13">
      <c r="A306" s="16">
        <v>1</v>
      </c>
      <c r="B306" s="17" t="s">
        <v>2736</v>
      </c>
      <c r="C306" s="16">
        <v>1</v>
      </c>
      <c r="D306" s="15" t="s">
        <v>457</v>
      </c>
      <c r="E306" s="78" t="s">
        <v>871</v>
      </c>
      <c r="F306" s="32">
        <v>12</v>
      </c>
      <c r="G306" s="16" t="s">
        <v>463</v>
      </c>
      <c r="H306" s="15" t="s">
        <v>2933</v>
      </c>
      <c r="I306" s="15" t="s">
        <v>2897</v>
      </c>
      <c r="J306" s="15" t="s">
        <v>3052</v>
      </c>
      <c r="K306" s="15">
        <v>1</v>
      </c>
      <c r="L306" s="16">
        <v>3</v>
      </c>
      <c r="M306" s="77">
        <f>(((VLOOKUP($H306,'CMIP5 AL dimres'!$A$1:$E$34,2)*VLOOKUP($I306,'CMIP5 AL dimres'!$A$1:$E$34,2)*VLOOKUP($J306,'CMIP5 AL dimres'!$A$1:$E$34,2)*VLOOKUP($K306,'CMIP5 AL dimres'!$A$1:$E$34,2)*$F306)*4)/1000000)*C306</f>
        <v>1401.421824</v>
      </c>
      <c r="N306" s="77">
        <f>(((VLOOKUP($H306,'CMIP5 AL dimres'!$A$1:$E$34,3)*VLOOKUP($I306,'CMIP5 AL dimres'!$A$1:$E$34,3)*VLOOKUP($J306,'CMIP5 AL dimres'!$A$1:$E$34,3)*VLOOKUP($K306,'CMIP5 AL dimres'!$A$1:$E$34,3)*$F306)*4)/1000000)*C306</f>
        <v>350.355456</v>
      </c>
      <c r="O306" s="77">
        <f>(((VLOOKUP($H306,'CMIP5 AL dimres'!$A$1:$E$34,4)*VLOOKUP($I306,'CMIP5 AL dimres'!$A$1:$E$34,4)*VLOOKUP($J306,'CMIP5 AL dimres'!$A$1:$E$34,4)*VLOOKUP($K306,'CMIP5 AL dimres'!$A$1:$E$34,4)*$F306)*4)/1000000)*C306</f>
        <v>87.588864000000001</v>
      </c>
      <c r="P306" s="77">
        <f>(((VLOOKUP($H306,'CMIP5 AL dimres'!$A$1:$E$34,5)*VLOOKUP($I306,'CMIP5 AL dimres'!$A$1:$E$34,5)*VLOOKUP($J306,'CMIP5 AL dimres'!$A$1:$E$34,5)*VLOOKUP($K306,'CMIP5 AL dimres'!$A$1:$E$34,5)*$F306)*4)/1000000)*C306</f>
        <v>17.915904000000001</v>
      </c>
    </row>
    <row r="307" spans="1:16" ht="13">
      <c r="A307" s="16">
        <v>1</v>
      </c>
      <c r="B307" s="17" t="s">
        <v>2341</v>
      </c>
      <c r="C307" s="16">
        <v>1</v>
      </c>
      <c r="D307" s="15" t="s">
        <v>457</v>
      </c>
      <c r="E307" s="78" t="s">
        <v>871</v>
      </c>
      <c r="F307" s="32">
        <v>12</v>
      </c>
      <c r="G307" s="16" t="s">
        <v>463</v>
      </c>
      <c r="H307" s="15" t="s">
        <v>2933</v>
      </c>
      <c r="I307" s="15" t="s">
        <v>2897</v>
      </c>
      <c r="J307" s="15" t="s">
        <v>3052</v>
      </c>
      <c r="K307" s="15">
        <v>1</v>
      </c>
      <c r="L307" s="16">
        <v>3</v>
      </c>
      <c r="M307" s="77">
        <f>(((VLOOKUP($H307,'CMIP5 AL dimres'!$A$1:$E$34,2)*VLOOKUP($I307,'CMIP5 AL dimres'!$A$1:$E$34,2)*VLOOKUP($J307,'CMIP5 AL dimres'!$A$1:$E$34,2)*VLOOKUP($K307,'CMIP5 AL dimres'!$A$1:$E$34,2)*$F307)*4)/1000000)*C307</f>
        <v>1401.421824</v>
      </c>
      <c r="N307" s="77">
        <f>(((VLOOKUP($H307,'CMIP5 AL dimres'!$A$1:$E$34,3)*VLOOKUP($I307,'CMIP5 AL dimres'!$A$1:$E$34,3)*VLOOKUP($J307,'CMIP5 AL dimres'!$A$1:$E$34,3)*VLOOKUP($K307,'CMIP5 AL dimres'!$A$1:$E$34,3)*$F307)*4)/1000000)*C307</f>
        <v>350.355456</v>
      </c>
      <c r="O307" s="77">
        <f>(((VLOOKUP($H307,'CMIP5 AL dimres'!$A$1:$E$34,4)*VLOOKUP($I307,'CMIP5 AL dimres'!$A$1:$E$34,4)*VLOOKUP($J307,'CMIP5 AL dimres'!$A$1:$E$34,4)*VLOOKUP($K307,'CMIP5 AL dimres'!$A$1:$E$34,4)*$F307)*4)/1000000)*C307</f>
        <v>87.588864000000001</v>
      </c>
      <c r="P307" s="77">
        <f>(((VLOOKUP($H307,'CMIP5 AL dimres'!$A$1:$E$34,5)*VLOOKUP($I307,'CMIP5 AL dimres'!$A$1:$E$34,5)*VLOOKUP($J307,'CMIP5 AL dimres'!$A$1:$E$34,5)*VLOOKUP($K307,'CMIP5 AL dimres'!$A$1:$E$34,5)*$F307)*4)/1000000)*C307</f>
        <v>17.915904000000001</v>
      </c>
    </row>
    <row r="308" spans="1:16" ht="13">
      <c r="A308" s="16">
        <v>1</v>
      </c>
      <c r="B308" s="17" t="s">
        <v>2739</v>
      </c>
      <c r="C308" s="16">
        <v>1</v>
      </c>
      <c r="D308" s="15" t="s">
        <v>457</v>
      </c>
      <c r="E308" s="78" t="s">
        <v>871</v>
      </c>
      <c r="F308" s="32">
        <v>12</v>
      </c>
      <c r="G308" s="16" t="s">
        <v>463</v>
      </c>
      <c r="H308" s="15" t="s">
        <v>2933</v>
      </c>
      <c r="I308" s="15" t="s">
        <v>2897</v>
      </c>
      <c r="J308" s="15" t="s">
        <v>3052</v>
      </c>
      <c r="K308" s="15">
        <v>1</v>
      </c>
      <c r="L308" s="16">
        <v>3</v>
      </c>
      <c r="M308" s="77">
        <f>(((VLOOKUP($H308,'CMIP5 AL dimres'!$A$1:$E$34,2)*VLOOKUP($I308,'CMIP5 AL dimres'!$A$1:$E$34,2)*VLOOKUP($J308,'CMIP5 AL dimres'!$A$1:$E$34,2)*VLOOKUP($K308,'CMIP5 AL dimres'!$A$1:$E$34,2)*$F308)*4)/1000000)*C308</f>
        <v>1401.421824</v>
      </c>
      <c r="N308" s="77">
        <f>(((VLOOKUP($H308,'CMIP5 AL dimres'!$A$1:$E$34,3)*VLOOKUP($I308,'CMIP5 AL dimres'!$A$1:$E$34,3)*VLOOKUP($J308,'CMIP5 AL dimres'!$A$1:$E$34,3)*VLOOKUP($K308,'CMIP5 AL dimres'!$A$1:$E$34,3)*$F308)*4)/1000000)*C308</f>
        <v>350.355456</v>
      </c>
      <c r="O308" s="77">
        <f>(((VLOOKUP($H308,'CMIP5 AL dimres'!$A$1:$E$34,4)*VLOOKUP($I308,'CMIP5 AL dimres'!$A$1:$E$34,4)*VLOOKUP($J308,'CMIP5 AL dimres'!$A$1:$E$34,4)*VLOOKUP($K308,'CMIP5 AL dimres'!$A$1:$E$34,4)*$F308)*4)/1000000)*C308</f>
        <v>87.588864000000001</v>
      </c>
      <c r="P308" s="77">
        <f>(((VLOOKUP($H308,'CMIP5 AL dimres'!$A$1:$E$34,5)*VLOOKUP($I308,'CMIP5 AL dimres'!$A$1:$E$34,5)*VLOOKUP($J308,'CMIP5 AL dimres'!$A$1:$E$34,5)*VLOOKUP($K308,'CMIP5 AL dimres'!$A$1:$E$34,5)*$F308)*4)/1000000)*C308</f>
        <v>17.915904000000001</v>
      </c>
    </row>
    <row r="309" spans="1:16" ht="13">
      <c r="A309" s="16">
        <v>1</v>
      </c>
      <c r="B309" s="17" t="s">
        <v>2337</v>
      </c>
      <c r="C309" s="16">
        <v>1</v>
      </c>
      <c r="D309" s="15" t="s">
        <v>457</v>
      </c>
      <c r="E309" s="78" t="s">
        <v>871</v>
      </c>
      <c r="F309" s="32">
        <v>12</v>
      </c>
      <c r="G309" s="16" t="s">
        <v>463</v>
      </c>
      <c r="H309" s="15" t="s">
        <v>2933</v>
      </c>
      <c r="I309" s="15" t="s">
        <v>2897</v>
      </c>
      <c r="J309" s="15" t="s">
        <v>3052</v>
      </c>
      <c r="K309" s="15">
        <v>1</v>
      </c>
      <c r="L309" s="16">
        <v>3</v>
      </c>
      <c r="M309" s="77">
        <f>(((VLOOKUP($H309,'CMIP5 AL dimres'!$A$1:$E$34,2)*VLOOKUP($I309,'CMIP5 AL dimres'!$A$1:$E$34,2)*VLOOKUP($J309,'CMIP5 AL dimres'!$A$1:$E$34,2)*VLOOKUP($K309,'CMIP5 AL dimres'!$A$1:$E$34,2)*$F309)*4)/1000000)*C309</f>
        <v>1401.421824</v>
      </c>
      <c r="N309" s="77">
        <f>(((VLOOKUP($H309,'CMIP5 AL dimres'!$A$1:$E$34,3)*VLOOKUP($I309,'CMIP5 AL dimres'!$A$1:$E$34,3)*VLOOKUP($J309,'CMIP5 AL dimres'!$A$1:$E$34,3)*VLOOKUP($K309,'CMIP5 AL dimres'!$A$1:$E$34,3)*$F309)*4)/1000000)*C309</f>
        <v>350.355456</v>
      </c>
      <c r="O309" s="77">
        <f>(((VLOOKUP($H309,'CMIP5 AL dimres'!$A$1:$E$34,4)*VLOOKUP($I309,'CMIP5 AL dimres'!$A$1:$E$34,4)*VLOOKUP($J309,'CMIP5 AL dimres'!$A$1:$E$34,4)*VLOOKUP($K309,'CMIP5 AL dimres'!$A$1:$E$34,4)*$F309)*4)/1000000)*C309</f>
        <v>87.588864000000001</v>
      </c>
      <c r="P309" s="77">
        <f>(((VLOOKUP($H309,'CMIP5 AL dimres'!$A$1:$E$34,5)*VLOOKUP($I309,'CMIP5 AL dimres'!$A$1:$E$34,5)*VLOOKUP($J309,'CMIP5 AL dimres'!$A$1:$E$34,5)*VLOOKUP($K309,'CMIP5 AL dimres'!$A$1:$E$34,5)*$F309)*4)/1000000)*C309</f>
        <v>17.915904000000001</v>
      </c>
    </row>
    <row r="310" spans="1:16" ht="13">
      <c r="A310" s="16">
        <v>1</v>
      </c>
      <c r="B310" s="17" t="s">
        <v>2629</v>
      </c>
      <c r="C310" s="16">
        <v>1</v>
      </c>
      <c r="D310" s="15" t="s">
        <v>457</v>
      </c>
      <c r="E310" s="78" t="s">
        <v>871</v>
      </c>
      <c r="F310" s="32">
        <v>12</v>
      </c>
      <c r="G310" s="16" t="s">
        <v>463</v>
      </c>
      <c r="H310" s="15" t="s">
        <v>2933</v>
      </c>
      <c r="I310" s="15" t="s">
        <v>2897</v>
      </c>
      <c r="J310" s="15" t="s">
        <v>3052</v>
      </c>
      <c r="K310" s="15">
        <v>1</v>
      </c>
      <c r="L310" s="16">
        <v>3</v>
      </c>
      <c r="M310" s="77">
        <f>(((VLOOKUP($H310,'CMIP5 AL dimres'!$A$1:$E$34,2)*VLOOKUP($I310,'CMIP5 AL dimres'!$A$1:$E$34,2)*VLOOKUP($J310,'CMIP5 AL dimres'!$A$1:$E$34,2)*VLOOKUP($K310,'CMIP5 AL dimres'!$A$1:$E$34,2)*$F310)*4)/1000000)*C310</f>
        <v>1401.421824</v>
      </c>
      <c r="N310" s="77">
        <f>(((VLOOKUP($H310,'CMIP5 AL dimres'!$A$1:$E$34,3)*VLOOKUP($I310,'CMIP5 AL dimres'!$A$1:$E$34,3)*VLOOKUP($J310,'CMIP5 AL dimres'!$A$1:$E$34,3)*VLOOKUP($K310,'CMIP5 AL dimres'!$A$1:$E$34,3)*$F310)*4)/1000000)*C310</f>
        <v>350.355456</v>
      </c>
      <c r="O310" s="77">
        <f>(((VLOOKUP($H310,'CMIP5 AL dimres'!$A$1:$E$34,4)*VLOOKUP($I310,'CMIP5 AL dimres'!$A$1:$E$34,4)*VLOOKUP($J310,'CMIP5 AL dimres'!$A$1:$E$34,4)*VLOOKUP($K310,'CMIP5 AL dimres'!$A$1:$E$34,4)*$F310)*4)/1000000)*C310</f>
        <v>87.588864000000001</v>
      </c>
      <c r="P310" s="77">
        <f>(((VLOOKUP($H310,'CMIP5 AL dimres'!$A$1:$E$34,5)*VLOOKUP($I310,'CMIP5 AL dimres'!$A$1:$E$34,5)*VLOOKUP($J310,'CMIP5 AL dimres'!$A$1:$E$34,5)*VLOOKUP($K310,'CMIP5 AL dimres'!$A$1:$E$34,5)*$F310)*4)/1000000)*C310</f>
        <v>17.915904000000001</v>
      </c>
    </row>
    <row r="311" spans="1:16" ht="13">
      <c r="A311" s="16">
        <v>1</v>
      </c>
      <c r="B311" s="17" t="s">
        <v>2344</v>
      </c>
      <c r="C311" s="16">
        <v>1</v>
      </c>
      <c r="D311" s="15" t="s">
        <v>457</v>
      </c>
      <c r="E311" s="78" t="s">
        <v>871</v>
      </c>
      <c r="F311" s="32">
        <v>12</v>
      </c>
      <c r="G311" s="16" t="s">
        <v>463</v>
      </c>
      <c r="H311" s="15" t="s">
        <v>2933</v>
      </c>
      <c r="I311" s="15" t="s">
        <v>2897</v>
      </c>
      <c r="J311" s="15" t="s">
        <v>3052</v>
      </c>
      <c r="K311" s="15">
        <v>1</v>
      </c>
      <c r="L311" s="16">
        <v>3</v>
      </c>
      <c r="M311" s="77">
        <f>(((VLOOKUP($H311,'CMIP5 AL dimres'!$A$1:$E$34,2)*VLOOKUP($I311,'CMIP5 AL dimres'!$A$1:$E$34,2)*VLOOKUP($J311,'CMIP5 AL dimres'!$A$1:$E$34,2)*VLOOKUP($K311,'CMIP5 AL dimres'!$A$1:$E$34,2)*$F311)*4)/1000000)*C311</f>
        <v>1401.421824</v>
      </c>
      <c r="N311" s="77">
        <f>(((VLOOKUP($H311,'CMIP5 AL dimres'!$A$1:$E$34,3)*VLOOKUP($I311,'CMIP5 AL dimres'!$A$1:$E$34,3)*VLOOKUP($J311,'CMIP5 AL dimres'!$A$1:$E$34,3)*VLOOKUP($K311,'CMIP5 AL dimres'!$A$1:$E$34,3)*$F311)*4)/1000000)*C311</f>
        <v>350.355456</v>
      </c>
      <c r="O311" s="77">
        <f>(((VLOOKUP($H311,'CMIP5 AL dimres'!$A$1:$E$34,4)*VLOOKUP($I311,'CMIP5 AL dimres'!$A$1:$E$34,4)*VLOOKUP($J311,'CMIP5 AL dimres'!$A$1:$E$34,4)*VLOOKUP($K311,'CMIP5 AL dimres'!$A$1:$E$34,4)*$F311)*4)/1000000)*C311</f>
        <v>87.588864000000001</v>
      </c>
      <c r="P311" s="77">
        <f>(((VLOOKUP($H311,'CMIP5 AL dimres'!$A$1:$E$34,5)*VLOOKUP($I311,'CMIP5 AL dimres'!$A$1:$E$34,5)*VLOOKUP($J311,'CMIP5 AL dimres'!$A$1:$E$34,5)*VLOOKUP($K311,'CMIP5 AL dimres'!$A$1:$E$34,5)*$F311)*4)/1000000)*C311</f>
        <v>17.915904000000001</v>
      </c>
    </row>
    <row r="312" spans="1:16" ht="13">
      <c r="A312" s="16">
        <v>1</v>
      </c>
      <c r="B312" s="17" t="s">
        <v>2632</v>
      </c>
      <c r="C312" s="16">
        <v>1</v>
      </c>
      <c r="D312" s="15" t="s">
        <v>457</v>
      </c>
      <c r="E312" s="78" t="s">
        <v>871</v>
      </c>
      <c r="F312" s="32">
        <v>12</v>
      </c>
      <c r="G312" s="16" t="s">
        <v>463</v>
      </c>
      <c r="H312" s="15" t="s">
        <v>2933</v>
      </c>
      <c r="I312" s="15" t="s">
        <v>2897</v>
      </c>
      <c r="J312" s="15" t="s">
        <v>3052</v>
      </c>
      <c r="K312" s="15">
        <v>1</v>
      </c>
      <c r="L312" s="16">
        <v>3</v>
      </c>
      <c r="M312" s="77">
        <f>(((VLOOKUP($H312,'CMIP5 AL dimres'!$A$1:$E$34,2)*VLOOKUP($I312,'CMIP5 AL dimres'!$A$1:$E$34,2)*VLOOKUP($J312,'CMIP5 AL dimres'!$A$1:$E$34,2)*VLOOKUP($K312,'CMIP5 AL dimres'!$A$1:$E$34,2)*$F312)*4)/1000000)*C312</f>
        <v>1401.421824</v>
      </c>
      <c r="N312" s="77">
        <f>(((VLOOKUP($H312,'CMIP5 AL dimres'!$A$1:$E$34,3)*VLOOKUP($I312,'CMIP5 AL dimres'!$A$1:$E$34,3)*VLOOKUP($J312,'CMIP5 AL dimres'!$A$1:$E$34,3)*VLOOKUP($K312,'CMIP5 AL dimres'!$A$1:$E$34,3)*$F312)*4)/1000000)*C312</f>
        <v>350.355456</v>
      </c>
      <c r="O312" s="77">
        <f>(((VLOOKUP($H312,'CMIP5 AL dimres'!$A$1:$E$34,4)*VLOOKUP($I312,'CMIP5 AL dimres'!$A$1:$E$34,4)*VLOOKUP($J312,'CMIP5 AL dimres'!$A$1:$E$34,4)*VLOOKUP($K312,'CMIP5 AL dimres'!$A$1:$E$34,4)*$F312)*4)/1000000)*C312</f>
        <v>87.588864000000001</v>
      </c>
      <c r="P312" s="77">
        <f>(((VLOOKUP($H312,'CMIP5 AL dimres'!$A$1:$E$34,5)*VLOOKUP($I312,'CMIP5 AL dimres'!$A$1:$E$34,5)*VLOOKUP($J312,'CMIP5 AL dimres'!$A$1:$E$34,5)*VLOOKUP($K312,'CMIP5 AL dimres'!$A$1:$E$34,5)*$F312)*4)/1000000)*C312</f>
        <v>17.915904000000001</v>
      </c>
    </row>
    <row r="313" spans="1:16" ht="13">
      <c r="A313" s="16">
        <v>1</v>
      </c>
      <c r="B313" s="17" t="s">
        <v>2246</v>
      </c>
      <c r="C313" s="16">
        <v>1</v>
      </c>
      <c r="D313" s="15" t="s">
        <v>457</v>
      </c>
      <c r="E313" s="78" t="s">
        <v>871</v>
      </c>
      <c r="F313" s="32">
        <v>12</v>
      </c>
      <c r="G313" s="16" t="s">
        <v>463</v>
      </c>
      <c r="H313" s="15" t="s">
        <v>2933</v>
      </c>
      <c r="I313" s="15" t="s">
        <v>2897</v>
      </c>
      <c r="J313" s="15" t="s">
        <v>3052</v>
      </c>
      <c r="K313" s="15">
        <v>1</v>
      </c>
      <c r="L313" s="16">
        <v>3</v>
      </c>
      <c r="M313" s="77">
        <f>(((VLOOKUP($H313,'CMIP5 AL dimres'!$A$1:$E$34,2)*VLOOKUP($I313,'CMIP5 AL dimres'!$A$1:$E$34,2)*VLOOKUP($J313,'CMIP5 AL dimres'!$A$1:$E$34,2)*VLOOKUP($K313,'CMIP5 AL dimres'!$A$1:$E$34,2)*$F313)*4)/1000000)*C313</f>
        <v>1401.421824</v>
      </c>
      <c r="N313" s="77">
        <f>(((VLOOKUP($H313,'CMIP5 AL dimres'!$A$1:$E$34,3)*VLOOKUP($I313,'CMIP5 AL dimres'!$A$1:$E$34,3)*VLOOKUP($J313,'CMIP5 AL dimres'!$A$1:$E$34,3)*VLOOKUP($K313,'CMIP5 AL dimres'!$A$1:$E$34,3)*$F313)*4)/1000000)*C313</f>
        <v>350.355456</v>
      </c>
      <c r="O313" s="77">
        <f>(((VLOOKUP($H313,'CMIP5 AL dimres'!$A$1:$E$34,4)*VLOOKUP($I313,'CMIP5 AL dimres'!$A$1:$E$34,4)*VLOOKUP($J313,'CMIP5 AL dimres'!$A$1:$E$34,4)*VLOOKUP($K313,'CMIP5 AL dimres'!$A$1:$E$34,4)*$F313)*4)/1000000)*C313</f>
        <v>87.588864000000001</v>
      </c>
      <c r="P313" s="77">
        <f>(((VLOOKUP($H313,'CMIP5 AL dimres'!$A$1:$E$34,5)*VLOOKUP($I313,'CMIP5 AL dimres'!$A$1:$E$34,5)*VLOOKUP($J313,'CMIP5 AL dimres'!$A$1:$E$34,5)*VLOOKUP($K313,'CMIP5 AL dimres'!$A$1:$E$34,5)*$F313)*4)/1000000)*C313</f>
        <v>17.915904000000001</v>
      </c>
    </row>
    <row r="314" spans="1:16" ht="13">
      <c r="A314" s="16">
        <v>1</v>
      </c>
      <c r="B314" s="17" t="s">
        <v>2184</v>
      </c>
      <c r="C314" s="16">
        <v>1</v>
      </c>
      <c r="D314" s="15" t="s">
        <v>457</v>
      </c>
      <c r="E314" s="78" t="s">
        <v>871</v>
      </c>
      <c r="F314" s="32">
        <v>12</v>
      </c>
      <c r="G314" s="16" t="s">
        <v>463</v>
      </c>
      <c r="H314" s="15" t="s">
        <v>2933</v>
      </c>
      <c r="I314" s="15" t="s">
        <v>2897</v>
      </c>
      <c r="J314" s="15" t="s">
        <v>2773</v>
      </c>
      <c r="K314" s="15">
        <v>1</v>
      </c>
      <c r="L314" s="16">
        <v>3</v>
      </c>
      <c r="M314" s="77">
        <f>(((VLOOKUP($H314,'CMIP5 AL dimres'!$A$1:$E$34,2)*VLOOKUP($I314,'CMIP5 AL dimres'!$A$1:$E$34,2)*VLOOKUP($J314,'CMIP5 AL dimres'!$A$1:$E$34,2)*VLOOKUP($K314,'CMIP5 AL dimres'!$A$1:$E$34,2)*$F314)*4)/1000000)*C314</f>
        <v>1358.9544960000001</v>
      </c>
      <c r="N314" s="77">
        <f>(((VLOOKUP($H314,'CMIP5 AL dimres'!$A$1:$E$34,3)*VLOOKUP($I314,'CMIP5 AL dimres'!$A$1:$E$34,3)*VLOOKUP($J314,'CMIP5 AL dimres'!$A$1:$E$34,3)*VLOOKUP($K314,'CMIP5 AL dimres'!$A$1:$E$34,3)*$F314)*4)/1000000)*C314</f>
        <v>339.73862400000002</v>
      </c>
      <c r="O314" s="77">
        <f>(((VLOOKUP($H314,'CMIP5 AL dimres'!$A$1:$E$34,4)*VLOOKUP($I314,'CMIP5 AL dimres'!$A$1:$E$34,4)*VLOOKUP($J314,'CMIP5 AL dimres'!$A$1:$E$34,4)*VLOOKUP($K314,'CMIP5 AL dimres'!$A$1:$E$34,4)*$F314)*4)/1000000)*C314</f>
        <v>84.934656000000004</v>
      </c>
      <c r="P314" s="77">
        <f>(((VLOOKUP($H314,'CMIP5 AL dimres'!$A$1:$E$34,5)*VLOOKUP($I314,'CMIP5 AL dimres'!$A$1:$E$34,5)*VLOOKUP($J314,'CMIP5 AL dimres'!$A$1:$E$34,5)*VLOOKUP($K314,'CMIP5 AL dimres'!$A$1:$E$34,5)*$F314)*4)/1000000)*C314</f>
        <v>17.252351999999998</v>
      </c>
    </row>
    <row r="315" spans="1:16" ht="13">
      <c r="A315" s="16">
        <v>1</v>
      </c>
      <c r="B315" s="17" t="s">
        <v>1954</v>
      </c>
      <c r="C315" s="16">
        <v>1</v>
      </c>
      <c r="D315" s="15" t="s">
        <v>457</v>
      </c>
      <c r="E315" s="78" t="s">
        <v>871</v>
      </c>
      <c r="F315" s="32">
        <v>12</v>
      </c>
      <c r="G315" s="16" t="s">
        <v>463</v>
      </c>
      <c r="H315" s="15" t="s">
        <v>2933</v>
      </c>
      <c r="I315" s="15" t="s">
        <v>2897</v>
      </c>
      <c r="J315" s="15" t="s">
        <v>2773</v>
      </c>
      <c r="K315" s="15">
        <v>1</v>
      </c>
      <c r="L315" s="16">
        <v>3</v>
      </c>
      <c r="M315" s="77">
        <f>(((VLOOKUP($H315,'CMIP5 AL dimres'!$A$1:$E$34,2)*VLOOKUP($I315,'CMIP5 AL dimres'!$A$1:$E$34,2)*VLOOKUP($J315,'CMIP5 AL dimres'!$A$1:$E$34,2)*VLOOKUP($K315,'CMIP5 AL dimres'!$A$1:$E$34,2)*$F315)*4)/1000000)*C315</f>
        <v>1358.9544960000001</v>
      </c>
      <c r="N315" s="77">
        <f>(((VLOOKUP($H315,'CMIP5 AL dimres'!$A$1:$E$34,3)*VLOOKUP($I315,'CMIP5 AL dimres'!$A$1:$E$34,3)*VLOOKUP($J315,'CMIP5 AL dimres'!$A$1:$E$34,3)*VLOOKUP($K315,'CMIP5 AL dimres'!$A$1:$E$34,3)*$F315)*4)/1000000)*C315</f>
        <v>339.73862400000002</v>
      </c>
      <c r="O315" s="77">
        <f>(((VLOOKUP($H315,'CMIP5 AL dimres'!$A$1:$E$34,4)*VLOOKUP($I315,'CMIP5 AL dimres'!$A$1:$E$34,4)*VLOOKUP($J315,'CMIP5 AL dimres'!$A$1:$E$34,4)*VLOOKUP($K315,'CMIP5 AL dimres'!$A$1:$E$34,4)*$F315)*4)/1000000)*C315</f>
        <v>84.934656000000004</v>
      </c>
      <c r="P315" s="77">
        <f>(((VLOOKUP($H315,'CMIP5 AL dimres'!$A$1:$E$34,5)*VLOOKUP($I315,'CMIP5 AL dimres'!$A$1:$E$34,5)*VLOOKUP($J315,'CMIP5 AL dimres'!$A$1:$E$34,5)*VLOOKUP($K315,'CMIP5 AL dimres'!$A$1:$E$34,5)*$F315)*4)/1000000)*C315</f>
        <v>17.252351999999998</v>
      </c>
    </row>
    <row r="316" spans="1:16" ht="13">
      <c r="A316" s="16">
        <v>1</v>
      </c>
      <c r="B316" s="17" t="s">
        <v>2197</v>
      </c>
      <c r="C316" s="16">
        <v>1</v>
      </c>
      <c r="D316" s="15" t="s">
        <v>457</v>
      </c>
      <c r="E316" s="78" t="s">
        <v>871</v>
      </c>
      <c r="F316" s="32">
        <v>12</v>
      </c>
      <c r="G316" s="16" t="s">
        <v>463</v>
      </c>
      <c r="H316" s="15" t="s">
        <v>2933</v>
      </c>
      <c r="I316" s="15" t="s">
        <v>2897</v>
      </c>
      <c r="J316" s="15" t="s">
        <v>2773</v>
      </c>
      <c r="K316" s="15">
        <v>1</v>
      </c>
      <c r="L316" s="16">
        <v>3</v>
      </c>
      <c r="M316" s="77">
        <f>(((VLOOKUP($H316,'CMIP5 AL dimres'!$A$1:$E$34,2)*VLOOKUP($I316,'CMIP5 AL dimres'!$A$1:$E$34,2)*VLOOKUP($J316,'CMIP5 AL dimres'!$A$1:$E$34,2)*VLOOKUP($K316,'CMIP5 AL dimres'!$A$1:$E$34,2)*$F316)*4)/1000000)*C316</f>
        <v>1358.9544960000001</v>
      </c>
      <c r="N316" s="77">
        <f>(((VLOOKUP($H316,'CMIP5 AL dimres'!$A$1:$E$34,3)*VLOOKUP($I316,'CMIP5 AL dimres'!$A$1:$E$34,3)*VLOOKUP($J316,'CMIP5 AL dimres'!$A$1:$E$34,3)*VLOOKUP($K316,'CMIP5 AL dimres'!$A$1:$E$34,3)*$F316)*4)/1000000)*C316</f>
        <v>339.73862400000002</v>
      </c>
      <c r="O316" s="77">
        <f>(((VLOOKUP($H316,'CMIP5 AL dimres'!$A$1:$E$34,4)*VLOOKUP($I316,'CMIP5 AL dimres'!$A$1:$E$34,4)*VLOOKUP($J316,'CMIP5 AL dimres'!$A$1:$E$34,4)*VLOOKUP($K316,'CMIP5 AL dimres'!$A$1:$E$34,4)*$F316)*4)/1000000)*C316</f>
        <v>84.934656000000004</v>
      </c>
      <c r="P316" s="77">
        <f>(((VLOOKUP($H316,'CMIP5 AL dimres'!$A$1:$E$34,5)*VLOOKUP($I316,'CMIP5 AL dimres'!$A$1:$E$34,5)*VLOOKUP($J316,'CMIP5 AL dimres'!$A$1:$E$34,5)*VLOOKUP($K316,'CMIP5 AL dimres'!$A$1:$E$34,5)*$F316)*4)/1000000)*C316</f>
        <v>17.252351999999998</v>
      </c>
    </row>
    <row r="317" spans="1:16" ht="13">
      <c r="A317" s="16">
        <v>1</v>
      </c>
      <c r="B317" s="17" t="s">
        <v>1357</v>
      </c>
      <c r="C317" s="16">
        <v>1</v>
      </c>
      <c r="D317" s="15" t="s">
        <v>457</v>
      </c>
      <c r="E317" s="78" t="s">
        <v>871</v>
      </c>
      <c r="F317" s="32">
        <v>12</v>
      </c>
      <c r="G317" s="16" t="s">
        <v>463</v>
      </c>
      <c r="H317" s="15" t="s">
        <v>2933</v>
      </c>
      <c r="I317" s="15" t="s">
        <v>2897</v>
      </c>
      <c r="J317" s="15" t="s">
        <v>2773</v>
      </c>
      <c r="K317" s="15">
        <v>1</v>
      </c>
      <c r="L317" s="16">
        <v>3</v>
      </c>
      <c r="M317" s="77">
        <f>(((VLOOKUP($H317,'CMIP5 AL dimres'!$A$1:$E$34,2)*VLOOKUP($I317,'CMIP5 AL dimres'!$A$1:$E$34,2)*VLOOKUP($J317,'CMIP5 AL dimres'!$A$1:$E$34,2)*VLOOKUP($K317,'CMIP5 AL dimres'!$A$1:$E$34,2)*$F317)*4)/1000000)*C317</f>
        <v>1358.9544960000001</v>
      </c>
      <c r="N317" s="77">
        <f>(((VLOOKUP($H317,'CMIP5 AL dimres'!$A$1:$E$34,3)*VLOOKUP($I317,'CMIP5 AL dimres'!$A$1:$E$34,3)*VLOOKUP($J317,'CMIP5 AL dimres'!$A$1:$E$34,3)*VLOOKUP($K317,'CMIP5 AL dimres'!$A$1:$E$34,3)*$F317)*4)/1000000)*C317</f>
        <v>339.73862400000002</v>
      </c>
      <c r="O317" s="77">
        <f>(((VLOOKUP($H317,'CMIP5 AL dimres'!$A$1:$E$34,4)*VLOOKUP($I317,'CMIP5 AL dimres'!$A$1:$E$34,4)*VLOOKUP($J317,'CMIP5 AL dimres'!$A$1:$E$34,4)*VLOOKUP($K317,'CMIP5 AL dimres'!$A$1:$E$34,4)*$F317)*4)/1000000)*C317</f>
        <v>84.934656000000004</v>
      </c>
      <c r="P317" s="77">
        <f>(((VLOOKUP($H317,'CMIP5 AL dimres'!$A$1:$E$34,5)*VLOOKUP($I317,'CMIP5 AL dimres'!$A$1:$E$34,5)*VLOOKUP($J317,'CMIP5 AL dimres'!$A$1:$E$34,5)*VLOOKUP($K317,'CMIP5 AL dimres'!$A$1:$E$34,5)*$F317)*4)/1000000)*C317</f>
        <v>17.252351999999998</v>
      </c>
    </row>
    <row r="318" spans="1:16" ht="13">
      <c r="A318" s="16">
        <v>1</v>
      </c>
      <c r="B318" s="17" t="s">
        <v>569</v>
      </c>
      <c r="C318" s="16">
        <v>1</v>
      </c>
      <c r="D318" s="15" t="s">
        <v>457</v>
      </c>
      <c r="E318" s="78" t="s">
        <v>871</v>
      </c>
      <c r="F318" s="32">
        <v>12</v>
      </c>
      <c r="G318" s="16" t="s">
        <v>463</v>
      </c>
      <c r="H318" s="15" t="s">
        <v>2933</v>
      </c>
      <c r="I318" s="15" t="s">
        <v>2897</v>
      </c>
      <c r="J318" s="15" t="s">
        <v>2773</v>
      </c>
      <c r="K318" s="15">
        <v>1</v>
      </c>
      <c r="L318" s="16">
        <v>3</v>
      </c>
      <c r="M318" s="77">
        <f>(((VLOOKUP($H318,'CMIP5 AL dimres'!$A$1:$E$34,2)*VLOOKUP($I318,'CMIP5 AL dimres'!$A$1:$E$34,2)*VLOOKUP($J318,'CMIP5 AL dimres'!$A$1:$E$34,2)*VLOOKUP($K318,'CMIP5 AL dimres'!$A$1:$E$34,2)*$F318)*4)/1000000)*C318</f>
        <v>1358.9544960000001</v>
      </c>
      <c r="N318" s="77">
        <f>(((VLOOKUP($H318,'CMIP5 AL dimres'!$A$1:$E$34,3)*VLOOKUP($I318,'CMIP5 AL dimres'!$A$1:$E$34,3)*VLOOKUP($J318,'CMIP5 AL dimres'!$A$1:$E$34,3)*VLOOKUP($K318,'CMIP5 AL dimres'!$A$1:$E$34,3)*$F318)*4)/1000000)*C318</f>
        <v>339.73862400000002</v>
      </c>
      <c r="O318" s="77">
        <f>(((VLOOKUP($H318,'CMIP5 AL dimres'!$A$1:$E$34,4)*VLOOKUP($I318,'CMIP5 AL dimres'!$A$1:$E$34,4)*VLOOKUP($J318,'CMIP5 AL dimres'!$A$1:$E$34,4)*VLOOKUP($K318,'CMIP5 AL dimres'!$A$1:$E$34,4)*$F318)*4)/1000000)*C318</f>
        <v>84.934656000000004</v>
      </c>
      <c r="P318" s="77">
        <f>(((VLOOKUP($H318,'CMIP5 AL dimres'!$A$1:$E$34,5)*VLOOKUP($I318,'CMIP5 AL dimres'!$A$1:$E$34,5)*VLOOKUP($J318,'CMIP5 AL dimres'!$A$1:$E$34,5)*VLOOKUP($K318,'CMIP5 AL dimres'!$A$1:$E$34,5)*$F318)*4)/1000000)*C318</f>
        <v>17.252351999999998</v>
      </c>
    </row>
    <row r="319" spans="1:16" ht="13">
      <c r="A319" s="16">
        <v>1</v>
      </c>
      <c r="B319" s="17" t="s">
        <v>2530</v>
      </c>
      <c r="C319" s="16">
        <v>1</v>
      </c>
      <c r="D319" s="15" t="s">
        <v>457</v>
      </c>
      <c r="E319" s="78" t="s">
        <v>871</v>
      </c>
      <c r="F319" s="32">
        <v>12</v>
      </c>
      <c r="G319" s="16" t="s">
        <v>463</v>
      </c>
      <c r="H319" s="15" t="s">
        <v>2933</v>
      </c>
      <c r="I319" s="15" t="s">
        <v>2897</v>
      </c>
      <c r="J319" s="15" t="s">
        <v>2773</v>
      </c>
      <c r="K319" s="15">
        <v>1</v>
      </c>
      <c r="L319" s="16">
        <v>3</v>
      </c>
      <c r="M319" s="77">
        <f>(((VLOOKUP($H319,'CMIP5 AL dimres'!$A$1:$E$34,2)*VLOOKUP($I319,'CMIP5 AL dimres'!$A$1:$E$34,2)*VLOOKUP($J319,'CMIP5 AL dimres'!$A$1:$E$34,2)*VLOOKUP($K319,'CMIP5 AL dimres'!$A$1:$E$34,2)*$F319)*4)/1000000)*C319</f>
        <v>1358.9544960000001</v>
      </c>
      <c r="N319" s="77">
        <f>(((VLOOKUP($H319,'CMIP5 AL dimres'!$A$1:$E$34,3)*VLOOKUP($I319,'CMIP5 AL dimres'!$A$1:$E$34,3)*VLOOKUP($J319,'CMIP5 AL dimres'!$A$1:$E$34,3)*VLOOKUP($K319,'CMIP5 AL dimres'!$A$1:$E$34,3)*$F319)*4)/1000000)*C319</f>
        <v>339.73862400000002</v>
      </c>
      <c r="O319" s="77">
        <f>(((VLOOKUP($H319,'CMIP5 AL dimres'!$A$1:$E$34,4)*VLOOKUP($I319,'CMIP5 AL dimres'!$A$1:$E$34,4)*VLOOKUP($J319,'CMIP5 AL dimres'!$A$1:$E$34,4)*VLOOKUP($K319,'CMIP5 AL dimres'!$A$1:$E$34,4)*$F319)*4)/1000000)*C319</f>
        <v>84.934656000000004</v>
      </c>
      <c r="P319" s="77">
        <f>(((VLOOKUP($H319,'CMIP5 AL dimres'!$A$1:$E$34,5)*VLOOKUP($I319,'CMIP5 AL dimres'!$A$1:$E$34,5)*VLOOKUP($J319,'CMIP5 AL dimres'!$A$1:$E$34,5)*VLOOKUP($K319,'CMIP5 AL dimres'!$A$1:$E$34,5)*$F319)*4)/1000000)*C319</f>
        <v>17.252351999999998</v>
      </c>
    </row>
    <row r="320" spans="1:16" ht="13">
      <c r="A320" s="16">
        <v>1</v>
      </c>
      <c r="B320" s="17" t="s">
        <v>2007</v>
      </c>
      <c r="C320" s="16">
        <v>1</v>
      </c>
      <c r="D320" s="15" t="s">
        <v>457</v>
      </c>
      <c r="E320" s="78" t="s">
        <v>871</v>
      </c>
      <c r="F320" s="32">
        <v>12</v>
      </c>
      <c r="G320" s="16" t="s">
        <v>463</v>
      </c>
      <c r="H320" s="15" t="s">
        <v>2933</v>
      </c>
      <c r="I320" s="15" t="s">
        <v>2897</v>
      </c>
      <c r="J320" s="15" t="s">
        <v>2773</v>
      </c>
      <c r="K320" s="15">
        <v>1</v>
      </c>
      <c r="L320" s="16">
        <v>3</v>
      </c>
      <c r="M320" s="77">
        <f>(((VLOOKUP($H320,'CMIP5 AL dimres'!$A$1:$E$34,2)*VLOOKUP($I320,'CMIP5 AL dimres'!$A$1:$E$34,2)*VLOOKUP($J320,'CMIP5 AL dimres'!$A$1:$E$34,2)*VLOOKUP($K320,'CMIP5 AL dimres'!$A$1:$E$34,2)*$F320)*4)/1000000)*C320</f>
        <v>1358.9544960000001</v>
      </c>
      <c r="N320" s="77">
        <f>(((VLOOKUP($H320,'CMIP5 AL dimres'!$A$1:$E$34,3)*VLOOKUP($I320,'CMIP5 AL dimres'!$A$1:$E$34,3)*VLOOKUP($J320,'CMIP5 AL dimres'!$A$1:$E$34,3)*VLOOKUP($K320,'CMIP5 AL dimres'!$A$1:$E$34,3)*$F320)*4)/1000000)*C320</f>
        <v>339.73862400000002</v>
      </c>
      <c r="O320" s="77">
        <f>(((VLOOKUP($H320,'CMIP5 AL dimres'!$A$1:$E$34,4)*VLOOKUP($I320,'CMIP5 AL dimres'!$A$1:$E$34,4)*VLOOKUP($J320,'CMIP5 AL dimres'!$A$1:$E$34,4)*VLOOKUP($K320,'CMIP5 AL dimres'!$A$1:$E$34,4)*$F320)*4)/1000000)*C320</f>
        <v>84.934656000000004</v>
      </c>
      <c r="P320" s="77">
        <f>(((VLOOKUP($H320,'CMIP5 AL dimres'!$A$1:$E$34,5)*VLOOKUP($I320,'CMIP5 AL dimres'!$A$1:$E$34,5)*VLOOKUP($J320,'CMIP5 AL dimres'!$A$1:$E$34,5)*VLOOKUP($K320,'CMIP5 AL dimres'!$A$1:$E$34,5)*$F320)*4)/1000000)*C320</f>
        <v>17.252351999999998</v>
      </c>
    </row>
    <row r="321" spans="1:16" ht="13">
      <c r="A321" s="16">
        <v>1</v>
      </c>
      <c r="B321" s="17" t="s">
        <v>2141</v>
      </c>
      <c r="C321" s="16">
        <v>1</v>
      </c>
      <c r="D321" s="15" t="s">
        <v>457</v>
      </c>
      <c r="E321" s="78" t="s">
        <v>871</v>
      </c>
      <c r="F321" s="32">
        <v>12</v>
      </c>
      <c r="G321" s="16" t="s">
        <v>463</v>
      </c>
      <c r="H321" s="15" t="s">
        <v>2933</v>
      </c>
      <c r="I321" s="15" t="s">
        <v>2897</v>
      </c>
      <c r="J321" s="15" t="s">
        <v>2773</v>
      </c>
      <c r="K321" s="15">
        <v>1</v>
      </c>
      <c r="L321" s="16">
        <v>3</v>
      </c>
      <c r="M321" s="77">
        <f>(((VLOOKUP($H321,'CMIP5 AL dimres'!$A$1:$E$34,2)*VLOOKUP($I321,'CMIP5 AL dimres'!$A$1:$E$34,2)*VLOOKUP($J321,'CMIP5 AL dimres'!$A$1:$E$34,2)*VLOOKUP($K321,'CMIP5 AL dimres'!$A$1:$E$34,2)*$F321)*4)/1000000)*C321</f>
        <v>1358.9544960000001</v>
      </c>
      <c r="N321" s="77">
        <f>(((VLOOKUP($H321,'CMIP5 AL dimres'!$A$1:$E$34,3)*VLOOKUP($I321,'CMIP5 AL dimres'!$A$1:$E$34,3)*VLOOKUP($J321,'CMIP5 AL dimres'!$A$1:$E$34,3)*VLOOKUP($K321,'CMIP5 AL dimres'!$A$1:$E$34,3)*$F321)*4)/1000000)*C321</f>
        <v>339.73862400000002</v>
      </c>
      <c r="O321" s="77">
        <f>(((VLOOKUP($H321,'CMIP5 AL dimres'!$A$1:$E$34,4)*VLOOKUP($I321,'CMIP5 AL dimres'!$A$1:$E$34,4)*VLOOKUP($J321,'CMIP5 AL dimres'!$A$1:$E$34,4)*VLOOKUP($K321,'CMIP5 AL dimres'!$A$1:$E$34,4)*$F321)*4)/1000000)*C321</f>
        <v>84.934656000000004</v>
      </c>
      <c r="P321" s="77">
        <f>(((VLOOKUP($H321,'CMIP5 AL dimres'!$A$1:$E$34,5)*VLOOKUP($I321,'CMIP5 AL dimres'!$A$1:$E$34,5)*VLOOKUP($J321,'CMIP5 AL dimres'!$A$1:$E$34,5)*VLOOKUP($K321,'CMIP5 AL dimres'!$A$1:$E$34,5)*$F321)*4)/1000000)*C321</f>
        <v>17.252351999999998</v>
      </c>
    </row>
    <row r="322" spans="1:16" ht="13">
      <c r="A322" s="16">
        <v>1</v>
      </c>
      <c r="B322" s="17" t="s">
        <v>2142</v>
      </c>
      <c r="C322" s="16">
        <v>1</v>
      </c>
      <c r="D322" s="15" t="s">
        <v>457</v>
      </c>
      <c r="E322" s="78" t="s">
        <v>871</v>
      </c>
      <c r="F322" s="32">
        <v>12</v>
      </c>
      <c r="G322" s="16" t="s">
        <v>463</v>
      </c>
      <c r="H322" s="15" t="s">
        <v>2933</v>
      </c>
      <c r="I322" s="15" t="s">
        <v>2897</v>
      </c>
      <c r="J322" s="15" t="s">
        <v>2773</v>
      </c>
      <c r="K322" s="15">
        <v>1</v>
      </c>
      <c r="L322" s="16">
        <v>3</v>
      </c>
      <c r="M322" s="77">
        <f>(((VLOOKUP($H322,'CMIP5 AL dimres'!$A$1:$E$34,2)*VLOOKUP($I322,'CMIP5 AL dimres'!$A$1:$E$34,2)*VLOOKUP($J322,'CMIP5 AL dimres'!$A$1:$E$34,2)*VLOOKUP($K322,'CMIP5 AL dimres'!$A$1:$E$34,2)*$F322)*4)/1000000)*C322</f>
        <v>1358.9544960000001</v>
      </c>
      <c r="N322" s="77">
        <f>(((VLOOKUP($H322,'CMIP5 AL dimres'!$A$1:$E$34,3)*VLOOKUP($I322,'CMIP5 AL dimres'!$A$1:$E$34,3)*VLOOKUP($J322,'CMIP5 AL dimres'!$A$1:$E$34,3)*VLOOKUP($K322,'CMIP5 AL dimres'!$A$1:$E$34,3)*$F322)*4)/1000000)*C322</f>
        <v>339.73862400000002</v>
      </c>
      <c r="O322" s="77">
        <f>(((VLOOKUP($H322,'CMIP5 AL dimres'!$A$1:$E$34,4)*VLOOKUP($I322,'CMIP5 AL dimres'!$A$1:$E$34,4)*VLOOKUP($J322,'CMIP5 AL dimres'!$A$1:$E$34,4)*VLOOKUP($K322,'CMIP5 AL dimres'!$A$1:$E$34,4)*$F322)*4)/1000000)*C322</f>
        <v>84.934656000000004</v>
      </c>
      <c r="P322" s="77">
        <f>(((VLOOKUP($H322,'CMIP5 AL dimres'!$A$1:$E$34,5)*VLOOKUP($I322,'CMIP5 AL dimres'!$A$1:$E$34,5)*VLOOKUP($J322,'CMIP5 AL dimres'!$A$1:$E$34,5)*VLOOKUP($K322,'CMIP5 AL dimres'!$A$1:$E$34,5)*$F322)*4)/1000000)*C322</f>
        <v>17.252351999999998</v>
      </c>
    </row>
    <row r="323" spans="1:16" ht="13">
      <c r="A323" s="16">
        <v>1</v>
      </c>
      <c r="B323" s="17" t="s">
        <v>2143</v>
      </c>
      <c r="C323" s="16">
        <v>1</v>
      </c>
      <c r="D323" s="15" t="s">
        <v>457</v>
      </c>
      <c r="E323" s="78" t="s">
        <v>871</v>
      </c>
      <c r="F323" s="32">
        <v>12</v>
      </c>
      <c r="G323" s="16" t="s">
        <v>463</v>
      </c>
      <c r="H323" s="15" t="s">
        <v>2933</v>
      </c>
      <c r="I323" s="15" t="s">
        <v>2897</v>
      </c>
      <c r="J323" s="15" t="s">
        <v>2773</v>
      </c>
      <c r="K323" s="15">
        <v>1</v>
      </c>
      <c r="L323" s="16">
        <v>3</v>
      </c>
      <c r="M323" s="77">
        <f>(((VLOOKUP($H323,'CMIP5 AL dimres'!$A$1:$E$34,2)*VLOOKUP($I323,'CMIP5 AL dimres'!$A$1:$E$34,2)*VLOOKUP($J323,'CMIP5 AL dimres'!$A$1:$E$34,2)*VLOOKUP($K323,'CMIP5 AL dimres'!$A$1:$E$34,2)*$F323)*4)/1000000)*C323</f>
        <v>1358.9544960000001</v>
      </c>
      <c r="N323" s="77">
        <f>(((VLOOKUP($H323,'CMIP5 AL dimres'!$A$1:$E$34,3)*VLOOKUP($I323,'CMIP5 AL dimres'!$A$1:$E$34,3)*VLOOKUP($J323,'CMIP5 AL dimres'!$A$1:$E$34,3)*VLOOKUP($K323,'CMIP5 AL dimres'!$A$1:$E$34,3)*$F323)*4)/1000000)*C323</f>
        <v>339.73862400000002</v>
      </c>
      <c r="O323" s="77">
        <f>(((VLOOKUP($H323,'CMIP5 AL dimres'!$A$1:$E$34,4)*VLOOKUP($I323,'CMIP5 AL dimres'!$A$1:$E$34,4)*VLOOKUP($J323,'CMIP5 AL dimres'!$A$1:$E$34,4)*VLOOKUP($K323,'CMIP5 AL dimres'!$A$1:$E$34,4)*$F323)*4)/1000000)*C323</f>
        <v>84.934656000000004</v>
      </c>
      <c r="P323" s="77">
        <f>(((VLOOKUP($H323,'CMIP5 AL dimres'!$A$1:$E$34,5)*VLOOKUP($I323,'CMIP5 AL dimres'!$A$1:$E$34,5)*VLOOKUP($J323,'CMIP5 AL dimres'!$A$1:$E$34,5)*VLOOKUP($K323,'CMIP5 AL dimres'!$A$1:$E$34,5)*$F323)*4)/1000000)*C323</f>
        <v>17.252351999999998</v>
      </c>
    </row>
    <row r="324" spans="1:16" ht="13">
      <c r="A324" s="16">
        <v>1</v>
      </c>
      <c r="B324" s="17" t="s">
        <v>2144</v>
      </c>
      <c r="C324" s="16">
        <v>1</v>
      </c>
      <c r="D324" s="15" t="s">
        <v>457</v>
      </c>
      <c r="E324" s="78" t="s">
        <v>871</v>
      </c>
      <c r="F324" s="32">
        <v>12</v>
      </c>
      <c r="G324" s="16" t="s">
        <v>463</v>
      </c>
      <c r="H324" s="15" t="s">
        <v>2933</v>
      </c>
      <c r="I324" s="15" t="s">
        <v>2897</v>
      </c>
      <c r="J324" s="15" t="s">
        <v>2773</v>
      </c>
      <c r="K324" s="15">
        <v>1</v>
      </c>
      <c r="L324" s="16">
        <v>3</v>
      </c>
      <c r="M324" s="77">
        <f>(((VLOOKUP($H324,'CMIP5 AL dimres'!$A$1:$E$34,2)*VLOOKUP($I324,'CMIP5 AL dimres'!$A$1:$E$34,2)*VLOOKUP($J324,'CMIP5 AL dimres'!$A$1:$E$34,2)*VLOOKUP($K324,'CMIP5 AL dimres'!$A$1:$E$34,2)*$F324)*4)/1000000)*C324</f>
        <v>1358.9544960000001</v>
      </c>
      <c r="N324" s="77">
        <f>(((VLOOKUP($H324,'CMIP5 AL dimres'!$A$1:$E$34,3)*VLOOKUP($I324,'CMIP5 AL dimres'!$A$1:$E$34,3)*VLOOKUP($J324,'CMIP5 AL dimres'!$A$1:$E$34,3)*VLOOKUP($K324,'CMIP5 AL dimres'!$A$1:$E$34,3)*$F324)*4)/1000000)*C324</f>
        <v>339.73862400000002</v>
      </c>
      <c r="O324" s="77">
        <f>(((VLOOKUP($H324,'CMIP5 AL dimres'!$A$1:$E$34,4)*VLOOKUP($I324,'CMIP5 AL dimres'!$A$1:$E$34,4)*VLOOKUP($J324,'CMIP5 AL dimres'!$A$1:$E$34,4)*VLOOKUP($K324,'CMIP5 AL dimres'!$A$1:$E$34,4)*$F324)*4)/1000000)*C324</f>
        <v>84.934656000000004</v>
      </c>
      <c r="P324" s="77">
        <f>(((VLOOKUP($H324,'CMIP5 AL dimres'!$A$1:$E$34,5)*VLOOKUP($I324,'CMIP5 AL dimres'!$A$1:$E$34,5)*VLOOKUP($J324,'CMIP5 AL dimres'!$A$1:$E$34,5)*VLOOKUP($K324,'CMIP5 AL dimres'!$A$1:$E$34,5)*$F324)*4)/1000000)*C324</f>
        <v>17.252351999999998</v>
      </c>
    </row>
    <row r="325" spans="1:16" ht="13">
      <c r="A325" s="16">
        <v>1</v>
      </c>
      <c r="B325" s="17" t="s">
        <v>2078</v>
      </c>
      <c r="C325" s="16">
        <v>1</v>
      </c>
      <c r="D325" s="15" t="s">
        <v>457</v>
      </c>
      <c r="E325" s="78" t="s">
        <v>871</v>
      </c>
      <c r="F325" s="32">
        <v>12</v>
      </c>
      <c r="G325" s="16" t="s">
        <v>463</v>
      </c>
      <c r="H325" s="15" t="s">
        <v>2933</v>
      </c>
      <c r="I325" s="15" t="s">
        <v>2897</v>
      </c>
      <c r="J325" s="15" t="s">
        <v>2773</v>
      </c>
      <c r="K325" s="15">
        <v>1</v>
      </c>
      <c r="L325" s="16">
        <v>3</v>
      </c>
      <c r="M325" s="77">
        <f>(((VLOOKUP($H325,'CMIP5 AL dimres'!$A$1:$E$34,2)*VLOOKUP($I325,'CMIP5 AL dimres'!$A$1:$E$34,2)*VLOOKUP($J325,'CMIP5 AL dimres'!$A$1:$E$34,2)*VLOOKUP($K325,'CMIP5 AL dimres'!$A$1:$E$34,2)*$F325)*4)/1000000)*C325</f>
        <v>1358.9544960000001</v>
      </c>
      <c r="N325" s="77">
        <f>(((VLOOKUP($H325,'CMIP5 AL dimres'!$A$1:$E$34,3)*VLOOKUP($I325,'CMIP5 AL dimres'!$A$1:$E$34,3)*VLOOKUP($J325,'CMIP5 AL dimres'!$A$1:$E$34,3)*VLOOKUP($K325,'CMIP5 AL dimres'!$A$1:$E$34,3)*$F325)*4)/1000000)*C325</f>
        <v>339.73862400000002</v>
      </c>
      <c r="O325" s="77">
        <f>(((VLOOKUP($H325,'CMIP5 AL dimres'!$A$1:$E$34,4)*VLOOKUP($I325,'CMIP5 AL dimres'!$A$1:$E$34,4)*VLOOKUP($J325,'CMIP5 AL dimres'!$A$1:$E$34,4)*VLOOKUP($K325,'CMIP5 AL dimres'!$A$1:$E$34,4)*$F325)*4)/1000000)*C325</f>
        <v>84.934656000000004</v>
      </c>
      <c r="P325" s="77">
        <f>(((VLOOKUP($H325,'CMIP5 AL dimres'!$A$1:$E$34,5)*VLOOKUP($I325,'CMIP5 AL dimres'!$A$1:$E$34,5)*VLOOKUP($J325,'CMIP5 AL dimres'!$A$1:$E$34,5)*VLOOKUP($K325,'CMIP5 AL dimres'!$A$1:$E$34,5)*$F325)*4)/1000000)*C325</f>
        <v>17.252351999999998</v>
      </c>
    </row>
    <row r="326" spans="1:16" ht="13">
      <c r="A326" s="16">
        <v>1</v>
      </c>
      <c r="B326" s="17" t="s">
        <v>2354</v>
      </c>
      <c r="C326" s="16">
        <v>1</v>
      </c>
      <c r="D326" s="15" t="s">
        <v>457</v>
      </c>
      <c r="E326" s="78" t="s">
        <v>871</v>
      </c>
      <c r="F326" s="32">
        <v>12</v>
      </c>
      <c r="G326" s="16" t="s">
        <v>463</v>
      </c>
      <c r="H326" s="15" t="s">
        <v>2933</v>
      </c>
      <c r="I326" s="15" t="s">
        <v>2897</v>
      </c>
      <c r="J326" s="15" t="s">
        <v>2773</v>
      </c>
      <c r="K326" s="15">
        <v>1</v>
      </c>
      <c r="L326" s="16">
        <v>3</v>
      </c>
      <c r="M326" s="77">
        <f>(((VLOOKUP($H326,'CMIP5 AL dimres'!$A$1:$E$34,2)*VLOOKUP($I326,'CMIP5 AL dimres'!$A$1:$E$34,2)*VLOOKUP($J326,'CMIP5 AL dimres'!$A$1:$E$34,2)*VLOOKUP($K326,'CMIP5 AL dimres'!$A$1:$E$34,2)*$F326)*4)/1000000)*C326</f>
        <v>1358.9544960000001</v>
      </c>
      <c r="N326" s="77">
        <f>(((VLOOKUP($H326,'CMIP5 AL dimres'!$A$1:$E$34,3)*VLOOKUP($I326,'CMIP5 AL dimres'!$A$1:$E$34,3)*VLOOKUP($J326,'CMIP5 AL dimres'!$A$1:$E$34,3)*VLOOKUP($K326,'CMIP5 AL dimres'!$A$1:$E$34,3)*$F326)*4)/1000000)*C326</f>
        <v>339.73862400000002</v>
      </c>
      <c r="O326" s="77">
        <f>(((VLOOKUP($H326,'CMIP5 AL dimres'!$A$1:$E$34,4)*VLOOKUP($I326,'CMIP5 AL dimres'!$A$1:$E$34,4)*VLOOKUP($J326,'CMIP5 AL dimres'!$A$1:$E$34,4)*VLOOKUP($K326,'CMIP5 AL dimres'!$A$1:$E$34,4)*$F326)*4)/1000000)*C326</f>
        <v>84.934656000000004</v>
      </c>
      <c r="P326" s="77">
        <f>(((VLOOKUP($H326,'CMIP5 AL dimres'!$A$1:$E$34,5)*VLOOKUP($I326,'CMIP5 AL dimres'!$A$1:$E$34,5)*VLOOKUP($J326,'CMIP5 AL dimres'!$A$1:$E$34,5)*VLOOKUP($K326,'CMIP5 AL dimres'!$A$1:$E$34,5)*$F326)*4)/1000000)*C326</f>
        <v>17.252351999999998</v>
      </c>
    </row>
    <row r="327" spans="1:16" ht="13">
      <c r="A327" s="16">
        <v>1</v>
      </c>
      <c r="B327" s="17" t="s">
        <v>2357</v>
      </c>
      <c r="C327" s="16">
        <v>1</v>
      </c>
      <c r="D327" s="15" t="s">
        <v>457</v>
      </c>
      <c r="E327" s="78" t="s">
        <v>871</v>
      </c>
      <c r="F327" s="32">
        <v>12</v>
      </c>
      <c r="G327" s="16" t="s">
        <v>463</v>
      </c>
      <c r="H327" s="15" t="s">
        <v>2933</v>
      </c>
      <c r="I327" s="15" t="s">
        <v>2897</v>
      </c>
      <c r="J327" s="15" t="s">
        <v>2773</v>
      </c>
      <c r="K327" s="15">
        <v>1</v>
      </c>
      <c r="L327" s="16">
        <v>3</v>
      </c>
      <c r="M327" s="77">
        <f>(((VLOOKUP($H327,'CMIP5 AL dimres'!$A$1:$E$34,2)*VLOOKUP($I327,'CMIP5 AL dimres'!$A$1:$E$34,2)*VLOOKUP($J327,'CMIP5 AL dimres'!$A$1:$E$34,2)*VLOOKUP($K327,'CMIP5 AL dimres'!$A$1:$E$34,2)*$F327)*4)/1000000)*C327</f>
        <v>1358.9544960000001</v>
      </c>
      <c r="N327" s="77">
        <f>(((VLOOKUP($H327,'CMIP5 AL dimres'!$A$1:$E$34,3)*VLOOKUP($I327,'CMIP5 AL dimres'!$A$1:$E$34,3)*VLOOKUP($J327,'CMIP5 AL dimres'!$A$1:$E$34,3)*VLOOKUP($K327,'CMIP5 AL dimres'!$A$1:$E$34,3)*$F327)*4)/1000000)*C327</f>
        <v>339.73862400000002</v>
      </c>
      <c r="O327" s="77">
        <f>(((VLOOKUP($H327,'CMIP5 AL dimres'!$A$1:$E$34,4)*VLOOKUP($I327,'CMIP5 AL dimres'!$A$1:$E$34,4)*VLOOKUP($J327,'CMIP5 AL dimres'!$A$1:$E$34,4)*VLOOKUP($K327,'CMIP5 AL dimres'!$A$1:$E$34,4)*$F327)*4)/1000000)*C327</f>
        <v>84.934656000000004</v>
      </c>
      <c r="P327" s="77">
        <f>(((VLOOKUP($H327,'CMIP5 AL dimres'!$A$1:$E$34,5)*VLOOKUP($I327,'CMIP5 AL dimres'!$A$1:$E$34,5)*VLOOKUP($J327,'CMIP5 AL dimres'!$A$1:$E$34,5)*VLOOKUP($K327,'CMIP5 AL dimres'!$A$1:$E$34,5)*$F327)*4)/1000000)*C327</f>
        <v>17.252351999999998</v>
      </c>
    </row>
    <row r="328" spans="1:16" ht="13">
      <c r="A328" s="16">
        <v>1</v>
      </c>
      <c r="B328" s="17" t="s">
        <v>2454</v>
      </c>
      <c r="C328" s="16">
        <v>1</v>
      </c>
      <c r="D328" s="15" t="s">
        <v>457</v>
      </c>
      <c r="E328" s="78" t="s">
        <v>871</v>
      </c>
      <c r="F328" s="32">
        <v>12</v>
      </c>
      <c r="G328" s="16" t="s">
        <v>463</v>
      </c>
      <c r="H328" s="15" t="s">
        <v>2933</v>
      </c>
      <c r="I328" s="15" t="s">
        <v>2897</v>
      </c>
      <c r="J328" s="15" t="s">
        <v>2773</v>
      </c>
      <c r="K328" s="15">
        <v>1</v>
      </c>
      <c r="L328" s="16">
        <v>3</v>
      </c>
      <c r="M328" s="77">
        <f>(((VLOOKUP($H328,'CMIP5 AL dimres'!$A$1:$E$34,2)*VLOOKUP($I328,'CMIP5 AL dimres'!$A$1:$E$34,2)*VLOOKUP($J328,'CMIP5 AL dimres'!$A$1:$E$34,2)*VLOOKUP($K328,'CMIP5 AL dimres'!$A$1:$E$34,2)*$F328)*4)/1000000)*C328</f>
        <v>1358.9544960000001</v>
      </c>
      <c r="N328" s="77">
        <f>(((VLOOKUP($H328,'CMIP5 AL dimres'!$A$1:$E$34,3)*VLOOKUP($I328,'CMIP5 AL dimres'!$A$1:$E$34,3)*VLOOKUP($J328,'CMIP5 AL dimres'!$A$1:$E$34,3)*VLOOKUP($K328,'CMIP5 AL dimres'!$A$1:$E$34,3)*$F328)*4)/1000000)*C328</f>
        <v>339.73862400000002</v>
      </c>
      <c r="O328" s="77">
        <f>(((VLOOKUP($H328,'CMIP5 AL dimres'!$A$1:$E$34,4)*VLOOKUP($I328,'CMIP5 AL dimres'!$A$1:$E$34,4)*VLOOKUP($J328,'CMIP5 AL dimres'!$A$1:$E$34,4)*VLOOKUP($K328,'CMIP5 AL dimres'!$A$1:$E$34,4)*$F328)*4)/1000000)*C328</f>
        <v>84.934656000000004</v>
      </c>
      <c r="P328" s="77">
        <f>(((VLOOKUP($H328,'CMIP5 AL dimres'!$A$1:$E$34,5)*VLOOKUP($I328,'CMIP5 AL dimres'!$A$1:$E$34,5)*VLOOKUP($J328,'CMIP5 AL dimres'!$A$1:$E$34,5)*VLOOKUP($K328,'CMIP5 AL dimres'!$A$1:$E$34,5)*$F328)*4)/1000000)*C328</f>
        <v>17.252351999999998</v>
      </c>
    </row>
    <row r="329" spans="1:16" ht="13">
      <c r="A329" s="16">
        <v>1</v>
      </c>
      <c r="B329" s="17" t="s">
        <v>2457</v>
      </c>
      <c r="C329" s="16">
        <v>1</v>
      </c>
      <c r="D329" s="15" t="s">
        <v>457</v>
      </c>
      <c r="E329" s="78" t="s">
        <v>871</v>
      </c>
      <c r="F329" s="32">
        <v>12</v>
      </c>
      <c r="G329" s="16" t="s">
        <v>463</v>
      </c>
      <c r="H329" s="15" t="s">
        <v>2933</v>
      </c>
      <c r="I329" s="15" t="s">
        <v>2897</v>
      </c>
      <c r="J329" s="15" t="s">
        <v>2773</v>
      </c>
      <c r="K329" s="15">
        <v>1</v>
      </c>
      <c r="L329" s="16">
        <v>3</v>
      </c>
      <c r="M329" s="77">
        <f>(((VLOOKUP($H329,'CMIP5 AL dimres'!$A$1:$E$34,2)*VLOOKUP($I329,'CMIP5 AL dimres'!$A$1:$E$34,2)*VLOOKUP($J329,'CMIP5 AL dimres'!$A$1:$E$34,2)*VLOOKUP($K329,'CMIP5 AL dimres'!$A$1:$E$34,2)*$F329)*4)/1000000)*C329</f>
        <v>1358.9544960000001</v>
      </c>
      <c r="N329" s="77">
        <f>(((VLOOKUP($H329,'CMIP5 AL dimres'!$A$1:$E$34,3)*VLOOKUP($I329,'CMIP5 AL dimres'!$A$1:$E$34,3)*VLOOKUP($J329,'CMIP5 AL dimres'!$A$1:$E$34,3)*VLOOKUP($K329,'CMIP5 AL dimres'!$A$1:$E$34,3)*$F329)*4)/1000000)*C329</f>
        <v>339.73862400000002</v>
      </c>
      <c r="O329" s="77">
        <f>(((VLOOKUP($H329,'CMIP5 AL dimres'!$A$1:$E$34,4)*VLOOKUP($I329,'CMIP5 AL dimres'!$A$1:$E$34,4)*VLOOKUP($J329,'CMIP5 AL dimres'!$A$1:$E$34,4)*VLOOKUP($K329,'CMIP5 AL dimres'!$A$1:$E$34,4)*$F329)*4)/1000000)*C329</f>
        <v>84.934656000000004</v>
      </c>
      <c r="P329" s="77">
        <f>(((VLOOKUP($H329,'CMIP5 AL dimres'!$A$1:$E$34,5)*VLOOKUP($I329,'CMIP5 AL dimres'!$A$1:$E$34,5)*VLOOKUP($J329,'CMIP5 AL dimres'!$A$1:$E$34,5)*VLOOKUP($K329,'CMIP5 AL dimres'!$A$1:$E$34,5)*$F329)*4)/1000000)*C329</f>
        <v>17.252351999999998</v>
      </c>
    </row>
    <row r="330" spans="1:16" ht="13">
      <c r="A330" s="16">
        <v>1</v>
      </c>
      <c r="B330" s="17" t="s">
        <v>2683</v>
      </c>
      <c r="C330" s="16">
        <v>1</v>
      </c>
      <c r="D330" s="15" t="s">
        <v>457</v>
      </c>
      <c r="E330" s="78" t="s">
        <v>871</v>
      </c>
      <c r="F330" s="32">
        <v>12</v>
      </c>
      <c r="G330" s="16" t="s">
        <v>463</v>
      </c>
      <c r="H330" s="15" t="s">
        <v>2933</v>
      </c>
      <c r="I330" s="15" t="s">
        <v>2897</v>
      </c>
      <c r="J330" s="15" t="s">
        <v>2773</v>
      </c>
      <c r="K330" s="15">
        <v>1</v>
      </c>
      <c r="L330" s="16">
        <v>3</v>
      </c>
      <c r="M330" s="77">
        <f>(((VLOOKUP($H330,'CMIP5 AL dimres'!$A$1:$E$34,2)*VLOOKUP($I330,'CMIP5 AL dimres'!$A$1:$E$34,2)*VLOOKUP($J330,'CMIP5 AL dimres'!$A$1:$E$34,2)*VLOOKUP($K330,'CMIP5 AL dimres'!$A$1:$E$34,2)*$F330)*4)/1000000)*C330</f>
        <v>1358.9544960000001</v>
      </c>
      <c r="N330" s="77">
        <f>(((VLOOKUP($H330,'CMIP5 AL dimres'!$A$1:$E$34,3)*VLOOKUP($I330,'CMIP5 AL dimres'!$A$1:$E$34,3)*VLOOKUP($J330,'CMIP5 AL dimres'!$A$1:$E$34,3)*VLOOKUP($K330,'CMIP5 AL dimres'!$A$1:$E$34,3)*$F330)*4)/1000000)*C330</f>
        <v>339.73862400000002</v>
      </c>
      <c r="O330" s="77">
        <f>(((VLOOKUP($H330,'CMIP5 AL dimres'!$A$1:$E$34,4)*VLOOKUP($I330,'CMIP5 AL dimres'!$A$1:$E$34,4)*VLOOKUP($J330,'CMIP5 AL dimres'!$A$1:$E$34,4)*VLOOKUP($K330,'CMIP5 AL dimres'!$A$1:$E$34,4)*$F330)*4)/1000000)*C330</f>
        <v>84.934656000000004</v>
      </c>
      <c r="P330" s="77">
        <f>(((VLOOKUP($H330,'CMIP5 AL dimres'!$A$1:$E$34,5)*VLOOKUP($I330,'CMIP5 AL dimres'!$A$1:$E$34,5)*VLOOKUP($J330,'CMIP5 AL dimres'!$A$1:$E$34,5)*VLOOKUP($K330,'CMIP5 AL dimres'!$A$1:$E$34,5)*$F330)*4)/1000000)*C330</f>
        <v>17.252351999999998</v>
      </c>
    </row>
    <row r="331" spans="1:16" ht="13">
      <c r="A331" s="16">
        <v>2</v>
      </c>
      <c r="B331" s="17" t="s">
        <v>1364</v>
      </c>
      <c r="C331" s="16">
        <v>1</v>
      </c>
      <c r="D331" s="15" t="s">
        <v>457</v>
      </c>
      <c r="E331" s="78" t="s">
        <v>871</v>
      </c>
      <c r="F331" s="32">
        <v>12</v>
      </c>
      <c r="G331" s="16" t="s">
        <v>463</v>
      </c>
      <c r="H331" s="15" t="s">
        <v>2933</v>
      </c>
      <c r="I331" s="15" t="s">
        <v>2897</v>
      </c>
      <c r="J331" s="15" t="s">
        <v>2773</v>
      </c>
      <c r="K331" s="15">
        <v>1</v>
      </c>
      <c r="L331" s="16">
        <v>3</v>
      </c>
      <c r="M331" s="77">
        <f>(((VLOOKUP($H331,'CMIP5 AL dimres'!$A$1:$E$34,2)*VLOOKUP($I331,'CMIP5 AL dimres'!$A$1:$E$34,2)*VLOOKUP($J331,'CMIP5 AL dimres'!$A$1:$E$34,2)*VLOOKUP($K331,'CMIP5 AL dimres'!$A$1:$E$34,2)*$F331)*4)/1000000)*C331</f>
        <v>1358.9544960000001</v>
      </c>
      <c r="N331" s="77">
        <f>(((VLOOKUP($H331,'CMIP5 AL dimres'!$A$1:$E$34,3)*VLOOKUP($I331,'CMIP5 AL dimres'!$A$1:$E$34,3)*VLOOKUP($J331,'CMIP5 AL dimres'!$A$1:$E$34,3)*VLOOKUP($K331,'CMIP5 AL dimres'!$A$1:$E$34,3)*$F331)*4)/1000000)*C331</f>
        <v>339.73862400000002</v>
      </c>
      <c r="O331" s="77">
        <f>(((VLOOKUP($H331,'CMIP5 AL dimres'!$A$1:$E$34,4)*VLOOKUP($I331,'CMIP5 AL dimres'!$A$1:$E$34,4)*VLOOKUP($J331,'CMIP5 AL dimres'!$A$1:$E$34,4)*VLOOKUP($K331,'CMIP5 AL dimres'!$A$1:$E$34,4)*$F331)*4)/1000000)*C331</f>
        <v>84.934656000000004</v>
      </c>
      <c r="P331" s="77">
        <f>(((VLOOKUP($H331,'CMIP5 AL dimres'!$A$1:$E$34,5)*VLOOKUP($I331,'CMIP5 AL dimres'!$A$1:$E$34,5)*VLOOKUP($J331,'CMIP5 AL dimres'!$A$1:$E$34,5)*VLOOKUP($K331,'CMIP5 AL dimres'!$A$1:$E$34,5)*$F331)*4)/1000000)*C331</f>
        <v>17.252351999999998</v>
      </c>
    </row>
    <row r="332" spans="1:16" ht="13">
      <c r="A332" s="16">
        <v>2</v>
      </c>
      <c r="B332" s="17" t="s">
        <v>2282</v>
      </c>
      <c r="C332" s="16">
        <v>1</v>
      </c>
      <c r="D332" s="15" t="s">
        <v>457</v>
      </c>
      <c r="E332" s="78" t="s">
        <v>871</v>
      </c>
      <c r="F332" s="32">
        <v>12</v>
      </c>
      <c r="G332" s="16" t="s">
        <v>463</v>
      </c>
      <c r="H332" s="15" t="s">
        <v>2933</v>
      </c>
      <c r="I332" s="15" t="s">
        <v>2897</v>
      </c>
      <c r="J332" s="15" t="s">
        <v>2773</v>
      </c>
      <c r="K332" s="15">
        <v>1</v>
      </c>
      <c r="L332" s="16">
        <v>3</v>
      </c>
      <c r="M332" s="77">
        <f>(((VLOOKUP($H332,'CMIP5 AL dimres'!$A$1:$E$34,2)*VLOOKUP($I332,'CMIP5 AL dimres'!$A$1:$E$34,2)*VLOOKUP($J332,'CMIP5 AL dimres'!$A$1:$E$34,2)*VLOOKUP($K332,'CMIP5 AL dimres'!$A$1:$E$34,2)*$F332)*4)/1000000)*C332</f>
        <v>1358.9544960000001</v>
      </c>
      <c r="N332" s="77">
        <f>(((VLOOKUP($H332,'CMIP5 AL dimres'!$A$1:$E$34,3)*VLOOKUP($I332,'CMIP5 AL dimres'!$A$1:$E$34,3)*VLOOKUP($J332,'CMIP5 AL dimres'!$A$1:$E$34,3)*VLOOKUP($K332,'CMIP5 AL dimres'!$A$1:$E$34,3)*$F332)*4)/1000000)*C332</f>
        <v>339.73862400000002</v>
      </c>
      <c r="O332" s="77">
        <f>(((VLOOKUP($H332,'CMIP5 AL dimres'!$A$1:$E$34,4)*VLOOKUP($I332,'CMIP5 AL dimres'!$A$1:$E$34,4)*VLOOKUP($J332,'CMIP5 AL dimres'!$A$1:$E$34,4)*VLOOKUP($K332,'CMIP5 AL dimres'!$A$1:$E$34,4)*$F332)*4)/1000000)*C332</f>
        <v>84.934656000000004</v>
      </c>
      <c r="P332" s="77">
        <f>(((VLOOKUP($H332,'CMIP5 AL dimres'!$A$1:$E$34,5)*VLOOKUP($I332,'CMIP5 AL dimres'!$A$1:$E$34,5)*VLOOKUP($J332,'CMIP5 AL dimres'!$A$1:$E$34,5)*VLOOKUP($K332,'CMIP5 AL dimres'!$A$1:$E$34,5)*$F332)*4)/1000000)*C332</f>
        <v>17.252351999999998</v>
      </c>
    </row>
    <row r="333" spans="1:16" ht="13">
      <c r="A333" s="16">
        <v>2</v>
      </c>
      <c r="B333" s="17" t="s">
        <v>2376</v>
      </c>
      <c r="C333" s="16">
        <v>1</v>
      </c>
      <c r="D333" s="15" t="s">
        <v>457</v>
      </c>
      <c r="E333" s="78" t="s">
        <v>871</v>
      </c>
      <c r="F333" s="32">
        <v>12</v>
      </c>
      <c r="G333" s="16" t="s">
        <v>463</v>
      </c>
      <c r="H333" s="15" t="s">
        <v>2933</v>
      </c>
      <c r="I333" s="15" t="s">
        <v>2897</v>
      </c>
      <c r="J333" s="15" t="s">
        <v>2773</v>
      </c>
      <c r="K333" s="15">
        <v>1</v>
      </c>
      <c r="L333" s="16">
        <v>3</v>
      </c>
      <c r="M333" s="77">
        <f>(((VLOOKUP($H333,'CMIP5 AL dimres'!$A$1:$E$34,2)*VLOOKUP($I333,'CMIP5 AL dimres'!$A$1:$E$34,2)*VLOOKUP($J333,'CMIP5 AL dimres'!$A$1:$E$34,2)*VLOOKUP($K333,'CMIP5 AL dimres'!$A$1:$E$34,2)*$F333)*4)/1000000)*C333</f>
        <v>1358.9544960000001</v>
      </c>
      <c r="N333" s="77">
        <f>(((VLOOKUP($H333,'CMIP5 AL dimres'!$A$1:$E$34,3)*VLOOKUP($I333,'CMIP5 AL dimres'!$A$1:$E$34,3)*VLOOKUP($J333,'CMIP5 AL dimres'!$A$1:$E$34,3)*VLOOKUP($K333,'CMIP5 AL dimres'!$A$1:$E$34,3)*$F333)*4)/1000000)*C333</f>
        <v>339.73862400000002</v>
      </c>
      <c r="O333" s="77">
        <f>(((VLOOKUP($H333,'CMIP5 AL dimres'!$A$1:$E$34,4)*VLOOKUP($I333,'CMIP5 AL dimres'!$A$1:$E$34,4)*VLOOKUP($J333,'CMIP5 AL dimres'!$A$1:$E$34,4)*VLOOKUP($K333,'CMIP5 AL dimres'!$A$1:$E$34,4)*$F333)*4)/1000000)*C333</f>
        <v>84.934656000000004</v>
      </c>
      <c r="P333" s="77">
        <f>(((VLOOKUP($H333,'CMIP5 AL dimres'!$A$1:$E$34,5)*VLOOKUP($I333,'CMIP5 AL dimres'!$A$1:$E$34,5)*VLOOKUP($J333,'CMIP5 AL dimres'!$A$1:$E$34,5)*VLOOKUP($K333,'CMIP5 AL dimres'!$A$1:$E$34,5)*$F333)*4)/1000000)*C333</f>
        <v>17.252351999999998</v>
      </c>
    </row>
    <row r="334" spans="1:16" ht="13">
      <c r="A334" s="16">
        <v>2</v>
      </c>
      <c r="B334" s="17" t="s">
        <v>2301</v>
      </c>
      <c r="C334" s="16">
        <v>1</v>
      </c>
      <c r="D334" s="15" t="s">
        <v>457</v>
      </c>
      <c r="E334" s="78" t="s">
        <v>871</v>
      </c>
      <c r="F334" s="32">
        <v>12</v>
      </c>
      <c r="G334" s="16" t="s">
        <v>463</v>
      </c>
      <c r="H334" s="15" t="s">
        <v>2933</v>
      </c>
      <c r="I334" s="15" t="s">
        <v>2897</v>
      </c>
      <c r="J334" s="15" t="s">
        <v>2773</v>
      </c>
      <c r="K334" s="15">
        <v>1</v>
      </c>
      <c r="L334" s="16">
        <v>3</v>
      </c>
      <c r="M334" s="77">
        <f>(((VLOOKUP($H334,'CMIP5 AL dimres'!$A$1:$E$34,2)*VLOOKUP($I334,'CMIP5 AL dimres'!$A$1:$E$34,2)*VLOOKUP($J334,'CMIP5 AL dimres'!$A$1:$E$34,2)*VLOOKUP($K334,'CMIP5 AL dimres'!$A$1:$E$34,2)*$F334)*4)/1000000)*C334</f>
        <v>1358.9544960000001</v>
      </c>
      <c r="N334" s="77">
        <f>(((VLOOKUP($H334,'CMIP5 AL dimres'!$A$1:$E$34,3)*VLOOKUP($I334,'CMIP5 AL dimres'!$A$1:$E$34,3)*VLOOKUP($J334,'CMIP5 AL dimres'!$A$1:$E$34,3)*VLOOKUP($K334,'CMIP5 AL dimres'!$A$1:$E$34,3)*$F334)*4)/1000000)*C334</f>
        <v>339.73862400000002</v>
      </c>
      <c r="O334" s="77">
        <f>(((VLOOKUP($H334,'CMIP5 AL dimres'!$A$1:$E$34,4)*VLOOKUP($I334,'CMIP5 AL dimres'!$A$1:$E$34,4)*VLOOKUP($J334,'CMIP5 AL dimres'!$A$1:$E$34,4)*VLOOKUP($K334,'CMIP5 AL dimres'!$A$1:$E$34,4)*$F334)*4)/1000000)*C334</f>
        <v>84.934656000000004</v>
      </c>
      <c r="P334" s="77">
        <f>(((VLOOKUP($H334,'CMIP5 AL dimres'!$A$1:$E$34,5)*VLOOKUP($I334,'CMIP5 AL dimres'!$A$1:$E$34,5)*VLOOKUP($J334,'CMIP5 AL dimres'!$A$1:$E$34,5)*VLOOKUP($K334,'CMIP5 AL dimres'!$A$1:$E$34,5)*$F334)*4)/1000000)*C334</f>
        <v>17.252351999999998</v>
      </c>
    </row>
    <row r="335" spans="1:16" ht="13">
      <c r="A335" s="16">
        <v>2</v>
      </c>
      <c r="B335" s="17" t="s">
        <v>2192</v>
      </c>
      <c r="C335" s="16">
        <v>1</v>
      </c>
      <c r="D335" s="15" t="s">
        <v>457</v>
      </c>
      <c r="E335" s="78" t="s">
        <v>871</v>
      </c>
      <c r="F335" s="32">
        <v>12</v>
      </c>
      <c r="G335" s="16" t="s">
        <v>463</v>
      </c>
      <c r="H335" s="15" t="s">
        <v>2933</v>
      </c>
      <c r="I335" s="15" t="s">
        <v>2897</v>
      </c>
      <c r="J335" s="15" t="s">
        <v>2773</v>
      </c>
      <c r="K335" s="15">
        <v>1</v>
      </c>
      <c r="L335" s="16">
        <v>3</v>
      </c>
      <c r="M335" s="77">
        <f>(((VLOOKUP($H335,'CMIP5 AL dimres'!$A$1:$E$34,2)*VLOOKUP($I335,'CMIP5 AL dimres'!$A$1:$E$34,2)*VLOOKUP($J335,'CMIP5 AL dimres'!$A$1:$E$34,2)*VLOOKUP($K335,'CMIP5 AL dimres'!$A$1:$E$34,2)*$F335)*4)/1000000)*C335</f>
        <v>1358.9544960000001</v>
      </c>
      <c r="N335" s="77">
        <f>(((VLOOKUP($H335,'CMIP5 AL dimres'!$A$1:$E$34,3)*VLOOKUP($I335,'CMIP5 AL dimres'!$A$1:$E$34,3)*VLOOKUP($J335,'CMIP5 AL dimres'!$A$1:$E$34,3)*VLOOKUP($K335,'CMIP5 AL dimres'!$A$1:$E$34,3)*$F335)*4)/1000000)*C335</f>
        <v>339.73862400000002</v>
      </c>
      <c r="O335" s="77">
        <f>(((VLOOKUP($H335,'CMIP5 AL dimres'!$A$1:$E$34,4)*VLOOKUP($I335,'CMIP5 AL dimres'!$A$1:$E$34,4)*VLOOKUP($J335,'CMIP5 AL dimres'!$A$1:$E$34,4)*VLOOKUP($K335,'CMIP5 AL dimres'!$A$1:$E$34,4)*$F335)*4)/1000000)*C335</f>
        <v>84.934656000000004</v>
      </c>
      <c r="P335" s="77">
        <f>(((VLOOKUP($H335,'CMIP5 AL dimres'!$A$1:$E$34,5)*VLOOKUP($I335,'CMIP5 AL dimres'!$A$1:$E$34,5)*VLOOKUP($J335,'CMIP5 AL dimres'!$A$1:$E$34,5)*VLOOKUP($K335,'CMIP5 AL dimres'!$A$1:$E$34,5)*$F335)*4)/1000000)*C335</f>
        <v>17.252351999999998</v>
      </c>
    </row>
    <row r="336" spans="1:16" ht="13">
      <c r="A336" s="16">
        <v>2</v>
      </c>
      <c r="B336" s="17" t="s">
        <v>2195</v>
      </c>
      <c r="C336" s="16">
        <v>1</v>
      </c>
      <c r="D336" s="15" t="s">
        <v>457</v>
      </c>
      <c r="E336" s="78" t="s">
        <v>871</v>
      </c>
      <c r="F336" s="32">
        <v>12</v>
      </c>
      <c r="G336" s="16" t="s">
        <v>463</v>
      </c>
      <c r="H336" s="15" t="s">
        <v>2933</v>
      </c>
      <c r="I336" s="15" t="s">
        <v>2897</v>
      </c>
      <c r="J336" s="15" t="s">
        <v>2773</v>
      </c>
      <c r="K336" s="15">
        <v>1</v>
      </c>
      <c r="L336" s="16">
        <v>3</v>
      </c>
      <c r="M336" s="77">
        <f>(((VLOOKUP($H336,'CMIP5 AL dimres'!$A$1:$E$34,2)*VLOOKUP($I336,'CMIP5 AL dimres'!$A$1:$E$34,2)*VLOOKUP($J336,'CMIP5 AL dimres'!$A$1:$E$34,2)*VLOOKUP($K336,'CMIP5 AL dimres'!$A$1:$E$34,2)*$F336)*4)/1000000)*C336</f>
        <v>1358.9544960000001</v>
      </c>
      <c r="N336" s="77">
        <f>(((VLOOKUP($H336,'CMIP5 AL dimres'!$A$1:$E$34,3)*VLOOKUP($I336,'CMIP5 AL dimres'!$A$1:$E$34,3)*VLOOKUP($J336,'CMIP5 AL dimres'!$A$1:$E$34,3)*VLOOKUP($K336,'CMIP5 AL dimres'!$A$1:$E$34,3)*$F336)*4)/1000000)*C336</f>
        <v>339.73862400000002</v>
      </c>
      <c r="O336" s="77">
        <f>(((VLOOKUP($H336,'CMIP5 AL dimres'!$A$1:$E$34,4)*VLOOKUP($I336,'CMIP5 AL dimres'!$A$1:$E$34,4)*VLOOKUP($J336,'CMIP5 AL dimres'!$A$1:$E$34,4)*VLOOKUP($K336,'CMIP5 AL dimres'!$A$1:$E$34,4)*$F336)*4)/1000000)*C336</f>
        <v>84.934656000000004</v>
      </c>
      <c r="P336" s="77">
        <f>(((VLOOKUP($H336,'CMIP5 AL dimres'!$A$1:$E$34,5)*VLOOKUP($I336,'CMIP5 AL dimres'!$A$1:$E$34,5)*VLOOKUP($J336,'CMIP5 AL dimres'!$A$1:$E$34,5)*VLOOKUP($K336,'CMIP5 AL dimres'!$A$1:$E$34,5)*$F336)*4)/1000000)*C336</f>
        <v>17.252351999999998</v>
      </c>
    </row>
    <row r="337" spans="1:16" ht="13">
      <c r="A337" s="16">
        <v>2</v>
      </c>
      <c r="B337" s="17" t="s">
        <v>2067</v>
      </c>
      <c r="C337" s="16">
        <v>1</v>
      </c>
      <c r="D337" s="15" t="s">
        <v>457</v>
      </c>
      <c r="E337" s="78" t="s">
        <v>871</v>
      </c>
      <c r="F337" s="32">
        <v>12</v>
      </c>
      <c r="G337" s="16" t="s">
        <v>463</v>
      </c>
      <c r="H337" s="15" t="s">
        <v>2933</v>
      </c>
      <c r="I337" s="15" t="s">
        <v>2897</v>
      </c>
      <c r="J337" s="15" t="s">
        <v>2773</v>
      </c>
      <c r="K337" s="15">
        <v>1</v>
      </c>
      <c r="L337" s="16">
        <v>3</v>
      </c>
      <c r="M337" s="77">
        <f>(((VLOOKUP($H337,'CMIP5 AL dimres'!$A$1:$E$34,2)*VLOOKUP($I337,'CMIP5 AL dimres'!$A$1:$E$34,2)*VLOOKUP($J337,'CMIP5 AL dimres'!$A$1:$E$34,2)*VLOOKUP($K337,'CMIP5 AL dimres'!$A$1:$E$34,2)*$F337)*4)/1000000)*C337</f>
        <v>1358.9544960000001</v>
      </c>
      <c r="N337" s="77">
        <f>(((VLOOKUP($H337,'CMIP5 AL dimres'!$A$1:$E$34,3)*VLOOKUP($I337,'CMIP5 AL dimres'!$A$1:$E$34,3)*VLOOKUP($J337,'CMIP5 AL dimres'!$A$1:$E$34,3)*VLOOKUP($K337,'CMIP5 AL dimres'!$A$1:$E$34,3)*$F337)*4)/1000000)*C337</f>
        <v>339.73862400000002</v>
      </c>
      <c r="O337" s="77">
        <f>(((VLOOKUP($H337,'CMIP5 AL dimres'!$A$1:$E$34,4)*VLOOKUP($I337,'CMIP5 AL dimres'!$A$1:$E$34,4)*VLOOKUP($J337,'CMIP5 AL dimres'!$A$1:$E$34,4)*VLOOKUP($K337,'CMIP5 AL dimres'!$A$1:$E$34,4)*$F337)*4)/1000000)*C337</f>
        <v>84.934656000000004</v>
      </c>
      <c r="P337" s="77">
        <f>(((VLOOKUP($H337,'CMIP5 AL dimres'!$A$1:$E$34,5)*VLOOKUP($I337,'CMIP5 AL dimres'!$A$1:$E$34,5)*VLOOKUP($J337,'CMIP5 AL dimres'!$A$1:$E$34,5)*VLOOKUP($K337,'CMIP5 AL dimres'!$A$1:$E$34,5)*$F337)*4)/1000000)*C337</f>
        <v>17.252351999999998</v>
      </c>
    </row>
    <row r="338" spans="1:16" ht="13">
      <c r="A338" s="16">
        <v>2</v>
      </c>
      <c r="B338" s="17" t="s">
        <v>2199</v>
      </c>
      <c r="C338" s="16">
        <v>1</v>
      </c>
      <c r="D338" s="15" t="s">
        <v>457</v>
      </c>
      <c r="E338" s="78" t="s">
        <v>871</v>
      </c>
      <c r="F338" s="32">
        <v>12</v>
      </c>
      <c r="G338" s="16" t="s">
        <v>463</v>
      </c>
      <c r="H338" s="15" t="s">
        <v>2933</v>
      </c>
      <c r="I338" s="15" t="s">
        <v>2897</v>
      </c>
      <c r="J338" s="15" t="s">
        <v>2773</v>
      </c>
      <c r="K338" s="15">
        <v>1</v>
      </c>
      <c r="L338" s="16">
        <v>3</v>
      </c>
      <c r="M338" s="77">
        <f>(((VLOOKUP($H338,'CMIP5 AL dimres'!$A$1:$E$34,2)*VLOOKUP($I338,'CMIP5 AL dimres'!$A$1:$E$34,2)*VLOOKUP($J338,'CMIP5 AL dimres'!$A$1:$E$34,2)*VLOOKUP($K338,'CMIP5 AL dimres'!$A$1:$E$34,2)*$F338)*4)/1000000)*C338</f>
        <v>1358.9544960000001</v>
      </c>
      <c r="N338" s="77">
        <f>(((VLOOKUP($H338,'CMIP5 AL dimres'!$A$1:$E$34,3)*VLOOKUP($I338,'CMIP5 AL dimres'!$A$1:$E$34,3)*VLOOKUP($J338,'CMIP5 AL dimres'!$A$1:$E$34,3)*VLOOKUP($K338,'CMIP5 AL dimres'!$A$1:$E$34,3)*$F338)*4)/1000000)*C338</f>
        <v>339.73862400000002</v>
      </c>
      <c r="O338" s="77">
        <f>(((VLOOKUP($H338,'CMIP5 AL dimres'!$A$1:$E$34,4)*VLOOKUP($I338,'CMIP5 AL dimres'!$A$1:$E$34,4)*VLOOKUP($J338,'CMIP5 AL dimres'!$A$1:$E$34,4)*VLOOKUP($K338,'CMIP5 AL dimres'!$A$1:$E$34,4)*$F338)*4)/1000000)*C338</f>
        <v>84.934656000000004</v>
      </c>
      <c r="P338" s="77">
        <f>(((VLOOKUP($H338,'CMIP5 AL dimres'!$A$1:$E$34,5)*VLOOKUP($I338,'CMIP5 AL dimres'!$A$1:$E$34,5)*VLOOKUP($J338,'CMIP5 AL dimres'!$A$1:$E$34,5)*VLOOKUP($K338,'CMIP5 AL dimres'!$A$1:$E$34,5)*$F338)*4)/1000000)*C338</f>
        <v>17.252351999999998</v>
      </c>
    </row>
    <row r="339" spans="1:16" ht="13">
      <c r="A339" s="16">
        <v>2</v>
      </c>
      <c r="B339" s="17" t="s">
        <v>2202</v>
      </c>
      <c r="C339" s="16">
        <v>1</v>
      </c>
      <c r="D339" s="15" t="s">
        <v>457</v>
      </c>
      <c r="E339" s="78" t="s">
        <v>871</v>
      </c>
      <c r="F339" s="32">
        <v>12</v>
      </c>
      <c r="G339" s="16" t="s">
        <v>463</v>
      </c>
      <c r="H339" s="15" t="s">
        <v>2933</v>
      </c>
      <c r="I339" s="15" t="s">
        <v>2897</v>
      </c>
      <c r="J339" s="15" t="s">
        <v>2773</v>
      </c>
      <c r="K339" s="15">
        <v>1</v>
      </c>
      <c r="L339" s="16">
        <v>3</v>
      </c>
      <c r="M339" s="77">
        <f>(((VLOOKUP($H339,'CMIP5 AL dimres'!$A$1:$E$34,2)*VLOOKUP($I339,'CMIP5 AL dimres'!$A$1:$E$34,2)*VLOOKUP($J339,'CMIP5 AL dimres'!$A$1:$E$34,2)*VLOOKUP($K339,'CMIP5 AL dimres'!$A$1:$E$34,2)*$F339)*4)/1000000)*C339</f>
        <v>1358.9544960000001</v>
      </c>
      <c r="N339" s="77">
        <f>(((VLOOKUP($H339,'CMIP5 AL dimres'!$A$1:$E$34,3)*VLOOKUP($I339,'CMIP5 AL dimres'!$A$1:$E$34,3)*VLOOKUP($J339,'CMIP5 AL dimres'!$A$1:$E$34,3)*VLOOKUP($K339,'CMIP5 AL dimres'!$A$1:$E$34,3)*$F339)*4)/1000000)*C339</f>
        <v>339.73862400000002</v>
      </c>
      <c r="O339" s="77">
        <f>(((VLOOKUP($H339,'CMIP5 AL dimres'!$A$1:$E$34,4)*VLOOKUP($I339,'CMIP5 AL dimres'!$A$1:$E$34,4)*VLOOKUP($J339,'CMIP5 AL dimres'!$A$1:$E$34,4)*VLOOKUP($K339,'CMIP5 AL dimres'!$A$1:$E$34,4)*$F339)*4)/1000000)*C339</f>
        <v>84.934656000000004</v>
      </c>
      <c r="P339" s="77">
        <f>(((VLOOKUP($H339,'CMIP5 AL dimres'!$A$1:$E$34,5)*VLOOKUP($I339,'CMIP5 AL dimres'!$A$1:$E$34,5)*VLOOKUP($J339,'CMIP5 AL dimres'!$A$1:$E$34,5)*VLOOKUP($K339,'CMIP5 AL dimres'!$A$1:$E$34,5)*$F339)*4)/1000000)*C339</f>
        <v>17.252351999999998</v>
      </c>
    </row>
    <row r="340" spans="1:16" ht="13">
      <c r="A340" s="16">
        <v>2</v>
      </c>
      <c r="B340" s="17" t="s">
        <v>2001</v>
      </c>
      <c r="C340" s="16">
        <v>1</v>
      </c>
      <c r="D340" s="15" t="s">
        <v>457</v>
      </c>
      <c r="E340" s="78" t="s">
        <v>871</v>
      </c>
      <c r="F340" s="32">
        <v>12</v>
      </c>
      <c r="G340" s="16" t="s">
        <v>463</v>
      </c>
      <c r="H340" s="15" t="s">
        <v>2933</v>
      </c>
      <c r="I340" s="15" t="s">
        <v>2897</v>
      </c>
      <c r="J340" s="15" t="s">
        <v>2773</v>
      </c>
      <c r="K340" s="15">
        <v>1</v>
      </c>
      <c r="L340" s="16">
        <v>3</v>
      </c>
      <c r="M340" s="77">
        <f>(((VLOOKUP($H340,'CMIP5 AL dimres'!$A$1:$E$34,2)*VLOOKUP($I340,'CMIP5 AL dimres'!$A$1:$E$34,2)*VLOOKUP($J340,'CMIP5 AL dimres'!$A$1:$E$34,2)*VLOOKUP($K340,'CMIP5 AL dimres'!$A$1:$E$34,2)*$F340)*4)/1000000)*C340</f>
        <v>1358.9544960000001</v>
      </c>
      <c r="N340" s="77">
        <f>(((VLOOKUP($H340,'CMIP5 AL dimres'!$A$1:$E$34,3)*VLOOKUP($I340,'CMIP5 AL dimres'!$A$1:$E$34,3)*VLOOKUP($J340,'CMIP5 AL dimres'!$A$1:$E$34,3)*VLOOKUP($K340,'CMIP5 AL dimres'!$A$1:$E$34,3)*$F340)*4)/1000000)*C340</f>
        <v>339.73862400000002</v>
      </c>
      <c r="O340" s="77">
        <f>(((VLOOKUP($H340,'CMIP5 AL dimres'!$A$1:$E$34,4)*VLOOKUP($I340,'CMIP5 AL dimres'!$A$1:$E$34,4)*VLOOKUP($J340,'CMIP5 AL dimres'!$A$1:$E$34,4)*VLOOKUP($K340,'CMIP5 AL dimres'!$A$1:$E$34,4)*$F340)*4)/1000000)*C340</f>
        <v>84.934656000000004</v>
      </c>
      <c r="P340" s="77">
        <f>(((VLOOKUP($H340,'CMIP5 AL dimres'!$A$1:$E$34,5)*VLOOKUP($I340,'CMIP5 AL dimres'!$A$1:$E$34,5)*VLOOKUP($J340,'CMIP5 AL dimres'!$A$1:$E$34,5)*VLOOKUP($K340,'CMIP5 AL dimres'!$A$1:$E$34,5)*$F340)*4)/1000000)*C340</f>
        <v>17.252351999999998</v>
      </c>
    </row>
    <row r="341" spans="1:16" ht="13">
      <c r="A341" s="16">
        <v>2</v>
      </c>
      <c r="B341" s="17" t="s">
        <v>2004</v>
      </c>
      <c r="C341" s="16">
        <v>1</v>
      </c>
      <c r="D341" s="15" t="s">
        <v>457</v>
      </c>
      <c r="E341" s="78" t="s">
        <v>871</v>
      </c>
      <c r="F341" s="32">
        <v>12</v>
      </c>
      <c r="G341" s="16" t="s">
        <v>463</v>
      </c>
      <c r="H341" s="15" t="s">
        <v>2933</v>
      </c>
      <c r="I341" s="15" t="s">
        <v>2897</v>
      </c>
      <c r="J341" s="15" t="s">
        <v>2773</v>
      </c>
      <c r="K341" s="15">
        <v>1</v>
      </c>
      <c r="L341" s="16">
        <v>3</v>
      </c>
      <c r="M341" s="77">
        <f>(((VLOOKUP($H341,'CMIP5 AL dimres'!$A$1:$E$34,2)*VLOOKUP($I341,'CMIP5 AL dimres'!$A$1:$E$34,2)*VLOOKUP($J341,'CMIP5 AL dimres'!$A$1:$E$34,2)*VLOOKUP($K341,'CMIP5 AL dimres'!$A$1:$E$34,2)*$F341)*4)/1000000)*C341</f>
        <v>1358.9544960000001</v>
      </c>
      <c r="N341" s="77">
        <f>(((VLOOKUP($H341,'CMIP5 AL dimres'!$A$1:$E$34,3)*VLOOKUP($I341,'CMIP5 AL dimres'!$A$1:$E$34,3)*VLOOKUP($J341,'CMIP5 AL dimres'!$A$1:$E$34,3)*VLOOKUP($K341,'CMIP5 AL dimres'!$A$1:$E$34,3)*$F341)*4)/1000000)*C341</f>
        <v>339.73862400000002</v>
      </c>
      <c r="O341" s="77">
        <f>(((VLOOKUP($H341,'CMIP5 AL dimres'!$A$1:$E$34,4)*VLOOKUP($I341,'CMIP5 AL dimres'!$A$1:$E$34,4)*VLOOKUP($J341,'CMIP5 AL dimres'!$A$1:$E$34,4)*VLOOKUP($K341,'CMIP5 AL dimres'!$A$1:$E$34,4)*$F341)*4)/1000000)*C341</f>
        <v>84.934656000000004</v>
      </c>
      <c r="P341" s="77">
        <f>(((VLOOKUP($H341,'CMIP5 AL dimres'!$A$1:$E$34,5)*VLOOKUP($I341,'CMIP5 AL dimres'!$A$1:$E$34,5)*VLOOKUP($J341,'CMIP5 AL dimres'!$A$1:$E$34,5)*VLOOKUP($K341,'CMIP5 AL dimres'!$A$1:$E$34,5)*$F341)*4)/1000000)*C341</f>
        <v>17.252351999999998</v>
      </c>
    </row>
    <row r="342" spans="1:16" ht="13">
      <c r="A342" s="16">
        <v>2</v>
      </c>
      <c r="B342" s="17" t="s">
        <v>2138</v>
      </c>
      <c r="C342" s="16">
        <v>1</v>
      </c>
      <c r="D342" s="15" t="s">
        <v>457</v>
      </c>
      <c r="E342" s="78" t="s">
        <v>871</v>
      </c>
      <c r="F342" s="32">
        <v>12</v>
      </c>
      <c r="G342" s="16" t="s">
        <v>463</v>
      </c>
      <c r="H342" s="15" t="s">
        <v>2933</v>
      </c>
      <c r="I342" s="15" t="s">
        <v>2897</v>
      </c>
      <c r="J342" s="15" t="s">
        <v>2773</v>
      </c>
      <c r="K342" s="15">
        <v>1</v>
      </c>
      <c r="L342" s="16">
        <v>3</v>
      </c>
      <c r="M342" s="77">
        <f>(((VLOOKUP($H342,'CMIP5 AL dimres'!$A$1:$E$34,2)*VLOOKUP($I342,'CMIP5 AL dimres'!$A$1:$E$34,2)*VLOOKUP($J342,'CMIP5 AL dimres'!$A$1:$E$34,2)*VLOOKUP($K342,'CMIP5 AL dimres'!$A$1:$E$34,2)*$F342)*4)/1000000)*C342</f>
        <v>1358.9544960000001</v>
      </c>
      <c r="N342" s="77">
        <f>(((VLOOKUP($H342,'CMIP5 AL dimres'!$A$1:$E$34,3)*VLOOKUP($I342,'CMIP5 AL dimres'!$A$1:$E$34,3)*VLOOKUP($J342,'CMIP5 AL dimres'!$A$1:$E$34,3)*VLOOKUP($K342,'CMIP5 AL dimres'!$A$1:$E$34,3)*$F342)*4)/1000000)*C342</f>
        <v>339.73862400000002</v>
      </c>
      <c r="O342" s="77">
        <f>(((VLOOKUP($H342,'CMIP5 AL dimres'!$A$1:$E$34,4)*VLOOKUP($I342,'CMIP5 AL dimres'!$A$1:$E$34,4)*VLOOKUP($J342,'CMIP5 AL dimres'!$A$1:$E$34,4)*VLOOKUP($K342,'CMIP5 AL dimres'!$A$1:$E$34,4)*$F342)*4)/1000000)*C342</f>
        <v>84.934656000000004</v>
      </c>
      <c r="P342" s="77">
        <f>(((VLOOKUP($H342,'CMIP5 AL dimres'!$A$1:$E$34,5)*VLOOKUP($I342,'CMIP5 AL dimres'!$A$1:$E$34,5)*VLOOKUP($J342,'CMIP5 AL dimres'!$A$1:$E$34,5)*VLOOKUP($K342,'CMIP5 AL dimres'!$A$1:$E$34,5)*$F342)*4)/1000000)*C342</f>
        <v>17.252351999999998</v>
      </c>
    </row>
    <row r="343" spans="1:16" ht="13">
      <c r="A343" s="16">
        <v>2</v>
      </c>
      <c r="B343" s="17" t="s">
        <v>2362</v>
      </c>
      <c r="C343" s="16">
        <v>1</v>
      </c>
      <c r="D343" s="15" t="s">
        <v>457</v>
      </c>
      <c r="E343" s="78" t="s">
        <v>871</v>
      </c>
      <c r="F343" s="32">
        <v>12</v>
      </c>
      <c r="G343" s="16" t="s">
        <v>463</v>
      </c>
      <c r="H343" s="15" t="s">
        <v>2933</v>
      </c>
      <c r="I343" s="15" t="s">
        <v>2897</v>
      </c>
      <c r="J343" s="15" t="s">
        <v>2773</v>
      </c>
      <c r="K343" s="15">
        <v>1</v>
      </c>
      <c r="L343" s="16">
        <v>3</v>
      </c>
      <c r="M343" s="77">
        <f>(((VLOOKUP($H343,'CMIP5 AL dimres'!$A$1:$E$34,2)*VLOOKUP($I343,'CMIP5 AL dimres'!$A$1:$E$34,2)*VLOOKUP($J343,'CMIP5 AL dimres'!$A$1:$E$34,2)*VLOOKUP($K343,'CMIP5 AL dimres'!$A$1:$E$34,2)*$F343)*4)/1000000)*C343</f>
        <v>1358.9544960000001</v>
      </c>
      <c r="N343" s="77">
        <f>(((VLOOKUP($H343,'CMIP5 AL dimres'!$A$1:$E$34,3)*VLOOKUP($I343,'CMIP5 AL dimres'!$A$1:$E$34,3)*VLOOKUP($J343,'CMIP5 AL dimres'!$A$1:$E$34,3)*VLOOKUP($K343,'CMIP5 AL dimres'!$A$1:$E$34,3)*$F343)*4)/1000000)*C343</f>
        <v>339.73862400000002</v>
      </c>
      <c r="O343" s="77">
        <f>(((VLOOKUP($H343,'CMIP5 AL dimres'!$A$1:$E$34,4)*VLOOKUP($I343,'CMIP5 AL dimres'!$A$1:$E$34,4)*VLOOKUP($J343,'CMIP5 AL dimres'!$A$1:$E$34,4)*VLOOKUP($K343,'CMIP5 AL dimres'!$A$1:$E$34,4)*$F343)*4)/1000000)*C343</f>
        <v>84.934656000000004</v>
      </c>
      <c r="P343" s="77">
        <f>(((VLOOKUP($H343,'CMIP5 AL dimres'!$A$1:$E$34,5)*VLOOKUP($I343,'CMIP5 AL dimres'!$A$1:$E$34,5)*VLOOKUP($J343,'CMIP5 AL dimres'!$A$1:$E$34,5)*VLOOKUP($K343,'CMIP5 AL dimres'!$A$1:$E$34,5)*$F343)*4)/1000000)*C343</f>
        <v>17.252351999999998</v>
      </c>
    </row>
    <row r="344" spans="1:16" ht="13">
      <c r="A344" s="16">
        <v>2</v>
      </c>
      <c r="B344" s="17" t="s">
        <v>2466</v>
      </c>
      <c r="C344" s="16">
        <v>1</v>
      </c>
      <c r="D344" s="15" t="s">
        <v>457</v>
      </c>
      <c r="E344" s="78" t="s">
        <v>871</v>
      </c>
      <c r="F344" s="32">
        <v>12</v>
      </c>
      <c r="G344" s="16" t="s">
        <v>463</v>
      </c>
      <c r="H344" s="15" t="s">
        <v>2933</v>
      </c>
      <c r="I344" s="15" t="s">
        <v>2897</v>
      </c>
      <c r="J344" s="15" t="s">
        <v>2773</v>
      </c>
      <c r="K344" s="15">
        <v>1</v>
      </c>
      <c r="L344" s="16">
        <v>3</v>
      </c>
      <c r="M344" s="77">
        <f>(((VLOOKUP($H344,'CMIP5 AL dimres'!$A$1:$E$34,2)*VLOOKUP($I344,'CMIP5 AL dimres'!$A$1:$E$34,2)*VLOOKUP($J344,'CMIP5 AL dimres'!$A$1:$E$34,2)*VLOOKUP($K344,'CMIP5 AL dimres'!$A$1:$E$34,2)*$F344)*4)/1000000)*C344</f>
        <v>1358.9544960000001</v>
      </c>
      <c r="N344" s="77">
        <f>(((VLOOKUP($H344,'CMIP5 AL dimres'!$A$1:$E$34,3)*VLOOKUP($I344,'CMIP5 AL dimres'!$A$1:$E$34,3)*VLOOKUP($J344,'CMIP5 AL dimres'!$A$1:$E$34,3)*VLOOKUP($K344,'CMIP5 AL dimres'!$A$1:$E$34,3)*$F344)*4)/1000000)*C344</f>
        <v>339.73862400000002</v>
      </c>
      <c r="O344" s="77">
        <f>(((VLOOKUP($H344,'CMIP5 AL dimres'!$A$1:$E$34,4)*VLOOKUP($I344,'CMIP5 AL dimres'!$A$1:$E$34,4)*VLOOKUP($J344,'CMIP5 AL dimres'!$A$1:$E$34,4)*VLOOKUP($K344,'CMIP5 AL dimres'!$A$1:$E$34,4)*$F344)*4)/1000000)*C344</f>
        <v>84.934656000000004</v>
      </c>
      <c r="P344" s="77">
        <f>(((VLOOKUP($H344,'CMIP5 AL dimres'!$A$1:$E$34,5)*VLOOKUP($I344,'CMIP5 AL dimres'!$A$1:$E$34,5)*VLOOKUP($J344,'CMIP5 AL dimres'!$A$1:$E$34,5)*VLOOKUP($K344,'CMIP5 AL dimres'!$A$1:$E$34,5)*$F344)*4)/1000000)*C344</f>
        <v>17.252351999999998</v>
      </c>
    </row>
    <row r="345" spans="1:16" ht="13">
      <c r="A345" s="16">
        <v>2</v>
      </c>
      <c r="B345" s="17" t="s">
        <v>2275</v>
      </c>
      <c r="C345" s="16">
        <v>1</v>
      </c>
      <c r="D345" s="15" t="s">
        <v>457</v>
      </c>
      <c r="E345" s="78" t="s">
        <v>871</v>
      </c>
      <c r="F345" s="32">
        <v>12</v>
      </c>
      <c r="G345" s="16" t="s">
        <v>463</v>
      </c>
      <c r="H345" s="15" t="s">
        <v>2933</v>
      </c>
      <c r="I345" s="15" t="s">
        <v>2897</v>
      </c>
      <c r="J345" s="15" t="s">
        <v>2773</v>
      </c>
      <c r="K345" s="15">
        <v>1</v>
      </c>
      <c r="L345" s="16">
        <v>3</v>
      </c>
      <c r="M345" s="77">
        <f>(((VLOOKUP($H345,'CMIP5 AL dimres'!$A$1:$E$34,2)*VLOOKUP($I345,'CMIP5 AL dimres'!$A$1:$E$34,2)*VLOOKUP($J345,'CMIP5 AL dimres'!$A$1:$E$34,2)*VLOOKUP($K345,'CMIP5 AL dimres'!$A$1:$E$34,2)*$F345)*4)/1000000)*C345</f>
        <v>1358.9544960000001</v>
      </c>
      <c r="N345" s="77">
        <f>(((VLOOKUP($H345,'CMIP5 AL dimres'!$A$1:$E$34,3)*VLOOKUP($I345,'CMIP5 AL dimres'!$A$1:$E$34,3)*VLOOKUP($J345,'CMIP5 AL dimres'!$A$1:$E$34,3)*VLOOKUP($K345,'CMIP5 AL dimres'!$A$1:$E$34,3)*$F345)*4)/1000000)*C345</f>
        <v>339.73862400000002</v>
      </c>
      <c r="O345" s="77">
        <f>(((VLOOKUP($H345,'CMIP5 AL dimres'!$A$1:$E$34,4)*VLOOKUP($I345,'CMIP5 AL dimres'!$A$1:$E$34,4)*VLOOKUP($J345,'CMIP5 AL dimres'!$A$1:$E$34,4)*VLOOKUP($K345,'CMIP5 AL dimres'!$A$1:$E$34,4)*$F345)*4)/1000000)*C345</f>
        <v>84.934656000000004</v>
      </c>
      <c r="P345" s="77">
        <f>(((VLOOKUP($H345,'CMIP5 AL dimres'!$A$1:$E$34,5)*VLOOKUP($I345,'CMIP5 AL dimres'!$A$1:$E$34,5)*VLOOKUP($J345,'CMIP5 AL dimres'!$A$1:$E$34,5)*VLOOKUP($K345,'CMIP5 AL dimres'!$A$1:$E$34,5)*$F345)*4)/1000000)*C345</f>
        <v>17.252351999999998</v>
      </c>
    </row>
    <row r="346" spans="1:16" ht="13">
      <c r="A346" s="16">
        <v>2</v>
      </c>
      <c r="B346" s="17" t="s">
        <v>2279</v>
      </c>
      <c r="C346" s="16">
        <v>1</v>
      </c>
      <c r="D346" s="15" t="s">
        <v>457</v>
      </c>
      <c r="E346" s="78" t="s">
        <v>871</v>
      </c>
      <c r="F346" s="32">
        <v>12</v>
      </c>
      <c r="G346" s="16" t="s">
        <v>463</v>
      </c>
      <c r="H346" s="15" t="s">
        <v>2933</v>
      </c>
      <c r="I346" s="15" t="s">
        <v>2897</v>
      </c>
      <c r="J346" s="15" t="s">
        <v>2773</v>
      </c>
      <c r="K346" s="15">
        <v>1</v>
      </c>
      <c r="L346" s="16">
        <v>3</v>
      </c>
      <c r="M346" s="77">
        <f>(((VLOOKUP($H346,'CMIP5 AL dimres'!$A$1:$E$34,2)*VLOOKUP($I346,'CMIP5 AL dimres'!$A$1:$E$34,2)*VLOOKUP($J346,'CMIP5 AL dimres'!$A$1:$E$34,2)*VLOOKUP($K346,'CMIP5 AL dimres'!$A$1:$E$34,2)*$F346)*4)/1000000)*C346</f>
        <v>1358.9544960000001</v>
      </c>
      <c r="N346" s="77">
        <f>(((VLOOKUP($H346,'CMIP5 AL dimres'!$A$1:$E$34,3)*VLOOKUP($I346,'CMIP5 AL dimres'!$A$1:$E$34,3)*VLOOKUP($J346,'CMIP5 AL dimres'!$A$1:$E$34,3)*VLOOKUP($K346,'CMIP5 AL dimres'!$A$1:$E$34,3)*$F346)*4)/1000000)*C346</f>
        <v>339.73862400000002</v>
      </c>
      <c r="O346" s="77">
        <f>(((VLOOKUP($H346,'CMIP5 AL dimres'!$A$1:$E$34,4)*VLOOKUP($I346,'CMIP5 AL dimres'!$A$1:$E$34,4)*VLOOKUP($J346,'CMIP5 AL dimres'!$A$1:$E$34,4)*VLOOKUP($K346,'CMIP5 AL dimres'!$A$1:$E$34,4)*$F346)*4)/1000000)*C346</f>
        <v>84.934656000000004</v>
      </c>
      <c r="P346" s="77">
        <f>(((VLOOKUP($H346,'CMIP5 AL dimres'!$A$1:$E$34,5)*VLOOKUP($I346,'CMIP5 AL dimres'!$A$1:$E$34,5)*VLOOKUP($J346,'CMIP5 AL dimres'!$A$1:$E$34,5)*VLOOKUP($K346,'CMIP5 AL dimres'!$A$1:$E$34,5)*$F346)*4)/1000000)*C346</f>
        <v>17.252351999999998</v>
      </c>
    </row>
    <row r="347" spans="1:16" ht="13">
      <c r="A347" s="16">
        <v>2</v>
      </c>
      <c r="B347" s="17" t="s">
        <v>2383</v>
      </c>
      <c r="C347" s="16">
        <v>1</v>
      </c>
      <c r="D347" s="15" t="s">
        <v>457</v>
      </c>
      <c r="E347" s="78" t="s">
        <v>871</v>
      </c>
      <c r="F347" s="32">
        <v>12</v>
      </c>
      <c r="G347" s="16" t="s">
        <v>463</v>
      </c>
      <c r="H347" s="15" t="s">
        <v>2933</v>
      </c>
      <c r="I347" s="15" t="s">
        <v>2897</v>
      </c>
      <c r="J347" s="15" t="s">
        <v>2773</v>
      </c>
      <c r="K347" s="15">
        <v>1</v>
      </c>
      <c r="L347" s="16">
        <v>3</v>
      </c>
      <c r="M347" s="77">
        <f>(((VLOOKUP($H347,'CMIP5 AL dimres'!$A$1:$E$34,2)*VLOOKUP($I347,'CMIP5 AL dimres'!$A$1:$E$34,2)*VLOOKUP($J347,'CMIP5 AL dimres'!$A$1:$E$34,2)*VLOOKUP($K347,'CMIP5 AL dimres'!$A$1:$E$34,2)*$F347)*4)/1000000)*C347</f>
        <v>1358.9544960000001</v>
      </c>
      <c r="N347" s="77">
        <f>(((VLOOKUP($H347,'CMIP5 AL dimres'!$A$1:$E$34,3)*VLOOKUP($I347,'CMIP5 AL dimres'!$A$1:$E$34,3)*VLOOKUP($J347,'CMIP5 AL dimres'!$A$1:$E$34,3)*VLOOKUP($K347,'CMIP5 AL dimres'!$A$1:$E$34,3)*$F347)*4)/1000000)*C347</f>
        <v>339.73862400000002</v>
      </c>
      <c r="O347" s="77">
        <f>(((VLOOKUP($H347,'CMIP5 AL dimres'!$A$1:$E$34,4)*VLOOKUP($I347,'CMIP5 AL dimres'!$A$1:$E$34,4)*VLOOKUP($J347,'CMIP5 AL dimres'!$A$1:$E$34,4)*VLOOKUP($K347,'CMIP5 AL dimres'!$A$1:$E$34,4)*$F347)*4)/1000000)*C347</f>
        <v>84.934656000000004</v>
      </c>
      <c r="P347" s="77">
        <f>(((VLOOKUP($H347,'CMIP5 AL dimres'!$A$1:$E$34,5)*VLOOKUP($I347,'CMIP5 AL dimres'!$A$1:$E$34,5)*VLOOKUP($J347,'CMIP5 AL dimres'!$A$1:$E$34,5)*VLOOKUP($K347,'CMIP5 AL dimres'!$A$1:$E$34,5)*$F347)*4)/1000000)*C347</f>
        <v>17.252351999999998</v>
      </c>
    </row>
    <row r="348" spans="1:16" ht="13">
      <c r="A348" s="16">
        <v>2</v>
      </c>
      <c r="B348" s="17" t="s">
        <v>2292</v>
      </c>
      <c r="C348" s="16">
        <v>1</v>
      </c>
      <c r="D348" s="15" t="s">
        <v>457</v>
      </c>
      <c r="E348" s="78" t="s">
        <v>871</v>
      </c>
      <c r="F348" s="32">
        <v>12</v>
      </c>
      <c r="G348" s="16" t="s">
        <v>463</v>
      </c>
      <c r="H348" s="15" t="s">
        <v>2933</v>
      </c>
      <c r="I348" s="15" t="s">
        <v>2897</v>
      </c>
      <c r="J348" s="15" t="s">
        <v>2773</v>
      </c>
      <c r="K348" s="15">
        <v>1</v>
      </c>
      <c r="L348" s="16">
        <v>3</v>
      </c>
      <c r="M348" s="77">
        <f>(((VLOOKUP($H348,'CMIP5 AL dimres'!$A$1:$E$34,2)*VLOOKUP($I348,'CMIP5 AL dimres'!$A$1:$E$34,2)*VLOOKUP($J348,'CMIP5 AL dimres'!$A$1:$E$34,2)*VLOOKUP($K348,'CMIP5 AL dimres'!$A$1:$E$34,2)*$F348)*4)/1000000)*C348</f>
        <v>1358.9544960000001</v>
      </c>
      <c r="N348" s="77">
        <f>(((VLOOKUP($H348,'CMIP5 AL dimres'!$A$1:$E$34,3)*VLOOKUP($I348,'CMIP5 AL dimres'!$A$1:$E$34,3)*VLOOKUP($J348,'CMIP5 AL dimres'!$A$1:$E$34,3)*VLOOKUP($K348,'CMIP5 AL dimres'!$A$1:$E$34,3)*$F348)*4)/1000000)*C348</f>
        <v>339.73862400000002</v>
      </c>
      <c r="O348" s="77">
        <f>(((VLOOKUP($H348,'CMIP5 AL dimres'!$A$1:$E$34,4)*VLOOKUP($I348,'CMIP5 AL dimres'!$A$1:$E$34,4)*VLOOKUP($J348,'CMIP5 AL dimres'!$A$1:$E$34,4)*VLOOKUP($K348,'CMIP5 AL dimres'!$A$1:$E$34,4)*$F348)*4)/1000000)*C348</f>
        <v>84.934656000000004</v>
      </c>
      <c r="P348" s="77">
        <f>(((VLOOKUP($H348,'CMIP5 AL dimres'!$A$1:$E$34,5)*VLOOKUP($I348,'CMIP5 AL dimres'!$A$1:$E$34,5)*VLOOKUP($J348,'CMIP5 AL dimres'!$A$1:$E$34,5)*VLOOKUP($K348,'CMIP5 AL dimres'!$A$1:$E$34,5)*$F348)*4)/1000000)*C348</f>
        <v>17.252351999999998</v>
      </c>
    </row>
    <row r="349" spans="1:16" ht="13">
      <c r="A349" s="16">
        <v>2</v>
      </c>
      <c r="B349" s="17" t="s">
        <v>2065</v>
      </c>
      <c r="C349" s="16">
        <v>1</v>
      </c>
      <c r="D349" s="15" t="s">
        <v>457</v>
      </c>
      <c r="E349" s="78" t="s">
        <v>871</v>
      </c>
      <c r="F349" s="32">
        <v>12</v>
      </c>
      <c r="G349" s="16" t="s">
        <v>463</v>
      </c>
      <c r="H349" s="15" t="s">
        <v>2933</v>
      </c>
      <c r="I349" s="15" t="s">
        <v>2897</v>
      </c>
      <c r="J349" s="15" t="s">
        <v>2773</v>
      </c>
      <c r="K349" s="15">
        <v>1</v>
      </c>
      <c r="L349" s="16">
        <v>3</v>
      </c>
      <c r="M349" s="77">
        <f>(((VLOOKUP($H349,'CMIP5 AL dimres'!$A$1:$E$34,2)*VLOOKUP($I349,'CMIP5 AL dimres'!$A$1:$E$34,2)*VLOOKUP($J349,'CMIP5 AL dimres'!$A$1:$E$34,2)*VLOOKUP($K349,'CMIP5 AL dimres'!$A$1:$E$34,2)*$F349)*4)/1000000)*C349</f>
        <v>1358.9544960000001</v>
      </c>
      <c r="N349" s="77">
        <f>(((VLOOKUP($H349,'CMIP5 AL dimres'!$A$1:$E$34,3)*VLOOKUP($I349,'CMIP5 AL dimres'!$A$1:$E$34,3)*VLOOKUP($J349,'CMIP5 AL dimres'!$A$1:$E$34,3)*VLOOKUP($K349,'CMIP5 AL dimres'!$A$1:$E$34,3)*$F349)*4)/1000000)*C349</f>
        <v>339.73862400000002</v>
      </c>
      <c r="O349" s="77">
        <f>(((VLOOKUP($H349,'CMIP5 AL dimres'!$A$1:$E$34,4)*VLOOKUP($I349,'CMIP5 AL dimres'!$A$1:$E$34,4)*VLOOKUP($J349,'CMIP5 AL dimres'!$A$1:$E$34,4)*VLOOKUP($K349,'CMIP5 AL dimres'!$A$1:$E$34,4)*$F349)*4)/1000000)*C349</f>
        <v>84.934656000000004</v>
      </c>
      <c r="P349" s="77">
        <f>(((VLOOKUP($H349,'CMIP5 AL dimres'!$A$1:$E$34,5)*VLOOKUP($I349,'CMIP5 AL dimres'!$A$1:$E$34,5)*VLOOKUP($J349,'CMIP5 AL dimres'!$A$1:$E$34,5)*VLOOKUP($K349,'CMIP5 AL dimres'!$A$1:$E$34,5)*$F349)*4)/1000000)*C349</f>
        <v>17.252351999999998</v>
      </c>
    </row>
    <row r="350" spans="1:16" ht="13">
      <c r="A350" s="16">
        <v>2</v>
      </c>
      <c r="B350" s="17" t="s">
        <v>1838</v>
      </c>
      <c r="C350" s="16">
        <v>1</v>
      </c>
      <c r="D350" s="15" t="s">
        <v>457</v>
      </c>
      <c r="E350" s="78" t="s">
        <v>871</v>
      </c>
      <c r="F350" s="32">
        <v>12</v>
      </c>
      <c r="G350" s="16" t="s">
        <v>463</v>
      </c>
      <c r="H350" s="15" t="s">
        <v>2933</v>
      </c>
      <c r="I350" s="15" t="s">
        <v>2897</v>
      </c>
      <c r="J350" s="15" t="s">
        <v>2773</v>
      </c>
      <c r="K350" s="15">
        <v>1</v>
      </c>
      <c r="L350" s="16">
        <v>3</v>
      </c>
      <c r="M350" s="77">
        <f>(((VLOOKUP($H350,'CMIP5 AL dimres'!$A$1:$E$34,2)*VLOOKUP($I350,'CMIP5 AL dimres'!$A$1:$E$34,2)*VLOOKUP($J350,'CMIP5 AL dimres'!$A$1:$E$34,2)*VLOOKUP($K350,'CMIP5 AL dimres'!$A$1:$E$34,2)*$F350)*4)/1000000)*C350</f>
        <v>1358.9544960000001</v>
      </c>
      <c r="N350" s="77">
        <f>(((VLOOKUP($H350,'CMIP5 AL dimres'!$A$1:$E$34,3)*VLOOKUP($I350,'CMIP5 AL dimres'!$A$1:$E$34,3)*VLOOKUP($J350,'CMIP5 AL dimres'!$A$1:$E$34,3)*VLOOKUP($K350,'CMIP5 AL dimres'!$A$1:$E$34,3)*$F350)*4)/1000000)*C350</f>
        <v>339.73862400000002</v>
      </c>
      <c r="O350" s="77">
        <f>(((VLOOKUP($H350,'CMIP5 AL dimres'!$A$1:$E$34,4)*VLOOKUP($I350,'CMIP5 AL dimres'!$A$1:$E$34,4)*VLOOKUP($J350,'CMIP5 AL dimres'!$A$1:$E$34,4)*VLOOKUP($K350,'CMIP5 AL dimres'!$A$1:$E$34,4)*$F350)*4)/1000000)*C350</f>
        <v>84.934656000000004</v>
      </c>
      <c r="P350" s="77">
        <f>(((VLOOKUP($H350,'CMIP5 AL dimres'!$A$1:$E$34,5)*VLOOKUP($I350,'CMIP5 AL dimres'!$A$1:$E$34,5)*VLOOKUP($J350,'CMIP5 AL dimres'!$A$1:$E$34,5)*VLOOKUP($K350,'CMIP5 AL dimres'!$A$1:$E$34,5)*$F350)*4)/1000000)*C350</f>
        <v>17.252351999999998</v>
      </c>
    </row>
    <row r="351" spans="1:16" ht="13">
      <c r="A351" s="16">
        <v>2</v>
      </c>
      <c r="B351" s="17" t="s">
        <v>2070</v>
      </c>
      <c r="C351" s="16">
        <v>1</v>
      </c>
      <c r="D351" s="15" t="s">
        <v>457</v>
      </c>
      <c r="E351" s="78" t="s">
        <v>871</v>
      </c>
      <c r="F351" s="32">
        <v>12</v>
      </c>
      <c r="G351" s="16" t="s">
        <v>463</v>
      </c>
      <c r="H351" s="15" t="s">
        <v>2933</v>
      </c>
      <c r="I351" s="15" t="s">
        <v>2897</v>
      </c>
      <c r="J351" s="15" t="s">
        <v>2773</v>
      </c>
      <c r="K351" s="15">
        <v>1</v>
      </c>
      <c r="L351" s="16">
        <v>3</v>
      </c>
      <c r="M351" s="77">
        <f>(((VLOOKUP($H351,'CMIP5 AL dimres'!$A$1:$E$34,2)*VLOOKUP($I351,'CMIP5 AL dimres'!$A$1:$E$34,2)*VLOOKUP($J351,'CMIP5 AL dimres'!$A$1:$E$34,2)*VLOOKUP($K351,'CMIP5 AL dimres'!$A$1:$E$34,2)*$F351)*4)/1000000)*C351</f>
        <v>1358.9544960000001</v>
      </c>
      <c r="N351" s="77">
        <f>(((VLOOKUP($H351,'CMIP5 AL dimres'!$A$1:$E$34,3)*VLOOKUP($I351,'CMIP5 AL dimres'!$A$1:$E$34,3)*VLOOKUP($J351,'CMIP5 AL dimres'!$A$1:$E$34,3)*VLOOKUP($K351,'CMIP5 AL dimres'!$A$1:$E$34,3)*$F351)*4)/1000000)*C351</f>
        <v>339.73862400000002</v>
      </c>
      <c r="O351" s="77">
        <f>(((VLOOKUP($H351,'CMIP5 AL dimres'!$A$1:$E$34,4)*VLOOKUP($I351,'CMIP5 AL dimres'!$A$1:$E$34,4)*VLOOKUP($J351,'CMIP5 AL dimres'!$A$1:$E$34,4)*VLOOKUP($K351,'CMIP5 AL dimres'!$A$1:$E$34,4)*$F351)*4)/1000000)*C351</f>
        <v>84.934656000000004</v>
      </c>
      <c r="P351" s="77">
        <f>(((VLOOKUP($H351,'CMIP5 AL dimres'!$A$1:$E$34,5)*VLOOKUP($I351,'CMIP5 AL dimres'!$A$1:$E$34,5)*VLOOKUP($J351,'CMIP5 AL dimres'!$A$1:$E$34,5)*VLOOKUP($K351,'CMIP5 AL dimres'!$A$1:$E$34,5)*$F351)*4)/1000000)*C351</f>
        <v>17.252351999999998</v>
      </c>
    </row>
    <row r="352" spans="1:16" ht="13">
      <c r="A352" s="16">
        <v>2</v>
      </c>
      <c r="B352" s="17" t="s">
        <v>2411</v>
      </c>
      <c r="C352" s="16">
        <v>1</v>
      </c>
      <c r="D352" s="15" t="s">
        <v>457</v>
      </c>
      <c r="E352" s="78" t="s">
        <v>871</v>
      </c>
      <c r="F352" s="32">
        <v>12</v>
      </c>
      <c r="G352" s="16" t="s">
        <v>463</v>
      </c>
      <c r="H352" s="15" t="s">
        <v>2933</v>
      </c>
      <c r="I352" s="15" t="s">
        <v>2897</v>
      </c>
      <c r="J352" s="15" t="s">
        <v>2773</v>
      </c>
      <c r="K352" s="15">
        <v>1</v>
      </c>
      <c r="L352" s="16">
        <v>3</v>
      </c>
      <c r="M352" s="77">
        <f>(((VLOOKUP($H352,'CMIP5 AL dimres'!$A$1:$E$34,2)*VLOOKUP($I352,'CMIP5 AL dimres'!$A$1:$E$34,2)*VLOOKUP($J352,'CMIP5 AL dimres'!$A$1:$E$34,2)*VLOOKUP($K352,'CMIP5 AL dimres'!$A$1:$E$34,2)*$F352)*4)/1000000)*C352</f>
        <v>1358.9544960000001</v>
      </c>
      <c r="N352" s="77">
        <f>(((VLOOKUP($H352,'CMIP5 AL dimres'!$A$1:$E$34,3)*VLOOKUP($I352,'CMIP5 AL dimres'!$A$1:$E$34,3)*VLOOKUP($J352,'CMIP5 AL dimres'!$A$1:$E$34,3)*VLOOKUP($K352,'CMIP5 AL dimres'!$A$1:$E$34,3)*$F352)*4)/1000000)*C352</f>
        <v>339.73862400000002</v>
      </c>
      <c r="O352" s="77">
        <f>(((VLOOKUP($H352,'CMIP5 AL dimres'!$A$1:$E$34,4)*VLOOKUP($I352,'CMIP5 AL dimres'!$A$1:$E$34,4)*VLOOKUP($J352,'CMIP5 AL dimres'!$A$1:$E$34,4)*VLOOKUP($K352,'CMIP5 AL dimres'!$A$1:$E$34,4)*$F352)*4)/1000000)*C352</f>
        <v>84.934656000000004</v>
      </c>
      <c r="P352" s="77">
        <f>(((VLOOKUP($H352,'CMIP5 AL dimres'!$A$1:$E$34,5)*VLOOKUP($I352,'CMIP5 AL dimres'!$A$1:$E$34,5)*VLOOKUP($J352,'CMIP5 AL dimres'!$A$1:$E$34,5)*VLOOKUP($K352,'CMIP5 AL dimres'!$A$1:$E$34,5)*$F352)*4)/1000000)*C352</f>
        <v>17.252351999999998</v>
      </c>
    </row>
    <row r="353" spans="1:16" ht="13">
      <c r="A353" s="16">
        <v>2</v>
      </c>
      <c r="B353" s="17" t="s">
        <v>2323</v>
      </c>
      <c r="C353" s="16">
        <v>1</v>
      </c>
      <c r="D353" s="15" t="s">
        <v>457</v>
      </c>
      <c r="E353" s="78" t="s">
        <v>871</v>
      </c>
      <c r="F353" s="32">
        <v>12</v>
      </c>
      <c r="G353" s="16" t="s">
        <v>463</v>
      </c>
      <c r="H353" s="15" t="s">
        <v>2933</v>
      </c>
      <c r="I353" s="15" t="s">
        <v>2897</v>
      </c>
      <c r="J353" s="15" t="s">
        <v>2773</v>
      </c>
      <c r="K353" s="15">
        <v>1</v>
      </c>
      <c r="L353" s="16">
        <v>3</v>
      </c>
      <c r="M353" s="77">
        <f>(((VLOOKUP($H353,'CMIP5 AL dimres'!$A$1:$E$34,2)*VLOOKUP($I353,'CMIP5 AL dimres'!$A$1:$E$34,2)*VLOOKUP($J353,'CMIP5 AL dimres'!$A$1:$E$34,2)*VLOOKUP($K353,'CMIP5 AL dimres'!$A$1:$E$34,2)*$F353)*4)/1000000)*C353</f>
        <v>1358.9544960000001</v>
      </c>
      <c r="N353" s="77">
        <f>(((VLOOKUP($H353,'CMIP5 AL dimres'!$A$1:$E$34,3)*VLOOKUP($I353,'CMIP5 AL dimres'!$A$1:$E$34,3)*VLOOKUP($J353,'CMIP5 AL dimres'!$A$1:$E$34,3)*VLOOKUP($K353,'CMIP5 AL dimres'!$A$1:$E$34,3)*$F353)*4)/1000000)*C353</f>
        <v>339.73862400000002</v>
      </c>
      <c r="O353" s="77">
        <f>(((VLOOKUP($H353,'CMIP5 AL dimres'!$A$1:$E$34,4)*VLOOKUP($I353,'CMIP5 AL dimres'!$A$1:$E$34,4)*VLOOKUP($J353,'CMIP5 AL dimres'!$A$1:$E$34,4)*VLOOKUP($K353,'CMIP5 AL dimres'!$A$1:$E$34,4)*$F353)*4)/1000000)*C353</f>
        <v>84.934656000000004</v>
      </c>
      <c r="P353" s="77">
        <f>(((VLOOKUP($H353,'CMIP5 AL dimres'!$A$1:$E$34,5)*VLOOKUP($I353,'CMIP5 AL dimres'!$A$1:$E$34,5)*VLOOKUP($J353,'CMIP5 AL dimres'!$A$1:$E$34,5)*VLOOKUP($K353,'CMIP5 AL dimres'!$A$1:$E$34,5)*$F353)*4)/1000000)*C353</f>
        <v>17.252351999999998</v>
      </c>
    </row>
    <row r="354" spans="1:16" ht="13">
      <c r="A354" s="16">
        <v>2</v>
      </c>
      <c r="B354" s="17" t="s">
        <v>2225</v>
      </c>
      <c r="C354" s="16">
        <v>1</v>
      </c>
      <c r="D354" s="15" t="s">
        <v>457</v>
      </c>
      <c r="E354" s="78" t="s">
        <v>871</v>
      </c>
      <c r="F354" s="32">
        <v>12</v>
      </c>
      <c r="G354" s="16" t="s">
        <v>463</v>
      </c>
      <c r="H354" s="15" t="s">
        <v>2933</v>
      </c>
      <c r="I354" s="15" t="s">
        <v>2897</v>
      </c>
      <c r="J354" s="15" t="s">
        <v>2773</v>
      </c>
      <c r="K354" s="15">
        <v>1</v>
      </c>
      <c r="L354" s="16">
        <v>3</v>
      </c>
      <c r="M354" s="77">
        <f>(((VLOOKUP($H354,'CMIP5 AL dimres'!$A$1:$E$34,2)*VLOOKUP($I354,'CMIP5 AL dimres'!$A$1:$E$34,2)*VLOOKUP($J354,'CMIP5 AL dimres'!$A$1:$E$34,2)*VLOOKUP($K354,'CMIP5 AL dimres'!$A$1:$E$34,2)*$F354)*4)/1000000)*C354</f>
        <v>1358.9544960000001</v>
      </c>
      <c r="N354" s="77">
        <f>(((VLOOKUP($H354,'CMIP5 AL dimres'!$A$1:$E$34,3)*VLOOKUP($I354,'CMIP5 AL dimres'!$A$1:$E$34,3)*VLOOKUP($J354,'CMIP5 AL dimres'!$A$1:$E$34,3)*VLOOKUP($K354,'CMIP5 AL dimres'!$A$1:$E$34,3)*$F354)*4)/1000000)*C354</f>
        <v>339.73862400000002</v>
      </c>
      <c r="O354" s="77">
        <f>(((VLOOKUP($H354,'CMIP5 AL dimres'!$A$1:$E$34,4)*VLOOKUP($I354,'CMIP5 AL dimres'!$A$1:$E$34,4)*VLOOKUP($J354,'CMIP5 AL dimres'!$A$1:$E$34,4)*VLOOKUP($K354,'CMIP5 AL dimres'!$A$1:$E$34,4)*$F354)*4)/1000000)*C354</f>
        <v>84.934656000000004</v>
      </c>
      <c r="P354" s="77">
        <f>(((VLOOKUP($H354,'CMIP5 AL dimres'!$A$1:$E$34,5)*VLOOKUP($I354,'CMIP5 AL dimres'!$A$1:$E$34,5)*VLOOKUP($J354,'CMIP5 AL dimres'!$A$1:$E$34,5)*VLOOKUP($K354,'CMIP5 AL dimres'!$A$1:$E$34,5)*$F354)*4)/1000000)*C354</f>
        <v>17.252351999999998</v>
      </c>
    </row>
    <row r="355" spans="1:16" ht="13">
      <c r="A355" s="16">
        <v>2</v>
      </c>
      <c r="B355" s="17" t="s">
        <v>2328</v>
      </c>
      <c r="C355" s="16">
        <v>1</v>
      </c>
      <c r="D355" s="15" t="s">
        <v>457</v>
      </c>
      <c r="E355" s="78" t="s">
        <v>871</v>
      </c>
      <c r="F355" s="32">
        <v>12</v>
      </c>
      <c r="G355" s="16" t="s">
        <v>463</v>
      </c>
      <c r="H355" s="15" t="s">
        <v>2933</v>
      </c>
      <c r="I355" s="15" t="s">
        <v>2897</v>
      </c>
      <c r="J355" s="15" t="s">
        <v>2773</v>
      </c>
      <c r="K355" s="15">
        <v>1</v>
      </c>
      <c r="L355" s="16">
        <v>3</v>
      </c>
      <c r="M355" s="77">
        <f>(((VLOOKUP($H355,'CMIP5 AL dimres'!$A$1:$E$34,2)*VLOOKUP($I355,'CMIP5 AL dimres'!$A$1:$E$34,2)*VLOOKUP($J355,'CMIP5 AL dimres'!$A$1:$E$34,2)*VLOOKUP($K355,'CMIP5 AL dimres'!$A$1:$E$34,2)*$F355)*4)/1000000)*C355</f>
        <v>1358.9544960000001</v>
      </c>
      <c r="N355" s="77">
        <f>(((VLOOKUP($H355,'CMIP5 AL dimres'!$A$1:$E$34,3)*VLOOKUP($I355,'CMIP5 AL dimres'!$A$1:$E$34,3)*VLOOKUP($J355,'CMIP5 AL dimres'!$A$1:$E$34,3)*VLOOKUP($K355,'CMIP5 AL dimres'!$A$1:$E$34,3)*$F355)*4)/1000000)*C355</f>
        <v>339.73862400000002</v>
      </c>
      <c r="O355" s="77">
        <f>(((VLOOKUP($H355,'CMIP5 AL dimres'!$A$1:$E$34,4)*VLOOKUP($I355,'CMIP5 AL dimres'!$A$1:$E$34,4)*VLOOKUP($J355,'CMIP5 AL dimres'!$A$1:$E$34,4)*VLOOKUP($K355,'CMIP5 AL dimres'!$A$1:$E$34,4)*$F355)*4)/1000000)*C355</f>
        <v>84.934656000000004</v>
      </c>
      <c r="P355" s="77">
        <f>(((VLOOKUP($H355,'CMIP5 AL dimres'!$A$1:$E$34,5)*VLOOKUP($I355,'CMIP5 AL dimres'!$A$1:$E$34,5)*VLOOKUP($J355,'CMIP5 AL dimres'!$A$1:$E$34,5)*VLOOKUP($K355,'CMIP5 AL dimres'!$A$1:$E$34,5)*$F355)*4)/1000000)*C355</f>
        <v>17.252351999999998</v>
      </c>
    </row>
    <row r="356" spans="1:16" ht="13">
      <c r="A356" s="16">
        <v>2</v>
      </c>
      <c r="B356" s="17" t="s">
        <v>2125</v>
      </c>
      <c r="C356" s="16">
        <v>1</v>
      </c>
      <c r="D356" s="15" t="s">
        <v>457</v>
      </c>
      <c r="E356" s="78" t="s">
        <v>871</v>
      </c>
      <c r="F356" s="32">
        <v>12</v>
      </c>
      <c r="G356" s="16" t="s">
        <v>463</v>
      </c>
      <c r="H356" s="15" t="s">
        <v>2933</v>
      </c>
      <c r="I356" s="15" t="s">
        <v>2897</v>
      </c>
      <c r="J356" s="15" t="s">
        <v>2773</v>
      </c>
      <c r="K356" s="15">
        <v>1</v>
      </c>
      <c r="L356" s="16">
        <v>3</v>
      </c>
      <c r="M356" s="77">
        <f>(((VLOOKUP($H356,'CMIP5 AL dimres'!$A$1:$E$34,2)*VLOOKUP($I356,'CMIP5 AL dimres'!$A$1:$E$34,2)*VLOOKUP($J356,'CMIP5 AL dimres'!$A$1:$E$34,2)*VLOOKUP($K356,'CMIP5 AL dimres'!$A$1:$E$34,2)*$F356)*4)/1000000)*C356</f>
        <v>1358.9544960000001</v>
      </c>
      <c r="N356" s="77">
        <f>(((VLOOKUP($H356,'CMIP5 AL dimres'!$A$1:$E$34,3)*VLOOKUP($I356,'CMIP5 AL dimres'!$A$1:$E$34,3)*VLOOKUP($J356,'CMIP5 AL dimres'!$A$1:$E$34,3)*VLOOKUP($K356,'CMIP5 AL dimres'!$A$1:$E$34,3)*$F356)*4)/1000000)*C356</f>
        <v>339.73862400000002</v>
      </c>
      <c r="O356" s="77">
        <f>(((VLOOKUP($H356,'CMIP5 AL dimres'!$A$1:$E$34,4)*VLOOKUP($I356,'CMIP5 AL dimres'!$A$1:$E$34,4)*VLOOKUP($J356,'CMIP5 AL dimres'!$A$1:$E$34,4)*VLOOKUP($K356,'CMIP5 AL dimres'!$A$1:$E$34,4)*$F356)*4)/1000000)*C356</f>
        <v>84.934656000000004</v>
      </c>
      <c r="P356" s="77">
        <f>(((VLOOKUP($H356,'CMIP5 AL dimres'!$A$1:$E$34,5)*VLOOKUP($I356,'CMIP5 AL dimres'!$A$1:$E$34,5)*VLOOKUP($J356,'CMIP5 AL dimres'!$A$1:$E$34,5)*VLOOKUP($K356,'CMIP5 AL dimres'!$A$1:$E$34,5)*$F356)*4)/1000000)*C356</f>
        <v>17.252351999999998</v>
      </c>
    </row>
    <row r="357" spans="1:16" ht="13">
      <c r="A357" s="16">
        <v>2</v>
      </c>
      <c r="B357" s="17" t="s">
        <v>2241</v>
      </c>
      <c r="C357" s="16">
        <v>1</v>
      </c>
      <c r="D357" s="15" t="s">
        <v>457</v>
      </c>
      <c r="E357" s="78" t="s">
        <v>871</v>
      </c>
      <c r="F357" s="32">
        <v>12</v>
      </c>
      <c r="G357" s="16" t="s">
        <v>463</v>
      </c>
      <c r="H357" s="15" t="s">
        <v>2933</v>
      </c>
      <c r="I357" s="15" t="s">
        <v>2897</v>
      </c>
      <c r="J357" s="15" t="s">
        <v>2773</v>
      </c>
      <c r="K357" s="15">
        <v>1</v>
      </c>
      <c r="L357" s="16">
        <v>3</v>
      </c>
      <c r="M357" s="77">
        <f>(((VLOOKUP($H357,'CMIP5 AL dimres'!$A$1:$E$34,2)*VLOOKUP($I357,'CMIP5 AL dimres'!$A$1:$E$34,2)*VLOOKUP($J357,'CMIP5 AL dimres'!$A$1:$E$34,2)*VLOOKUP($K357,'CMIP5 AL dimres'!$A$1:$E$34,2)*$F357)*4)/1000000)*C357</f>
        <v>1358.9544960000001</v>
      </c>
      <c r="N357" s="77">
        <f>(((VLOOKUP($H357,'CMIP5 AL dimres'!$A$1:$E$34,3)*VLOOKUP($I357,'CMIP5 AL dimres'!$A$1:$E$34,3)*VLOOKUP($J357,'CMIP5 AL dimres'!$A$1:$E$34,3)*VLOOKUP($K357,'CMIP5 AL dimres'!$A$1:$E$34,3)*$F357)*4)/1000000)*C357</f>
        <v>339.73862400000002</v>
      </c>
      <c r="O357" s="77">
        <f>(((VLOOKUP($H357,'CMIP5 AL dimres'!$A$1:$E$34,4)*VLOOKUP($I357,'CMIP5 AL dimres'!$A$1:$E$34,4)*VLOOKUP($J357,'CMIP5 AL dimres'!$A$1:$E$34,4)*VLOOKUP($K357,'CMIP5 AL dimres'!$A$1:$E$34,4)*$F357)*4)/1000000)*C357</f>
        <v>84.934656000000004</v>
      </c>
      <c r="P357" s="77">
        <f>(((VLOOKUP($H357,'CMIP5 AL dimres'!$A$1:$E$34,5)*VLOOKUP($I357,'CMIP5 AL dimres'!$A$1:$E$34,5)*VLOOKUP($J357,'CMIP5 AL dimres'!$A$1:$E$34,5)*VLOOKUP($K357,'CMIP5 AL dimres'!$A$1:$E$34,5)*$F357)*4)/1000000)*C357</f>
        <v>17.252351999999998</v>
      </c>
    </row>
    <row r="358" spans="1:16" ht="13">
      <c r="A358" s="16">
        <v>2</v>
      </c>
      <c r="B358" s="17" t="s">
        <v>2243</v>
      </c>
      <c r="C358" s="16">
        <v>1</v>
      </c>
      <c r="D358" s="15" t="s">
        <v>457</v>
      </c>
      <c r="E358" s="78" t="s">
        <v>871</v>
      </c>
      <c r="F358" s="32">
        <v>12</v>
      </c>
      <c r="G358" s="16" t="s">
        <v>463</v>
      </c>
      <c r="H358" s="15" t="s">
        <v>2933</v>
      </c>
      <c r="I358" s="15" t="s">
        <v>2897</v>
      </c>
      <c r="J358" s="15" t="s">
        <v>2773</v>
      </c>
      <c r="K358" s="15">
        <v>1</v>
      </c>
      <c r="L358" s="16">
        <v>3</v>
      </c>
      <c r="M358" s="77">
        <f>(((VLOOKUP($H358,'CMIP5 AL dimres'!$A$1:$E$34,2)*VLOOKUP($I358,'CMIP5 AL dimres'!$A$1:$E$34,2)*VLOOKUP($J358,'CMIP5 AL dimres'!$A$1:$E$34,2)*VLOOKUP($K358,'CMIP5 AL dimres'!$A$1:$E$34,2)*$F358)*4)/1000000)*C358</f>
        <v>1358.9544960000001</v>
      </c>
      <c r="N358" s="77">
        <f>(((VLOOKUP($H358,'CMIP5 AL dimres'!$A$1:$E$34,3)*VLOOKUP($I358,'CMIP5 AL dimres'!$A$1:$E$34,3)*VLOOKUP($J358,'CMIP5 AL dimres'!$A$1:$E$34,3)*VLOOKUP($K358,'CMIP5 AL dimres'!$A$1:$E$34,3)*$F358)*4)/1000000)*C358</f>
        <v>339.73862400000002</v>
      </c>
      <c r="O358" s="77">
        <f>(((VLOOKUP($H358,'CMIP5 AL dimres'!$A$1:$E$34,4)*VLOOKUP($I358,'CMIP5 AL dimres'!$A$1:$E$34,4)*VLOOKUP($J358,'CMIP5 AL dimres'!$A$1:$E$34,4)*VLOOKUP($K358,'CMIP5 AL dimres'!$A$1:$E$34,4)*$F358)*4)/1000000)*C358</f>
        <v>84.934656000000004</v>
      </c>
      <c r="P358" s="77">
        <f>(((VLOOKUP($H358,'CMIP5 AL dimres'!$A$1:$E$34,5)*VLOOKUP($I358,'CMIP5 AL dimres'!$A$1:$E$34,5)*VLOOKUP($J358,'CMIP5 AL dimres'!$A$1:$E$34,5)*VLOOKUP($K358,'CMIP5 AL dimres'!$A$1:$E$34,5)*$F358)*4)/1000000)*C358</f>
        <v>17.252351999999998</v>
      </c>
    </row>
    <row r="359" spans="1:16" ht="13">
      <c r="A359" s="16">
        <v>2</v>
      </c>
      <c r="B359" s="17" t="s">
        <v>1893</v>
      </c>
      <c r="C359" s="16">
        <v>1</v>
      </c>
      <c r="D359" s="15" t="s">
        <v>457</v>
      </c>
      <c r="E359" s="78" t="s">
        <v>871</v>
      </c>
      <c r="F359" s="32">
        <v>12</v>
      </c>
      <c r="G359" s="16" t="s">
        <v>463</v>
      </c>
      <c r="H359" s="15" t="s">
        <v>2933</v>
      </c>
      <c r="I359" s="15" t="s">
        <v>2897</v>
      </c>
      <c r="J359" s="15" t="s">
        <v>2773</v>
      </c>
      <c r="K359" s="15">
        <v>1</v>
      </c>
      <c r="L359" s="16">
        <v>3</v>
      </c>
      <c r="M359" s="77">
        <f>(((VLOOKUP($H359,'CMIP5 AL dimres'!$A$1:$E$34,2)*VLOOKUP($I359,'CMIP5 AL dimres'!$A$1:$E$34,2)*VLOOKUP($J359,'CMIP5 AL dimres'!$A$1:$E$34,2)*VLOOKUP($K359,'CMIP5 AL dimres'!$A$1:$E$34,2)*$F359)*4)/1000000)*C359</f>
        <v>1358.9544960000001</v>
      </c>
      <c r="N359" s="77">
        <f>(((VLOOKUP($H359,'CMIP5 AL dimres'!$A$1:$E$34,3)*VLOOKUP($I359,'CMIP5 AL dimres'!$A$1:$E$34,3)*VLOOKUP($J359,'CMIP5 AL dimres'!$A$1:$E$34,3)*VLOOKUP($K359,'CMIP5 AL dimres'!$A$1:$E$34,3)*$F359)*4)/1000000)*C359</f>
        <v>339.73862400000002</v>
      </c>
      <c r="O359" s="77">
        <f>(((VLOOKUP($H359,'CMIP5 AL dimres'!$A$1:$E$34,4)*VLOOKUP($I359,'CMIP5 AL dimres'!$A$1:$E$34,4)*VLOOKUP($J359,'CMIP5 AL dimres'!$A$1:$E$34,4)*VLOOKUP($K359,'CMIP5 AL dimres'!$A$1:$E$34,4)*$F359)*4)/1000000)*C359</f>
        <v>84.934656000000004</v>
      </c>
      <c r="P359" s="77">
        <f>(((VLOOKUP($H359,'CMIP5 AL dimres'!$A$1:$E$34,5)*VLOOKUP($I359,'CMIP5 AL dimres'!$A$1:$E$34,5)*VLOOKUP($J359,'CMIP5 AL dimres'!$A$1:$E$34,5)*VLOOKUP($K359,'CMIP5 AL dimres'!$A$1:$E$34,5)*$F359)*4)/1000000)*C359</f>
        <v>17.252351999999998</v>
      </c>
    </row>
    <row r="360" spans="1:16" ht="13">
      <c r="A360" s="16">
        <v>2</v>
      </c>
      <c r="B360" s="17" t="s">
        <v>2145</v>
      </c>
      <c r="C360" s="16">
        <v>1</v>
      </c>
      <c r="D360" s="15" t="s">
        <v>457</v>
      </c>
      <c r="E360" s="78" t="s">
        <v>871</v>
      </c>
      <c r="F360" s="32">
        <v>12</v>
      </c>
      <c r="G360" s="16" t="s">
        <v>463</v>
      </c>
      <c r="H360" s="15" t="s">
        <v>2933</v>
      </c>
      <c r="I360" s="15" t="s">
        <v>2897</v>
      </c>
      <c r="J360" s="15" t="s">
        <v>2773</v>
      </c>
      <c r="K360" s="15">
        <v>1</v>
      </c>
      <c r="L360" s="16">
        <v>3</v>
      </c>
      <c r="M360" s="77">
        <f>(((VLOOKUP($H360,'CMIP5 AL dimres'!$A$1:$E$34,2)*VLOOKUP($I360,'CMIP5 AL dimres'!$A$1:$E$34,2)*VLOOKUP($J360,'CMIP5 AL dimres'!$A$1:$E$34,2)*VLOOKUP($K360,'CMIP5 AL dimres'!$A$1:$E$34,2)*$F360)*4)/1000000)*C360</f>
        <v>1358.9544960000001</v>
      </c>
      <c r="N360" s="77">
        <f>(((VLOOKUP($H360,'CMIP5 AL dimres'!$A$1:$E$34,3)*VLOOKUP($I360,'CMIP5 AL dimres'!$A$1:$E$34,3)*VLOOKUP($J360,'CMIP5 AL dimres'!$A$1:$E$34,3)*VLOOKUP($K360,'CMIP5 AL dimres'!$A$1:$E$34,3)*$F360)*4)/1000000)*C360</f>
        <v>339.73862400000002</v>
      </c>
      <c r="O360" s="77">
        <f>(((VLOOKUP($H360,'CMIP5 AL dimres'!$A$1:$E$34,4)*VLOOKUP($I360,'CMIP5 AL dimres'!$A$1:$E$34,4)*VLOOKUP($J360,'CMIP5 AL dimres'!$A$1:$E$34,4)*VLOOKUP($K360,'CMIP5 AL dimres'!$A$1:$E$34,4)*$F360)*4)/1000000)*C360</f>
        <v>84.934656000000004</v>
      </c>
      <c r="P360" s="77">
        <f>(((VLOOKUP($H360,'CMIP5 AL dimres'!$A$1:$E$34,5)*VLOOKUP($I360,'CMIP5 AL dimres'!$A$1:$E$34,5)*VLOOKUP($J360,'CMIP5 AL dimres'!$A$1:$E$34,5)*VLOOKUP($K360,'CMIP5 AL dimres'!$A$1:$E$34,5)*$F360)*4)/1000000)*C360</f>
        <v>17.252351999999998</v>
      </c>
    </row>
    <row r="361" spans="1:16" ht="13">
      <c r="A361" s="16">
        <v>2</v>
      </c>
      <c r="B361" s="17" t="s">
        <v>2149</v>
      </c>
      <c r="C361" s="16">
        <v>1</v>
      </c>
      <c r="D361" s="15" t="s">
        <v>457</v>
      </c>
      <c r="E361" s="78" t="s">
        <v>871</v>
      </c>
      <c r="F361" s="32">
        <v>12</v>
      </c>
      <c r="G361" s="16" t="s">
        <v>463</v>
      </c>
      <c r="H361" s="15" t="s">
        <v>2933</v>
      </c>
      <c r="I361" s="15" t="s">
        <v>2897</v>
      </c>
      <c r="J361" s="15" t="s">
        <v>2773</v>
      </c>
      <c r="K361" s="15">
        <v>1</v>
      </c>
      <c r="L361" s="16">
        <v>3</v>
      </c>
      <c r="M361" s="77">
        <f>(((VLOOKUP($H361,'CMIP5 AL dimres'!$A$1:$E$34,2)*VLOOKUP($I361,'CMIP5 AL dimres'!$A$1:$E$34,2)*VLOOKUP($J361,'CMIP5 AL dimres'!$A$1:$E$34,2)*VLOOKUP($K361,'CMIP5 AL dimres'!$A$1:$E$34,2)*$F361)*4)/1000000)*C361</f>
        <v>1358.9544960000001</v>
      </c>
      <c r="N361" s="77">
        <f>(((VLOOKUP($H361,'CMIP5 AL dimres'!$A$1:$E$34,3)*VLOOKUP($I361,'CMIP5 AL dimres'!$A$1:$E$34,3)*VLOOKUP($J361,'CMIP5 AL dimres'!$A$1:$E$34,3)*VLOOKUP($K361,'CMIP5 AL dimres'!$A$1:$E$34,3)*$F361)*4)/1000000)*C361</f>
        <v>339.73862400000002</v>
      </c>
      <c r="O361" s="77">
        <f>(((VLOOKUP($H361,'CMIP5 AL dimres'!$A$1:$E$34,4)*VLOOKUP($I361,'CMIP5 AL dimres'!$A$1:$E$34,4)*VLOOKUP($J361,'CMIP5 AL dimres'!$A$1:$E$34,4)*VLOOKUP($K361,'CMIP5 AL dimres'!$A$1:$E$34,4)*$F361)*4)/1000000)*C361</f>
        <v>84.934656000000004</v>
      </c>
      <c r="P361" s="77">
        <f>(((VLOOKUP($H361,'CMIP5 AL dimres'!$A$1:$E$34,5)*VLOOKUP($I361,'CMIP5 AL dimres'!$A$1:$E$34,5)*VLOOKUP($J361,'CMIP5 AL dimres'!$A$1:$E$34,5)*VLOOKUP($K361,'CMIP5 AL dimres'!$A$1:$E$34,5)*$F361)*4)/1000000)*C361</f>
        <v>17.252351999999998</v>
      </c>
    </row>
    <row r="362" spans="1:16" ht="13">
      <c r="A362" s="16">
        <v>2</v>
      </c>
      <c r="B362" s="17" t="s">
        <v>2140</v>
      </c>
      <c r="C362" s="16">
        <v>1</v>
      </c>
      <c r="D362" s="15" t="s">
        <v>457</v>
      </c>
      <c r="E362" s="78" t="s">
        <v>871</v>
      </c>
      <c r="F362" s="32">
        <v>12</v>
      </c>
      <c r="G362" s="16" t="s">
        <v>463</v>
      </c>
      <c r="H362" s="15" t="s">
        <v>2933</v>
      </c>
      <c r="I362" s="15" t="s">
        <v>2897</v>
      </c>
      <c r="J362" s="15" t="s">
        <v>2773</v>
      </c>
      <c r="K362" s="15">
        <v>1</v>
      </c>
      <c r="L362" s="16">
        <v>3</v>
      </c>
      <c r="M362" s="77">
        <f>(((VLOOKUP($H362,'CMIP5 AL dimres'!$A$1:$E$34,2)*VLOOKUP($I362,'CMIP5 AL dimres'!$A$1:$E$34,2)*VLOOKUP($J362,'CMIP5 AL dimres'!$A$1:$E$34,2)*VLOOKUP($K362,'CMIP5 AL dimres'!$A$1:$E$34,2)*$F362)*4)/1000000)*C362</f>
        <v>1358.9544960000001</v>
      </c>
      <c r="N362" s="77">
        <f>(((VLOOKUP($H362,'CMIP5 AL dimres'!$A$1:$E$34,3)*VLOOKUP($I362,'CMIP5 AL dimres'!$A$1:$E$34,3)*VLOOKUP($J362,'CMIP5 AL dimres'!$A$1:$E$34,3)*VLOOKUP($K362,'CMIP5 AL dimres'!$A$1:$E$34,3)*$F362)*4)/1000000)*C362</f>
        <v>339.73862400000002</v>
      </c>
      <c r="O362" s="77">
        <f>(((VLOOKUP($H362,'CMIP5 AL dimres'!$A$1:$E$34,4)*VLOOKUP($I362,'CMIP5 AL dimres'!$A$1:$E$34,4)*VLOOKUP($J362,'CMIP5 AL dimres'!$A$1:$E$34,4)*VLOOKUP($K362,'CMIP5 AL dimres'!$A$1:$E$34,4)*$F362)*4)/1000000)*C362</f>
        <v>84.934656000000004</v>
      </c>
      <c r="P362" s="77">
        <f>(((VLOOKUP($H362,'CMIP5 AL dimres'!$A$1:$E$34,5)*VLOOKUP($I362,'CMIP5 AL dimres'!$A$1:$E$34,5)*VLOOKUP($J362,'CMIP5 AL dimres'!$A$1:$E$34,5)*VLOOKUP($K362,'CMIP5 AL dimres'!$A$1:$E$34,5)*$F362)*4)/1000000)*C362</f>
        <v>17.252351999999998</v>
      </c>
    </row>
    <row r="363" spans="1:16" ht="13">
      <c r="A363" s="16">
        <v>2</v>
      </c>
      <c r="B363" s="17" t="s">
        <v>2147</v>
      </c>
      <c r="C363" s="16">
        <v>1</v>
      </c>
      <c r="D363" s="15" t="s">
        <v>457</v>
      </c>
      <c r="E363" s="78" t="s">
        <v>871</v>
      </c>
      <c r="F363" s="32">
        <v>12</v>
      </c>
      <c r="G363" s="16" t="s">
        <v>463</v>
      </c>
      <c r="H363" s="15" t="s">
        <v>2933</v>
      </c>
      <c r="I363" s="15" t="s">
        <v>2897</v>
      </c>
      <c r="J363" s="15" t="s">
        <v>2773</v>
      </c>
      <c r="K363" s="15">
        <v>1</v>
      </c>
      <c r="L363" s="16">
        <v>3</v>
      </c>
      <c r="M363" s="77">
        <f>(((VLOOKUP($H363,'CMIP5 AL dimres'!$A$1:$E$34,2)*VLOOKUP($I363,'CMIP5 AL dimres'!$A$1:$E$34,2)*VLOOKUP($J363,'CMIP5 AL dimres'!$A$1:$E$34,2)*VLOOKUP($K363,'CMIP5 AL dimres'!$A$1:$E$34,2)*$F363)*4)/1000000)*C363</f>
        <v>1358.9544960000001</v>
      </c>
      <c r="N363" s="77">
        <f>(((VLOOKUP($H363,'CMIP5 AL dimres'!$A$1:$E$34,3)*VLOOKUP($I363,'CMIP5 AL dimres'!$A$1:$E$34,3)*VLOOKUP($J363,'CMIP5 AL dimres'!$A$1:$E$34,3)*VLOOKUP($K363,'CMIP5 AL dimres'!$A$1:$E$34,3)*$F363)*4)/1000000)*C363</f>
        <v>339.73862400000002</v>
      </c>
      <c r="O363" s="77">
        <f>(((VLOOKUP($H363,'CMIP5 AL dimres'!$A$1:$E$34,4)*VLOOKUP($I363,'CMIP5 AL dimres'!$A$1:$E$34,4)*VLOOKUP($J363,'CMIP5 AL dimres'!$A$1:$E$34,4)*VLOOKUP($K363,'CMIP5 AL dimres'!$A$1:$E$34,4)*$F363)*4)/1000000)*C363</f>
        <v>84.934656000000004</v>
      </c>
      <c r="P363" s="77">
        <f>(((VLOOKUP($H363,'CMIP5 AL dimres'!$A$1:$E$34,5)*VLOOKUP($I363,'CMIP5 AL dimres'!$A$1:$E$34,5)*VLOOKUP($J363,'CMIP5 AL dimres'!$A$1:$E$34,5)*VLOOKUP($K363,'CMIP5 AL dimres'!$A$1:$E$34,5)*$F363)*4)/1000000)*C363</f>
        <v>17.252351999999998</v>
      </c>
    </row>
    <row r="364" spans="1:16" ht="13">
      <c r="A364" s="16">
        <v>2</v>
      </c>
      <c r="B364" s="17" t="s">
        <v>2271</v>
      </c>
      <c r="C364" s="16">
        <v>1</v>
      </c>
      <c r="D364" s="15" t="s">
        <v>457</v>
      </c>
      <c r="E364" s="78" t="s">
        <v>871</v>
      </c>
      <c r="F364" s="32">
        <v>12</v>
      </c>
      <c r="G364" s="16" t="s">
        <v>463</v>
      </c>
      <c r="H364" s="15" t="s">
        <v>2933</v>
      </c>
      <c r="I364" s="15" t="s">
        <v>2897</v>
      </c>
      <c r="J364" s="15" t="s">
        <v>2773</v>
      </c>
      <c r="K364" s="15">
        <v>1</v>
      </c>
      <c r="L364" s="16">
        <v>3</v>
      </c>
      <c r="M364" s="77">
        <f>(((VLOOKUP($H364,'CMIP5 AL dimres'!$A$1:$E$34,2)*VLOOKUP($I364,'CMIP5 AL dimres'!$A$1:$E$34,2)*VLOOKUP($J364,'CMIP5 AL dimres'!$A$1:$E$34,2)*VLOOKUP($K364,'CMIP5 AL dimres'!$A$1:$E$34,2)*$F364)*4)/1000000)*C364</f>
        <v>1358.9544960000001</v>
      </c>
      <c r="N364" s="77">
        <f>(((VLOOKUP($H364,'CMIP5 AL dimres'!$A$1:$E$34,3)*VLOOKUP($I364,'CMIP5 AL dimres'!$A$1:$E$34,3)*VLOOKUP($J364,'CMIP5 AL dimres'!$A$1:$E$34,3)*VLOOKUP($K364,'CMIP5 AL dimres'!$A$1:$E$34,3)*$F364)*4)/1000000)*C364</f>
        <v>339.73862400000002</v>
      </c>
      <c r="O364" s="77">
        <f>(((VLOOKUP($H364,'CMIP5 AL dimres'!$A$1:$E$34,4)*VLOOKUP($I364,'CMIP5 AL dimres'!$A$1:$E$34,4)*VLOOKUP($J364,'CMIP5 AL dimres'!$A$1:$E$34,4)*VLOOKUP($K364,'CMIP5 AL dimres'!$A$1:$E$34,4)*$F364)*4)/1000000)*C364</f>
        <v>84.934656000000004</v>
      </c>
      <c r="P364" s="77">
        <f>(((VLOOKUP($H364,'CMIP5 AL dimres'!$A$1:$E$34,5)*VLOOKUP($I364,'CMIP5 AL dimres'!$A$1:$E$34,5)*VLOOKUP($J364,'CMIP5 AL dimres'!$A$1:$E$34,5)*VLOOKUP($K364,'CMIP5 AL dimres'!$A$1:$E$34,5)*$F364)*4)/1000000)*C364</f>
        <v>17.252351999999998</v>
      </c>
    </row>
    <row r="365" spans="1:16" ht="13">
      <c r="A365" s="16">
        <v>2</v>
      </c>
      <c r="B365" s="17" t="s">
        <v>2176</v>
      </c>
      <c r="C365" s="16">
        <v>1</v>
      </c>
      <c r="D365" s="15" t="s">
        <v>457</v>
      </c>
      <c r="E365" s="78" t="s">
        <v>871</v>
      </c>
      <c r="F365" s="32">
        <v>12</v>
      </c>
      <c r="G365" s="16" t="s">
        <v>463</v>
      </c>
      <c r="H365" s="15" t="s">
        <v>2933</v>
      </c>
      <c r="I365" s="15" t="s">
        <v>2897</v>
      </c>
      <c r="J365" s="15" t="s">
        <v>2773</v>
      </c>
      <c r="K365" s="15">
        <v>1</v>
      </c>
      <c r="L365" s="16">
        <v>3</v>
      </c>
      <c r="M365" s="77">
        <f>(((VLOOKUP($H365,'CMIP5 AL dimres'!$A$1:$E$34,2)*VLOOKUP($I365,'CMIP5 AL dimres'!$A$1:$E$34,2)*VLOOKUP($J365,'CMIP5 AL dimres'!$A$1:$E$34,2)*VLOOKUP($K365,'CMIP5 AL dimres'!$A$1:$E$34,2)*$F365)*4)/1000000)*C365</f>
        <v>1358.9544960000001</v>
      </c>
      <c r="N365" s="77">
        <f>(((VLOOKUP($H365,'CMIP5 AL dimres'!$A$1:$E$34,3)*VLOOKUP($I365,'CMIP5 AL dimres'!$A$1:$E$34,3)*VLOOKUP($J365,'CMIP5 AL dimres'!$A$1:$E$34,3)*VLOOKUP($K365,'CMIP5 AL dimres'!$A$1:$E$34,3)*$F365)*4)/1000000)*C365</f>
        <v>339.73862400000002</v>
      </c>
      <c r="O365" s="77">
        <f>(((VLOOKUP($H365,'CMIP5 AL dimres'!$A$1:$E$34,4)*VLOOKUP($I365,'CMIP5 AL dimres'!$A$1:$E$34,4)*VLOOKUP($J365,'CMIP5 AL dimres'!$A$1:$E$34,4)*VLOOKUP($K365,'CMIP5 AL dimres'!$A$1:$E$34,4)*$F365)*4)/1000000)*C365</f>
        <v>84.934656000000004</v>
      </c>
      <c r="P365" s="77">
        <f>(((VLOOKUP($H365,'CMIP5 AL dimres'!$A$1:$E$34,5)*VLOOKUP($I365,'CMIP5 AL dimres'!$A$1:$E$34,5)*VLOOKUP($J365,'CMIP5 AL dimres'!$A$1:$E$34,5)*VLOOKUP($K365,'CMIP5 AL dimres'!$A$1:$E$34,5)*$F365)*4)/1000000)*C365</f>
        <v>17.252351999999998</v>
      </c>
    </row>
    <row r="366" spans="1:16" ht="13">
      <c r="A366" s="16">
        <v>2</v>
      </c>
      <c r="B366" s="17" t="s">
        <v>2062</v>
      </c>
      <c r="C366" s="16">
        <v>1</v>
      </c>
      <c r="D366" s="15" t="s">
        <v>457</v>
      </c>
      <c r="E366" s="78" t="s">
        <v>871</v>
      </c>
      <c r="F366" s="32">
        <v>12</v>
      </c>
      <c r="G366" s="16" t="s">
        <v>463</v>
      </c>
      <c r="H366" s="15" t="s">
        <v>2933</v>
      </c>
      <c r="I366" s="15" t="s">
        <v>2897</v>
      </c>
      <c r="J366" s="15" t="s">
        <v>2773</v>
      </c>
      <c r="K366" s="15">
        <v>1</v>
      </c>
      <c r="L366" s="16">
        <v>3</v>
      </c>
      <c r="M366" s="77">
        <f>(((VLOOKUP($H366,'CMIP5 AL dimres'!$A$1:$E$34,2)*VLOOKUP($I366,'CMIP5 AL dimres'!$A$1:$E$34,2)*VLOOKUP($J366,'CMIP5 AL dimres'!$A$1:$E$34,2)*VLOOKUP($K366,'CMIP5 AL dimres'!$A$1:$E$34,2)*$F366)*4)/1000000)*C366</f>
        <v>1358.9544960000001</v>
      </c>
      <c r="N366" s="77">
        <f>(((VLOOKUP($H366,'CMIP5 AL dimres'!$A$1:$E$34,3)*VLOOKUP($I366,'CMIP5 AL dimres'!$A$1:$E$34,3)*VLOOKUP($J366,'CMIP5 AL dimres'!$A$1:$E$34,3)*VLOOKUP($K366,'CMIP5 AL dimres'!$A$1:$E$34,3)*$F366)*4)/1000000)*C366</f>
        <v>339.73862400000002</v>
      </c>
      <c r="O366" s="77">
        <f>(((VLOOKUP($H366,'CMIP5 AL dimres'!$A$1:$E$34,4)*VLOOKUP($I366,'CMIP5 AL dimres'!$A$1:$E$34,4)*VLOOKUP($J366,'CMIP5 AL dimres'!$A$1:$E$34,4)*VLOOKUP($K366,'CMIP5 AL dimres'!$A$1:$E$34,4)*$F366)*4)/1000000)*C366</f>
        <v>84.934656000000004</v>
      </c>
      <c r="P366" s="77">
        <f>(((VLOOKUP($H366,'CMIP5 AL dimres'!$A$1:$E$34,5)*VLOOKUP($I366,'CMIP5 AL dimres'!$A$1:$E$34,5)*VLOOKUP($J366,'CMIP5 AL dimres'!$A$1:$E$34,5)*VLOOKUP($K366,'CMIP5 AL dimres'!$A$1:$E$34,5)*$F366)*4)/1000000)*C366</f>
        <v>17.252351999999998</v>
      </c>
    </row>
    <row r="367" spans="1:16" ht="13">
      <c r="A367" s="16">
        <v>2</v>
      </c>
      <c r="B367" s="17" t="s">
        <v>2182</v>
      </c>
      <c r="C367" s="16">
        <v>1</v>
      </c>
      <c r="D367" s="15" t="s">
        <v>457</v>
      </c>
      <c r="E367" s="78" t="s">
        <v>871</v>
      </c>
      <c r="F367" s="32">
        <v>12</v>
      </c>
      <c r="G367" s="16" t="s">
        <v>463</v>
      </c>
      <c r="H367" s="15" t="s">
        <v>2933</v>
      </c>
      <c r="I367" s="15" t="s">
        <v>2897</v>
      </c>
      <c r="J367" s="15" t="s">
        <v>2773</v>
      </c>
      <c r="K367" s="15">
        <v>1</v>
      </c>
      <c r="L367" s="16">
        <v>3</v>
      </c>
      <c r="M367" s="77">
        <f>(((VLOOKUP($H367,'CMIP5 AL dimres'!$A$1:$E$34,2)*VLOOKUP($I367,'CMIP5 AL dimres'!$A$1:$E$34,2)*VLOOKUP($J367,'CMIP5 AL dimres'!$A$1:$E$34,2)*VLOOKUP($K367,'CMIP5 AL dimres'!$A$1:$E$34,2)*$F367)*4)/1000000)*C367</f>
        <v>1358.9544960000001</v>
      </c>
      <c r="N367" s="77">
        <f>(((VLOOKUP($H367,'CMIP5 AL dimres'!$A$1:$E$34,3)*VLOOKUP($I367,'CMIP5 AL dimres'!$A$1:$E$34,3)*VLOOKUP($J367,'CMIP5 AL dimres'!$A$1:$E$34,3)*VLOOKUP($K367,'CMIP5 AL dimres'!$A$1:$E$34,3)*$F367)*4)/1000000)*C367</f>
        <v>339.73862400000002</v>
      </c>
      <c r="O367" s="77">
        <f>(((VLOOKUP($H367,'CMIP5 AL dimres'!$A$1:$E$34,4)*VLOOKUP($I367,'CMIP5 AL dimres'!$A$1:$E$34,4)*VLOOKUP($J367,'CMIP5 AL dimres'!$A$1:$E$34,4)*VLOOKUP($K367,'CMIP5 AL dimres'!$A$1:$E$34,4)*$F367)*4)/1000000)*C367</f>
        <v>84.934656000000004</v>
      </c>
      <c r="P367" s="77">
        <f>(((VLOOKUP($H367,'CMIP5 AL dimres'!$A$1:$E$34,5)*VLOOKUP($I367,'CMIP5 AL dimres'!$A$1:$E$34,5)*VLOOKUP($J367,'CMIP5 AL dimres'!$A$1:$E$34,5)*VLOOKUP($K367,'CMIP5 AL dimres'!$A$1:$E$34,5)*$F367)*4)/1000000)*C367</f>
        <v>17.252351999999998</v>
      </c>
    </row>
    <row r="368" spans="1:16" ht="13">
      <c r="A368" s="16">
        <v>2</v>
      </c>
      <c r="B368" s="17" t="s">
        <v>1956</v>
      </c>
      <c r="C368" s="16">
        <v>1</v>
      </c>
      <c r="D368" s="15" t="s">
        <v>457</v>
      </c>
      <c r="E368" s="78" t="s">
        <v>871</v>
      </c>
      <c r="F368" s="32">
        <v>12</v>
      </c>
      <c r="G368" s="16" t="s">
        <v>463</v>
      </c>
      <c r="H368" s="15" t="s">
        <v>2933</v>
      </c>
      <c r="I368" s="15" t="s">
        <v>2897</v>
      </c>
      <c r="J368" s="15" t="s">
        <v>2773</v>
      </c>
      <c r="K368" s="15">
        <v>1</v>
      </c>
      <c r="L368" s="16">
        <v>3</v>
      </c>
      <c r="M368" s="77">
        <f>(((VLOOKUP($H368,'CMIP5 AL dimres'!$A$1:$E$34,2)*VLOOKUP($I368,'CMIP5 AL dimres'!$A$1:$E$34,2)*VLOOKUP($J368,'CMIP5 AL dimres'!$A$1:$E$34,2)*VLOOKUP($K368,'CMIP5 AL dimres'!$A$1:$E$34,2)*$F368)*4)/1000000)*C368</f>
        <v>1358.9544960000001</v>
      </c>
      <c r="N368" s="77">
        <f>(((VLOOKUP($H368,'CMIP5 AL dimres'!$A$1:$E$34,3)*VLOOKUP($I368,'CMIP5 AL dimres'!$A$1:$E$34,3)*VLOOKUP($J368,'CMIP5 AL dimres'!$A$1:$E$34,3)*VLOOKUP($K368,'CMIP5 AL dimres'!$A$1:$E$34,3)*$F368)*4)/1000000)*C368</f>
        <v>339.73862400000002</v>
      </c>
      <c r="O368" s="77">
        <f>(((VLOOKUP($H368,'CMIP5 AL dimres'!$A$1:$E$34,4)*VLOOKUP($I368,'CMIP5 AL dimres'!$A$1:$E$34,4)*VLOOKUP($J368,'CMIP5 AL dimres'!$A$1:$E$34,4)*VLOOKUP($K368,'CMIP5 AL dimres'!$A$1:$E$34,4)*$F368)*4)/1000000)*C368</f>
        <v>84.934656000000004</v>
      </c>
      <c r="P368" s="77">
        <f>(((VLOOKUP($H368,'CMIP5 AL dimres'!$A$1:$E$34,5)*VLOOKUP($I368,'CMIP5 AL dimres'!$A$1:$E$34,5)*VLOOKUP($J368,'CMIP5 AL dimres'!$A$1:$E$34,5)*VLOOKUP($K368,'CMIP5 AL dimres'!$A$1:$E$34,5)*$F368)*4)/1000000)*C368</f>
        <v>17.252351999999998</v>
      </c>
    </row>
    <row r="369" spans="1:16" ht="13">
      <c r="A369" s="16">
        <v>2</v>
      </c>
      <c r="B369" s="17" t="s">
        <v>2071</v>
      </c>
      <c r="C369" s="16">
        <v>1</v>
      </c>
      <c r="D369" s="15" t="s">
        <v>457</v>
      </c>
      <c r="E369" s="78" t="s">
        <v>871</v>
      </c>
      <c r="F369" s="32">
        <v>12</v>
      </c>
      <c r="G369" s="16" t="s">
        <v>463</v>
      </c>
      <c r="H369" s="15" t="s">
        <v>2933</v>
      </c>
      <c r="I369" s="15" t="s">
        <v>2897</v>
      </c>
      <c r="J369" s="15" t="s">
        <v>2773</v>
      </c>
      <c r="K369" s="15">
        <v>1</v>
      </c>
      <c r="L369" s="16">
        <v>3</v>
      </c>
      <c r="M369" s="77">
        <f>(((VLOOKUP($H369,'CMIP5 AL dimres'!$A$1:$E$34,2)*VLOOKUP($I369,'CMIP5 AL dimres'!$A$1:$E$34,2)*VLOOKUP($J369,'CMIP5 AL dimres'!$A$1:$E$34,2)*VLOOKUP($K369,'CMIP5 AL dimres'!$A$1:$E$34,2)*$F369)*4)/1000000)*C369</f>
        <v>1358.9544960000001</v>
      </c>
      <c r="N369" s="77">
        <f>(((VLOOKUP($H369,'CMIP5 AL dimres'!$A$1:$E$34,3)*VLOOKUP($I369,'CMIP5 AL dimres'!$A$1:$E$34,3)*VLOOKUP($J369,'CMIP5 AL dimres'!$A$1:$E$34,3)*VLOOKUP($K369,'CMIP5 AL dimres'!$A$1:$E$34,3)*$F369)*4)/1000000)*C369</f>
        <v>339.73862400000002</v>
      </c>
      <c r="O369" s="77">
        <f>(((VLOOKUP($H369,'CMIP5 AL dimres'!$A$1:$E$34,4)*VLOOKUP($I369,'CMIP5 AL dimres'!$A$1:$E$34,4)*VLOOKUP($J369,'CMIP5 AL dimres'!$A$1:$E$34,4)*VLOOKUP($K369,'CMIP5 AL dimres'!$A$1:$E$34,4)*$F369)*4)/1000000)*C369</f>
        <v>84.934656000000004</v>
      </c>
      <c r="P369" s="77">
        <f>(((VLOOKUP($H369,'CMIP5 AL dimres'!$A$1:$E$34,5)*VLOOKUP($I369,'CMIP5 AL dimres'!$A$1:$E$34,5)*VLOOKUP($J369,'CMIP5 AL dimres'!$A$1:$E$34,5)*VLOOKUP($K369,'CMIP5 AL dimres'!$A$1:$E$34,5)*$F369)*4)/1000000)*C369</f>
        <v>17.252351999999998</v>
      </c>
    </row>
    <row r="370" spans="1:16" ht="13">
      <c r="A370" s="16">
        <v>1</v>
      </c>
      <c r="B370" s="17" t="s">
        <v>2527</v>
      </c>
      <c r="C370" s="16">
        <v>1</v>
      </c>
      <c r="D370" s="15" t="s">
        <v>457</v>
      </c>
      <c r="E370" s="78" t="s">
        <v>871</v>
      </c>
      <c r="F370" s="32">
        <v>12</v>
      </c>
      <c r="G370" s="16" t="s">
        <v>463</v>
      </c>
      <c r="H370" s="15" t="s">
        <v>2933</v>
      </c>
      <c r="I370" s="15" t="s">
        <v>2897</v>
      </c>
      <c r="J370" s="15" t="s">
        <v>3057</v>
      </c>
      <c r="K370" s="15">
        <v>1</v>
      </c>
      <c r="L370" s="16">
        <v>3</v>
      </c>
      <c r="M370" s="77">
        <f>(((VLOOKUP($H370,'CMIP5 AL dimres'!$A$1:$E$34,2)*VLOOKUP($I370,'CMIP5 AL dimres'!$A$1:$E$34,2)*VLOOKUP($J370,'CMIP5 AL dimres'!$A$1:$E$34,2)*VLOOKUP($K370,'CMIP5 AL dimres'!$A$1:$E$34,2)*$F370)*4)/1000000)*C370</f>
        <v>212.33663999999999</v>
      </c>
      <c r="N370" s="77">
        <f>(((VLOOKUP($H370,'CMIP5 AL dimres'!$A$1:$E$34,3)*VLOOKUP($I370,'CMIP5 AL dimres'!$A$1:$E$34,3)*VLOOKUP($J370,'CMIP5 AL dimres'!$A$1:$E$34,3)*VLOOKUP($K370,'CMIP5 AL dimres'!$A$1:$E$34,3)*$F370)*4)/1000000)*C370</f>
        <v>53.084159999999997</v>
      </c>
      <c r="O370" s="77">
        <f>(((VLOOKUP($H370,'CMIP5 AL dimres'!$A$1:$E$34,4)*VLOOKUP($I370,'CMIP5 AL dimres'!$A$1:$E$34,4)*VLOOKUP($J370,'CMIP5 AL dimres'!$A$1:$E$34,4)*VLOOKUP($K370,'CMIP5 AL dimres'!$A$1:$E$34,4)*$F370)*4)/1000000)*C370</f>
        <v>13.271039999999999</v>
      </c>
      <c r="P370" s="77">
        <f>(((VLOOKUP($H370,'CMIP5 AL dimres'!$A$1:$E$34,5)*VLOOKUP($I370,'CMIP5 AL dimres'!$A$1:$E$34,5)*VLOOKUP($J370,'CMIP5 AL dimres'!$A$1:$E$34,5)*VLOOKUP($K370,'CMIP5 AL dimres'!$A$1:$E$34,5)*$F370)*4)/1000000)*C370</f>
        <v>3.3177599999999998</v>
      </c>
    </row>
    <row r="371" spans="1:16" ht="13">
      <c r="A371" s="16">
        <v>1</v>
      </c>
      <c r="B371" s="17" t="s">
        <v>2583</v>
      </c>
      <c r="C371" s="16">
        <v>1</v>
      </c>
      <c r="D371" s="15" t="s">
        <v>257</v>
      </c>
      <c r="E371" s="78" t="s">
        <v>871</v>
      </c>
      <c r="F371" s="32">
        <v>12</v>
      </c>
      <c r="G371" s="16" t="s">
        <v>463</v>
      </c>
      <c r="H371" s="15" t="s">
        <v>2933</v>
      </c>
      <c r="I371" s="15" t="s">
        <v>2897</v>
      </c>
      <c r="J371" s="15" t="s">
        <v>2913</v>
      </c>
      <c r="K371" s="15">
        <v>1</v>
      </c>
      <c r="L371" s="16">
        <v>3</v>
      </c>
      <c r="M371" s="77">
        <f>(((VLOOKUP($H371,'CMIP5 AL dimres'!$A$1:$E$34,2)*VLOOKUP($I371,'CMIP5 AL dimres'!$A$1:$E$34,2)*VLOOKUP($J371,'CMIP5 AL dimres'!$A$1:$E$34,2)*VLOOKUP($K371,'CMIP5 AL dimres'!$A$1:$E$34,2)*$F371)*4)/1000000)*C371</f>
        <v>42.467328000000002</v>
      </c>
      <c r="N371" s="77">
        <f>(((VLOOKUP($H371,'CMIP5 AL dimres'!$A$1:$E$34,3)*VLOOKUP($I371,'CMIP5 AL dimres'!$A$1:$E$34,3)*VLOOKUP($J371,'CMIP5 AL dimres'!$A$1:$E$34,3)*VLOOKUP($K371,'CMIP5 AL dimres'!$A$1:$E$34,3)*$F371)*4)/1000000)*C371</f>
        <v>10.616832</v>
      </c>
      <c r="O371" s="77">
        <f>(((VLOOKUP($H371,'CMIP5 AL dimres'!$A$1:$E$34,4)*VLOOKUP($I371,'CMIP5 AL dimres'!$A$1:$E$34,4)*VLOOKUP($J371,'CMIP5 AL dimres'!$A$1:$E$34,4)*VLOOKUP($K371,'CMIP5 AL dimres'!$A$1:$E$34,4)*$F371)*4)/1000000)*C371</f>
        <v>2.6542080000000001</v>
      </c>
      <c r="P371" s="77">
        <f>(((VLOOKUP($H371,'CMIP5 AL dimres'!$A$1:$E$34,5)*VLOOKUP($I371,'CMIP5 AL dimres'!$A$1:$E$34,5)*VLOOKUP($J371,'CMIP5 AL dimres'!$A$1:$E$34,5)*VLOOKUP($K371,'CMIP5 AL dimres'!$A$1:$E$34,5)*$F371)*4)/1000000)*C371</f>
        <v>0.66355200000000003</v>
      </c>
    </row>
    <row r="372" spans="1:16" ht="13">
      <c r="A372" s="16">
        <v>1</v>
      </c>
      <c r="B372" s="17" t="s">
        <v>2387</v>
      </c>
      <c r="C372" s="16">
        <v>1</v>
      </c>
      <c r="D372" s="15" t="s">
        <v>257</v>
      </c>
      <c r="E372" s="78" t="s">
        <v>871</v>
      </c>
      <c r="F372" s="32">
        <v>12</v>
      </c>
      <c r="G372" s="16" t="s">
        <v>463</v>
      </c>
      <c r="H372" s="15" t="s">
        <v>2933</v>
      </c>
      <c r="I372" s="15" t="s">
        <v>2897</v>
      </c>
      <c r="J372" s="15" t="s">
        <v>2873</v>
      </c>
      <c r="K372" s="15">
        <v>1</v>
      </c>
      <c r="L372" s="16">
        <v>3</v>
      </c>
      <c r="M372" s="77">
        <f>(((VLOOKUP($H372,'CMIP5 AL dimres'!$A$1:$E$34,2)*VLOOKUP($I372,'CMIP5 AL dimres'!$A$1:$E$34,2)*VLOOKUP($J372,'CMIP5 AL dimres'!$A$1:$E$34,2)*VLOOKUP($K372,'CMIP5 AL dimres'!$A$1:$E$34,2)*$F372)*4)/1000000)*C372</f>
        <v>42.467328000000002</v>
      </c>
      <c r="N372" s="77">
        <f>(((VLOOKUP($H372,'CMIP5 AL dimres'!$A$1:$E$34,3)*VLOOKUP($I372,'CMIP5 AL dimres'!$A$1:$E$34,3)*VLOOKUP($J372,'CMIP5 AL dimres'!$A$1:$E$34,3)*VLOOKUP($K372,'CMIP5 AL dimres'!$A$1:$E$34,3)*$F372)*4)/1000000)*C372</f>
        <v>10.616832</v>
      </c>
      <c r="O372" s="77">
        <f>(((VLOOKUP($H372,'CMIP5 AL dimres'!$A$1:$E$34,4)*VLOOKUP($I372,'CMIP5 AL dimres'!$A$1:$E$34,4)*VLOOKUP($J372,'CMIP5 AL dimres'!$A$1:$E$34,4)*VLOOKUP($K372,'CMIP5 AL dimres'!$A$1:$E$34,4)*$F372)*4)/1000000)*C372</f>
        <v>2.6542080000000001</v>
      </c>
      <c r="P372" s="77">
        <f>(((VLOOKUP($H372,'CMIP5 AL dimres'!$A$1:$E$34,5)*VLOOKUP($I372,'CMIP5 AL dimres'!$A$1:$E$34,5)*VLOOKUP($J372,'CMIP5 AL dimres'!$A$1:$E$34,5)*VLOOKUP($K372,'CMIP5 AL dimres'!$A$1:$E$34,5)*$F372)*4)/1000000)*C372</f>
        <v>0.66355200000000003</v>
      </c>
    </row>
    <row r="373" spans="1:16" ht="13">
      <c r="A373" s="16">
        <v>1</v>
      </c>
      <c r="B373" s="17" t="s">
        <v>2493</v>
      </c>
      <c r="C373" s="16">
        <v>1</v>
      </c>
      <c r="D373" s="15" t="s">
        <v>257</v>
      </c>
      <c r="E373" s="78" t="s">
        <v>871</v>
      </c>
      <c r="F373" s="32">
        <v>12</v>
      </c>
      <c r="G373" s="16" t="s">
        <v>463</v>
      </c>
      <c r="H373" s="15" t="s">
        <v>2933</v>
      </c>
      <c r="I373" s="15" t="s">
        <v>2897</v>
      </c>
      <c r="J373" s="15" t="s">
        <v>2875</v>
      </c>
      <c r="K373" s="15">
        <v>1</v>
      </c>
      <c r="L373" s="16">
        <v>3</v>
      </c>
      <c r="M373" s="77">
        <f>(((VLOOKUP($H373,'CMIP5 AL dimres'!$A$1:$E$34,2)*VLOOKUP($I373,'CMIP5 AL dimres'!$A$1:$E$34,2)*VLOOKUP($J373,'CMIP5 AL dimres'!$A$1:$E$34,2)*VLOOKUP($K373,'CMIP5 AL dimres'!$A$1:$E$34,2)*$F373)*4)/1000000)*C373</f>
        <v>42.467328000000002</v>
      </c>
      <c r="N373" s="77">
        <f>(((VLOOKUP($H373,'CMIP5 AL dimres'!$A$1:$E$34,3)*VLOOKUP($I373,'CMIP5 AL dimres'!$A$1:$E$34,3)*VLOOKUP($J373,'CMIP5 AL dimres'!$A$1:$E$34,3)*VLOOKUP($K373,'CMIP5 AL dimres'!$A$1:$E$34,3)*$F373)*4)/1000000)*C373</f>
        <v>10.616832</v>
      </c>
      <c r="O373" s="77">
        <f>(((VLOOKUP($H373,'CMIP5 AL dimres'!$A$1:$E$34,4)*VLOOKUP($I373,'CMIP5 AL dimres'!$A$1:$E$34,4)*VLOOKUP($J373,'CMIP5 AL dimres'!$A$1:$E$34,4)*VLOOKUP($K373,'CMIP5 AL dimres'!$A$1:$E$34,4)*$F373)*4)/1000000)*C373</f>
        <v>2.6542080000000001</v>
      </c>
      <c r="P373" s="77">
        <f>(((VLOOKUP($H373,'CMIP5 AL dimres'!$A$1:$E$34,5)*VLOOKUP($I373,'CMIP5 AL dimres'!$A$1:$E$34,5)*VLOOKUP($J373,'CMIP5 AL dimres'!$A$1:$E$34,5)*VLOOKUP($K373,'CMIP5 AL dimres'!$A$1:$E$34,5)*$F373)*4)/1000000)*C373</f>
        <v>0.66355200000000003</v>
      </c>
    </row>
    <row r="374" spans="1:16" ht="13">
      <c r="A374" s="16">
        <v>1</v>
      </c>
      <c r="B374" s="17" t="s">
        <v>2482</v>
      </c>
      <c r="C374" s="16">
        <v>1</v>
      </c>
      <c r="D374" s="15" t="s">
        <v>457</v>
      </c>
      <c r="E374" s="78" t="s">
        <v>871</v>
      </c>
      <c r="F374" s="32">
        <v>12</v>
      </c>
      <c r="G374" s="16" t="s">
        <v>463</v>
      </c>
      <c r="H374" s="15" t="s">
        <v>2933</v>
      </c>
      <c r="I374" s="15" t="s">
        <v>2897</v>
      </c>
      <c r="J374" s="15" t="s">
        <v>2774</v>
      </c>
      <c r="K374" s="15">
        <v>1</v>
      </c>
      <c r="L374" s="16">
        <v>3</v>
      </c>
      <c r="M374" s="77">
        <f>(((VLOOKUP($H374,'CMIP5 AL dimres'!$A$1:$E$34,2)*VLOOKUP($I374,'CMIP5 AL dimres'!$A$1:$E$34,2)*VLOOKUP($J374,'CMIP5 AL dimres'!$A$1:$E$34,2)*VLOOKUP($K374,'CMIP5 AL dimres'!$A$1:$E$34,2)*$F374)*4)/1000000)*C374</f>
        <v>1698.6931199999999</v>
      </c>
      <c r="N374" s="77">
        <f>(((VLOOKUP($H374,'CMIP5 AL dimres'!$A$1:$E$34,3)*VLOOKUP($I374,'CMIP5 AL dimres'!$A$1:$E$34,3)*VLOOKUP($J374,'CMIP5 AL dimres'!$A$1:$E$34,3)*VLOOKUP($K374,'CMIP5 AL dimres'!$A$1:$E$34,3)*$F374)*4)/1000000)*C374</f>
        <v>424.67327999999998</v>
      </c>
      <c r="O374" s="77">
        <f>(((VLOOKUP($H374,'CMIP5 AL dimres'!$A$1:$E$34,4)*VLOOKUP($I374,'CMIP5 AL dimres'!$A$1:$E$34,4)*VLOOKUP($J374,'CMIP5 AL dimres'!$A$1:$E$34,4)*VLOOKUP($K374,'CMIP5 AL dimres'!$A$1:$E$34,4)*$F374)*4)/1000000)*C374</f>
        <v>106.16831999999999</v>
      </c>
      <c r="P374" s="77">
        <f>(((VLOOKUP($H374,'CMIP5 AL dimres'!$A$1:$E$34,5)*VLOOKUP($I374,'CMIP5 AL dimres'!$A$1:$E$34,5)*VLOOKUP($J374,'CMIP5 AL dimres'!$A$1:$E$34,5)*VLOOKUP($K374,'CMIP5 AL dimres'!$A$1:$E$34,5)*$F374)*4)/1000000)*C374</f>
        <v>26.542079999999999</v>
      </c>
    </row>
    <row r="375" spans="1:16" ht="13">
      <c r="A375" s="16">
        <v>1</v>
      </c>
      <c r="B375" s="17" t="s">
        <v>2570</v>
      </c>
      <c r="C375" s="16">
        <v>1</v>
      </c>
      <c r="D375" s="15" t="s">
        <v>257</v>
      </c>
      <c r="E375" s="78" t="s">
        <v>871</v>
      </c>
      <c r="F375" s="32">
        <v>12</v>
      </c>
      <c r="G375" s="16" t="s">
        <v>463</v>
      </c>
      <c r="H375" s="15" t="s">
        <v>2933</v>
      </c>
      <c r="I375" s="15" t="s">
        <v>2897</v>
      </c>
      <c r="J375" s="15">
        <v>1</v>
      </c>
      <c r="K375" s="15">
        <v>1</v>
      </c>
      <c r="L375" s="16">
        <v>2</v>
      </c>
      <c r="M375" s="77">
        <f>(((VLOOKUP($H375,'CMIP5 AL dimres'!$A$1:$E$34,2)*VLOOKUP($I375,'CMIP5 AL dimres'!$A$1:$E$34,2)*VLOOKUP($J375,'CMIP5 AL dimres'!$A$1:$E$34,2)*VLOOKUP($K375,'CMIP5 AL dimres'!$A$1:$E$34,2)*$F375)*4)/1000000)*C375</f>
        <v>42.467328000000002</v>
      </c>
      <c r="N375" s="77">
        <f>(((VLOOKUP($H375,'CMIP5 AL dimres'!$A$1:$E$34,3)*VLOOKUP($I375,'CMIP5 AL dimres'!$A$1:$E$34,3)*VLOOKUP($J375,'CMIP5 AL dimres'!$A$1:$E$34,3)*VLOOKUP($K375,'CMIP5 AL dimres'!$A$1:$E$34,3)*$F375)*4)/1000000)*C375</f>
        <v>10.616832</v>
      </c>
      <c r="O375" s="77">
        <f>(((VLOOKUP($H375,'CMIP5 AL dimres'!$A$1:$E$34,4)*VLOOKUP($I375,'CMIP5 AL dimres'!$A$1:$E$34,4)*VLOOKUP($J375,'CMIP5 AL dimres'!$A$1:$E$34,4)*VLOOKUP($K375,'CMIP5 AL dimres'!$A$1:$E$34,4)*$F375)*4)/1000000)*C375</f>
        <v>2.6542080000000001</v>
      </c>
      <c r="P375" s="77">
        <f>(((VLOOKUP($H375,'CMIP5 AL dimres'!$A$1:$E$34,5)*VLOOKUP($I375,'CMIP5 AL dimres'!$A$1:$E$34,5)*VLOOKUP($J375,'CMIP5 AL dimres'!$A$1:$E$34,5)*VLOOKUP($K375,'CMIP5 AL dimres'!$A$1:$E$34,5)*$F375)*4)/1000000)*C375</f>
        <v>0.66355200000000003</v>
      </c>
    </row>
    <row r="376" spans="1:16" ht="13">
      <c r="A376" s="16">
        <v>1</v>
      </c>
      <c r="B376" s="17" t="s">
        <v>2305</v>
      </c>
      <c r="C376" s="16">
        <v>1</v>
      </c>
      <c r="D376" s="15" t="s">
        <v>257</v>
      </c>
      <c r="E376" s="78" t="s">
        <v>871</v>
      </c>
      <c r="F376" s="32">
        <v>12</v>
      </c>
      <c r="G376" s="16" t="s">
        <v>463</v>
      </c>
      <c r="H376" s="15" t="s">
        <v>2933</v>
      </c>
      <c r="I376" s="15" t="s">
        <v>2897</v>
      </c>
      <c r="J376" s="15">
        <v>1</v>
      </c>
      <c r="K376" s="15">
        <v>1</v>
      </c>
      <c r="L376" s="16">
        <v>2</v>
      </c>
      <c r="M376" s="77">
        <f>(((VLOOKUP($H376,'CMIP5 AL dimres'!$A$1:$E$34,2)*VLOOKUP($I376,'CMIP5 AL dimres'!$A$1:$E$34,2)*VLOOKUP($J376,'CMIP5 AL dimres'!$A$1:$E$34,2)*VLOOKUP($K376,'CMIP5 AL dimres'!$A$1:$E$34,2)*$F376)*4)/1000000)*C376</f>
        <v>42.467328000000002</v>
      </c>
      <c r="N376" s="77">
        <f>(((VLOOKUP($H376,'CMIP5 AL dimres'!$A$1:$E$34,3)*VLOOKUP($I376,'CMIP5 AL dimres'!$A$1:$E$34,3)*VLOOKUP($J376,'CMIP5 AL dimres'!$A$1:$E$34,3)*VLOOKUP($K376,'CMIP5 AL dimres'!$A$1:$E$34,3)*$F376)*4)/1000000)*C376</f>
        <v>10.616832</v>
      </c>
      <c r="O376" s="77">
        <f>(((VLOOKUP($H376,'CMIP5 AL dimres'!$A$1:$E$34,4)*VLOOKUP($I376,'CMIP5 AL dimres'!$A$1:$E$34,4)*VLOOKUP($J376,'CMIP5 AL dimres'!$A$1:$E$34,4)*VLOOKUP($K376,'CMIP5 AL dimres'!$A$1:$E$34,4)*$F376)*4)/1000000)*C376</f>
        <v>2.6542080000000001</v>
      </c>
      <c r="P376" s="77">
        <f>(((VLOOKUP($H376,'CMIP5 AL dimres'!$A$1:$E$34,5)*VLOOKUP($I376,'CMIP5 AL dimres'!$A$1:$E$34,5)*VLOOKUP($J376,'CMIP5 AL dimres'!$A$1:$E$34,5)*VLOOKUP($K376,'CMIP5 AL dimres'!$A$1:$E$34,5)*$F376)*4)/1000000)*C376</f>
        <v>0.66355200000000003</v>
      </c>
    </row>
    <row r="377" spans="1:16" ht="13">
      <c r="A377" s="16">
        <v>1</v>
      </c>
      <c r="B377" s="17" t="s">
        <v>2179</v>
      </c>
      <c r="C377" s="16">
        <v>1</v>
      </c>
      <c r="D377" s="15" t="s">
        <v>257</v>
      </c>
      <c r="E377" s="78" t="s">
        <v>871</v>
      </c>
      <c r="F377" s="32">
        <v>12</v>
      </c>
      <c r="G377" s="16" t="s">
        <v>463</v>
      </c>
      <c r="H377" s="15" t="s">
        <v>2933</v>
      </c>
      <c r="I377" s="15" t="s">
        <v>2897</v>
      </c>
      <c r="J377" s="15">
        <v>1</v>
      </c>
      <c r="K377" s="15">
        <v>1</v>
      </c>
      <c r="L377" s="16">
        <v>2</v>
      </c>
      <c r="M377" s="77">
        <f>(((VLOOKUP($H377,'CMIP5 AL dimres'!$A$1:$E$34,2)*VLOOKUP($I377,'CMIP5 AL dimres'!$A$1:$E$34,2)*VLOOKUP($J377,'CMIP5 AL dimres'!$A$1:$E$34,2)*VLOOKUP($K377,'CMIP5 AL dimres'!$A$1:$E$34,2)*$F377)*4)/1000000)*C377</f>
        <v>42.467328000000002</v>
      </c>
      <c r="N377" s="77">
        <f>(((VLOOKUP($H377,'CMIP5 AL dimres'!$A$1:$E$34,3)*VLOOKUP($I377,'CMIP5 AL dimres'!$A$1:$E$34,3)*VLOOKUP($J377,'CMIP5 AL dimres'!$A$1:$E$34,3)*VLOOKUP($K377,'CMIP5 AL dimres'!$A$1:$E$34,3)*$F377)*4)/1000000)*C377</f>
        <v>10.616832</v>
      </c>
      <c r="O377" s="77">
        <f>(((VLOOKUP($H377,'CMIP5 AL dimres'!$A$1:$E$34,4)*VLOOKUP($I377,'CMIP5 AL dimres'!$A$1:$E$34,4)*VLOOKUP($J377,'CMIP5 AL dimres'!$A$1:$E$34,4)*VLOOKUP($K377,'CMIP5 AL dimres'!$A$1:$E$34,4)*$F377)*4)/1000000)*C377</f>
        <v>2.6542080000000001</v>
      </c>
      <c r="P377" s="77">
        <f>(((VLOOKUP($H377,'CMIP5 AL dimres'!$A$1:$E$34,5)*VLOOKUP($I377,'CMIP5 AL dimres'!$A$1:$E$34,5)*VLOOKUP($J377,'CMIP5 AL dimres'!$A$1:$E$34,5)*VLOOKUP($K377,'CMIP5 AL dimres'!$A$1:$E$34,5)*$F377)*4)/1000000)*C377</f>
        <v>0.66355200000000003</v>
      </c>
    </row>
    <row r="378" spans="1:16" ht="13">
      <c r="A378" s="16">
        <v>1</v>
      </c>
      <c r="B378" s="17" t="s">
        <v>2190</v>
      </c>
      <c r="C378" s="16">
        <v>1</v>
      </c>
      <c r="D378" s="15" t="s">
        <v>257</v>
      </c>
      <c r="E378" s="78" t="s">
        <v>871</v>
      </c>
      <c r="F378" s="32">
        <v>12</v>
      </c>
      <c r="G378" s="16" t="s">
        <v>463</v>
      </c>
      <c r="H378" s="15" t="s">
        <v>2933</v>
      </c>
      <c r="I378" s="15" t="s">
        <v>2897</v>
      </c>
      <c r="J378" s="15">
        <v>1</v>
      </c>
      <c r="K378" s="15">
        <v>1</v>
      </c>
      <c r="L378" s="16">
        <v>2</v>
      </c>
      <c r="M378" s="77">
        <f>(((VLOOKUP($H378,'CMIP5 AL dimres'!$A$1:$E$34,2)*VLOOKUP($I378,'CMIP5 AL dimres'!$A$1:$E$34,2)*VLOOKUP($J378,'CMIP5 AL dimres'!$A$1:$E$34,2)*VLOOKUP($K378,'CMIP5 AL dimres'!$A$1:$E$34,2)*$F378)*4)/1000000)*C378</f>
        <v>42.467328000000002</v>
      </c>
      <c r="N378" s="77">
        <f>(((VLOOKUP($H378,'CMIP5 AL dimres'!$A$1:$E$34,3)*VLOOKUP($I378,'CMIP5 AL dimres'!$A$1:$E$34,3)*VLOOKUP($J378,'CMIP5 AL dimres'!$A$1:$E$34,3)*VLOOKUP($K378,'CMIP5 AL dimres'!$A$1:$E$34,3)*$F378)*4)/1000000)*C378</f>
        <v>10.616832</v>
      </c>
      <c r="O378" s="77">
        <f>(((VLOOKUP($H378,'CMIP5 AL dimres'!$A$1:$E$34,4)*VLOOKUP($I378,'CMIP5 AL dimres'!$A$1:$E$34,4)*VLOOKUP($J378,'CMIP5 AL dimres'!$A$1:$E$34,4)*VLOOKUP($K378,'CMIP5 AL dimres'!$A$1:$E$34,4)*$F378)*4)/1000000)*C378</f>
        <v>2.6542080000000001</v>
      </c>
      <c r="P378" s="77">
        <f>(((VLOOKUP($H378,'CMIP5 AL dimres'!$A$1:$E$34,5)*VLOOKUP($I378,'CMIP5 AL dimres'!$A$1:$E$34,5)*VLOOKUP($J378,'CMIP5 AL dimres'!$A$1:$E$34,5)*VLOOKUP($K378,'CMIP5 AL dimres'!$A$1:$E$34,5)*$F378)*4)/1000000)*C378</f>
        <v>0.66355200000000003</v>
      </c>
    </row>
    <row r="379" spans="1:16" ht="13">
      <c r="A379" s="16">
        <v>1</v>
      </c>
      <c r="B379" s="17" t="s">
        <v>2332</v>
      </c>
      <c r="C379" s="16">
        <v>1</v>
      </c>
      <c r="D379" s="15" t="s">
        <v>257</v>
      </c>
      <c r="E379" s="78" t="s">
        <v>871</v>
      </c>
      <c r="F379" s="32">
        <v>12</v>
      </c>
      <c r="G379" s="16" t="s">
        <v>463</v>
      </c>
      <c r="H379" s="15" t="s">
        <v>2933</v>
      </c>
      <c r="I379" s="15" t="s">
        <v>2897</v>
      </c>
      <c r="J379" s="15">
        <v>1</v>
      </c>
      <c r="K379" s="15">
        <v>1</v>
      </c>
      <c r="L379" s="16">
        <v>2</v>
      </c>
      <c r="M379" s="77">
        <f>(((VLOOKUP($H379,'CMIP5 AL dimres'!$A$1:$E$34,2)*VLOOKUP($I379,'CMIP5 AL dimres'!$A$1:$E$34,2)*VLOOKUP($J379,'CMIP5 AL dimres'!$A$1:$E$34,2)*VLOOKUP($K379,'CMIP5 AL dimres'!$A$1:$E$34,2)*$F379)*4)/1000000)*C379</f>
        <v>42.467328000000002</v>
      </c>
      <c r="N379" s="77">
        <f>(((VLOOKUP($H379,'CMIP5 AL dimres'!$A$1:$E$34,3)*VLOOKUP($I379,'CMIP5 AL dimres'!$A$1:$E$34,3)*VLOOKUP($J379,'CMIP5 AL dimres'!$A$1:$E$34,3)*VLOOKUP($K379,'CMIP5 AL dimres'!$A$1:$E$34,3)*$F379)*4)/1000000)*C379</f>
        <v>10.616832</v>
      </c>
      <c r="O379" s="77">
        <f>(((VLOOKUP($H379,'CMIP5 AL dimres'!$A$1:$E$34,4)*VLOOKUP($I379,'CMIP5 AL dimres'!$A$1:$E$34,4)*VLOOKUP($J379,'CMIP5 AL dimres'!$A$1:$E$34,4)*VLOOKUP($K379,'CMIP5 AL dimres'!$A$1:$E$34,4)*$F379)*4)/1000000)*C379</f>
        <v>2.6542080000000001</v>
      </c>
      <c r="P379" s="77">
        <f>(((VLOOKUP($H379,'CMIP5 AL dimres'!$A$1:$E$34,5)*VLOOKUP($I379,'CMIP5 AL dimres'!$A$1:$E$34,5)*VLOOKUP($J379,'CMIP5 AL dimres'!$A$1:$E$34,5)*VLOOKUP($K379,'CMIP5 AL dimres'!$A$1:$E$34,5)*$F379)*4)/1000000)*C379</f>
        <v>0.66355200000000003</v>
      </c>
    </row>
    <row r="380" spans="1:16" ht="13">
      <c r="A380" s="16">
        <v>1</v>
      </c>
      <c r="B380" s="17" t="s">
        <v>2235</v>
      </c>
      <c r="C380" s="16">
        <v>1</v>
      </c>
      <c r="D380" s="15" t="s">
        <v>257</v>
      </c>
      <c r="E380" s="78" t="s">
        <v>871</v>
      </c>
      <c r="F380" s="32">
        <v>12</v>
      </c>
      <c r="G380" s="16" t="s">
        <v>463</v>
      </c>
      <c r="H380" s="15" t="s">
        <v>2933</v>
      </c>
      <c r="I380" s="15" t="s">
        <v>2897</v>
      </c>
      <c r="J380" s="15">
        <v>1</v>
      </c>
      <c r="K380" s="15">
        <v>1</v>
      </c>
      <c r="L380" s="16">
        <v>2</v>
      </c>
      <c r="M380" s="77">
        <f>(((VLOOKUP($H380,'CMIP5 AL dimres'!$A$1:$E$34,2)*VLOOKUP($I380,'CMIP5 AL dimres'!$A$1:$E$34,2)*VLOOKUP($J380,'CMIP5 AL dimres'!$A$1:$E$34,2)*VLOOKUP($K380,'CMIP5 AL dimres'!$A$1:$E$34,2)*$F380)*4)/1000000)*C380</f>
        <v>42.467328000000002</v>
      </c>
      <c r="N380" s="77">
        <f>(((VLOOKUP($H380,'CMIP5 AL dimres'!$A$1:$E$34,3)*VLOOKUP($I380,'CMIP5 AL dimres'!$A$1:$E$34,3)*VLOOKUP($J380,'CMIP5 AL dimres'!$A$1:$E$34,3)*VLOOKUP($K380,'CMIP5 AL dimres'!$A$1:$E$34,3)*$F380)*4)/1000000)*C380</f>
        <v>10.616832</v>
      </c>
      <c r="O380" s="77">
        <f>(((VLOOKUP($H380,'CMIP5 AL dimres'!$A$1:$E$34,4)*VLOOKUP($I380,'CMIP5 AL dimres'!$A$1:$E$34,4)*VLOOKUP($J380,'CMIP5 AL dimres'!$A$1:$E$34,4)*VLOOKUP($K380,'CMIP5 AL dimres'!$A$1:$E$34,4)*$F380)*4)/1000000)*C380</f>
        <v>2.6542080000000001</v>
      </c>
      <c r="P380" s="77">
        <f>(((VLOOKUP($H380,'CMIP5 AL dimres'!$A$1:$E$34,5)*VLOOKUP($I380,'CMIP5 AL dimres'!$A$1:$E$34,5)*VLOOKUP($J380,'CMIP5 AL dimres'!$A$1:$E$34,5)*VLOOKUP($K380,'CMIP5 AL dimres'!$A$1:$E$34,5)*$F380)*4)/1000000)*C380</f>
        <v>0.66355200000000003</v>
      </c>
    </row>
    <row r="381" spans="1:16" ht="13">
      <c r="A381" s="16">
        <v>1</v>
      </c>
      <c r="B381" s="17" t="s">
        <v>2128</v>
      </c>
      <c r="C381" s="16">
        <v>1</v>
      </c>
      <c r="D381" s="15" t="s">
        <v>257</v>
      </c>
      <c r="E381" s="78" t="s">
        <v>871</v>
      </c>
      <c r="F381" s="32">
        <v>12</v>
      </c>
      <c r="G381" s="16" t="s">
        <v>463</v>
      </c>
      <c r="H381" s="15" t="s">
        <v>2933</v>
      </c>
      <c r="I381" s="15" t="s">
        <v>2897</v>
      </c>
      <c r="J381" s="15">
        <v>1</v>
      </c>
      <c r="K381" s="15">
        <v>1</v>
      </c>
      <c r="L381" s="16">
        <v>2</v>
      </c>
      <c r="M381" s="77">
        <f>(((VLOOKUP($H381,'CMIP5 AL dimres'!$A$1:$E$34,2)*VLOOKUP($I381,'CMIP5 AL dimres'!$A$1:$E$34,2)*VLOOKUP($J381,'CMIP5 AL dimres'!$A$1:$E$34,2)*VLOOKUP($K381,'CMIP5 AL dimres'!$A$1:$E$34,2)*$F381)*4)/1000000)*C381</f>
        <v>42.467328000000002</v>
      </c>
      <c r="N381" s="77">
        <f>(((VLOOKUP($H381,'CMIP5 AL dimres'!$A$1:$E$34,3)*VLOOKUP($I381,'CMIP5 AL dimres'!$A$1:$E$34,3)*VLOOKUP($J381,'CMIP5 AL dimres'!$A$1:$E$34,3)*VLOOKUP($K381,'CMIP5 AL dimres'!$A$1:$E$34,3)*$F381)*4)/1000000)*C381</f>
        <v>10.616832</v>
      </c>
      <c r="O381" s="77">
        <f>(((VLOOKUP($H381,'CMIP5 AL dimres'!$A$1:$E$34,4)*VLOOKUP($I381,'CMIP5 AL dimres'!$A$1:$E$34,4)*VLOOKUP($J381,'CMIP5 AL dimres'!$A$1:$E$34,4)*VLOOKUP($K381,'CMIP5 AL dimres'!$A$1:$E$34,4)*$F381)*4)/1000000)*C381</f>
        <v>2.6542080000000001</v>
      </c>
      <c r="P381" s="77">
        <f>(((VLOOKUP($H381,'CMIP5 AL dimres'!$A$1:$E$34,5)*VLOOKUP($I381,'CMIP5 AL dimres'!$A$1:$E$34,5)*VLOOKUP($J381,'CMIP5 AL dimres'!$A$1:$E$34,5)*VLOOKUP($K381,'CMIP5 AL dimres'!$A$1:$E$34,5)*$F381)*4)/1000000)*C381</f>
        <v>0.66355200000000003</v>
      </c>
    </row>
    <row r="382" spans="1:16" ht="13">
      <c r="A382" s="16">
        <v>1</v>
      </c>
      <c r="B382" s="17" t="s">
        <v>2131</v>
      </c>
      <c r="C382" s="16">
        <v>1</v>
      </c>
      <c r="D382" s="15" t="s">
        <v>257</v>
      </c>
      <c r="E382" s="78" t="s">
        <v>871</v>
      </c>
      <c r="F382" s="32">
        <v>12</v>
      </c>
      <c r="G382" s="16" t="s">
        <v>463</v>
      </c>
      <c r="H382" s="15" t="s">
        <v>2933</v>
      </c>
      <c r="I382" s="15" t="s">
        <v>2897</v>
      </c>
      <c r="J382" s="15">
        <v>1</v>
      </c>
      <c r="K382" s="15">
        <v>1</v>
      </c>
      <c r="L382" s="16">
        <v>2</v>
      </c>
      <c r="M382" s="77">
        <f>(((VLOOKUP($H382,'CMIP5 AL dimres'!$A$1:$E$34,2)*VLOOKUP($I382,'CMIP5 AL dimres'!$A$1:$E$34,2)*VLOOKUP($J382,'CMIP5 AL dimres'!$A$1:$E$34,2)*VLOOKUP($K382,'CMIP5 AL dimres'!$A$1:$E$34,2)*$F382)*4)/1000000)*C382</f>
        <v>42.467328000000002</v>
      </c>
      <c r="N382" s="77">
        <f>(((VLOOKUP($H382,'CMIP5 AL dimres'!$A$1:$E$34,3)*VLOOKUP($I382,'CMIP5 AL dimres'!$A$1:$E$34,3)*VLOOKUP($J382,'CMIP5 AL dimres'!$A$1:$E$34,3)*VLOOKUP($K382,'CMIP5 AL dimres'!$A$1:$E$34,3)*$F382)*4)/1000000)*C382</f>
        <v>10.616832</v>
      </c>
      <c r="O382" s="77">
        <f>(((VLOOKUP($H382,'CMIP5 AL dimres'!$A$1:$E$34,4)*VLOOKUP($I382,'CMIP5 AL dimres'!$A$1:$E$34,4)*VLOOKUP($J382,'CMIP5 AL dimres'!$A$1:$E$34,4)*VLOOKUP($K382,'CMIP5 AL dimres'!$A$1:$E$34,4)*$F382)*4)/1000000)*C382</f>
        <v>2.6542080000000001</v>
      </c>
      <c r="P382" s="77">
        <f>(((VLOOKUP($H382,'CMIP5 AL dimres'!$A$1:$E$34,5)*VLOOKUP($I382,'CMIP5 AL dimres'!$A$1:$E$34,5)*VLOOKUP($J382,'CMIP5 AL dimres'!$A$1:$E$34,5)*VLOOKUP($K382,'CMIP5 AL dimres'!$A$1:$E$34,5)*$F382)*4)/1000000)*C382</f>
        <v>0.66355200000000003</v>
      </c>
    </row>
    <row r="383" spans="1:16" ht="13">
      <c r="A383" s="16">
        <v>1</v>
      </c>
      <c r="B383" s="17" t="s">
        <v>2573</v>
      </c>
      <c r="C383" s="16">
        <v>1</v>
      </c>
      <c r="D383" s="15" t="s">
        <v>2079</v>
      </c>
      <c r="E383" s="78" t="s">
        <v>871</v>
      </c>
      <c r="F383" s="32">
        <v>12</v>
      </c>
      <c r="G383" s="16" t="s">
        <v>463</v>
      </c>
      <c r="H383" s="15" t="s">
        <v>2933</v>
      </c>
      <c r="I383" s="15" t="s">
        <v>2897</v>
      </c>
      <c r="J383" s="15" t="s">
        <v>2774</v>
      </c>
      <c r="K383" s="15" t="s">
        <v>2755</v>
      </c>
      <c r="L383" s="16">
        <v>4</v>
      </c>
      <c r="M383" s="77">
        <f>(((VLOOKUP($H383,'CMIP5 AL dimres'!$A$1:$E$34,2)*VLOOKUP($I383,'CMIP5 AL dimres'!$A$1:$E$34,2)*VLOOKUP($J383,'CMIP5 AL dimres'!$A$1:$E$34,2)*VLOOKUP($K383,'CMIP5 AL dimres'!$A$1:$E$34,2)*$F383)*4)/1000000)*C383</f>
        <v>25480.396799999999</v>
      </c>
      <c r="N383" s="77">
        <f>(((VLOOKUP($H383,'CMIP5 AL dimres'!$A$1:$E$34,3)*VLOOKUP($I383,'CMIP5 AL dimres'!$A$1:$E$34,3)*VLOOKUP($J383,'CMIP5 AL dimres'!$A$1:$E$34,3)*VLOOKUP($K383,'CMIP5 AL dimres'!$A$1:$E$34,3)*$F383)*4)/1000000)*C383</f>
        <v>6370.0991999999997</v>
      </c>
      <c r="O383" s="77">
        <f>(((VLOOKUP($H383,'CMIP5 AL dimres'!$A$1:$E$34,4)*VLOOKUP($I383,'CMIP5 AL dimres'!$A$1:$E$34,4)*VLOOKUP($J383,'CMIP5 AL dimres'!$A$1:$E$34,4)*VLOOKUP($K383,'CMIP5 AL dimres'!$A$1:$E$34,4)*$F383)*4)/1000000)*C383</f>
        <v>1592.5247999999999</v>
      </c>
      <c r="P383" s="77">
        <f>(((VLOOKUP($H383,'CMIP5 AL dimres'!$A$1:$E$34,5)*VLOOKUP($I383,'CMIP5 AL dimres'!$A$1:$E$34,5)*VLOOKUP($J383,'CMIP5 AL dimres'!$A$1:$E$34,5)*VLOOKUP($K383,'CMIP5 AL dimres'!$A$1:$E$34,5)*$F383)*4)/1000000)*C383</f>
        <v>398.13119999999998</v>
      </c>
    </row>
    <row r="384" spans="1:16" ht="13">
      <c r="A384" s="16">
        <v>1</v>
      </c>
      <c r="B384" s="17" t="s">
        <v>2474</v>
      </c>
      <c r="C384" s="16">
        <v>1</v>
      </c>
      <c r="D384" s="15" t="s">
        <v>2079</v>
      </c>
      <c r="E384" s="78" t="s">
        <v>871</v>
      </c>
      <c r="F384" s="32">
        <v>12</v>
      </c>
      <c r="G384" s="16" t="s">
        <v>463</v>
      </c>
      <c r="H384" s="15" t="s">
        <v>2933</v>
      </c>
      <c r="I384" s="15" t="s">
        <v>2897</v>
      </c>
      <c r="J384" s="15" t="s">
        <v>2774</v>
      </c>
      <c r="K384" s="15" t="s">
        <v>3060</v>
      </c>
      <c r="L384" s="16">
        <v>4</v>
      </c>
      <c r="M384" s="77">
        <f>(((VLOOKUP($H384,'CMIP5 AL dimres'!$A$1:$E$34,2)*VLOOKUP($I384,'CMIP5 AL dimres'!$A$1:$E$34,2)*VLOOKUP($J384,'CMIP5 AL dimres'!$A$1:$E$34,2)*VLOOKUP($K384,'CMIP5 AL dimres'!$A$1:$E$34,2)*$F384)*4)/1000000)*C384</f>
        <v>25480.396799999999</v>
      </c>
      <c r="N384" s="77">
        <f>(((VLOOKUP($H384,'CMIP5 AL dimres'!$A$1:$E$34,3)*VLOOKUP($I384,'CMIP5 AL dimres'!$A$1:$E$34,3)*VLOOKUP($J384,'CMIP5 AL dimres'!$A$1:$E$34,3)*VLOOKUP($K384,'CMIP5 AL dimres'!$A$1:$E$34,3)*$F384)*4)/1000000)*C384</f>
        <v>6370.0991999999997</v>
      </c>
      <c r="O384" s="77">
        <f>(((VLOOKUP($H384,'CMIP5 AL dimres'!$A$1:$E$34,4)*VLOOKUP($I384,'CMIP5 AL dimres'!$A$1:$E$34,4)*VLOOKUP($J384,'CMIP5 AL dimres'!$A$1:$E$34,4)*VLOOKUP($K384,'CMIP5 AL dimres'!$A$1:$E$34,4)*$F384)*4)/1000000)*C384</f>
        <v>1592.5247999999999</v>
      </c>
      <c r="P384" s="77">
        <f>(((VLOOKUP($H384,'CMIP5 AL dimres'!$A$1:$E$34,5)*VLOOKUP($I384,'CMIP5 AL dimres'!$A$1:$E$34,5)*VLOOKUP($J384,'CMIP5 AL dimres'!$A$1:$E$34,5)*VLOOKUP($K384,'CMIP5 AL dimres'!$A$1:$E$34,5)*$F384)*4)/1000000)*C384</f>
        <v>398.13119999999998</v>
      </c>
    </row>
    <row r="385" spans="1:16" ht="13">
      <c r="A385" s="16">
        <v>1</v>
      </c>
      <c r="B385" s="17" t="s">
        <v>2527</v>
      </c>
      <c r="C385" s="16">
        <v>1</v>
      </c>
      <c r="D385" s="15" t="s">
        <v>2079</v>
      </c>
      <c r="E385" s="78" t="s">
        <v>871</v>
      </c>
      <c r="F385" s="32">
        <v>12</v>
      </c>
      <c r="G385" s="16" t="s">
        <v>463</v>
      </c>
      <c r="H385" s="15" t="s">
        <v>2933</v>
      </c>
      <c r="I385" s="15" t="s">
        <v>2897</v>
      </c>
      <c r="J385" s="15" t="s">
        <v>3057</v>
      </c>
      <c r="K385" s="15">
        <v>1</v>
      </c>
      <c r="L385" s="16">
        <v>3</v>
      </c>
      <c r="M385" s="77">
        <f>(((VLOOKUP($H385,'CMIP5 AL dimres'!$A$1:$E$34,2)*VLOOKUP($I385,'CMIP5 AL dimres'!$A$1:$E$34,2)*VLOOKUP($J385,'CMIP5 AL dimres'!$A$1:$E$34,2)*VLOOKUP($K385,'CMIP5 AL dimres'!$A$1:$E$34,2)*$F385)*4)/1000000)*C385</f>
        <v>212.33663999999999</v>
      </c>
      <c r="N385" s="77">
        <f>(((VLOOKUP($H385,'CMIP5 AL dimres'!$A$1:$E$34,3)*VLOOKUP($I385,'CMIP5 AL dimres'!$A$1:$E$34,3)*VLOOKUP($J385,'CMIP5 AL dimres'!$A$1:$E$34,3)*VLOOKUP($K385,'CMIP5 AL dimres'!$A$1:$E$34,3)*$F385)*4)/1000000)*C385</f>
        <v>53.084159999999997</v>
      </c>
      <c r="O385" s="77">
        <f>(((VLOOKUP($H385,'CMIP5 AL dimres'!$A$1:$E$34,4)*VLOOKUP($I385,'CMIP5 AL dimres'!$A$1:$E$34,4)*VLOOKUP($J385,'CMIP5 AL dimres'!$A$1:$E$34,4)*VLOOKUP($K385,'CMIP5 AL dimres'!$A$1:$E$34,4)*$F385)*4)/1000000)*C385</f>
        <v>13.271039999999999</v>
      </c>
      <c r="P385" s="77">
        <f>(((VLOOKUP($H385,'CMIP5 AL dimres'!$A$1:$E$34,5)*VLOOKUP($I385,'CMIP5 AL dimres'!$A$1:$E$34,5)*VLOOKUP($J385,'CMIP5 AL dimres'!$A$1:$E$34,5)*VLOOKUP($K385,'CMIP5 AL dimres'!$A$1:$E$34,5)*$F385)*4)/1000000)*C385</f>
        <v>3.3177599999999998</v>
      </c>
    </row>
    <row r="386" spans="1:16" ht="13">
      <c r="A386" s="16">
        <v>1</v>
      </c>
      <c r="B386" s="17" t="s">
        <v>2583</v>
      </c>
      <c r="C386" s="16">
        <v>1</v>
      </c>
      <c r="D386" s="15" t="s">
        <v>2079</v>
      </c>
      <c r="E386" s="78" t="s">
        <v>871</v>
      </c>
      <c r="F386" s="32">
        <v>12</v>
      </c>
      <c r="G386" s="16" t="s">
        <v>463</v>
      </c>
      <c r="H386" s="15" t="s">
        <v>2933</v>
      </c>
      <c r="I386" s="15" t="s">
        <v>2897</v>
      </c>
      <c r="J386" s="15" t="s">
        <v>2913</v>
      </c>
      <c r="K386" s="15">
        <v>1</v>
      </c>
      <c r="L386" s="16">
        <v>3</v>
      </c>
      <c r="M386" s="77">
        <f>(((VLOOKUP($H386,'CMIP5 AL dimres'!$A$1:$E$34,2)*VLOOKUP($I386,'CMIP5 AL dimres'!$A$1:$E$34,2)*VLOOKUP($J386,'CMIP5 AL dimres'!$A$1:$E$34,2)*VLOOKUP($K386,'CMIP5 AL dimres'!$A$1:$E$34,2)*$F386)*4)/1000000)*C386</f>
        <v>42.467328000000002</v>
      </c>
      <c r="N386" s="77">
        <f>(((VLOOKUP($H386,'CMIP5 AL dimres'!$A$1:$E$34,3)*VLOOKUP($I386,'CMIP5 AL dimres'!$A$1:$E$34,3)*VLOOKUP($J386,'CMIP5 AL dimres'!$A$1:$E$34,3)*VLOOKUP($K386,'CMIP5 AL dimres'!$A$1:$E$34,3)*$F386)*4)/1000000)*C386</f>
        <v>10.616832</v>
      </c>
      <c r="O386" s="77">
        <f>(((VLOOKUP($H386,'CMIP5 AL dimres'!$A$1:$E$34,4)*VLOOKUP($I386,'CMIP5 AL dimres'!$A$1:$E$34,4)*VLOOKUP($J386,'CMIP5 AL dimres'!$A$1:$E$34,4)*VLOOKUP($K386,'CMIP5 AL dimres'!$A$1:$E$34,4)*$F386)*4)/1000000)*C386</f>
        <v>2.6542080000000001</v>
      </c>
      <c r="P386" s="77">
        <f>(((VLOOKUP($H386,'CMIP5 AL dimres'!$A$1:$E$34,5)*VLOOKUP($I386,'CMIP5 AL dimres'!$A$1:$E$34,5)*VLOOKUP($J386,'CMIP5 AL dimres'!$A$1:$E$34,5)*VLOOKUP($K386,'CMIP5 AL dimres'!$A$1:$E$34,5)*$F386)*4)/1000000)*C386</f>
        <v>0.66355200000000003</v>
      </c>
    </row>
    <row r="387" spans="1:16" ht="13">
      <c r="A387" s="16">
        <v>1</v>
      </c>
      <c r="B387" s="17" t="s">
        <v>2387</v>
      </c>
      <c r="C387" s="16">
        <v>1</v>
      </c>
      <c r="D387" s="15" t="s">
        <v>2079</v>
      </c>
      <c r="E387" s="78" t="s">
        <v>871</v>
      </c>
      <c r="F387" s="32">
        <v>12</v>
      </c>
      <c r="G387" s="16" t="s">
        <v>463</v>
      </c>
      <c r="H387" s="15" t="s">
        <v>2933</v>
      </c>
      <c r="I387" s="15" t="s">
        <v>2897</v>
      </c>
      <c r="J387" s="15" t="s">
        <v>2873</v>
      </c>
      <c r="K387" s="15">
        <v>1</v>
      </c>
      <c r="L387" s="16">
        <v>3</v>
      </c>
      <c r="M387" s="77">
        <f>(((VLOOKUP($H387,'CMIP5 AL dimres'!$A$1:$E$34,2)*VLOOKUP($I387,'CMIP5 AL dimres'!$A$1:$E$34,2)*VLOOKUP($J387,'CMIP5 AL dimres'!$A$1:$E$34,2)*VLOOKUP($K387,'CMIP5 AL dimres'!$A$1:$E$34,2)*$F387)*4)/1000000)*C387</f>
        <v>42.467328000000002</v>
      </c>
      <c r="N387" s="77">
        <f>(((VLOOKUP($H387,'CMIP5 AL dimres'!$A$1:$E$34,3)*VLOOKUP($I387,'CMIP5 AL dimres'!$A$1:$E$34,3)*VLOOKUP($J387,'CMIP5 AL dimres'!$A$1:$E$34,3)*VLOOKUP($K387,'CMIP5 AL dimres'!$A$1:$E$34,3)*$F387)*4)/1000000)*C387</f>
        <v>10.616832</v>
      </c>
      <c r="O387" s="77">
        <f>(((VLOOKUP($H387,'CMIP5 AL dimres'!$A$1:$E$34,4)*VLOOKUP($I387,'CMIP5 AL dimres'!$A$1:$E$34,4)*VLOOKUP($J387,'CMIP5 AL dimres'!$A$1:$E$34,4)*VLOOKUP($K387,'CMIP5 AL dimres'!$A$1:$E$34,4)*$F387)*4)/1000000)*C387</f>
        <v>2.6542080000000001</v>
      </c>
      <c r="P387" s="77">
        <f>(((VLOOKUP($H387,'CMIP5 AL dimres'!$A$1:$E$34,5)*VLOOKUP($I387,'CMIP5 AL dimres'!$A$1:$E$34,5)*VLOOKUP($J387,'CMIP5 AL dimres'!$A$1:$E$34,5)*VLOOKUP($K387,'CMIP5 AL dimres'!$A$1:$E$34,5)*$F387)*4)/1000000)*C387</f>
        <v>0.66355200000000003</v>
      </c>
    </row>
    <row r="388" spans="1:16" ht="13">
      <c r="A388" s="16">
        <v>1</v>
      </c>
      <c r="B388" s="17" t="s">
        <v>2493</v>
      </c>
      <c r="C388" s="16">
        <v>1</v>
      </c>
      <c r="D388" s="15" t="s">
        <v>2079</v>
      </c>
      <c r="E388" s="78" t="s">
        <v>871</v>
      </c>
      <c r="F388" s="32">
        <v>12</v>
      </c>
      <c r="G388" s="16" t="s">
        <v>463</v>
      </c>
      <c r="H388" s="15" t="s">
        <v>2933</v>
      </c>
      <c r="I388" s="15" t="s">
        <v>2897</v>
      </c>
      <c r="J388" s="15" t="s">
        <v>2875</v>
      </c>
      <c r="K388" s="15">
        <v>1</v>
      </c>
      <c r="L388" s="16">
        <v>3</v>
      </c>
      <c r="M388" s="77">
        <f>(((VLOOKUP($H388,'CMIP5 AL dimres'!$A$1:$E$34,2)*VLOOKUP($I388,'CMIP5 AL dimres'!$A$1:$E$34,2)*VLOOKUP($J388,'CMIP5 AL dimres'!$A$1:$E$34,2)*VLOOKUP($K388,'CMIP5 AL dimres'!$A$1:$E$34,2)*$F388)*4)/1000000)*C388</f>
        <v>42.467328000000002</v>
      </c>
      <c r="N388" s="77">
        <f>(((VLOOKUP($H388,'CMIP5 AL dimres'!$A$1:$E$34,3)*VLOOKUP($I388,'CMIP5 AL dimres'!$A$1:$E$34,3)*VLOOKUP($J388,'CMIP5 AL dimres'!$A$1:$E$34,3)*VLOOKUP($K388,'CMIP5 AL dimres'!$A$1:$E$34,3)*$F388)*4)/1000000)*C388</f>
        <v>10.616832</v>
      </c>
      <c r="O388" s="77">
        <f>(((VLOOKUP($H388,'CMIP5 AL dimres'!$A$1:$E$34,4)*VLOOKUP($I388,'CMIP5 AL dimres'!$A$1:$E$34,4)*VLOOKUP($J388,'CMIP5 AL dimres'!$A$1:$E$34,4)*VLOOKUP($K388,'CMIP5 AL dimres'!$A$1:$E$34,4)*$F388)*4)/1000000)*C388</f>
        <v>2.6542080000000001</v>
      </c>
      <c r="P388" s="77">
        <f>(((VLOOKUP($H388,'CMIP5 AL dimres'!$A$1:$E$34,5)*VLOOKUP($I388,'CMIP5 AL dimres'!$A$1:$E$34,5)*VLOOKUP($J388,'CMIP5 AL dimres'!$A$1:$E$34,5)*VLOOKUP($K388,'CMIP5 AL dimres'!$A$1:$E$34,5)*$F388)*4)/1000000)*C388</f>
        <v>0.66355200000000003</v>
      </c>
    </row>
    <row r="389" spans="1:16" ht="13">
      <c r="A389" s="16">
        <v>1</v>
      </c>
      <c r="B389" s="17" t="s">
        <v>2576</v>
      </c>
      <c r="C389" s="16">
        <v>1</v>
      </c>
      <c r="D389" s="15" t="s">
        <v>2079</v>
      </c>
      <c r="E389" s="78" t="s">
        <v>871</v>
      </c>
      <c r="F389" s="32">
        <v>12</v>
      </c>
      <c r="G389" s="16" t="s">
        <v>463</v>
      </c>
      <c r="H389" s="15" t="s">
        <v>2933</v>
      </c>
      <c r="I389" s="15" t="s">
        <v>2897</v>
      </c>
      <c r="J389" s="15" t="s">
        <v>2774</v>
      </c>
      <c r="K389" s="15">
        <v>1</v>
      </c>
      <c r="L389" s="16">
        <v>3</v>
      </c>
      <c r="M389" s="77">
        <f>(((VLOOKUP($H389,'CMIP5 AL dimres'!$A$1:$E$34,2)*VLOOKUP($I389,'CMIP5 AL dimres'!$A$1:$E$34,2)*VLOOKUP($J389,'CMIP5 AL dimres'!$A$1:$E$34,2)*VLOOKUP($K389,'CMIP5 AL dimres'!$A$1:$E$34,2)*$F389)*4)/1000000)*C389</f>
        <v>1698.6931199999999</v>
      </c>
      <c r="N389" s="77">
        <f>(((VLOOKUP($H389,'CMIP5 AL dimres'!$A$1:$E$34,3)*VLOOKUP($I389,'CMIP5 AL dimres'!$A$1:$E$34,3)*VLOOKUP($J389,'CMIP5 AL dimres'!$A$1:$E$34,3)*VLOOKUP($K389,'CMIP5 AL dimres'!$A$1:$E$34,3)*$F389)*4)/1000000)*C389</f>
        <v>424.67327999999998</v>
      </c>
      <c r="O389" s="77">
        <f>(((VLOOKUP($H389,'CMIP5 AL dimres'!$A$1:$E$34,4)*VLOOKUP($I389,'CMIP5 AL dimres'!$A$1:$E$34,4)*VLOOKUP($J389,'CMIP5 AL dimres'!$A$1:$E$34,4)*VLOOKUP($K389,'CMIP5 AL dimres'!$A$1:$E$34,4)*$F389)*4)/1000000)*C389</f>
        <v>106.16831999999999</v>
      </c>
      <c r="P389" s="77">
        <f>(((VLOOKUP($H389,'CMIP5 AL dimres'!$A$1:$E$34,5)*VLOOKUP($I389,'CMIP5 AL dimres'!$A$1:$E$34,5)*VLOOKUP($J389,'CMIP5 AL dimres'!$A$1:$E$34,5)*VLOOKUP($K389,'CMIP5 AL dimres'!$A$1:$E$34,5)*$F389)*4)/1000000)*C389</f>
        <v>26.542079999999999</v>
      </c>
    </row>
    <row r="390" spans="1:16" ht="13">
      <c r="A390" s="16">
        <v>1</v>
      </c>
      <c r="B390" s="17" t="s">
        <v>2581</v>
      </c>
      <c r="C390" s="16">
        <v>1</v>
      </c>
      <c r="D390" s="15" t="s">
        <v>2079</v>
      </c>
      <c r="E390" s="78" t="s">
        <v>871</v>
      </c>
      <c r="F390" s="32">
        <v>12</v>
      </c>
      <c r="G390" s="16" t="s">
        <v>463</v>
      </c>
      <c r="H390" s="15" t="s">
        <v>2933</v>
      </c>
      <c r="I390" s="15" t="s">
        <v>2897</v>
      </c>
      <c r="J390" s="15" t="s">
        <v>2774</v>
      </c>
      <c r="K390" s="15">
        <v>1</v>
      </c>
      <c r="L390" s="16">
        <v>3</v>
      </c>
      <c r="M390" s="77">
        <f>(((VLOOKUP($H390,'CMIP5 AL dimres'!$A$1:$E$34,2)*VLOOKUP($I390,'CMIP5 AL dimres'!$A$1:$E$34,2)*VLOOKUP($J390,'CMIP5 AL dimres'!$A$1:$E$34,2)*VLOOKUP($K390,'CMIP5 AL dimres'!$A$1:$E$34,2)*$F390)*4)/1000000)*C390</f>
        <v>1698.6931199999999</v>
      </c>
      <c r="N390" s="77">
        <f>(((VLOOKUP($H390,'CMIP5 AL dimres'!$A$1:$E$34,3)*VLOOKUP($I390,'CMIP5 AL dimres'!$A$1:$E$34,3)*VLOOKUP($J390,'CMIP5 AL dimres'!$A$1:$E$34,3)*VLOOKUP($K390,'CMIP5 AL dimres'!$A$1:$E$34,3)*$F390)*4)/1000000)*C390</f>
        <v>424.67327999999998</v>
      </c>
      <c r="O390" s="77">
        <f>(((VLOOKUP($H390,'CMIP5 AL dimres'!$A$1:$E$34,4)*VLOOKUP($I390,'CMIP5 AL dimres'!$A$1:$E$34,4)*VLOOKUP($J390,'CMIP5 AL dimres'!$A$1:$E$34,4)*VLOOKUP($K390,'CMIP5 AL dimres'!$A$1:$E$34,4)*$F390)*4)/1000000)*C390</f>
        <v>106.16831999999999</v>
      </c>
      <c r="P390" s="77">
        <f>(((VLOOKUP($H390,'CMIP5 AL dimres'!$A$1:$E$34,5)*VLOOKUP($I390,'CMIP5 AL dimres'!$A$1:$E$34,5)*VLOOKUP($J390,'CMIP5 AL dimres'!$A$1:$E$34,5)*VLOOKUP($K390,'CMIP5 AL dimres'!$A$1:$E$34,5)*$F390)*4)/1000000)*C390</f>
        <v>26.542079999999999</v>
      </c>
    </row>
    <row r="391" spans="1:16" ht="13">
      <c r="A391" s="16">
        <v>1</v>
      </c>
      <c r="B391" s="17" t="s">
        <v>2305</v>
      </c>
      <c r="C391" s="16">
        <v>1</v>
      </c>
      <c r="D391" s="15" t="s">
        <v>2079</v>
      </c>
      <c r="E391" s="78" t="s">
        <v>871</v>
      </c>
      <c r="F391" s="32">
        <v>12</v>
      </c>
      <c r="G391" s="16" t="s">
        <v>463</v>
      </c>
      <c r="H391" s="15" t="s">
        <v>2933</v>
      </c>
      <c r="I391" s="15" t="s">
        <v>2897</v>
      </c>
      <c r="J391" s="15">
        <v>1</v>
      </c>
      <c r="K391" s="15">
        <v>1</v>
      </c>
      <c r="L391" s="16">
        <v>2</v>
      </c>
      <c r="M391" s="77">
        <f>(((VLOOKUP($H391,'CMIP5 AL dimres'!$A$1:$E$34,2)*VLOOKUP($I391,'CMIP5 AL dimres'!$A$1:$E$34,2)*VLOOKUP($J391,'CMIP5 AL dimres'!$A$1:$E$34,2)*VLOOKUP($K391,'CMIP5 AL dimres'!$A$1:$E$34,2)*$F391)*4)/1000000)*C391</f>
        <v>42.467328000000002</v>
      </c>
      <c r="N391" s="77">
        <f>(((VLOOKUP($H391,'CMIP5 AL dimres'!$A$1:$E$34,3)*VLOOKUP($I391,'CMIP5 AL dimres'!$A$1:$E$34,3)*VLOOKUP($J391,'CMIP5 AL dimres'!$A$1:$E$34,3)*VLOOKUP($K391,'CMIP5 AL dimres'!$A$1:$E$34,3)*$F391)*4)/1000000)*C391</f>
        <v>10.616832</v>
      </c>
      <c r="O391" s="77">
        <f>(((VLOOKUP($H391,'CMIP5 AL dimres'!$A$1:$E$34,4)*VLOOKUP($I391,'CMIP5 AL dimres'!$A$1:$E$34,4)*VLOOKUP($J391,'CMIP5 AL dimres'!$A$1:$E$34,4)*VLOOKUP($K391,'CMIP5 AL dimres'!$A$1:$E$34,4)*$F391)*4)/1000000)*C391</f>
        <v>2.6542080000000001</v>
      </c>
      <c r="P391" s="77">
        <f>(((VLOOKUP($H391,'CMIP5 AL dimres'!$A$1:$E$34,5)*VLOOKUP($I391,'CMIP5 AL dimres'!$A$1:$E$34,5)*VLOOKUP($J391,'CMIP5 AL dimres'!$A$1:$E$34,5)*VLOOKUP($K391,'CMIP5 AL dimres'!$A$1:$E$34,5)*$F391)*4)/1000000)*C391</f>
        <v>0.66355200000000003</v>
      </c>
    </row>
    <row r="392" spans="1:16" ht="13">
      <c r="A392" s="16">
        <v>1</v>
      </c>
      <c r="B392" s="17" t="s">
        <v>2596</v>
      </c>
      <c r="C392" s="16">
        <v>1</v>
      </c>
      <c r="D392" s="74" t="s">
        <v>464</v>
      </c>
      <c r="E392" s="75" t="s">
        <v>2460</v>
      </c>
      <c r="F392" s="86">
        <v>365</v>
      </c>
      <c r="G392" s="16" t="s">
        <v>463</v>
      </c>
      <c r="H392" s="15" t="s">
        <v>2933</v>
      </c>
      <c r="I392" s="15" t="s">
        <v>2897</v>
      </c>
      <c r="J392" s="15" t="s">
        <v>2837</v>
      </c>
      <c r="K392" s="15">
        <v>1</v>
      </c>
      <c r="L392" s="16">
        <v>2</v>
      </c>
      <c r="M392" s="77">
        <f>(((VLOOKUP($H392,'CMIP5 AL dimres'!$A$1:$E$34,2)*VLOOKUP($I392,'CMIP5 AL dimres'!$A$1:$E$34,2)*VLOOKUP($J392,'CMIP5 AL dimres'!$A$1:$E$34,2)*VLOOKUP($K392,'CMIP5 AL dimres'!$A$1:$E$34,2)*$F392)*4)/1000000)*C392</f>
        <v>1291.7145599999999</v>
      </c>
      <c r="N392" s="77">
        <f>(((VLOOKUP($H392,'CMIP5 AL dimres'!$A$1:$E$34,3)*VLOOKUP($I392,'CMIP5 AL dimres'!$A$1:$E$34,3)*VLOOKUP($J392,'CMIP5 AL dimres'!$A$1:$E$34,3)*VLOOKUP($K392,'CMIP5 AL dimres'!$A$1:$E$34,3)*$F392)*4)/1000000)*C392</f>
        <v>322.92863999999997</v>
      </c>
      <c r="O392" s="77">
        <f>(((VLOOKUP($H392,'CMIP5 AL dimres'!$A$1:$E$34,4)*VLOOKUP($I392,'CMIP5 AL dimres'!$A$1:$E$34,4)*VLOOKUP($J392,'CMIP5 AL dimres'!$A$1:$E$34,4)*VLOOKUP($K392,'CMIP5 AL dimres'!$A$1:$E$34,4)*$F392)*4)/1000000)*C392</f>
        <v>80.732159999999993</v>
      </c>
      <c r="P392" s="77">
        <f>(((VLOOKUP($H392,'CMIP5 AL dimres'!$A$1:$E$34,5)*VLOOKUP($I392,'CMIP5 AL dimres'!$A$1:$E$34,5)*VLOOKUP($J392,'CMIP5 AL dimres'!$A$1:$E$34,5)*VLOOKUP($K392,'CMIP5 AL dimres'!$A$1:$E$34,5)*$F392)*4)/1000000)*C392</f>
        <v>20.183039999999998</v>
      </c>
    </row>
    <row r="393" spans="1:16" ht="13">
      <c r="A393" s="16">
        <v>1</v>
      </c>
      <c r="B393" s="17" t="s">
        <v>3070</v>
      </c>
      <c r="C393" s="16">
        <v>1</v>
      </c>
      <c r="D393" s="74" t="s">
        <v>464</v>
      </c>
      <c r="E393" s="75" t="s">
        <v>2460</v>
      </c>
      <c r="F393" s="86">
        <v>365</v>
      </c>
      <c r="G393" s="16" t="s">
        <v>463</v>
      </c>
      <c r="H393" s="15" t="s">
        <v>2933</v>
      </c>
      <c r="I393" s="15" t="s">
        <v>2897</v>
      </c>
      <c r="J393" s="15" t="s">
        <v>2838</v>
      </c>
      <c r="K393" s="15">
        <v>1</v>
      </c>
      <c r="L393" s="16">
        <v>2</v>
      </c>
      <c r="M393" s="77">
        <f>(((VLOOKUP($H393,'CMIP5 AL dimres'!$A$1:$E$34,2)*VLOOKUP($I393,'CMIP5 AL dimres'!$A$1:$E$34,2)*VLOOKUP($J393,'CMIP5 AL dimres'!$A$1:$E$34,2)*VLOOKUP($K393,'CMIP5 AL dimres'!$A$1:$E$34,2)*$F393)*4)/1000000)*C393</f>
        <v>1291.7145599999999</v>
      </c>
      <c r="N393" s="77">
        <f>(((VLOOKUP($H393,'CMIP5 AL dimres'!$A$1:$E$34,3)*VLOOKUP($I393,'CMIP5 AL dimres'!$A$1:$E$34,3)*VLOOKUP($J393,'CMIP5 AL dimres'!$A$1:$E$34,3)*VLOOKUP($K393,'CMIP5 AL dimres'!$A$1:$E$34,3)*$F393)*4)/1000000)*C393</f>
        <v>322.92863999999997</v>
      </c>
      <c r="O393" s="77">
        <f>(((VLOOKUP($H393,'CMIP5 AL dimres'!$A$1:$E$34,4)*VLOOKUP($I393,'CMIP5 AL dimres'!$A$1:$E$34,4)*VLOOKUP($J393,'CMIP5 AL dimres'!$A$1:$E$34,4)*VLOOKUP($K393,'CMIP5 AL dimres'!$A$1:$E$34,4)*$F393)*4)/1000000)*C393</f>
        <v>80.732159999999993</v>
      </c>
      <c r="P393" s="77">
        <f>(((VLOOKUP($H393,'CMIP5 AL dimres'!$A$1:$E$34,5)*VLOOKUP($I393,'CMIP5 AL dimres'!$A$1:$E$34,5)*VLOOKUP($J393,'CMIP5 AL dimres'!$A$1:$E$34,5)*VLOOKUP($K393,'CMIP5 AL dimres'!$A$1:$E$34,5)*$F393)*4)/1000000)*C393</f>
        <v>20.183039999999998</v>
      </c>
    </row>
    <row r="394" spans="1:16" ht="13">
      <c r="A394" s="16">
        <v>1</v>
      </c>
      <c r="B394" s="17" t="s">
        <v>841</v>
      </c>
      <c r="C394" s="16">
        <v>1</v>
      </c>
      <c r="D394" s="74" t="s">
        <v>464</v>
      </c>
      <c r="E394" s="75" t="s">
        <v>2460</v>
      </c>
      <c r="F394" s="86">
        <v>365</v>
      </c>
      <c r="G394" s="16" t="s">
        <v>463</v>
      </c>
      <c r="H394" s="15" t="s">
        <v>2933</v>
      </c>
      <c r="I394" s="15" t="s">
        <v>2897</v>
      </c>
      <c r="J394" s="15" t="s">
        <v>2838</v>
      </c>
      <c r="K394" s="15">
        <v>1</v>
      </c>
      <c r="L394" s="16">
        <v>2</v>
      </c>
      <c r="M394" s="77">
        <f>(((VLOOKUP($H394,'CMIP5 AL dimres'!$A$1:$E$34,2)*VLOOKUP($I394,'CMIP5 AL dimres'!$A$1:$E$34,2)*VLOOKUP($J394,'CMIP5 AL dimres'!$A$1:$E$34,2)*VLOOKUP($K394,'CMIP5 AL dimres'!$A$1:$E$34,2)*$F394)*4)/1000000)*C394</f>
        <v>1291.7145599999999</v>
      </c>
      <c r="N394" s="77">
        <f>(((VLOOKUP($H394,'CMIP5 AL dimres'!$A$1:$E$34,3)*VLOOKUP($I394,'CMIP5 AL dimres'!$A$1:$E$34,3)*VLOOKUP($J394,'CMIP5 AL dimres'!$A$1:$E$34,3)*VLOOKUP($K394,'CMIP5 AL dimres'!$A$1:$E$34,3)*$F394)*4)/1000000)*C394</f>
        <v>322.92863999999997</v>
      </c>
      <c r="O394" s="77">
        <f>(((VLOOKUP($H394,'CMIP5 AL dimres'!$A$1:$E$34,4)*VLOOKUP($I394,'CMIP5 AL dimres'!$A$1:$E$34,4)*VLOOKUP($J394,'CMIP5 AL dimres'!$A$1:$E$34,4)*VLOOKUP($K394,'CMIP5 AL dimres'!$A$1:$E$34,4)*$F394)*4)/1000000)*C394</f>
        <v>80.732159999999993</v>
      </c>
      <c r="P394" s="77">
        <f>(((VLOOKUP($H394,'CMIP5 AL dimres'!$A$1:$E$34,5)*VLOOKUP($I394,'CMIP5 AL dimres'!$A$1:$E$34,5)*VLOOKUP($J394,'CMIP5 AL dimres'!$A$1:$E$34,5)*VLOOKUP($K394,'CMIP5 AL dimres'!$A$1:$E$34,5)*$F394)*4)/1000000)*C394</f>
        <v>20.183039999999998</v>
      </c>
    </row>
    <row r="395" spans="1:16" ht="13">
      <c r="A395" s="16">
        <v>1</v>
      </c>
      <c r="B395" s="17" t="s">
        <v>1027</v>
      </c>
      <c r="C395" s="16">
        <v>1</v>
      </c>
      <c r="D395" s="74" t="s">
        <v>464</v>
      </c>
      <c r="E395" s="75" t="s">
        <v>2460</v>
      </c>
      <c r="F395" s="86">
        <v>365</v>
      </c>
      <c r="G395" s="16" t="s">
        <v>463</v>
      </c>
      <c r="H395" s="15" t="s">
        <v>2933</v>
      </c>
      <c r="I395" s="15" t="s">
        <v>2897</v>
      </c>
      <c r="J395" s="15" t="s">
        <v>2838</v>
      </c>
      <c r="K395" s="15">
        <v>1</v>
      </c>
      <c r="L395" s="16">
        <v>2</v>
      </c>
      <c r="M395" s="77">
        <f>(((VLOOKUP($H395,'CMIP5 AL dimres'!$A$1:$E$34,2)*VLOOKUP($I395,'CMIP5 AL dimres'!$A$1:$E$34,2)*VLOOKUP($J395,'CMIP5 AL dimres'!$A$1:$E$34,2)*VLOOKUP($K395,'CMIP5 AL dimres'!$A$1:$E$34,2)*$F395)*4)/1000000)*C395</f>
        <v>1291.7145599999999</v>
      </c>
      <c r="N395" s="77">
        <f>(((VLOOKUP($H395,'CMIP5 AL dimres'!$A$1:$E$34,3)*VLOOKUP($I395,'CMIP5 AL dimres'!$A$1:$E$34,3)*VLOOKUP($J395,'CMIP5 AL dimres'!$A$1:$E$34,3)*VLOOKUP($K395,'CMIP5 AL dimres'!$A$1:$E$34,3)*$F395)*4)/1000000)*C395</f>
        <v>322.92863999999997</v>
      </c>
      <c r="O395" s="77">
        <f>(((VLOOKUP($H395,'CMIP5 AL dimres'!$A$1:$E$34,4)*VLOOKUP($I395,'CMIP5 AL dimres'!$A$1:$E$34,4)*VLOOKUP($J395,'CMIP5 AL dimres'!$A$1:$E$34,4)*VLOOKUP($K395,'CMIP5 AL dimres'!$A$1:$E$34,4)*$F395)*4)/1000000)*C395</f>
        <v>80.732159999999993</v>
      </c>
      <c r="P395" s="77">
        <f>(((VLOOKUP($H395,'CMIP5 AL dimres'!$A$1:$E$34,5)*VLOOKUP($I395,'CMIP5 AL dimres'!$A$1:$E$34,5)*VLOOKUP($J395,'CMIP5 AL dimres'!$A$1:$E$34,5)*VLOOKUP($K395,'CMIP5 AL dimres'!$A$1:$E$34,5)*$F395)*4)/1000000)*C395</f>
        <v>20.183039999999998</v>
      </c>
    </row>
    <row r="396" spans="1:16" ht="13">
      <c r="A396" s="16">
        <v>1</v>
      </c>
      <c r="B396" s="17" t="s">
        <v>1150</v>
      </c>
      <c r="C396" s="16">
        <v>1</v>
      </c>
      <c r="D396" s="74" t="s">
        <v>464</v>
      </c>
      <c r="E396" s="75" t="s">
        <v>2460</v>
      </c>
      <c r="F396" s="86">
        <v>365</v>
      </c>
      <c r="G396" s="16" t="s">
        <v>463</v>
      </c>
      <c r="H396" s="15" t="s">
        <v>2933</v>
      </c>
      <c r="I396" s="15" t="s">
        <v>2897</v>
      </c>
      <c r="J396" s="15">
        <v>1</v>
      </c>
      <c r="K396" s="15">
        <v>1</v>
      </c>
      <c r="L396" s="16">
        <v>2</v>
      </c>
      <c r="M396" s="77">
        <f>(((VLOOKUP($H396,'CMIP5 AL dimres'!$A$1:$E$34,2)*VLOOKUP($I396,'CMIP5 AL dimres'!$A$1:$E$34,2)*VLOOKUP($J396,'CMIP5 AL dimres'!$A$1:$E$34,2)*VLOOKUP($K396,'CMIP5 AL dimres'!$A$1:$E$34,2)*$F396)*4)/1000000)*C396</f>
        <v>1291.7145599999999</v>
      </c>
      <c r="N396" s="77">
        <f>(((VLOOKUP($H396,'CMIP5 AL dimres'!$A$1:$E$34,3)*VLOOKUP($I396,'CMIP5 AL dimres'!$A$1:$E$34,3)*VLOOKUP($J396,'CMIP5 AL dimres'!$A$1:$E$34,3)*VLOOKUP($K396,'CMIP5 AL dimres'!$A$1:$E$34,3)*$F396)*4)/1000000)*C396</f>
        <v>322.92863999999997</v>
      </c>
      <c r="O396" s="77">
        <f>(((VLOOKUP($H396,'CMIP5 AL dimres'!$A$1:$E$34,4)*VLOOKUP($I396,'CMIP5 AL dimres'!$A$1:$E$34,4)*VLOOKUP($J396,'CMIP5 AL dimres'!$A$1:$E$34,4)*VLOOKUP($K396,'CMIP5 AL dimres'!$A$1:$E$34,4)*$F396)*4)/1000000)*C396</f>
        <v>80.732159999999993</v>
      </c>
      <c r="P396" s="77">
        <f>(((VLOOKUP($H396,'CMIP5 AL dimres'!$A$1:$E$34,5)*VLOOKUP($I396,'CMIP5 AL dimres'!$A$1:$E$34,5)*VLOOKUP($J396,'CMIP5 AL dimres'!$A$1:$E$34,5)*VLOOKUP($K396,'CMIP5 AL dimres'!$A$1:$E$34,5)*$F396)*4)/1000000)*C396</f>
        <v>20.183039999999998</v>
      </c>
    </row>
    <row r="397" spans="1:16" ht="13">
      <c r="A397" s="16">
        <v>1</v>
      </c>
      <c r="B397" s="17" t="s">
        <v>1052</v>
      </c>
      <c r="C397" s="16">
        <v>1</v>
      </c>
      <c r="D397" s="74" t="s">
        <v>464</v>
      </c>
      <c r="E397" s="75" t="s">
        <v>2460</v>
      </c>
      <c r="F397" s="86">
        <v>365</v>
      </c>
      <c r="G397" s="16" t="s">
        <v>463</v>
      </c>
      <c r="H397" s="15" t="s">
        <v>2933</v>
      </c>
      <c r="I397" s="15" t="s">
        <v>2897</v>
      </c>
      <c r="J397" s="15">
        <v>1</v>
      </c>
      <c r="K397" s="15">
        <v>1</v>
      </c>
      <c r="L397" s="16">
        <v>2</v>
      </c>
      <c r="M397" s="77">
        <f>(((VLOOKUP($H397,'CMIP5 AL dimres'!$A$1:$E$34,2)*VLOOKUP($I397,'CMIP5 AL dimres'!$A$1:$E$34,2)*VLOOKUP($J397,'CMIP5 AL dimres'!$A$1:$E$34,2)*VLOOKUP($K397,'CMIP5 AL dimres'!$A$1:$E$34,2)*$F397)*4)/1000000)*C397</f>
        <v>1291.7145599999999</v>
      </c>
      <c r="N397" s="77">
        <f>(((VLOOKUP($H397,'CMIP5 AL dimres'!$A$1:$E$34,3)*VLOOKUP($I397,'CMIP5 AL dimres'!$A$1:$E$34,3)*VLOOKUP($J397,'CMIP5 AL dimres'!$A$1:$E$34,3)*VLOOKUP($K397,'CMIP5 AL dimres'!$A$1:$E$34,3)*$F397)*4)/1000000)*C397</f>
        <v>322.92863999999997</v>
      </c>
      <c r="O397" s="77">
        <f>(((VLOOKUP($H397,'CMIP5 AL dimres'!$A$1:$E$34,4)*VLOOKUP($I397,'CMIP5 AL dimres'!$A$1:$E$34,4)*VLOOKUP($J397,'CMIP5 AL dimres'!$A$1:$E$34,4)*VLOOKUP($K397,'CMIP5 AL dimres'!$A$1:$E$34,4)*$F397)*4)/1000000)*C397</f>
        <v>80.732159999999993</v>
      </c>
      <c r="P397" s="77">
        <f>(((VLOOKUP($H397,'CMIP5 AL dimres'!$A$1:$E$34,5)*VLOOKUP($I397,'CMIP5 AL dimres'!$A$1:$E$34,5)*VLOOKUP($J397,'CMIP5 AL dimres'!$A$1:$E$34,5)*VLOOKUP($K397,'CMIP5 AL dimres'!$A$1:$E$34,5)*$F397)*4)/1000000)*C397</f>
        <v>20.183039999999998</v>
      </c>
    </row>
    <row r="398" spans="1:16" ht="13">
      <c r="A398" s="16">
        <v>1</v>
      </c>
      <c r="B398" s="17" t="s">
        <v>907</v>
      </c>
      <c r="C398" s="16">
        <v>1</v>
      </c>
      <c r="D398" s="74" t="s">
        <v>707</v>
      </c>
      <c r="E398" s="75" t="s">
        <v>2460</v>
      </c>
      <c r="F398" s="86">
        <v>365</v>
      </c>
      <c r="G398" s="16" t="s">
        <v>463</v>
      </c>
      <c r="H398" s="15" t="s">
        <v>2933</v>
      </c>
      <c r="I398" s="15" t="s">
        <v>2897</v>
      </c>
      <c r="J398" s="15" t="s">
        <v>2880</v>
      </c>
      <c r="K398" s="15">
        <v>1</v>
      </c>
      <c r="L398" s="16">
        <v>3</v>
      </c>
      <c r="M398" s="77">
        <f>(((VLOOKUP($H398,'CMIP5 AL dimres'!$A$1:$E$34,2)*VLOOKUP($I398,'CMIP5 AL dimres'!$A$1:$E$34,2)*VLOOKUP($J398,'CMIP5 AL dimres'!$A$1:$E$34,2)*VLOOKUP($K398,'CMIP5 AL dimres'!$A$1:$E$34,2)*$F398)*4)/1000000)*C398</f>
        <v>7750.2873600000003</v>
      </c>
      <c r="N398" s="77">
        <f>(((VLOOKUP($H398,'CMIP5 AL dimres'!$A$1:$E$34,3)*VLOOKUP($I398,'CMIP5 AL dimres'!$A$1:$E$34,3)*VLOOKUP($J398,'CMIP5 AL dimres'!$A$1:$E$34,3)*VLOOKUP($K398,'CMIP5 AL dimres'!$A$1:$E$34,3)*$F398)*4)/1000000)*C398</f>
        <v>1937.5718400000001</v>
      </c>
      <c r="O398" s="77">
        <f>(((VLOOKUP($H398,'CMIP5 AL dimres'!$A$1:$E$34,4)*VLOOKUP($I398,'CMIP5 AL dimres'!$A$1:$E$34,4)*VLOOKUP($J398,'CMIP5 AL dimres'!$A$1:$E$34,4)*VLOOKUP($K398,'CMIP5 AL dimres'!$A$1:$E$34,4)*$F398)*4)/1000000)*C398</f>
        <v>484.39296000000002</v>
      </c>
      <c r="P398" s="77">
        <f>(((VLOOKUP($H398,'CMIP5 AL dimres'!$A$1:$E$34,5)*VLOOKUP($I398,'CMIP5 AL dimres'!$A$1:$E$34,5)*VLOOKUP($J398,'CMIP5 AL dimres'!$A$1:$E$34,5)*VLOOKUP($K398,'CMIP5 AL dimres'!$A$1:$E$34,5)*$F398)*4)/1000000)*C398</f>
        <v>121.09824</v>
      </c>
    </row>
    <row r="399" spans="1:16" ht="13">
      <c r="A399" s="16">
        <v>1</v>
      </c>
      <c r="B399" s="17" t="s">
        <v>1357</v>
      </c>
      <c r="C399" s="16">
        <v>1</v>
      </c>
      <c r="D399" s="74" t="s">
        <v>707</v>
      </c>
      <c r="E399" s="75" t="s">
        <v>2460</v>
      </c>
      <c r="F399" s="86">
        <v>365</v>
      </c>
      <c r="G399" s="16" t="s">
        <v>463</v>
      </c>
      <c r="H399" s="15" t="s">
        <v>2933</v>
      </c>
      <c r="I399" s="15" t="s">
        <v>2897</v>
      </c>
      <c r="J399" s="15" t="s">
        <v>2880</v>
      </c>
      <c r="K399" s="15">
        <v>1</v>
      </c>
      <c r="L399" s="16">
        <v>3</v>
      </c>
      <c r="M399" s="77">
        <f>(((VLOOKUP($H399,'CMIP5 AL dimres'!$A$1:$E$34,2)*VLOOKUP($I399,'CMIP5 AL dimres'!$A$1:$E$34,2)*VLOOKUP($J399,'CMIP5 AL dimres'!$A$1:$E$34,2)*VLOOKUP($K399,'CMIP5 AL dimres'!$A$1:$E$34,2)*$F399)*4)/1000000)*C399</f>
        <v>7750.2873600000003</v>
      </c>
      <c r="N399" s="77">
        <f>(((VLOOKUP($H399,'CMIP5 AL dimres'!$A$1:$E$34,3)*VLOOKUP($I399,'CMIP5 AL dimres'!$A$1:$E$34,3)*VLOOKUP($J399,'CMIP5 AL dimres'!$A$1:$E$34,3)*VLOOKUP($K399,'CMIP5 AL dimres'!$A$1:$E$34,3)*$F399)*4)/1000000)*C399</f>
        <v>1937.5718400000001</v>
      </c>
      <c r="O399" s="77">
        <f>(((VLOOKUP($H399,'CMIP5 AL dimres'!$A$1:$E$34,4)*VLOOKUP($I399,'CMIP5 AL dimres'!$A$1:$E$34,4)*VLOOKUP($J399,'CMIP5 AL dimres'!$A$1:$E$34,4)*VLOOKUP($K399,'CMIP5 AL dimres'!$A$1:$E$34,4)*$F399)*4)/1000000)*C399</f>
        <v>484.39296000000002</v>
      </c>
      <c r="P399" s="77">
        <f>(((VLOOKUP($H399,'CMIP5 AL dimres'!$A$1:$E$34,5)*VLOOKUP($I399,'CMIP5 AL dimres'!$A$1:$E$34,5)*VLOOKUP($J399,'CMIP5 AL dimres'!$A$1:$E$34,5)*VLOOKUP($K399,'CMIP5 AL dimres'!$A$1:$E$34,5)*$F399)*4)/1000000)*C399</f>
        <v>121.09824</v>
      </c>
    </row>
    <row r="400" spans="1:16" ht="13">
      <c r="A400" s="16">
        <v>1</v>
      </c>
      <c r="B400" s="17" t="s">
        <v>569</v>
      </c>
      <c r="C400" s="16">
        <v>1</v>
      </c>
      <c r="D400" s="74" t="s">
        <v>707</v>
      </c>
      <c r="E400" s="75" t="s">
        <v>2460</v>
      </c>
      <c r="F400" s="86">
        <v>365</v>
      </c>
      <c r="G400" s="16" t="s">
        <v>463</v>
      </c>
      <c r="H400" s="15" t="s">
        <v>2933</v>
      </c>
      <c r="I400" s="15" t="s">
        <v>2897</v>
      </c>
      <c r="J400" s="15" t="s">
        <v>2880</v>
      </c>
      <c r="K400" s="15">
        <v>1</v>
      </c>
      <c r="L400" s="16">
        <v>3</v>
      </c>
      <c r="M400" s="77">
        <f>(((VLOOKUP($H400,'CMIP5 AL dimres'!$A$1:$E$34,2)*VLOOKUP($I400,'CMIP5 AL dimres'!$A$1:$E$34,2)*VLOOKUP($J400,'CMIP5 AL dimres'!$A$1:$E$34,2)*VLOOKUP($K400,'CMIP5 AL dimres'!$A$1:$E$34,2)*$F400)*4)/1000000)*C400</f>
        <v>7750.2873600000003</v>
      </c>
      <c r="N400" s="77">
        <f>(((VLOOKUP($H400,'CMIP5 AL dimres'!$A$1:$E$34,3)*VLOOKUP($I400,'CMIP5 AL dimres'!$A$1:$E$34,3)*VLOOKUP($J400,'CMIP5 AL dimres'!$A$1:$E$34,3)*VLOOKUP($K400,'CMIP5 AL dimres'!$A$1:$E$34,3)*$F400)*4)/1000000)*C400</f>
        <v>1937.5718400000001</v>
      </c>
      <c r="O400" s="77">
        <f>(((VLOOKUP($H400,'CMIP5 AL dimres'!$A$1:$E$34,4)*VLOOKUP($I400,'CMIP5 AL dimres'!$A$1:$E$34,4)*VLOOKUP($J400,'CMIP5 AL dimres'!$A$1:$E$34,4)*VLOOKUP($K400,'CMIP5 AL dimres'!$A$1:$E$34,4)*$F400)*4)/1000000)*C400</f>
        <v>484.39296000000002</v>
      </c>
      <c r="P400" s="77">
        <f>(((VLOOKUP($H400,'CMIP5 AL dimres'!$A$1:$E$34,5)*VLOOKUP($I400,'CMIP5 AL dimres'!$A$1:$E$34,5)*VLOOKUP($J400,'CMIP5 AL dimres'!$A$1:$E$34,5)*VLOOKUP($K400,'CMIP5 AL dimres'!$A$1:$E$34,5)*$F400)*4)/1000000)*C400</f>
        <v>121.09824</v>
      </c>
    </row>
    <row r="401" spans="1:16" ht="13">
      <c r="A401" s="16">
        <v>1</v>
      </c>
      <c r="B401" s="17" t="s">
        <v>688</v>
      </c>
      <c r="C401" s="16">
        <v>1</v>
      </c>
      <c r="D401" s="74" t="s">
        <v>707</v>
      </c>
      <c r="E401" s="75" t="s">
        <v>2460</v>
      </c>
      <c r="F401" s="86">
        <v>365</v>
      </c>
      <c r="G401" s="16" t="s">
        <v>463</v>
      </c>
      <c r="H401" s="15" t="s">
        <v>2933</v>
      </c>
      <c r="I401" s="15" t="s">
        <v>2897</v>
      </c>
      <c r="J401" s="15" t="s">
        <v>2880</v>
      </c>
      <c r="K401" s="15">
        <v>1</v>
      </c>
      <c r="L401" s="16">
        <v>3</v>
      </c>
      <c r="M401" s="77">
        <f>(((VLOOKUP($H401,'CMIP5 AL dimres'!$A$1:$E$34,2)*VLOOKUP($I401,'CMIP5 AL dimres'!$A$1:$E$34,2)*VLOOKUP($J401,'CMIP5 AL dimres'!$A$1:$E$34,2)*VLOOKUP($K401,'CMIP5 AL dimres'!$A$1:$E$34,2)*$F401)*4)/1000000)*C401</f>
        <v>7750.2873600000003</v>
      </c>
      <c r="N401" s="77">
        <f>(((VLOOKUP($H401,'CMIP5 AL dimres'!$A$1:$E$34,3)*VLOOKUP($I401,'CMIP5 AL dimres'!$A$1:$E$34,3)*VLOOKUP($J401,'CMIP5 AL dimres'!$A$1:$E$34,3)*VLOOKUP($K401,'CMIP5 AL dimres'!$A$1:$E$34,3)*$F401)*4)/1000000)*C401</f>
        <v>1937.5718400000001</v>
      </c>
      <c r="O401" s="77">
        <f>(((VLOOKUP($H401,'CMIP5 AL dimres'!$A$1:$E$34,4)*VLOOKUP($I401,'CMIP5 AL dimres'!$A$1:$E$34,4)*VLOOKUP($J401,'CMIP5 AL dimres'!$A$1:$E$34,4)*VLOOKUP($K401,'CMIP5 AL dimres'!$A$1:$E$34,4)*$F401)*4)/1000000)*C401</f>
        <v>484.39296000000002</v>
      </c>
      <c r="P401" s="77">
        <f>(((VLOOKUP($H401,'CMIP5 AL dimres'!$A$1:$E$34,5)*VLOOKUP($I401,'CMIP5 AL dimres'!$A$1:$E$34,5)*VLOOKUP($J401,'CMIP5 AL dimres'!$A$1:$E$34,5)*VLOOKUP($K401,'CMIP5 AL dimres'!$A$1:$E$34,5)*$F401)*4)/1000000)*C401</f>
        <v>121.09824</v>
      </c>
    </row>
    <row r="402" spans="1:16" ht="13">
      <c r="A402" s="16">
        <v>1</v>
      </c>
      <c r="B402" s="17" t="s">
        <v>448</v>
      </c>
      <c r="C402" s="16">
        <v>1</v>
      </c>
      <c r="D402" s="74" t="s">
        <v>707</v>
      </c>
      <c r="E402" s="75" t="s">
        <v>2460</v>
      </c>
      <c r="F402" s="86">
        <v>365</v>
      </c>
      <c r="G402" s="16" t="s">
        <v>463</v>
      </c>
      <c r="H402" s="15" t="s">
        <v>2933</v>
      </c>
      <c r="I402" s="15" t="s">
        <v>2897</v>
      </c>
      <c r="J402" s="15" t="s">
        <v>2880</v>
      </c>
      <c r="K402" s="15">
        <v>1</v>
      </c>
      <c r="L402" s="16">
        <v>3</v>
      </c>
      <c r="M402" s="77">
        <f>(((VLOOKUP($H402,'CMIP5 AL dimres'!$A$1:$E$34,2)*VLOOKUP($I402,'CMIP5 AL dimres'!$A$1:$E$34,2)*VLOOKUP($J402,'CMIP5 AL dimres'!$A$1:$E$34,2)*VLOOKUP($K402,'CMIP5 AL dimres'!$A$1:$E$34,2)*$F402)*4)/1000000)*C402</f>
        <v>7750.2873600000003</v>
      </c>
      <c r="N402" s="77">
        <f>(((VLOOKUP($H402,'CMIP5 AL dimres'!$A$1:$E$34,3)*VLOOKUP($I402,'CMIP5 AL dimres'!$A$1:$E$34,3)*VLOOKUP($J402,'CMIP5 AL dimres'!$A$1:$E$34,3)*VLOOKUP($K402,'CMIP5 AL dimres'!$A$1:$E$34,3)*$F402)*4)/1000000)*C402</f>
        <v>1937.5718400000001</v>
      </c>
      <c r="O402" s="77">
        <f>(((VLOOKUP($H402,'CMIP5 AL dimres'!$A$1:$E$34,4)*VLOOKUP($I402,'CMIP5 AL dimres'!$A$1:$E$34,4)*VLOOKUP($J402,'CMIP5 AL dimres'!$A$1:$E$34,4)*VLOOKUP($K402,'CMIP5 AL dimres'!$A$1:$E$34,4)*$F402)*4)/1000000)*C402</f>
        <v>484.39296000000002</v>
      </c>
      <c r="P402" s="77">
        <f>(((VLOOKUP($H402,'CMIP5 AL dimres'!$A$1:$E$34,5)*VLOOKUP($I402,'CMIP5 AL dimres'!$A$1:$E$34,5)*VLOOKUP($J402,'CMIP5 AL dimres'!$A$1:$E$34,5)*VLOOKUP($K402,'CMIP5 AL dimres'!$A$1:$E$34,5)*$F402)*4)/1000000)*C402</f>
        <v>121.09824</v>
      </c>
    </row>
    <row r="403" spans="1:16" ht="13">
      <c r="A403" s="16">
        <v>1</v>
      </c>
      <c r="B403" s="17" t="s">
        <v>1177</v>
      </c>
      <c r="C403" s="16">
        <v>1</v>
      </c>
      <c r="D403" s="74" t="s">
        <v>707</v>
      </c>
      <c r="E403" s="75" t="s">
        <v>2460</v>
      </c>
      <c r="F403" s="86">
        <v>365</v>
      </c>
      <c r="G403" s="16" t="s">
        <v>463</v>
      </c>
      <c r="H403" s="15" t="s">
        <v>2933</v>
      </c>
      <c r="I403" s="15" t="s">
        <v>2897</v>
      </c>
      <c r="J403" s="15" t="s">
        <v>2880</v>
      </c>
      <c r="K403" s="15">
        <v>1</v>
      </c>
      <c r="L403" s="16">
        <v>3</v>
      </c>
      <c r="M403" s="77">
        <f>(((VLOOKUP($H403,'CMIP5 AL dimres'!$A$1:$E$34,2)*VLOOKUP($I403,'CMIP5 AL dimres'!$A$1:$E$34,2)*VLOOKUP($J403,'CMIP5 AL dimres'!$A$1:$E$34,2)*VLOOKUP($K403,'CMIP5 AL dimres'!$A$1:$E$34,2)*$F403)*4)/1000000)*C403</f>
        <v>7750.2873600000003</v>
      </c>
      <c r="N403" s="77">
        <f>(((VLOOKUP($H403,'CMIP5 AL dimres'!$A$1:$E$34,3)*VLOOKUP($I403,'CMIP5 AL dimres'!$A$1:$E$34,3)*VLOOKUP($J403,'CMIP5 AL dimres'!$A$1:$E$34,3)*VLOOKUP($K403,'CMIP5 AL dimres'!$A$1:$E$34,3)*$F403)*4)/1000000)*C403</f>
        <v>1937.5718400000001</v>
      </c>
      <c r="O403" s="77">
        <f>(((VLOOKUP($H403,'CMIP5 AL dimres'!$A$1:$E$34,4)*VLOOKUP($I403,'CMIP5 AL dimres'!$A$1:$E$34,4)*VLOOKUP($J403,'CMIP5 AL dimres'!$A$1:$E$34,4)*VLOOKUP($K403,'CMIP5 AL dimres'!$A$1:$E$34,4)*$F403)*4)/1000000)*C403</f>
        <v>484.39296000000002</v>
      </c>
      <c r="P403" s="77">
        <f>(((VLOOKUP($H403,'CMIP5 AL dimres'!$A$1:$E$34,5)*VLOOKUP($I403,'CMIP5 AL dimres'!$A$1:$E$34,5)*VLOOKUP($J403,'CMIP5 AL dimres'!$A$1:$E$34,5)*VLOOKUP($K403,'CMIP5 AL dimres'!$A$1:$E$34,5)*$F403)*4)/1000000)*C403</f>
        <v>121.09824</v>
      </c>
    </row>
    <row r="404" spans="1:16" ht="13">
      <c r="A404" s="16">
        <v>1</v>
      </c>
      <c r="B404" s="17" t="s">
        <v>2320</v>
      </c>
      <c r="C404" s="16">
        <v>1</v>
      </c>
      <c r="D404" s="74" t="s">
        <v>707</v>
      </c>
      <c r="E404" s="75" t="s">
        <v>2460</v>
      </c>
      <c r="F404" s="86">
        <v>365</v>
      </c>
      <c r="G404" s="16" t="s">
        <v>463</v>
      </c>
      <c r="H404" s="15" t="s">
        <v>2933</v>
      </c>
      <c r="I404" s="15" t="s">
        <v>2897</v>
      </c>
      <c r="J404" s="15" t="s">
        <v>2837</v>
      </c>
      <c r="K404" s="15">
        <v>1</v>
      </c>
      <c r="L404" s="16">
        <v>2</v>
      </c>
      <c r="M404" s="77">
        <f>(((VLOOKUP($H404,'CMIP5 AL dimres'!$A$1:$E$34,2)*VLOOKUP($I404,'CMIP5 AL dimres'!$A$1:$E$34,2)*VLOOKUP($J404,'CMIP5 AL dimres'!$A$1:$E$34,2)*VLOOKUP($K404,'CMIP5 AL dimres'!$A$1:$E$34,2)*$F404)*4)/1000000)*C404</f>
        <v>1291.7145599999999</v>
      </c>
      <c r="N404" s="77">
        <f>(((VLOOKUP($H404,'CMIP5 AL dimres'!$A$1:$E$34,3)*VLOOKUP($I404,'CMIP5 AL dimres'!$A$1:$E$34,3)*VLOOKUP($J404,'CMIP5 AL dimres'!$A$1:$E$34,3)*VLOOKUP($K404,'CMIP5 AL dimres'!$A$1:$E$34,3)*$F404)*4)/1000000)*C404</f>
        <v>322.92863999999997</v>
      </c>
      <c r="O404" s="77">
        <f>(((VLOOKUP($H404,'CMIP5 AL dimres'!$A$1:$E$34,4)*VLOOKUP($I404,'CMIP5 AL dimres'!$A$1:$E$34,4)*VLOOKUP($J404,'CMIP5 AL dimres'!$A$1:$E$34,4)*VLOOKUP($K404,'CMIP5 AL dimres'!$A$1:$E$34,4)*$F404)*4)/1000000)*C404</f>
        <v>80.732159999999993</v>
      </c>
      <c r="P404" s="77">
        <f>(((VLOOKUP($H404,'CMIP5 AL dimres'!$A$1:$E$34,5)*VLOOKUP($I404,'CMIP5 AL dimres'!$A$1:$E$34,5)*VLOOKUP($J404,'CMIP5 AL dimres'!$A$1:$E$34,5)*VLOOKUP($K404,'CMIP5 AL dimres'!$A$1:$E$34,5)*$F404)*4)/1000000)*C404</f>
        <v>20.183039999999998</v>
      </c>
    </row>
    <row r="405" spans="1:16" ht="13">
      <c r="A405" s="16">
        <v>1</v>
      </c>
      <c r="B405" s="17" t="s">
        <v>2664</v>
      </c>
      <c r="C405" s="16">
        <v>1</v>
      </c>
      <c r="D405" s="74" t="s">
        <v>707</v>
      </c>
      <c r="E405" s="75" t="s">
        <v>2460</v>
      </c>
      <c r="F405" s="86">
        <v>365</v>
      </c>
      <c r="G405" s="16" t="s">
        <v>463</v>
      </c>
      <c r="H405" s="15" t="s">
        <v>2933</v>
      </c>
      <c r="I405" s="15" t="s">
        <v>2897</v>
      </c>
      <c r="J405" s="15" t="s">
        <v>2837</v>
      </c>
      <c r="K405" s="15">
        <v>1</v>
      </c>
      <c r="L405" s="16">
        <v>2</v>
      </c>
      <c r="M405" s="77">
        <f>(((VLOOKUP($H405,'CMIP5 AL dimres'!$A$1:$E$34,2)*VLOOKUP($I405,'CMIP5 AL dimres'!$A$1:$E$34,2)*VLOOKUP($J405,'CMIP5 AL dimres'!$A$1:$E$34,2)*VLOOKUP($K405,'CMIP5 AL dimres'!$A$1:$E$34,2)*$F405)*4)/1000000)*C405</f>
        <v>1291.7145599999999</v>
      </c>
      <c r="N405" s="77">
        <f>(((VLOOKUP($H405,'CMIP5 AL dimres'!$A$1:$E$34,3)*VLOOKUP($I405,'CMIP5 AL dimres'!$A$1:$E$34,3)*VLOOKUP($J405,'CMIP5 AL dimres'!$A$1:$E$34,3)*VLOOKUP($K405,'CMIP5 AL dimres'!$A$1:$E$34,3)*$F405)*4)/1000000)*C405</f>
        <v>322.92863999999997</v>
      </c>
      <c r="O405" s="77">
        <f>(((VLOOKUP($H405,'CMIP5 AL dimres'!$A$1:$E$34,4)*VLOOKUP($I405,'CMIP5 AL dimres'!$A$1:$E$34,4)*VLOOKUP($J405,'CMIP5 AL dimres'!$A$1:$E$34,4)*VLOOKUP($K405,'CMIP5 AL dimres'!$A$1:$E$34,4)*$F405)*4)/1000000)*C405</f>
        <v>80.732159999999993</v>
      </c>
      <c r="P405" s="77">
        <f>(((VLOOKUP($H405,'CMIP5 AL dimres'!$A$1:$E$34,5)*VLOOKUP($I405,'CMIP5 AL dimres'!$A$1:$E$34,5)*VLOOKUP($J405,'CMIP5 AL dimres'!$A$1:$E$34,5)*VLOOKUP($K405,'CMIP5 AL dimres'!$A$1:$E$34,5)*$F405)*4)/1000000)*C405</f>
        <v>20.183039999999998</v>
      </c>
    </row>
    <row r="406" spans="1:16" ht="13">
      <c r="A406" s="16">
        <v>1</v>
      </c>
      <c r="B406" s="17" t="s">
        <v>2708</v>
      </c>
      <c r="C406" s="16">
        <v>1</v>
      </c>
      <c r="D406" s="74" t="s">
        <v>707</v>
      </c>
      <c r="E406" s="75" t="s">
        <v>2460</v>
      </c>
      <c r="F406" s="86">
        <v>365</v>
      </c>
      <c r="G406" s="16" t="s">
        <v>463</v>
      </c>
      <c r="H406" s="15" t="s">
        <v>2933</v>
      </c>
      <c r="I406" s="15" t="s">
        <v>2897</v>
      </c>
      <c r="J406" s="15" t="s">
        <v>2837</v>
      </c>
      <c r="K406" s="15">
        <v>1</v>
      </c>
      <c r="L406" s="16">
        <v>2</v>
      </c>
      <c r="M406" s="77">
        <f>(((VLOOKUP($H406,'CMIP5 AL dimres'!$A$1:$E$34,2)*VLOOKUP($I406,'CMIP5 AL dimres'!$A$1:$E$34,2)*VLOOKUP($J406,'CMIP5 AL dimres'!$A$1:$E$34,2)*VLOOKUP($K406,'CMIP5 AL dimres'!$A$1:$E$34,2)*$F406)*4)/1000000)*C406</f>
        <v>1291.7145599999999</v>
      </c>
      <c r="N406" s="77">
        <f>(((VLOOKUP($H406,'CMIP5 AL dimres'!$A$1:$E$34,3)*VLOOKUP($I406,'CMIP5 AL dimres'!$A$1:$E$34,3)*VLOOKUP($J406,'CMIP5 AL dimres'!$A$1:$E$34,3)*VLOOKUP($K406,'CMIP5 AL dimres'!$A$1:$E$34,3)*$F406)*4)/1000000)*C406</f>
        <v>322.92863999999997</v>
      </c>
      <c r="O406" s="77">
        <f>(((VLOOKUP($H406,'CMIP5 AL dimres'!$A$1:$E$34,4)*VLOOKUP($I406,'CMIP5 AL dimres'!$A$1:$E$34,4)*VLOOKUP($J406,'CMIP5 AL dimres'!$A$1:$E$34,4)*VLOOKUP($K406,'CMIP5 AL dimres'!$A$1:$E$34,4)*$F406)*4)/1000000)*C406</f>
        <v>80.732159999999993</v>
      </c>
      <c r="P406" s="77">
        <f>(((VLOOKUP($H406,'CMIP5 AL dimres'!$A$1:$E$34,5)*VLOOKUP($I406,'CMIP5 AL dimres'!$A$1:$E$34,5)*VLOOKUP($J406,'CMIP5 AL dimres'!$A$1:$E$34,5)*VLOOKUP($K406,'CMIP5 AL dimres'!$A$1:$E$34,5)*$F406)*4)/1000000)*C406</f>
        <v>20.183039999999998</v>
      </c>
    </row>
    <row r="407" spans="1:16" ht="13">
      <c r="A407" s="16">
        <v>1</v>
      </c>
      <c r="B407" s="17" t="s">
        <v>2083</v>
      </c>
      <c r="C407" s="16">
        <v>1</v>
      </c>
      <c r="D407" s="74" t="s">
        <v>707</v>
      </c>
      <c r="E407" s="75" t="s">
        <v>2460</v>
      </c>
      <c r="F407" s="86">
        <v>365</v>
      </c>
      <c r="G407" s="16" t="s">
        <v>463</v>
      </c>
      <c r="H407" s="15" t="s">
        <v>2933</v>
      </c>
      <c r="I407" s="15" t="s">
        <v>2897</v>
      </c>
      <c r="J407" s="15" t="s">
        <v>2838</v>
      </c>
      <c r="K407" s="15">
        <v>1</v>
      </c>
      <c r="L407" s="16">
        <v>2</v>
      </c>
      <c r="M407" s="77">
        <f>(((VLOOKUP($H407,'CMIP5 AL dimres'!$A$1:$E$34,2)*VLOOKUP($I407,'CMIP5 AL dimres'!$A$1:$E$34,2)*VLOOKUP($J407,'CMIP5 AL dimres'!$A$1:$E$34,2)*VLOOKUP($K407,'CMIP5 AL dimres'!$A$1:$E$34,2)*$F407)*4)/1000000)*C407</f>
        <v>1291.7145599999999</v>
      </c>
      <c r="N407" s="77">
        <f>(((VLOOKUP($H407,'CMIP5 AL dimres'!$A$1:$E$34,3)*VLOOKUP($I407,'CMIP5 AL dimres'!$A$1:$E$34,3)*VLOOKUP($J407,'CMIP5 AL dimres'!$A$1:$E$34,3)*VLOOKUP($K407,'CMIP5 AL dimres'!$A$1:$E$34,3)*$F407)*4)/1000000)*C407</f>
        <v>322.92863999999997</v>
      </c>
      <c r="O407" s="77">
        <f>(((VLOOKUP($H407,'CMIP5 AL dimres'!$A$1:$E$34,4)*VLOOKUP($I407,'CMIP5 AL dimres'!$A$1:$E$34,4)*VLOOKUP($J407,'CMIP5 AL dimres'!$A$1:$E$34,4)*VLOOKUP($K407,'CMIP5 AL dimres'!$A$1:$E$34,4)*$F407)*4)/1000000)*C407</f>
        <v>80.732159999999993</v>
      </c>
      <c r="P407" s="77">
        <f>(((VLOOKUP($H407,'CMIP5 AL dimres'!$A$1:$E$34,5)*VLOOKUP($I407,'CMIP5 AL dimres'!$A$1:$E$34,5)*VLOOKUP($J407,'CMIP5 AL dimres'!$A$1:$E$34,5)*VLOOKUP($K407,'CMIP5 AL dimres'!$A$1:$E$34,5)*$F407)*4)/1000000)*C407</f>
        <v>20.183039999999998</v>
      </c>
    </row>
    <row r="408" spans="1:16" ht="13">
      <c r="A408" s="16">
        <v>1</v>
      </c>
      <c r="B408" s="17" t="s">
        <v>2084</v>
      </c>
      <c r="C408" s="16">
        <v>1</v>
      </c>
      <c r="D408" s="74" t="s">
        <v>707</v>
      </c>
      <c r="E408" s="75" t="s">
        <v>2460</v>
      </c>
      <c r="F408" s="86">
        <v>365</v>
      </c>
      <c r="G408" s="16" t="s">
        <v>463</v>
      </c>
      <c r="H408" s="15" t="s">
        <v>2933</v>
      </c>
      <c r="I408" s="15" t="s">
        <v>2897</v>
      </c>
      <c r="J408" s="15" t="s">
        <v>2838</v>
      </c>
      <c r="K408" s="15">
        <v>1</v>
      </c>
      <c r="L408" s="16">
        <v>2</v>
      </c>
      <c r="M408" s="77">
        <f>(((VLOOKUP($H408,'CMIP5 AL dimres'!$A$1:$E$34,2)*VLOOKUP($I408,'CMIP5 AL dimres'!$A$1:$E$34,2)*VLOOKUP($J408,'CMIP5 AL dimres'!$A$1:$E$34,2)*VLOOKUP($K408,'CMIP5 AL dimres'!$A$1:$E$34,2)*$F408)*4)/1000000)*C408</f>
        <v>1291.7145599999999</v>
      </c>
      <c r="N408" s="77">
        <f>(((VLOOKUP($H408,'CMIP5 AL dimres'!$A$1:$E$34,3)*VLOOKUP($I408,'CMIP5 AL dimres'!$A$1:$E$34,3)*VLOOKUP($J408,'CMIP5 AL dimres'!$A$1:$E$34,3)*VLOOKUP($K408,'CMIP5 AL dimres'!$A$1:$E$34,3)*$F408)*4)/1000000)*C408</f>
        <v>322.92863999999997</v>
      </c>
      <c r="O408" s="77">
        <f>(((VLOOKUP($H408,'CMIP5 AL dimres'!$A$1:$E$34,4)*VLOOKUP($I408,'CMIP5 AL dimres'!$A$1:$E$34,4)*VLOOKUP($J408,'CMIP5 AL dimres'!$A$1:$E$34,4)*VLOOKUP($K408,'CMIP5 AL dimres'!$A$1:$E$34,4)*$F408)*4)/1000000)*C408</f>
        <v>80.732159999999993</v>
      </c>
      <c r="P408" s="77">
        <f>(((VLOOKUP($H408,'CMIP5 AL dimres'!$A$1:$E$34,5)*VLOOKUP($I408,'CMIP5 AL dimres'!$A$1:$E$34,5)*VLOOKUP($J408,'CMIP5 AL dimres'!$A$1:$E$34,5)*VLOOKUP($K408,'CMIP5 AL dimres'!$A$1:$E$34,5)*$F408)*4)/1000000)*C408</f>
        <v>20.183039999999998</v>
      </c>
    </row>
    <row r="409" spans="1:16" ht="13">
      <c r="A409" s="16">
        <v>1</v>
      </c>
      <c r="B409" s="17" t="s">
        <v>2206</v>
      </c>
      <c r="C409" s="16">
        <v>1</v>
      </c>
      <c r="D409" s="74" t="s">
        <v>707</v>
      </c>
      <c r="E409" s="75" t="s">
        <v>2460</v>
      </c>
      <c r="F409" s="86">
        <v>365</v>
      </c>
      <c r="G409" s="16" t="s">
        <v>463</v>
      </c>
      <c r="H409" s="15" t="s">
        <v>2933</v>
      </c>
      <c r="I409" s="15" t="s">
        <v>2897</v>
      </c>
      <c r="J409" s="15" t="s">
        <v>2838</v>
      </c>
      <c r="K409" s="15">
        <v>1</v>
      </c>
      <c r="L409" s="16">
        <v>2</v>
      </c>
      <c r="M409" s="77">
        <f>(((VLOOKUP($H409,'CMIP5 AL dimres'!$A$1:$E$34,2)*VLOOKUP($I409,'CMIP5 AL dimres'!$A$1:$E$34,2)*VLOOKUP($J409,'CMIP5 AL dimres'!$A$1:$E$34,2)*VLOOKUP($K409,'CMIP5 AL dimres'!$A$1:$E$34,2)*$F409)*4)/1000000)*C409</f>
        <v>1291.7145599999999</v>
      </c>
      <c r="N409" s="77">
        <f>(((VLOOKUP($H409,'CMIP5 AL dimres'!$A$1:$E$34,3)*VLOOKUP($I409,'CMIP5 AL dimres'!$A$1:$E$34,3)*VLOOKUP($J409,'CMIP5 AL dimres'!$A$1:$E$34,3)*VLOOKUP($K409,'CMIP5 AL dimres'!$A$1:$E$34,3)*$F409)*4)/1000000)*C409</f>
        <v>322.92863999999997</v>
      </c>
      <c r="O409" s="77">
        <f>(((VLOOKUP($H409,'CMIP5 AL dimres'!$A$1:$E$34,4)*VLOOKUP($I409,'CMIP5 AL dimres'!$A$1:$E$34,4)*VLOOKUP($J409,'CMIP5 AL dimres'!$A$1:$E$34,4)*VLOOKUP($K409,'CMIP5 AL dimres'!$A$1:$E$34,4)*$F409)*4)/1000000)*C409</f>
        <v>80.732159999999993</v>
      </c>
      <c r="P409" s="77">
        <f>(((VLOOKUP($H409,'CMIP5 AL dimres'!$A$1:$E$34,5)*VLOOKUP($I409,'CMIP5 AL dimres'!$A$1:$E$34,5)*VLOOKUP($J409,'CMIP5 AL dimres'!$A$1:$E$34,5)*VLOOKUP($K409,'CMIP5 AL dimres'!$A$1:$E$34,5)*$F409)*4)/1000000)*C409</f>
        <v>20.183039999999998</v>
      </c>
    </row>
    <row r="410" spans="1:16" ht="13">
      <c r="A410" s="16">
        <v>1</v>
      </c>
      <c r="B410" s="17" t="s">
        <v>1023</v>
      </c>
      <c r="C410" s="16">
        <v>1</v>
      </c>
      <c r="D410" s="74" t="s">
        <v>159</v>
      </c>
      <c r="E410" s="75" t="s">
        <v>2460</v>
      </c>
      <c r="F410" s="86">
        <v>365</v>
      </c>
      <c r="G410" s="16" t="s">
        <v>463</v>
      </c>
      <c r="H410" s="15" t="s">
        <v>2933</v>
      </c>
      <c r="I410" s="15" t="s">
        <v>2897</v>
      </c>
      <c r="J410" s="15" t="s">
        <v>2838</v>
      </c>
      <c r="K410" s="15">
        <v>1</v>
      </c>
      <c r="L410" s="16">
        <v>2</v>
      </c>
      <c r="M410" s="77">
        <f>(((VLOOKUP($H410,'CMIP5 AL dimres'!$A$1:$E$34,2)*VLOOKUP($I410,'CMIP5 AL dimres'!$A$1:$E$34,2)*VLOOKUP($J410,'CMIP5 AL dimres'!$A$1:$E$34,2)*VLOOKUP($K410,'CMIP5 AL dimres'!$A$1:$E$34,2)*$F410)*4)/1000000)*C410</f>
        <v>1291.7145599999999</v>
      </c>
      <c r="N410" s="77">
        <f>(((VLOOKUP($H410,'CMIP5 AL dimres'!$A$1:$E$34,3)*VLOOKUP($I410,'CMIP5 AL dimres'!$A$1:$E$34,3)*VLOOKUP($J410,'CMIP5 AL dimres'!$A$1:$E$34,3)*VLOOKUP($K410,'CMIP5 AL dimres'!$A$1:$E$34,3)*$F410)*4)/1000000)*C410</f>
        <v>322.92863999999997</v>
      </c>
      <c r="O410" s="77">
        <f>(((VLOOKUP($H410,'CMIP5 AL dimres'!$A$1:$E$34,4)*VLOOKUP($I410,'CMIP5 AL dimres'!$A$1:$E$34,4)*VLOOKUP($J410,'CMIP5 AL dimres'!$A$1:$E$34,4)*VLOOKUP($K410,'CMIP5 AL dimres'!$A$1:$E$34,4)*$F410)*4)/1000000)*C410</f>
        <v>80.732159999999993</v>
      </c>
      <c r="P410" s="77">
        <f>(((VLOOKUP($H410,'CMIP5 AL dimres'!$A$1:$E$34,5)*VLOOKUP($I410,'CMIP5 AL dimres'!$A$1:$E$34,5)*VLOOKUP($J410,'CMIP5 AL dimres'!$A$1:$E$34,5)*VLOOKUP($K410,'CMIP5 AL dimres'!$A$1:$E$34,5)*$F410)*4)/1000000)*C410</f>
        <v>20.183039999999998</v>
      </c>
    </row>
    <row r="411" spans="1:16" ht="13">
      <c r="A411" s="16">
        <v>1</v>
      </c>
      <c r="B411" s="17" t="s">
        <v>1332</v>
      </c>
      <c r="C411" s="16">
        <v>1</v>
      </c>
      <c r="D411" s="74" t="s">
        <v>707</v>
      </c>
      <c r="E411" s="75" t="s">
        <v>2460</v>
      </c>
      <c r="F411" s="86">
        <v>365</v>
      </c>
      <c r="G411" s="16" t="s">
        <v>463</v>
      </c>
      <c r="H411" s="15" t="s">
        <v>2933</v>
      </c>
      <c r="I411" s="15" t="s">
        <v>2897</v>
      </c>
      <c r="J411" s="15">
        <v>1</v>
      </c>
      <c r="K411" s="15">
        <v>1</v>
      </c>
      <c r="L411" s="16">
        <v>2</v>
      </c>
      <c r="M411" s="77">
        <f>(((VLOOKUP($H411,'CMIP5 AL dimres'!$A$1:$E$34,2)*VLOOKUP($I411,'CMIP5 AL dimres'!$A$1:$E$34,2)*VLOOKUP($J411,'CMIP5 AL dimres'!$A$1:$E$34,2)*VLOOKUP($K411,'CMIP5 AL dimres'!$A$1:$E$34,2)*$F411)*4)/1000000)*C411</f>
        <v>1291.7145599999999</v>
      </c>
      <c r="N411" s="77">
        <f>(((VLOOKUP($H411,'CMIP5 AL dimres'!$A$1:$E$34,3)*VLOOKUP($I411,'CMIP5 AL dimres'!$A$1:$E$34,3)*VLOOKUP($J411,'CMIP5 AL dimres'!$A$1:$E$34,3)*VLOOKUP($K411,'CMIP5 AL dimres'!$A$1:$E$34,3)*$F411)*4)/1000000)*C411</f>
        <v>322.92863999999997</v>
      </c>
      <c r="O411" s="77">
        <f>(((VLOOKUP($H411,'CMIP5 AL dimres'!$A$1:$E$34,4)*VLOOKUP($I411,'CMIP5 AL dimres'!$A$1:$E$34,4)*VLOOKUP($J411,'CMIP5 AL dimres'!$A$1:$E$34,4)*VLOOKUP($K411,'CMIP5 AL dimres'!$A$1:$E$34,4)*$F411)*4)/1000000)*C411</f>
        <v>80.732159999999993</v>
      </c>
      <c r="P411" s="77">
        <f>(((VLOOKUP($H411,'CMIP5 AL dimres'!$A$1:$E$34,5)*VLOOKUP($I411,'CMIP5 AL dimres'!$A$1:$E$34,5)*VLOOKUP($J411,'CMIP5 AL dimres'!$A$1:$E$34,5)*VLOOKUP($K411,'CMIP5 AL dimres'!$A$1:$E$34,5)*$F411)*4)/1000000)*C411</f>
        <v>20.183039999999998</v>
      </c>
    </row>
    <row r="412" spans="1:16" ht="13">
      <c r="A412" s="16">
        <v>1</v>
      </c>
      <c r="B412" s="17" t="s">
        <v>1289</v>
      </c>
      <c r="C412" s="16">
        <v>1</v>
      </c>
      <c r="D412" s="74" t="s">
        <v>707</v>
      </c>
      <c r="E412" s="75" t="s">
        <v>2460</v>
      </c>
      <c r="F412" s="86">
        <v>365</v>
      </c>
      <c r="G412" s="16" t="s">
        <v>463</v>
      </c>
      <c r="H412" s="15" t="s">
        <v>2933</v>
      </c>
      <c r="I412" s="15" t="s">
        <v>2897</v>
      </c>
      <c r="J412" s="15">
        <v>1</v>
      </c>
      <c r="K412" s="15">
        <v>1</v>
      </c>
      <c r="L412" s="16">
        <v>2</v>
      </c>
      <c r="M412" s="77">
        <f>(((VLOOKUP($H412,'CMIP5 AL dimres'!$A$1:$E$34,2)*VLOOKUP($I412,'CMIP5 AL dimres'!$A$1:$E$34,2)*VLOOKUP($J412,'CMIP5 AL dimres'!$A$1:$E$34,2)*VLOOKUP($K412,'CMIP5 AL dimres'!$A$1:$E$34,2)*$F412)*4)/1000000)*C412</f>
        <v>1291.7145599999999</v>
      </c>
      <c r="N412" s="77">
        <f>(((VLOOKUP($H412,'CMIP5 AL dimres'!$A$1:$E$34,3)*VLOOKUP($I412,'CMIP5 AL dimres'!$A$1:$E$34,3)*VLOOKUP($J412,'CMIP5 AL dimres'!$A$1:$E$34,3)*VLOOKUP($K412,'CMIP5 AL dimres'!$A$1:$E$34,3)*$F412)*4)/1000000)*C412</f>
        <v>322.92863999999997</v>
      </c>
      <c r="O412" s="77">
        <f>(((VLOOKUP($H412,'CMIP5 AL dimres'!$A$1:$E$34,4)*VLOOKUP($I412,'CMIP5 AL dimres'!$A$1:$E$34,4)*VLOOKUP($J412,'CMIP5 AL dimres'!$A$1:$E$34,4)*VLOOKUP($K412,'CMIP5 AL dimres'!$A$1:$E$34,4)*$F412)*4)/1000000)*C412</f>
        <v>80.732159999999993</v>
      </c>
      <c r="P412" s="77">
        <f>(((VLOOKUP($H412,'CMIP5 AL dimres'!$A$1:$E$34,5)*VLOOKUP($I412,'CMIP5 AL dimres'!$A$1:$E$34,5)*VLOOKUP($J412,'CMIP5 AL dimres'!$A$1:$E$34,5)*VLOOKUP($K412,'CMIP5 AL dimres'!$A$1:$E$34,5)*$F412)*4)/1000000)*C412</f>
        <v>20.183039999999998</v>
      </c>
    </row>
    <row r="413" spans="1:16" ht="13">
      <c r="A413" s="16">
        <v>1</v>
      </c>
      <c r="B413" s="17" t="s">
        <v>2701</v>
      </c>
      <c r="C413" s="16">
        <v>1</v>
      </c>
      <c r="D413" s="74" t="s">
        <v>707</v>
      </c>
      <c r="E413" s="75" t="s">
        <v>2460</v>
      </c>
      <c r="F413" s="86">
        <v>365</v>
      </c>
      <c r="G413" s="16" t="s">
        <v>463</v>
      </c>
      <c r="H413" s="15" t="s">
        <v>2933</v>
      </c>
      <c r="I413" s="15" t="s">
        <v>2897</v>
      </c>
      <c r="J413" s="15">
        <v>1</v>
      </c>
      <c r="K413" s="15">
        <v>1</v>
      </c>
      <c r="L413" s="16">
        <v>2</v>
      </c>
      <c r="M413" s="77">
        <f>(((VLOOKUP($H413,'CMIP5 AL dimres'!$A$1:$E$34,2)*VLOOKUP($I413,'CMIP5 AL dimres'!$A$1:$E$34,2)*VLOOKUP($J413,'CMIP5 AL dimres'!$A$1:$E$34,2)*VLOOKUP($K413,'CMIP5 AL dimres'!$A$1:$E$34,2)*$F413)*4)/1000000)*C413</f>
        <v>1291.7145599999999</v>
      </c>
      <c r="N413" s="77">
        <f>(((VLOOKUP($H413,'CMIP5 AL dimres'!$A$1:$E$34,3)*VLOOKUP($I413,'CMIP5 AL dimres'!$A$1:$E$34,3)*VLOOKUP($J413,'CMIP5 AL dimres'!$A$1:$E$34,3)*VLOOKUP($K413,'CMIP5 AL dimres'!$A$1:$E$34,3)*$F413)*4)/1000000)*C413</f>
        <v>322.92863999999997</v>
      </c>
      <c r="O413" s="77">
        <f>(((VLOOKUP($H413,'CMIP5 AL dimres'!$A$1:$E$34,4)*VLOOKUP($I413,'CMIP5 AL dimres'!$A$1:$E$34,4)*VLOOKUP($J413,'CMIP5 AL dimres'!$A$1:$E$34,4)*VLOOKUP($K413,'CMIP5 AL dimres'!$A$1:$E$34,4)*$F413)*4)/1000000)*C413</f>
        <v>80.732159999999993</v>
      </c>
      <c r="P413" s="77">
        <f>(((VLOOKUP($H413,'CMIP5 AL dimres'!$A$1:$E$34,5)*VLOOKUP($I413,'CMIP5 AL dimres'!$A$1:$E$34,5)*VLOOKUP($J413,'CMIP5 AL dimres'!$A$1:$E$34,5)*VLOOKUP($K413,'CMIP5 AL dimres'!$A$1:$E$34,5)*$F413)*4)/1000000)*C413</f>
        <v>20.183039999999998</v>
      </c>
    </row>
    <row r="414" spans="1:16" ht="13">
      <c r="A414" s="16">
        <v>1</v>
      </c>
      <c r="B414" s="17" t="s">
        <v>2830</v>
      </c>
      <c r="C414" s="16">
        <v>1</v>
      </c>
      <c r="D414" s="74" t="s">
        <v>707</v>
      </c>
      <c r="E414" s="75" t="s">
        <v>2460</v>
      </c>
      <c r="F414" s="86">
        <v>365</v>
      </c>
      <c r="G414" s="16" t="s">
        <v>463</v>
      </c>
      <c r="H414" s="15" t="s">
        <v>2933</v>
      </c>
      <c r="I414" s="15" t="s">
        <v>2897</v>
      </c>
      <c r="J414" s="15">
        <v>1</v>
      </c>
      <c r="K414" s="15">
        <v>1</v>
      </c>
      <c r="L414" s="16">
        <v>2</v>
      </c>
      <c r="M414" s="77">
        <f>(((VLOOKUP($H414,'CMIP5 AL dimres'!$A$1:$E$34,2)*VLOOKUP($I414,'CMIP5 AL dimres'!$A$1:$E$34,2)*VLOOKUP($J414,'CMIP5 AL dimres'!$A$1:$E$34,2)*VLOOKUP($K414,'CMIP5 AL dimres'!$A$1:$E$34,2)*$F414)*4)/1000000)*C414</f>
        <v>1291.7145599999999</v>
      </c>
      <c r="N414" s="77">
        <f>(((VLOOKUP($H414,'CMIP5 AL dimres'!$A$1:$E$34,3)*VLOOKUP($I414,'CMIP5 AL dimres'!$A$1:$E$34,3)*VLOOKUP($J414,'CMIP5 AL dimres'!$A$1:$E$34,3)*VLOOKUP($K414,'CMIP5 AL dimres'!$A$1:$E$34,3)*$F414)*4)/1000000)*C414</f>
        <v>322.92863999999997</v>
      </c>
      <c r="O414" s="77">
        <f>(((VLOOKUP($H414,'CMIP5 AL dimres'!$A$1:$E$34,4)*VLOOKUP($I414,'CMIP5 AL dimres'!$A$1:$E$34,4)*VLOOKUP($J414,'CMIP5 AL dimres'!$A$1:$E$34,4)*VLOOKUP($K414,'CMIP5 AL dimres'!$A$1:$E$34,4)*$F414)*4)/1000000)*C414</f>
        <v>80.732159999999993</v>
      </c>
      <c r="P414" s="77">
        <f>(((VLOOKUP($H414,'CMIP5 AL dimres'!$A$1:$E$34,5)*VLOOKUP($I414,'CMIP5 AL dimres'!$A$1:$E$34,5)*VLOOKUP($J414,'CMIP5 AL dimres'!$A$1:$E$34,5)*VLOOKUP($K414,'CMIP5 AL dimres'!$A$1:$E$34,5)*$F414)*4)/1000000)*C414</f>
        <v>20.183039999999998</v>
      </c>
    </row>
    <row r="415" spans="1:16" ht="13">
      <c r="A415" s="16">
        <v>1</v>
      </c>
      <c r="B415" s="17" t="s">
        <v>1351</v>
      </c>
      <c r="C415" s="16">
        <v>1</v>
      </c>
      <c r="D415" s="74" t="s">
        <v>707</v>
      </c>
      <c r="E415" s="75" t="s">
        <v>2460</v>
      </c>
      <c r="F415" s="86">
        <v>365</v>
      </c>
      <c r="G415" s="16" t="s">
        <v>463</v>
      </c>
      <c r="H415" s="15" t="s">
        <v>2933</v>
      </c>
      <c r="I415" s="15" t="s">
        <v>2897</v>
      </c>
      <c r="J415" s="15">
        <v>1</v>
      </c>
      <c r="K415" s="15">
        <v>1</v>
      </c>
      <c r="L415" s="16">
        <v>2</v>
      </c>
      <c r="M415" s="77">
        <f>(((VLOOKUP($H415,'CMIP5 AL dimres'!$A$1:$E$34,2)*VLOOKUP($I415,'CMIP5 AL dimres'!$A$1:$E$34,2)*VLOOKUP($J415,'CMIP5 AL dimres'!$A$1:$E$34,2)*VLOOKUP($K415,'CMIP5 AL dimres'!$A$1:$E$34,2)*$F415)*4)/1000000)*C415</f>
        <v>1291.7145599999999</v>
      </c>
      <c r="N415" s="77">
        <f>(((VLOOKUP($H415,'CMIP5 AL dimres'!$A$1:$E$34,3)*VLOOKUP($I415,'CMIP5 AL dimres'!$A$1:$E$34,3)*VLOOKUP($J415,'CMIP5 AL dimres'!$A$1:$E$34,3)*VLOOKUP($K415,'CMIP5 AL dimres'!$A$1:$E$34,3)*$F415)*4)/1000000)*C415</f>
        <v>322.92863999999997</v>
      </c>
      <c r="O415" s="77">
        <f>(((VLOOKUP($H415,'CMIP5 AL dimres'!$A$1:$E$34,4)*VLOOKUP($I415,'CMIP5 AL dimres'!$A$1:$E$34,4)*VLOOKUP($J415,'CMIP5 AL dimres'!$A$1:$E$34,4)*VLOOKUP($K415,'CMIP5 AL dimres'!$A$1:$E$34,4)*$F415)*4)/1000000)*C415</f>
        <v>80.732159999999993</v>
      </c>
      <c r="P415" s="77">
        <f>(((VLOOKUP($H415,'CMIP5 AL dimres'!$A$1:$E$34,5)*VLOOKUP($I415,'CMIP5 AL dimres'!$A$1:$E$34,5)*VLOOKUP($J415,'CMIP5 AL dimres'!$A$1:$E$34,5)*VLOOKUP($K415,'CMIP5 AL dimres'!$A$1:$E$34,5)*$F415)*4)/1000000)*C415</f>
        <v>20.183039999999998</v>
      </c>
    </row>
    <row r="416" spans="1:16" ht="13">
      <c r="A416" s="16">
        <v>1</v>
      </c>
      <c r="B416" s="17" t="s">
        <v>1300</v>
      </c>
      <c r="C416" s="16">
        <v>1</v>
      </c>
      <c r="D416" s="74" t="s">
        <v>707</v>
      </c>
      <c r="E416" s="75" t="s">
        <v>2460</v>
      </c>
      <c r="F416" s="86">
        <v>365</v>
      </c>
      <c r="G416" s="16" t="s">
        <v>463</v>
      </c>
      <c r="H416" s="15" t="s">
        <v>2933</v>
      </c>
      <c r="I416" s="15" t="s">
        <v>2897</v>
      </c>
      <c r="J416" s="15">
        <v>1</v>
      </c>
      <c r="K416" s="15">
        <v>1</v>
      </c>
      <c r="L416" s="16">
        <v>2</v>
      </c>
      <c r="M416" s="77">
        <f>(((VLOOKUP($H416,'CMIP5 AL dimres'!$A$1:$E$34,2)*VLOOKUP($I416,'CMIP5 AL dimres'!$A$1:$E$34,2)*VLOOKUP($J416,'CMIP5 AL dimres'!$A$1:$E$34,2)*VLOOKUP($K416,'CMIP5 AL dimres'!$A$1:$E$34,2)*$F416)*4)/1000000)*C416</f>
        <v>1291.7145599999999</v>
      </c>
      <c r="N416" s="77">
        <f>(((VLOOKUP($H416,'CMIP5 AL dimres'!$A$1:$E$34,3)*VLOOKUP($I416,'CMIP5 AL dimres'!$A$1:$E$34,3)*VLOOKUP($J416,'CMIP5 AL dimres'!$A$1:$E$34,3)*VLOOKUP($K416,'CMIP5 AL dimres'!$A$1:$E$34,3)*$F416)*4)/1000000)*C416</f>
        <v>322.92863999999997</v>
      </c>
      <c r="O416" s="77">
        <f>(((VLOOKUP($H416,'CMIP5 AL dimres'!$A$1:$E$34,4)*VLOOKUP($I416,'CMIP5 AL dimres'!$A$1:$E$34,4)*VLOOKUP($J416,'CMIP5 AL dimres'!$A$1:$E$34,4)*VLOOKUP($K416,'CMIP5 AL dimres'!$A$1:$E$34,4)*$F416)*4)/1000000)*C416</f>
        <v>80.732159999999993</v>
      </c>
      <c r="P416" s="77">
        <f>(((VLOOKUP($H416,'CMIP5 AL dimres'!$A$1:$E$34,5)*VLOOKUP($I416,'CMIP5 AL dimres'!$A$1:$E$34,5)*VLOOKUP($J416,'CMIP5 AL dimres'!$A$1:$E$34,5)*VLOOKUP($K416,'CMIP5 AL dimres'!$A$1:$E$34,5)*$F416)*4)/1000000)*C416</f>
        <v>20.183039999999998</v>
      </c>
    </row>
    <row r="417" spans="1:16" ht="13">
      <c r="A417" s="16">
        <v>1</v>
      </c>
      <c r="B417" s="17" t="s">
        <v>1151</v>
      </c>
      <c r="C417" s="16">
        <v>1</v>
      </c>
      <c r="D417" s="74" t="s">
        <v>707</v>
      </c>
      <c r="E417" s="75" t="s">
        <v>2460</v>
      </c>
      <c r="F417" s="86">
        <v>365</v>
      </c>
      <c r="G417" s="16" t="s">
        <v>463</v>
      </c>
      <c r="H417" s="15" t="s">
        <v>2933</v>
      </c>
      <c r="I417" s="15" t="s">
        <v>2897</v>
      </c>
      <c r="J417" s="15">
        <v>1</v>
      </c>
      <c r="K417" s="15">
        <v>1</v>
      </c>
      <c r="L417" s="16">
        <v>2</v>
      </c>
      <c r="M417" s="77">
        <f>(((VLOOKUP($H417,'CMIP5 AL dimres'!$A$1:$E$34,2)*VLOOKUP($I417,'CMIP5 AL dimres'!$A$1:$E$34,2)*VLOOKUP($J417,'CMIP5 AL dimres'!$A$1:$E$34,2)*VLOOKUP($K417,'CMIP5 AL dimres'!$A$1:$E$34,2)*$F417)*4)/1000000)*C417</f>
        <v>1291.7145599999999</v>
      </c>
      <c r="N417" s="77">
        <f>(((VLOOKUP($H417,'CMIP5 AL dimres'!$A$1:$E$34,3)*VLOOKUP($I417,'CMIP5 AL dimres'!$A$1:$E$34,3)*VLOOKUP($J417,'CMIP5 AL dimres'!$A$1:$E$34,3)*VLOOKUP($K417,'CMIP5 AL dimres'!$A$1:$E$34,3)*$F417)*4)/1000000)*C417</f>
        <v>322.92863999999997</v>
      </c>
      <c r="O417" s="77">
        <f>(((VLOOKUP($H417,'CMIP5 AL dimres'!$A$1:$E$34,4)*VLOOKUP($I417,'CMIP5 AL dimres'!$A$1:$E$34,4)*VLOOKUP($J417,'CMIP5 AL dimres'!$A$1:$E$34,4)*VLOOKUP($K417,'CMIP5 AL dimres'!$A$1:$E$34,4)*$F417)*4)/1000000)*C417</f>
        <v>80.732159999999993</v>
      </c>
      <c r="P417" s="77">
        <f>(((VLOOKUP($H417,'CMIP5 AL dimres'!$A$1:$E$34,5)*VLOOKUP($I417,'CMIP5 AL dimres'!$A$1:$E$34,5)*VLOOKUP($J417,'CMIP5 AL dimres'!$A$1:$E$34,5)*VLOOKUP($K417,'CMIP5 AL dimres'!$A$1:$E$34,5)*$F417)*4)/1000000)*C417</f>
        <v>20.183039999999998</v>
      </c>
    </row>
    <row r="418" spans="1:16" ht="13">
      <c r="A418" s="16">
        <v>1</v>
      </c>
      <c r="B418" s="17" t="s">
        <v>1097</v>
      </c>
      <c r="C418" s="16">
        <v>1</v>
      </c>
      <c r="D418" s="74" t="s">
        <v>707</v>
      </c>
      <c r="E418" s="75" t="s">
        <v>2460</v>
      </c>
      <c r="F418" s="86">
        <v>365</v>
      </c>
      <c r="G418" s="16" t="s">
        <v>463</v>
      </c>
      <c r="H418" s="15" t="s">
        <v>2933</v>
      </c>
      <c r="I418" s="15" t="s">
        <v>2897</v>
      </c>
      <c r="J418" s="15">
        <v>1</v>
      </c>
      <c r="K418" s="15">
        <v>1</v>
      </c>
      <c r="L418" s="16">
        <v>2</v>
      </c>
      <c r="M418" s="77">
        <f>(((VLOOKUP($H418,'CMIP5 AL dimres'!$A$1:$E$34,2)*VLOOKUP($I418,'CMIP5 AL dimres'!$A$1:$E$34,2)*VLOOKUP($J418,'CMIP5 AL dimres'!$A$1:$E$34,2)*VLOOKUP($K418,'CMIP5 AL dimres'!$A$1:$E$34,2)*$F418)*4)/1000000)*C418</f>
        <v>1291.7145599999999</v>
      </c>
      <c r="N418" s="77">
        <f>(((VLOOKUP($H418,'CMIP5 AL dimres'!$A$1:$E$34,3)*VLOOKUP($I418,'CMIP5 AL dimres'!$A$1:$E$34,3)*VLOOKUP($J418,'CMIP5 AL dimres'!$A$1:$E$34,3)*VLOOKUP($K418,'CMIP5 AL dimres'!$A$1:$E$34,3)*$F418)*4)/1000000)*C418</f>
        <v>322.92863999999997</v>
      </c>
      <c r="O418" s="77">
        <f>(((VLOOKUP($H418,'CMIP5 AL dimres'!$A$1:$E$34,4)*VLOOKUP($I418,'CMIP5 AL dimres'!$A$1:$E$34,4)*VLOOKUP($J418,'CMIP5 AL dimres'!$A$1:$E$34,4)*VLOOKUP($K418,'CMIP5 AL dimres'!$A$1:$E$34,4)*$F418)*4)/1000000)*C418</f>
        <v>80.732159999999993</v>
      </c>
      <c r="P418" s="77">
        <f>(((VLOOKUP($H418,'CMIP5 AL dimres'!$A$1:$E$34,5)*VLOOKUP($I418,'CMIP5 AL dimres'!$A$1:$E$34,5)*VLOOKUP($J418,'CMIP5 AL dimres'!$A$1:$E$34,5)*VLOOKUP($K418,'CMIP5 AL dimres'!$A$1:$E$34,5)*$F418)*4)/1000000)*C418</f>
        <v>20.183039999999998</v>
      </c>
    </row>
    <row r="419" spans="1:16" ht="13">
      <c r="A419" s="16">
        <v>1</v>
      </c>
      <c r="B419" s="17" t="s">
        <v>1227</v>
      </c>
      <c r="C419" s="16">
        <v>1</v>
      </c>
      <c r="D419" s="74" t="s">
        <v>707</v>
      </c>
      <c r="E419" s="75" t="s">
        <v>2460</v>
      </c>
      <c r="F419" s="86">
        <v>365</v>
      </c>
      <c r="G419" s="16" t="s">
        <v>463</v>
      </c>
      <c r="H419" s="15" t="s">
        <v>2933</v>
      </c>
      <c r="I419" s="15" t="s">
        <v>2897</v>
      </c>
      <c r="J419" s="15">
        <v>1</v>
      </c>
      <c r="K419" s="15">
        <v>1</v>
      </c>
      <c r="L419" s="16">
        <v>2</v>
      </c>
      <c r="M419" s="77">
        <f>(((VLOOKUP($H419,'CMIP5 AL dimres'!$A$1:$E$34,2)*VLOOKUP($I419,'CMIP5 AL dimres'!$A$1:$E$34,2)*VLOOKUP($J419,'CMIP5 AL dimres'!$A$1:$E$34,2)*VLOOKUP($K419,'CMIP5 AL dimres'!$A$1:$E$34,2)*$F419)*4)/1000000)*C419</f>
        <v>1291.7145599999999</v>
      </c>
      <c r="N419" s="77">
        <f>(((VLOOKUP($H419,'CMIP5 AL dimres'!$A$1:$E$34,3)*VLOOKUP($I419,'CMIP5 AL dimres'!$A$1:$E$34,3)*VLOOKUP($J419,'CMIP5 AL dimres'!$A$1:$E$34,3)*VLOOKUP($K419,'CMIP5 AL dimres'!$A$1:$E$34,3)*$F419)*4)/1000000)*C419</f>
        <v>322.92863999999997</v>
      </c>
      <c r="O419" s="77">
        <f>(((VLOOKUP($H419,'CMIP5 AL dimres'!$A$1:$E$34,4)*VLOOKUP($I419,'CMIP5 AL dimres'!$A$1:$E$34,4)*VLOOKUP($J419,'CMIP5 AL dimres'!$A$1:$E$34,4)*VLOOKUP($K419,'CMIP5 AL dimres'!$A$1:$E$34,4)*$F419)*4)/1000000)*C419</f>
        <v>80.732159999999993</v>
      </c>
      <c r="P419" s="77">
        <f>(((VLOOKUP($H419,'CMIP5 AL dimres'!$A$1:$E$34,5)*VLOOKUP($I419,'CMIP5 AL dimres'!$A$1:$E$34,5)*VLOOKUP($J419,'CMIP5 AL dimres'!$A$1:$E$34,5)*VLOOKUP($K419,'CMIP5 AL dimres'!$A$1:$E$34,5)*$F419)*4)/1000000)*C419</f>
        <v>20.183039999999998</v>
      </c>
    </row>
    <row r="420" spans="1:16" ht="13">
      <c r="A420" s="16">
        <v>1</v>
      </c>
      <c r="B420" s="17" t="s">
        <v>1244</v>
      </c>
      <c r="C420" s="16">
        <v>1</v>
      </c>
      <c r="D420" s="74" t="s">
        <v>707</v>
      </c>
      <c r="E420" s="75" t="s">
        <v>2460</v>
      </c>
      <c r="F420" s="86">
        <v>365</v>
      </c>
      <c r="G420" s="16" t="s">
        <v>463</v>
      </c>
      <c r="H420" s="15" t="s">
        <v>2933</v>
      </c>
      <c r="I420" s="15" t="s">
        <v>2897</v>
      </c>
      <c r="J420" s="15">
        <v>1</v>
      </c>
      <c r="K420" s="15">
        <v>1</v>
      </c>
      <c r="L420" s="16">
        <v>2</v>
      </c>
      <c r="M420" s="77">
        <f>(((VLOOKUP($H420,'CMIP5 AL dimres'!$A$1:$E$34,2)*VLOOKUP($I420,'CMIP5 AL dimres'!$A$1:$E$34,2)*VLOOKUP($J420,'CMIP5 AL dimres'!$A$1:$E$34,2)*VLOOKUP($K420,'CMIP5 AL dimres'!$A$1:$E$34,2)*$F420)*4)/1000000)*C420</f>
        <v>1291.7145599999999</v>
      </c>
      <c r="N420" s="77">
        <f>(((VLOOKUP($H420,'CMIP5 AL dimres'!$A$1:$E$34,3)*VLOOKUP($I420,'CMIP5 AL dimres'!$A$1:$E$34,3)*VLOOKUP($J420,'CMIP5 AL dimres'!$A$1:$E$34,3)*VLOOKUP($K420,'CMIP5 AL dimres'!$A$1:$E$34,3)*$F420)*4)/1000000)*C420</f>
        <v>322.92863999999997</v>
      </c>
      <c r="O420" s="77">
        <f>(((VLOOKUP($H420,'CMIP5 AL dimres'!$A$1:$E$34,4)*VLOOKUP($I420,'CMIP5 AL dimres'!$A$1:$E$34,4)*VLOOKUP($J420,'CMIP5 AL dimres'!$A$1:$E$34,4)*VLOOKUP($K420,'CMIP5 AL dimres'!$A$1:$E$34,4)*$F420)*4)/1000000)*C420</f>
        <v>80.732159999999993</v>
      </c>
      <c r="P420" s="77">
        <f>(((VLOOKUP($H420,'CMIP5 AL dimres'!$A$1:$E$34,5)*VLOOKUP($I420,'CMIP5 AL dimres'!$A$1:$E$34,5)*VLOOKUP($J420,'CMIP5 AL dimres'!$A$1:$E$34,5)*VLOOKUP($K420,'CMIP5 AL dimres'!$A$1:$E$34,5)*$F420)*4)/1000000)*C420</f>
        <v>20.183039999999998</v>
      </c>
    </row>
    <row r="421" spans="1:16" ht="13">
      <c r="A421" s="16">
        <v>1</v>
      </c>
      <c r="B421" s="17" t="s">
        <v>1249</v>
      </c>
      <c r="C421" s="16">
        <v>1</v>
      </c>
      <c r="D421" s="74" t="s">
        <v>707</v>
      </c>
      <c r="E421" s="75" t="s">
        <v>2460</v>
      </c>
      <c r="F421" s="86">
        <v>365</v>
      </c>
      <c r="G421" s="16" t="s">
        <v>463</v>
      </c>
      <c r="H421" s="15" t="s">
        <v>2933</v>
      </c>
      <c r="I421" s="15" t="s">
        <v>2897</v>
      </c>
      <c r="J421" s="15">
        <v>1</v>
      </c>
      <c r="K421" s="15">
        <v>1</v>
      </c>
      <c r="L421" s="16">
        <v>2</v>
      </c>
      <c r="M421" s="77">
        <f>(((VLOOKUP($H421,'CMIP5 AL dimres'!$A$1:$E$34,2)*VLOOKUP($I421,'CMIP5 AL dimres'!$A$1:$E$34,2)*VLOOKUP($J421,'CMIP5 AL dimres'!$A$1:$E$34,2)*VLOOKUP($K421,'CMIP5 AL dimres'!$A$1:$E$34,2)*$F421)*4)/1000000)*C421</f>
        <v>1291.7145599999999</v>
      </c>
      <c r="N421" s="77">
        <f>(((VLOOKUP($H421,'CMIP5 AL dimres'!$A$1:$E$34,3)*VLOOKUP($I421,'CMIP5 AL dimres'!$A$1:$E$34,3)*VLOOKUP($J421,'CMIP5 AL dimres'!$A$1:$E$34,3)*VLOOKUP($K421,'CMIP5 AL dimres'!$A$1:$E$34,3)*$F421)*4)/1000000)*C421</f>
        <v>322.92863999999997</v>
      </c>
      <c r="O421" s="77">
        <f>(((VLOOKUP($H421,'CMIP5 AL dimres'!$A$1:$E$34,4)*VLOOKUP($I421,'CMIP5 AL dimres'!$A$1:$E$34,4)*VLOOKUP($J421,'CMIP5 AL dimres'!$A$1:$E$34,4)*VLOOKUP($K421,'CMIP5 AL dimres'!$A$1:$E$34,4)*$F421)*4)/1000000)*C421</f>
        <v>80.732159999999993</v>
      </c>
      <c r="P421" s="77">
        <f>(((VLOOKUP($H421,'CMIP5 AL dimres'!$A$1:$E$34,5)*VLOOKUP($I421,'CMIP5 AL dimres'!$A$1:$E$34,5)*VLOOKUP($J421,'CMIP5 AL dimres'!$A$1:$E$34,5)*VLOOKUP($K421,'CMIP5 AL dimres'!$A$1:$E$34,5)*$F421)*4)/1000000)*C421</f>
        <v>20.183039999999998</v>
      </c>
    </row>
    <row r="422" spans="1:16" ht="13">
      <c r="A422" s="16">
        <v>1</v>
      </c>
      <c r="B422" s="17" t="s">
        <v>2042</v>
      </c>
      <c r="C422" s="16">
        <v>1</v>
      </c>
      <c r="D422" s="74" t="s">
        <v>707</v>
      </c>
      <c r="E422" s="75" t="s">
        <v>2460</v>
      </c>
      <c r="F422" s="86">
        <v>365</v>
      </c>
      <c r="G422" s="16" t="s">
        <v>463</v>
      </c>
      <c r="H422" s="15" t="s">
        <v>2933</v>
      </c>
      <c r="I422" s="15" t="s">
        <v>2897</v>
      </c>
      <c r="J422" s="15">
        <v>1</v>
      </c>
      <c r="K422" s="15">
        <v>1</v>
      </c>
      <c r="L422" s="16">
        <v>2</v>
      </c>
      <c r="M422" s="77">
        <f>(((VLOOKUP($H422,'CMIP5 AL dimres'!$A$1:$E$34,2)*VLOOKUP($I422,'CMIP5 AL dimres'!$A$1:$E$34,2)*VLOOKUP($J422,'CMIP5 AL dimres'!$A$1:$E$34,2)*VLOOKUP($K422,'CMIP5 AL dimres'!$A$1:$E$34,2)*$F422)*4)/1000000)*C422</f>
        <v>1291.7145599999999</v>
      </c>
      <c r="N422" s="77">
        <f>(((VLOOKUP($H422,'CMIP5 AL dimres'!$A$1:$E$34,3)*VLOOKUP($I422,'CMIP5 AL dimres'!$A$1:$E$34,3)*VLOOKUP($J422,'CMIP5 AL dimres'!$A$1:$E$34,3)*VLOOKUP($K422,'CMIP5 AL dimres'!$A$1:$E$34,3)*$F422)*4)/1000000)*C422</f>
        <v>322.92863999999997</v>
      </c>
      <c r="O422" s="77">
        <f>(((VLOOKUP($H422,'CMIP5 AL dimres'!$A$1:$E$34,4)*VLOOKUP($I422,'CMIP5 AL dimres'!$A$1:$E$34,4)*VLOOKUP($J422,'CMIP5 AL dimres'!$A$1:$E$34,4)*VLOOKUP($K422,'CMIP5 AL dimres'!$A$1:$E$34,4)*$F422)*4)/1000000)*C422</f>
        <v>80.732159999999993</v>
      </c>
      <c r="P422" s="77">
        <f>(((VLOOKUP($H422,'CMIP5 AL dimres'!$A$1:$E$34,5)*VLOOKUP($I422,'CMIP5 AL dimres'!$A$1:$E$34,5)*VLOOKUP($J422,'CMIP5 AL dimres'!$A$1:$E$34,5)*VLOOKUP($K422,'CMIP5 AL dimres'!$A$1:$E$34,5)*$F422)*4)/1000000)*C422</f>
        <v>20.183039999999998</v>
      </c>
    </row>
    <row r="423" spans="1:16" ht="13">
      <c r="A423" s="16">
        <v>1</v>
      </c>
      <c r="B423" s="17" t="s">
        <v>1212</v>
      </c>
      <c r="C423" s="16">
        <v>1</v>
      </c>
      <c r="D423" s="74" t="s">
        <v>707</v>
      </c>
      <c r="E423" s="75" t="s">
        <v>2460</v>
      </c>
      <c r="F423" s="86">
        <v>365</v>
      </c>
      <c r="G423" s="16" t="s">
        <v>702</v>
      </c>
      <c r="H423" s="15" t="s">
        <v>2933</v>
      </c>
      <c r="I423" s="15" t="s">
        <v>2897</v>
      </c>
      <c r="J423" s="15">
        <v>1</v>
      </c>
      <c r="K423" s="15">
        <v>1</v>
      </c>
      <c r="L423" s="16">
        <v>2</v>
      </c>
      <c r="M423" s="77">
        <f>(((VLOOKUP($H423,'CMIP5 AL dimres'!$A$1:$E$34,2)*VLOOKUP($I423,'CMIP5 AL dimres'!$A$1:$E$34,2)*VLOOKUP($J423,'CMIP5 AL dimres'!$A$1:$E$34,2)*VLOOKUP($K423,'CMIP5 AL dimres'!$A$1:$E$34,2)*$F423)*4)/1000000)*C423</f>
        <v>1291.7145599999999</v>
      </c>
      <c r="N423" s="77">
        <f>(((VLOOKUP($H423,'CMIP5 AL dimres'!$A$1:$E$34,3)*VLOOKUP($I423,'CMIP5 AL dimres'!$A$1:$E$34,3)*VLOOKUP($J423,'CMIP5 AL dimres'!$A$1:$E$34,3)*VLOOKUP($K423,'CMIP5 AL dimres'!$A$1:$E$34,3)*$F423)*4)/1000000)*C423</f>
        <v>322.92863999999997</v>
      </c>
      <c r="O423" s="77">
        <f>(((VLOOKUP($H423,'CMIP5 AL dimres'!$A$1:$E$34,4)*VLOOKUP($I423,'CMIP5 AL dimres'!$A$1:$E$34,4)*VLOOKUP($J423,'CMIP5 AL dimres'!$A$1:$E$34,4)*VLOOKUP($K423,'CMIP5 AL dimres'!$A$1:$E$34,4)*$F423)*4)/1000000)*C423</f>
        <v>80.732159999999993</v>
      </c>
      <c r="P423" s="77">
        <f>(((VLOOKUP($H423,'CMIP5 AL dimres'!$A$1:$E$34,5)*VLOOKUP($I423,'CMIP5 AL dimres'!$A$1:$E$34,5)*VLOOKUP($J423,'CMIP5 AL dimres'!$A$1:$E$34,5)*VLOOKUP($K423,'CMIP5 AL dimres'!$A$1:$E$34,5)*$F423)*4)/1000000)*C423</f>
        <v>20.183039999999998</v>
      </c>
    </row>
    <row r="424" spans="1:16" ht="13">
      <c r="A424" s="16">
        <v>1</v>
      </c>
      <c r="B424" s="17" t="s">
        <v>1110</v>
      </c>
      <c r="C424" s="16">
        <v>1</v>
      </c>
      <c r="D424" s="74" t="s">
        <v>707</v>
      </c>
      <c r="E424" s="75" t="s">
        <v>2460</v>
      </c>
      <c r="F424" s="86">
        <v>365</v>
      </c>
      <c r="G424" s="16" t="s">
        <v>702</v>
      </c>
      <c r="H424" s="15" t="s">
        <v>2933</v>
      </c>
      <c r="I424" s="15" t="s">
        <v>2897</v>
      </c>
      <c r="J424" s="15">
        <v>1</v>
      </c>
      <c r="K424" s="15">
        <v>1</v>
      </c>
      <c r="L424" s="16">
        <v>2</v>
      </c>
      <c r="M424" s="77">
        <f>(((VLOOKUP($H424,'CMIP5 AL dimres'!$A$1:$E$34,2)*VLOOKUP($I424,'CMIP5 AL dimres'!$A$1:$E$34,2)*VLOOKUP($J424,'CMIP5 AL dimres'!$A$1:$E$34,2)*VLOOKUP($K424,'CMIP5 AL dimres'!$A$1:$E$34,2)*$F424)*4)/1000000)*C424</f>
        <v>1291.7145599999999</v>
      </c>
      <c r="N424" s="77">
        <f>(((VLOOKUP($H424,'CMIP5 AL dimres'!$A$1:$E$34,3)*VLOOKUP($I424,'CMIP5 AL dimres'!$A$1:$E$34,3)*VLOOKUP($J424,'CMIP5 AL dimres'!$A$1:$E$34,3)*VLOOKUP($K424,'CMIP5 AL dimres'!$A$1:$E$34,3)*$F424)*4)/1000000)*C424</f>
        <v>322.92863999999997</v>
      </c>
      <c r="O424" s="77">
        <f>(((VLOOKUP($H424,'CMIP5 AL dimres'!$A$1:$E$34,4)*VLOOKUP($I424,'CMIP5 AL dimres'!$A$1:$E$34,4)*VLOOKUP($J424,'CMIP5 AL dimres'!$A$1:$E$34,4)*VLOOKUP($K424,'CMIP5 AL dimres'!$A$1:$E$34,4)*$F424)*4)/1000000)*C424</f>
        <v>80.732159999999993</v>
      </c>
      <c r="P424" s="77">
        <f>(((VLOOKUP($H424,'CMIP5 AL dimres'!$A$1:$E$34,5)*VLOOKUP($I424,'CMIP5 AL dimres'!$A$1:$E$34,5)*VLOOKUP($J424,'CMIP5 AL dimres'!$A$1:$E$34,5)*VLOOKUP($K424,'CMIP5 AL dimres'!$A$1:$E$34,5)*$F424)*4)/1000000)*C424</f>
        <v>20.183039999999998</v>
      </c>
    </row>
    <row r="425" spans="1:16" ht="13">
      <c r="A425" s="16">
        <v>1</v>
      </c>
      <c r="B425" s="17" t="s">
        <v>2028</v>
      </c>
      <c r="C425" s="16">
        <v>1</v>
      </c>
      <c r="D425" s="74" t="s">
        <v>707</v>
      </c>
      <c r="E425" s="75" t="s">
        <v>2460</v>
      </c>
      <c r="F425" s="86">
        <v>365</v>
      </c>
      <c r="G425" s="16" t="s">
        <v>702</v>
      </c>
      <c r="H425" s="15" t="s">
        <v>2933</v>
      </c>
      <c r="I425" s="15" t="s">
        <v>2897</v>
      </c>
      <c r="J425" s="15">
        <v>1</v>
      </c>
      <c r="K425" s="15">
        <v>1</v>
      </c>
      <c r="L425" s="16">
        <v>2</v>
      </c>
      <c r="M425" s="77">
        <f>(((VLOOKUP($H425,'CMIP5 AL dimres'!$A$1:$E$34,2)*VLOOKUP($I425,'CMIP5 AL dimres'!$A$1:$E$34,2)*VLOOKUP($J425,'CMIP5 AL dimres'!$A$1:$E$34,2)*VLOOKUP($K425,'CMIP5 AL dimres'!$A$1:$E$34,2)*$F425)*4)/1000000)*C425</f>
        <v>1291.7145599999999</v>
      </c>
      <c r="N425" s="77">
        <f>(((VLOOKUP($H425,'CMIP5 AL dimres'!$A$1:$E$34,3)*VLOOKUP($I425,'CMIP5 AL dimres'!$A$1:$E$34,3)*VLOOKUP($J425,'CMIP5 AL dimres'!$A$1:$E$34,3)*VLOOKUP($K425,'CMIP5 AL dimres'!$A$1:$E$34,3)*$F425)*4)/1000000)*C425</f>
        <v>322.92863999999997</v>
      </c>
      <c r="O425" s="77">
        <f>(((VLOOKUP($H425,'CMIP5 AL dimres'!$A$1:$E$34,4)*VLOOKUP($I425,'CMIP5 AL dimres'!$A$1:$E$34,4)*VLOOKUP($J425,'CMIP5 AL dimres'!$A$1:$E$34,4)*VLOOKUP($K425,'CMIP5 AL dimres'!$A$1:$E$34,4)*$F425)*4)/1000000)*C425</f>
        <v>80.732159999999993</v>
      </c>
      <c r="P425" s="77">
        <f>(((VLOOKUP($H425,'CMIP5 AL dimres'!$A$1:$E$34,5)*VLOOKUP($I425,'CMIP5 AL dimres'!$A$1:$E$34,5)*VLOOKUP($J425,'CMIP5 AL dimres'!$A$1:$E$34,5)*VLOOKUP($K425,'CMIP5 AL dimres'!$A$1:$E$34,5)*$F425)*4)/1000000)*C425</f>
        <v>20.183039999999998</v>
      </c>
    </row>
    <row r="426" spans="1:16" ht="13">
      <c r="A426" s="16">
        <v>3</v>
      </c>
      <c r="B426" s="17" t="s">
        <v>2009</v>
      </c>
      <c r="C426" s="16">
        <v>1</v>
      </c>
      <c r="D426" s="74" t="s">
        <v>2109</v>
      </c>
      <c r="E426" s="75" t="s">
        <v>871</v>
      </c>
      <c r="F426" s="86">
        <v>12</v>
      </c>
      <c r="G426" s="16" t="s">
        <v>702</v>
      </c>
      <c r="H426" s="15" t="s">
        <v>2933</v>
      </c>
      <c r="I426" s="15" t="s">
        <v>2897</v>
      </c>
      <c r="J426" s="15" t="s">
        <v>438</v>
      </c>
      <c r="K426" s="15">
        <v>1</v>
      </c>
      <c r="L426" s="16">
        <v>3</v>
      </c>
      <c r="M426" s="77">
        <f>(((VLOOKUP($H426,'CMIP5 AL dimres'!$A$1:$E$34,2)*VLOOKUP($I426,'CMIP5 AL dimres'!$A$1:$E$34,2)*VLOOKUP($J426,'CMIP5 AL dimres'!$A$1:$E$34,2)*VLOOKUP($K426,'CMIP5 AL dimres'!$A$1:$E$34,2)*$F426)*4)/1000000)*C426</f>
        <v>42.467328000000002</v>
      </c>
      <c r="N426" s="77">
        <f>(((VLOOKUP($H426,'CMIP5 AL dimres'!$A$1:$E$34,3)*VLOOKUP($I426,'CMIP5 AL dimres'!$A$1:$E$34,3)*VLOOKUP($J426,'CMIP5 AL dimres'!$A$1:$E$34,3)*VLOOKUP($K426,'CMIP5 AL dimres'!$A$1:$E$34,3)*$F426)*4)/1000000)*C426</f>
        <v>10.616832</v>
      </c>
      <c r="O426" s="77">
        <f>(((VLOOKUP($H426,'CMIP5 AL dimres'!$A$1:$E$34,4)*VLOOKUP($I426,'CMIP5 AL dimres'!$A$1:$E$34,4)*VLOOKUP($J426,'CMIP5 AL dimres'!$A$1:$E$34,4)*VLOOKUP($K426,'CMIP5 AL dimres'!$A$1:$E$34,4)*$F426)*4)/1000000)*C426</f>
        <v>2.6542080000000001</v>
      </c>
      <c r="P426" s="77">
        <f>(((VLOOKUP($H426,'CMIP5 AL dimres'!$A$1:$E$34,5)*VLOOKUP($I426,'CMIP5 AL dimres'!$A$1:$E$34,5)*VLOOKUP($J426,'CMIP5 AL dimres'!$A$1:$E$34,5)*VLOOKUP($K426,'CMIP5 AL dimres'!$A$1:$E$34,5)*$F426)*4)/1000000)*C426</f>
        <v>0.66355200000000003</v>
      </c>
    </row>
    <row r="427" spans="1:16" ht="13">
      <c r="A427" s="16">
        <v>3</v>
      </c>
      <c r="B427" s="17" t="s">
        <v>2111</v>
      </c>
      <c r="C427" s="16">
        <v>1</v>
      </c>
      <c r="D427" s="74" t="s">
        <v>2109</v>
      </c>
      <c r="E427" s="75" t="s">
        <v>871</v>
      </c>
      <c r="F427" s="86">
        <v>12</v>
      </c>
      <c r="G427" s="16" t="s">
        <v>702</v>
      </c>
      <c r="H427" s="15" t="s">
        <v>2933</v>
      </c>
      <c r="I427" s="15" t="s">
        <v>2897</v>
      </c>
      <c r="J427" s="15">
        <v>1</v>
      </c>
      <c r="K427" s="15">
        <v>1</v>
      </c>
      <c r="L427" s="16">
        <v>2</v>
      </c>
      <c r="M427" s="77">
        <f>(((VLOOKUP($H427,'CMIP5 AL dimres'!$A$1:$E$34,2)*VLOOKUP($I427,'CMIP5 AL dimres'!$A$1:$E$34,2)*VLOOKUP($J427,'CMIP5 AL dimres'!$A$1:$E$34,2)*VLOOKUP($K427,'CMIP5 AL dimres'!$A$1:$E$34,2)*$F427)*4)/1000000)*C427</f>
        <v>42.467328000000002</v>
      </c>
      <c r="N427" s="77">
        <f>(((VLOOKUP($H427,'CMIP5 AL dimres'!$A$1:$E$34,3)*VLOOKUP($I427,'CMIP5 AL dimres'!$A$1:$E$34,3)*VLOOKUP($J427,'CMIP5 AL dimres'!$A$1:$E$34,3)*VLOOKUP($K427,'CMIP5 AL dimres'!$A$1:$E$34,3)*$F427)*4)/1000000)*C427</f>
        <v>10.616832</v>
      </c>
      <c r="O427" s="77">
        <f>(((VLOOKUP($H427,'CMIP5 AL dimres'!$A$1:$E$34,4)*VLOOKUP($I427,'CMIP5 AL dimres'!$A$1:$E$34,4)*VLOOKUP($J427,'CMIP5 AL dimres'!$A$1:$E$34,4)*VLOOKUP($K427,'CMIP5 AL dimres'!$A$1:$E$34,4)*$F427)*4)/1000000)*C427</f>
        <v>2.6542080000000001</v>
      </c>
      <c r="P427" s="77">
        <f>(((VLOOKUP($H427,'CMIP5 AL dimres'!$A$1:$E$34,5)*VLOOKUP($I427,'CMIP5 AL dimres'!$A$1:$E$34,5)*VLOOKUP($J427,'CMIP5 AL dimres'!$A$1:$E$34,5)*VLOOKUP($K427,'CMIP5 AL dimres'!$A$1:$E$34,5)*$F427)*4)/1000000)*C427</f>
        <v>0.66355200000000003</v>
      </c>
    </row>
    <row r="428" spans="1:16" ht="13">
      <c r="A428" s="16">
        <v>1</v>
      </c>
      <c r="B428" s="17" t="s">
        <v>2212</v>
      </c>
      <c r="C428" s="16">
        <v>1</v>
      </c>
      <c r="D428" s="74" t="s">
        <v>2109</v>
      </c>
      <c r="E428" s="75" t="s">
        <v>871</v>
      </c>
      <c r="F428" s="86">
        <v>12</v>
      </c>
      <c r="G428" s="16" t="s">
        <v>702</v>
      </c>
      <c r="H428" s="15" t="s">
        <v>2933</v>
      </c>
      <c r="I428" s="15" t="s">
        <v>2897</v>
      </c>
      <c r="J428" s="15">
        <v>1</v>
      </c>
      <c r="K428" s="15">
        <v>1</v>
      </c>
      <c r="L428" s="16">
        <v>2</v>
      </c>
      <c r="M428" s="77">
        <f>(((VLOOKUP($H428,'CMIP5 AL dimres'!$A$1:$E$34,2)*VLOOKUP($I428,'CMIP5 AL dimres'!$A$1:$E$34,2)*VLOOKUP($J428,'CMIP5 AL dimres'!$A$1:$E$34,2)*VLOOKUP($K428,'CMIP5 AL dimres'!$A$1:$E$34,2)*$F428)*4)/1000000)*C428</f>
        <v>42.467328000000002</v>
      </c>
      <c r="N428" s="77">
        <f>(((VLOOKUP($H428,'CMIP5 AL dimres'!$A$1:$E$34,3)*VLOOKUP($I428,'CMIP5 AL dimres'!$A$1:$E$34,3)*VLOOKUP($J428,'CMIP5 AL dimres'!$A$1:$E$34,3)*VLOOKUP($K428,'CMIP5 AL dimres'!$A$1:$E$34,3)*$F428)*4)/1000000)*C428</f>
        <v>10.616832</v>
      </c>
      <c r="O428" s="77">
        <f>(((VLOOKUP($H428,'CMIP5 AL dimres'!$A$1:$E$34,4)*VLOOKUP($I428,'CMIP5 AL dimres'!$A$1:$E$34,4)*VLOOKUP($J428,'CMIP5 AL dimres'!$A$1:$E$34,4)*VLOOKUP($K428,'CMIP5 AL dimres'!$A$1:$E$34,4)*$F428)*4)/1000000)*C428</f>
        <v>2.6542080000000001</v>
      </c>
      <c r="P428" s="77">
        <f>(((VLOOKUP($H428,'CMIP5 AL dimres'!$A$1:$E$34,5)*VLOOKUP($I428,'CMIP5 AL dimres'!$A$1:$E$34,5)*VLOOKUP($J428,'CMIP5 AL dimres'!$A$1:$E$34,5)*VLOOKUP($K428,'CMIP5 AL dimres'!$A$1:$E$34,5)*$F428)*4)/1000000)*C428</f>
        <v>0.66355200000000003</v>
      </c>
    </row>
    <row r="429" spans="1:16" ht="13">
      <c r="A429" s="16">
        <v>3</v>
      </c>
      <c r="B429" s="17" t="s">
        <v>2231</v>
      </c>
      <c r="C429" s="16">
        <v>1</v>
      </c>
      <c r="D429" s="74" t="s">
        <v>2109</v>
      </c>
      <c r="E429" s="75" t="s">
        <v>871</v>
      </c>
      <c r="F429" s="86">
        <v>12</v>
      </c>
      <c r="G429" s="16" t="s">
        <v>702</v>
      </c>
      <c r="H429" s="15" t="s">
        <v>2933</v>
      </c>
      <c r="I429" s="15" t="s">
        <v>2897</v>
      </c>
      <c r="J429" s="15">
        <v>1</v>
      </c>
      <c r="K429" s="15">
        <v>1</v>
      </c>
      <c r="L429" s="16">
        <v>2</v>
      </c>
      <c r="M429" s="77">
        <f>(((VLOOKUP($H429,'CMIP5 AL dimres'!$A$1:$E$34,2)*VLOOKUP($I429,'CMIP5 AL dimres'!$A$1:$E$34,2)*VLOOKUP($J429,'CMIP5 AL dimres'!$A$1:$E$34,2)*VLOOKUP($K429,'CMIP5 AL dimres'!$A$1:$E$34,2)*$F429)*4)/1000000)*C429</f>
        <v>42.467328000000002</v>
      </c>
      <c r="N429" s="77">
        <f>(((VLOOKUP($H429,'CMIP5 AL dimres'!$A$1:$E$34,3)*VLOOKUP($I429,'CMIP5 AL dimres'!$A$1:$E$34,3)*VLOOKUP($J429,'CMIP5 AL dimres'!$A$1:$E$34,3)*VLOOKUP($K429,'CMIP5 AL dimres'!$A$1:$E$34,3)*$F429)*4)/1000000)*C429</f>
        <v>10.616832</v>
      </c>
      <c r="O429" s="77">
        <f>(((VLOOKUP($H429,'CMIP5 AL dimres'!$A$1:$E$34,4)*VLOOKUP($I429,'CMIP5 AL dimres'!$A$1:$E$34,4)*VLOOKUP($J429,'CMIP5 AL dimres'!$A$1:$E$34,4)*VLOOKUP($K429,'CMIP5 AL dimres'!$A$1:$E$34,4)*$F429)*4)/1000000)*C429</f>
        <v>2.6542080000000001</v>
      </c>
      <c r="P429" s="77">
        <f>(((VLOOKUP($H429,'CMIP5 AL dimres'!$A$1:$E$34,5)*VLOOKUP($I429,'CMIP5 AL dimres'!$A$1:$E$34,5)*VLOOKUP($J429,'CMIP5 AL dimres'!$A$1:$E$34,5)*VLOOKUP($K429,'CMIP5 AL dimres'!$A$1:$E$34,5)*$F429)*4)/1000000)*C429</f>
        <v>0.66355200000000003</v>
      </c>
    </row>
    <row r="430" spans="1:16" ht="13">
      <c r="A430" s="16">
        <v>3</v>
      </c>
      <c r="B430" s="17" t="s">
        <v>2116</v>
      </c>
      <c r="C430" s="16">
        <v>1</v>
      </c>
      <c r="D430" s="74" t="s">
        <v>2109</v>
      </c>
      <c r="E430" s="75" t="s">
        <v>871</v>
      </c>
      <c r="F430" s="86">
        <v>12</v>
      </c>
      <c r="G430" s="16" t="s">
        <v>702</v>
      </c>
      <c r="H430" s="15" t="s">
        <v>2933</v>
      </c>
      <c r="I430" s="15" t="s">
        <v>2897</v>
      </c>
      <c r="J430" s="15">
        <v>1</v>
      </c>
      <c r="K430" s="15">
        <v>1</v>
      </c>
      <c r="L430" s="16">
        <v>2</v>
      </c>
      <c r="M430" s="77">
        <f>(((VLOOKUP($H430,'CMIP5 AL dimres'!$A$1:$E$34,2)*VLOOKUP($I430,'CMIP5 AL dimres'!$A$1:$E$34,2)*VLOOKUP($J430,'CMIP5 AL dimres'!$A$1:$E$34,2)*VLOOKUP($K430,'CMIP5 AL dimres'!$A$1:$E$34,2)*$F430)*4)/1000000)*C430</f>
        <v>42.467328000000002</v>
      </c>
      <c r="N430" s="77">
        <f>(((VLOOKUP($H430,'CMIP5 AL dimres'!$A$1:$E$34,3)*VLOOKUP($I430,'CMIP5 AL dimres'!$A$1:$E$34,3)*VLOOKUP($J430,'CMIP5 AL dimres'!$A$1:$E$34,3)*VLOOKUP($K430,'CMIP5 AL dimres'!$A$1:$E$34,3)*$F430)*4)/1000000)*C430</f>
        <v>10.616832</v>
      </c>
      <c r="O430" s="77">
        <f>(((VLOOKUP($H430,'CMIP5 AL dimres'!$A$1:$E$34,4)*VLOOKUP($I430,'CMIP5 AL dimres'!$A$1:$E$34,4)*VLOOKUP($J430,'CMIP5 AL dimres'!$A$1:$E$34,4)*VLOOKUP($K430,'CMIP5 AL dimres'!$A$1:$E$34,4)*$F430)*4)/1000000)*C430</f>
        <v>2.6542080000000001</v>
      </c>
      <c r="P430" s="77">
        <f>(((VLOOKUP($H430,'CMIP5 AL dimres'!$A$1:$E$34,5)*VLOOKUP($I430,'CMIP5 AL dimres'!$A$1:$E$34,5)*VLOOKUP($J430,'CMIP5 AL dimres'!$A$1:$E$34,5)*VLOOKUP($K430,'CMIP5 AL dimres'!$A$1:$E$34,5)*$F430)*4)/1000000)*C430</f>
        <v>0.66355200000000003</v>
      </c>
    </row>
    <row r="431" spans="1:16" ht="13">
      <c r="A431" s="16">
        <v>2</v>
      </c>
      <c r="B431" s="17" t="s">
        <v>2119</v>
      </c>
      <c r="C431" s="16">
        <v>1</v>
      </c>
      <c r="D431" s="74" t="s">
        <v>2109</v>
      </c>
      <c r="E431" s="75" t="s">
        <v>871</v>
      </c>
      <c r="F431" s="86">
        <v>12</v>
      </c>
      <c r="G431" s="16" t="s">
        <v>702</v>
      </c>
      <c r="H431" s="15" t="s">
        <v>2933</v>
      </c>
      <c r="I431" s="15" t="s">
        <v>2897</v>
      </c>
      <c r="J431" s="15">
        <v>1</v>
      </c>
      <c r="K431" s="15">
        <v>1</v>
      </c>
      <c r="L431" s="16">
        <v>2</v>
      </c>
      <c r="M431" s="77">
        <f>(((VLOOKUP($H431,'CMIP5 AL dimres'!$A$1:$E$34,2)*VLOOKUP($I431,'CMIP5 AL dimres'!$A$1:$E$34,2)*VLOOKUP($J431,'CMIP5 AL dimres'!$A$1:$E$34,2)*VLOOKUP($K431,'CMIP5 AL dimres'!$A$1:$E$34,2)*$F431)*4)/1000000)*C431</f>
        <v>42.467328000000002</v>
      </c>
      <c r="N431" s="77">
        <f>(((VLOOKUP($H431,'CMIP5 AL dimres'!$A$1:$E$34,3)*VLOOKUP($I431,'CMIP5 AL dimres'!$A$1:$E$34,3)*VLOOKUP($J431,'CMIP5 AL dimres'!$A$1:$E$34,3)*VLOOKUP($K431,'CMIP5 AL dimres'!$A$1:$E$34,3)*$F431)*4)/1000000)*C431</f>
        <v>10.616832</v>
      </c>
      <c r="O431" s="77">
        <f>(((VLOOKUP($H431,'CMIP5 AL dimres'!$A$1:$E$34,4)*VLOOKUP($I431,'CMIP5 AL dimres'!$A$1:$E$34,4)*VLOOKUP($J431,'CMIP5 AL dimres'!$A$1:$E$34,4)*VLOOKUP($K431,'CMIP5 AL dimres'!$A$1:$E$34,4)*$F431)*4)/1000000)*C431</f>
        <v>2.6542080000000001</v>
      </c>
      <c r="P431" s="77">
        <f>(((VLOOKUP($H431,'CMIP5 AL dimres'!$A$1:$E$34,5)*VLOOKUP($I431,'CMIP5 AL dimres'!$A$1:$E$34,5)*VLOOKUP($J431,'CMIP5 AL dimres'!$A$1:$E$34,5)*VLOOKUP($K431,'CMIP5 AL dimres'!$A$1:$E$34,5)*$F431)*4)/1000000)*C431</f>
        <v>0.66355200000000003</v>
      </c>
    </row>
    <row r="432" spans="1:16" ht="13">
      <c r="A432" s="16">
        <v>3</v>
      </c>
      <c r="B432" s="17" t="s">
        <v>2120</v>
      </c>
      <c r="C432" s="16">
        <v>1</v>
      </c>
      <c r="D432" s="74" t="s">
        <v>2109</v>
      </c>
      <c r="E432" s="75" t="s">
        <v>871</v>
      </c>
      <c r="F432" s="86">
        <v>12</v>
      </c>
      <c r="G432" s="16" t="s">
        <v>702</v>
      </c>
      <c r="H432" s="15" t="s">
        <v>2933</v>
      </c>
      <c r="I432" s="15" t="s">
        <v>2897</v>
      </c>
      <c r="J432" s="15">
        <v>1</v>
      </c>
      <c r="K432" s="15">
        <v>1</v>
      </c>
      <c r="L432" s="16">
        <v>2</v>
      </c>
      <c r="M432" s="77">
        <f>(((VLOOKUP($H432,'CMIP5 AL dimres'!$A$1:$E$34,2)*VLOOKUP($I432,'CMIP5 AL dimres'!$A$1:$E$34,2)*VLOOKUP($J432,'CMIP5 AL dimres'!$A$1:$E$34,2)*VLOOKUP($K432,'CMIP5 AL dimres'!$A$1:$E$34,2)*$F432)*4)/1000000)*C432</f>
        <v>42.467328000000002</v>
      </c>
      <c r="N432" s="77">
        <f>(((VLOOKUP($H432,'CMIP5 AL dimres'!$A$1:$E$34,3)*VLOOKUP($I432,'CMIP5 AL dimres'!$A$1:$E$34,3)*VLOOKUP($J432,'CMIP5 AL dimres'!$A$1:$E$34,3)*VLOOKUP($K432,'CMIP5 AL dimres'!$A$1:$E$34,3)*$F432)*4)/1000000)*C432</f>
        <v>10.616832</v>
      </c>
      <c r="O432" s="77">
        <f>(((VLOOKUP($H432,'CMIP5 AL dimres'!$A$1:$E$34,4)*VLOOKUP($I432,'CMIP5 AL dimres'!$A$1:$E$34,4)*VLOOKUP($J432,'CMIP5 AL dimres'!$A$1:$E$34,4)*VLOOKUP($K432,'CMIP5 AL dimres'!$A$1:$E$34,4)*$F432)*4)/1000000)*C432</f>
        <v>2.6542080000000001</v>
      </c>
      <c r="P432" s="77">
        <f>(((VLOOKUP($H432,'CMIP5 AL dimres'!$A$1:$E$34,5)*VLOOKUP($I432,'CMIP5 AL dimres'!$A$1:$E$34,5)*VLOOKUP($J432,'CMIP5 AL dimres'!$A$1:$E$34,5)*VLOOKUP($K432,'CMIP5 AL dimres'!$A$1:$E$34,5)*$F432)*4)/1000000)*C432</f>
        <v>0.66355200000000003</v>
      </c>
    </row>
    <row r="433" spans="1:16" ht="13">
      <c r="A433" s="16">
        <v>1</v>
      </c>
      <c r="B433" s="17" t="s">
        <v>1985</v>
      </c>
      <c r="C433" s="16">
        <v>1</v>
      </c>
      <c r="D433" s="74" t="s">
        <v>2109</v>
      </c>
      <c r="E433" s="75" t="s">
        <v>871</v>
      </c>
      <c r="F433" s="86">
        <v>12</v>
      </c>
      <c r="G433" s="16" t="s">
        <v>702</v>
      </c>
      <c r="H433" s="15" t="s">
        <v>2933</v>
      </c>
      <c r="I433" s="15" t="s">
        <v>2897</v>
      </c>
      <c r="J433" s="15">
        <v>1</v>
      </c>
      <c r="K433" s="15">
        <v>1</v>
      </c>
      <c r="L433" s="16">
        <v>2</v>
      </c>
      <c r="M433" s="77">
        <f>(((VLOOKUP($H433,'CMIP5 AL dimres'!$A$1:$E$34,2)*VLOOKUP($I433,'CMIP5 AL dimres'!$A$1:$E$34,2)*VLOOKUP($J433,'CMIP5 AL dimres'!$A$1:$E$34,2)*VLOOKUP($K433,'CMIP5 AL dimres'!$A$1:$E$34,2)*$F433)*4)/1000000)*C433</f>
        <v>42.467328000000002</v>
      </c>
      <c r="N433" s="77">
        <f>(((VLOOKUP($H433,'CMIP5 AL dimres'!$A$1:$E$34,3)*VLOOKUP($I433,'CMIP5 AL dimres'!$A$1:$E$34,3)*VLOOKUP($J433,'CMIP5 AL dimres'!$A$1:$E$34,3)*VLOOKUP($K433,'CMIP5 AL dimres'!$A$1:$E$34,3)*$F433)*4)/1000000)*C433</f>
        <v>10.616832</v>
      </c>
      <c r="O433" s="77">
        <f>(((VLOOKUP($H433,'CMIP5 AL dimres'!$A$1:$E$34,4)*VLOOKUP($I433,'CMIP5 AL dimres'!$A$1:$E$34,4)*VLOOKUP($J433,'CMIP5 AL dimres'!$A$1:$E$34,4)*VLOOKUP($K433,'CMIP5 AL dimres'!$A$1:$E$34,4)*$F433)*4)/1000000)*C433</f>
        <v>2.6542080000000001</v>
      </c>
      <c r="P433" s="77">
        <f>(((VLOOKUP($H433,'CMIP5 AL dimres'!$A$1:$E$34,5)*VLOOKUP($I433,'CMIP5 AL dimres'!$A$1:$E$34,5)*VLOOKUP($J433,'CMIP5 AL dimres'!$A$1:$E$34,5)*VLOOKUP($K433,'CMIP5 AL dimres'!$A$1:$E$34,5)*$F433)*4)/1000000)*C433</f>
        <v>0.66355200000000003</v>
      </c>
    </row>
    <row r="434" spans="1:16" ht="13">
      <c r="A434" s="16">
        <v>1</v>
      </c>
      <c r="B434" s="17" t="s">
        <v>1988</v>
      </c>
      <c r="C434" s="16">
        <v>1</v>
      </c>
      <c r="D434" s="74" t="s">
        <v>2109</v>
      </c>
      <c r="E434" s="75" t="s">
        <v>871</v>
      </c>
      <c r="F434" s="86">
        <v>12</v>
      </c>
      <c r="G434" s="16" t="s">
        <v>702</v>
      </c>
      <c r="H434" s="15" t="s">
        <v>2933</v>
      </c>
      <c r="I434" s="15" t="s">
        <v>2897</v>
      </c>
      <c r="J434" s="15">
        <v>1</v>
      </c>
      <c r="K434" s="15">
        <v>1</v>
      </c>
      <c r="L434" s="16">
        <v>2</v>
      </c>
      <c r="M434" s="77">
        <f>(((VLOOKUP($H434,'CMIP5 AL dimres'!$A$1:$E$34,2)*VLOOKUP($I434,'CMIP5 AL dimres'!$A$1:$E$34,2)*VLOOKUP($J434,'CMIP5 AL dimres'!$A$1:$E$34,2)*VLOOKUP($K434,'CMIP5 AL dimres'!$A$1:$E$34,2)*$F434)*4)/1000000)*C434</f>
        <v>42.467328000000002</v>
      </c>
      <c r="N434" s="77">
        <f>(((VLOOKUP($H434,'CMIP5 AL dimres'!$A$1:$E$34,3)*VLOOKUP($I434,'CMIP5 AL dimres'!$A$1:$E$34,3)*VLOOKUP($J434,'CMIP5 AL dimres'!$A$1:$E$34,3)*VLOOKUP($K434,'CMIP5 AL dimres'!$A$1:$E$34,3)*$F434)*4)/1000000)*C434</f>
        <v>10.616832</v>
      </c>
      <c r="O434" s="77">
        <f>(((VLOOKUP($H434,'CMIP5 AL dimres'!$A$1:$E$34,4)*VLOOKUP($I434,'CMIP5 AL dimres'!$A$1:$E$34,4)*VLOOKUP($J434,'CMIP5 AL dimres'!$A$1:$E$34,4)*VLOOKUP($K434,'CMIP5 AL dimres'!$A$1:$E$34,4)*$F434)*4)/1000000)*C434</f>
        <v>2.6542080000000001</v>
      </c>
      <c r="P434" s="77">
        <f>(((VLOOKUP($H434,'CMIP5 AL dimres'!$A$1:$E$34,5)*VLOOKUP($I434,'CMIP5 AL dimres'!$A$1:$E$34,5)*VLOOKUP($J434,'CMIP5 AL dimres'!$A$1:$E$34,5)*VLOOKUP($K434,'CMIP5 AL dimres'!$A$1:$E$34,5)*$F434)*4)/1000000)*C434</f>
        <v>0.66355200000000003</v>
      </c>
    </row>
    <row r="435" spans="1:16" ht="13">
      <c r="A435" s="16">
        <v>2</v>
      </c>
      <c r="B435" s="17" t="s">
        <v>1991</v>
      </c>
      <c r="C435" s="16">
        <v>1</v>
      </c>
      <c r="D435" s="74" t="s">
        <v>2109</v>
      </c>
      <c r="E435" s="75" t="s">
        <v>871</v>
      </c>
      <c r="F435" s="86">
        <v>12</v>
      </c>
      <c r="G435" s="16" t="s">
        <v>702</v>
      </c>
      <c r="H435" s="15" t="s">
        <v>2933</v>
      </c>
      <c r="I435" s="15" t="s">
        <v>2897</v>
      </c>
      <c r="J435" s="15">
        <v>1</v>
      </c>
      <c r="K435" s="15">
        <v>1</v>
      </c>
      <c r="L435" s="16">
        <v>2</v>
      </c>
      <c r="M435" s="77">
        <f>(((VLOOKUP($H435,'CMIP5 AL dimres'!$A$1:$E$34,2)*VLOOKUP($I435,'CMIP5 AL dimres'!$A$1:$E$34,2)*VLOOKUP($J435,'CMIP5 AL dimres'!$A$1:$E$34,2)*VLOOKUP($K435,'CMIP5 AL dimres'!$A$1:$E$34,2)*$F435)*4)/1000000)*C435</f>
        <v>42.467328000000002</v>
      </c>
      <c r="N435" s="77">
        <f>(((VLOOKUP($H435,'CMIP5 AL dimres'!$A$1:$E$34,3)*VLOOKUP($I435,'CMIP5 AL dimres'!$A$1:$E$34,3)*VLOOKUP($J435,'CMIP5 AL dimres'!$A$1:$E$34,3)*VLOOKUP($K435,'CMIP5 AL dimres'!$A$1:$E$34,3)*$F435)*4)/1000000)*C435</f>
        <v>10.616832</v>
      </c>
      <c r="O435" s="77">
        <f>(((VLOOKUP($H435,'CMIP5 AL dimres'!$A$1:$E$34,4)*VLOOKUP($I435,'CMIP5 AL dimres'!$A$1:$E$34,4)*VLOOKUP($J435,'CMIP5 AL dimres'!$A$1:$E$34,4)*VLOOKUP($K435,'CMIP5 AL dimres'!$A$1:$E$34,4)*$F435)*4)/1000000)*C435</f>
        <v>2.6542080000000001</v>
      </c>
      <c r="P435" s="77">
        <f>(((VLOOKUP($H435,'CMIP5 AL dimres'!$A$1:$E$34,5)*VLOOKUP($I435,'CMIP5 AL dimres'!$A$1:$E$34,5)*VLOOKUP($J435,'CMIP5 AL dimres'!$A$1:$E$34,5)*VLOOKUP($K435,'CMIP5 AL dimres'!$A$1:$E$34,5)*$F435)*4)/1000000)*C435</f>
        <v>0.66355200000000003</v>
      </c>
    </row>
    <row r="436" spans="1:16" ht="13">
      <c r="A436" s="16">
        <v>2</v>
      </c>
      <c r="B436" s="17" t="s">
        <v>1994</v>
      </c>
      <c r="C436" s="16">
        <v>1</v>
      </c>
      <c r="D436" s="74" t="s">
        <v>2109</v>
      </c>
      <c r="E436" s="75" t="s">
        <v>871</v>
      </c>
      <c r="F436" s="86">
        <v>12</v>
      </c>
      <c r="G436" s="16" t="s">
        <v>702</v>
      </c>
      <c r="H436" s="15" t="s">
        <v>2933</v>
      </c>
      <c r="I436" s="15" t="s">
        <v>2897</v>
      </c>
      <c r="J436" s="15">
        <v>1</v>
      </c>
      <c r="K436" s="15">
        <v>1</v>
      </c>
      <c r="L436" s="16">
        <v>2</v>
      </c>
      <c r="M436" s="77">
        <f>(((VLOOKUP($H436,'CMIP5 AL dimres'!$A$1:$E$34,2)*VLOOKUP($I436,'CMIP5 AL dimres'!$A$1:$E$34,2)*VLOOKUP($J436,'CMIP5 AL dimres'!$A$1:$E$34,2)*VLOOKUP($K436,'CMIP5 AL dimres'!$A$1:$E$34,2)*$F436)*4)/1000000)*C436</f>
        <v>42.467328000000002</v>
      </c>
      <c r="N436" s="77">
        <f>(((VLOOKUP($H436,'CMIP5 AL dimres'!$A$1:$E$34,3)*VLOOKUP($I436,'CMIP5 AL dimres'!$A$1:$E$34,3)*VLOOKUP($J436,'CMIP5 AL dimres'!$A$1:$E$34,3)*VLOOKUP($K436,'CMIP5 AL dimres'!$A$1:$E$34,3)*$F436)*4)/1000000)*C436</f>
        <v>10.616832</v>
      </c>
      <c r="O436" s="77">
        <f>(((VLOOKUP($H436,'CMIP5 AL dimres'!$A$1:$E$34,4)*VLOOKUP($I436,'CMIP5 AL dimres'!$A$1:$E$34,4)*VLOOKUP($J436,'CMIP5 AL dimres'!$A$1:$E$34,4)*VLOOKUP($K436,'CMIP5 AL dimres'!$A$1:$E$34,4)*$F436)*4)/1000000)*C436</f>
        <v>2.6542080000000001</v>
      </c>
      <c r="P436" s="77">
        <f>(((VLOOKUP($H436,'CMIP5 AL dimres'!$A$1:$E$34,5)*VLOOKUP($I436,'CMIP5 AL dimres'!$A$1:$E$34,5)*VLOOKUP($J436,'CMIP5 AL dimres'!$A$1:$E$34,5)*VLOOKUP($K436,'CMIP5 AL dimres'!$A$1:$E$34,5)*$F436)*4)/1000000)*C436</f>
        <v>0.66355200000000003</v>
      </c>
    </row>
    <row r="437" spans="1:16" ht="13">
      <c r="A437" s="16">
        <v>1</v>
      </c>
      <c r="B437" s="17" t="s">
        <v>1133</v>
      </c>
      <c r="C437" s="16">
        <v>1</v>
      </c>
      <c r="D437" s="74" t="s">
        <v>2109</v>
      </c>
      <c r="E437" s="75" t="s">
        <v>871</v>
      </c>
      <c r="F437" s="86">
        <v>12</v>
      </c>
      <c r="G437" s="16" t="s">
        <v>702</v>
      </c>
      <c r="H437" s="15" t="s">
        <v>2933</v>
      </c>
      <c r="I437" s="15" t="s">
        <v>2897</v>
      </c>
      <c r="J437" s="15">
        <v>1</v>
      </c>
      <c r="K437" s="15">
        <v>1</v>
      </c>
      <c r="L437" s="16">
        <v>2</v>
      </c>
      <c r="M437" s="77">
        <f>(((VLOOKUP($H437,'CMIP5 AL dimres'!$A$1:$E$34,2)*VLOOKUP($I437,'CMIP5 AL dimres'!$A$1:$E$34,2)*VLOOKUP($J437,'CMIP5 AL dimres'!$A$1:$E$34,2)*VLOOKUP($K437,'CMIP5 AL dimres'!$A$1:$E$34,2)*$F437)*4)/1000000)*C437</f>
        <v>42.467328000000002</v>
      </c>
      <c r="N437" s="77">
        <f>(((VLOOKUP($H437,'CMIP5 AL dimres'!$A$1:$E$34,3)*VLOOKUP($I437,'CMIP5 AL dimres'!$A$1:$E$34,3)*VLOOKUP($J437,'CMIP5 AL dimres'!$A$1:$E$34,3)*VLOOKUP($K437,'CMIP5 AL dimres'!$A$1:$E$34,3)*$F437)*4)/1000000)*C437</f>
        <v>10.616832</v>
      </c>
      <c r="O437" s="77">
        <f>(((VLOOKUP($H437,'CMIP5 AL dimres'!$A$1:$E$34,4)*VLOOKUP($I437,'CMIP5 AL dimres'!$A$1:$E$34,4)*VLOOKUP($J437,'CMIP5 AL dimres'!$A$1:$E$34,4)*VLOOKUP($K437,'CMIP5 AL dimres'!$A$1:$E$34,4)*$F437)*4)/1000000)*C437</f>
        <v>2.6542080000000001</v>
      </c>
      <c r="P437" s="77">
        <f>(((VLOOKUP($H437,'CMIP5 AL dimres'!$A$1:$E$34,5)*VLOOKUP($I437,'CMIP5 AL dimres'!$A$1:$E$34,5)*VLOOKUP($J437,'CMIP5 AL dimres'!$A$1:$E$34,5)*VLOOKUP($K437,'CMIP5 AL dimres'!$A$1:$E$34,5)*$F437)*4)/1000000)*C437</f>
        <v>0.66355200000000003</v>
      </c>
    </row>
    <row r="438" spans="1:16" ht="13">
      <c r="A438" s="16">
        <v>3</v>
      </c>
      <c r="B438" s="17" t="s">
        <v>2014</v>
      </c>
      <c r="C438" s="16">
        <v>1</v>
      </c>
      <c r="D438" s="74" t="s">
        <v>2109</v>
      </c>
      <c r="E438" s="75" t="s">
        <v>871</v>
      </c>
      <c r="F438" s="86">
        <v>12</v>
      </c>
      <c r="G438" s="16" t="s">
        <v>702</v>
      </c>
      <c r="H438" s="15" t="s">
        <v>2933</v>
      </c>
      <c r="I438" s="15" t="s">
        <v>2897</v>
      </c>
      <c r="J438" s="15">
        <v>1</v>
      </c>
      <c r="K438" s="15">
        <v>1</v>
      </c>
      <c r="L438" s="16">
        <v>2</v>
      </c>
      <c r="M438" s="77">
        <f>(((VLOOKUP($H438,'CMIP5 AL dimres'!$A$1:$E$34,2)*VLOOKUP($I438,'CMIP5 AL dimres'!$A$1:$E$34,2)*VLOOKUP($J438,'CMIP5 AL dimres'!$A$1:$E$34,2)*VLOOKUP($K438,'CMIP5 AL dimres'!$A$1:$E$34,2)*$F438)*4)/1000000)*C438</f>
        <v>42.467328000000002</v>
      </c>
      <c r="N438" s="77">
        <f>(((VLOOKUP($H438,'CMIP5 AL dimres'!$A$1:$E$34,3)*VLOOKUP($I438,'CMIP5 AL dimres'!$A$1:$E$34,3)*VLOOKUP($J438,'CMIP5 AL dimres'!$A$1:$E$34,3)*VLOOKUP($K438,'CMIP5 AL dimres'!$A$1:$E$34,3)*$F438)*4)/1000000)*C438</f>
        <v>10.616832</v>
      </c>
      <c r="O438" s="77">
        <f>(((VLOOKUP($H438,'CMIP5 AL dimres'!$A$1:$E$34,4)*VLOOKUP($I438,'CMIP5 AL dimres'!$A$1:$E$34,4)*VLOOKUP($J438,'CMIP5 AL dimres'!$A$1:$E$34,4)*VLOOKUP($K438,'CMIP5 AL dimres'!$A$1:$E$34,4)*$F438)*4)/1000000)*C438</f>
        <v>2.6542080000000001</v>
      </c>
      <c r="P438" s="77">
        <f>(((VLOOKUP($H438,'CMIP5 AL dimres'!$A$1:$E$34,5)*VLOOKUP($I438,'CMIP5 AL dimres'!$A$1:$E$34,5)*VLOOKUP($J438,'CMIP5 AL dimres'!$A$1:$E$34,5)*VLOOKUP($K438,'CMIP5 AL dimres'!$A$1:$E$34,5)*$F438)*4)/1000000)*C438</f>
        <v>0.66355200000000003</v>
      </c>
    </row>
    <row r="439" spans="1:16" ht="13">
      <c r="A439" s="16">
        <v>1</v>
      </c>
      <c r="B439" s="17" t="s">
        <v>2485</v>
      </c>
      <c r="C439" s="16">
        <v>1</v>
      </c>
      <c r="D439" s="74" t="s">
        <v>2109</v>
      </c>
      <c r="E439" s="75" t="s">
        <v>871</v>
      </c>
      <c r="F439" s="86">
        <v>12</v>
      </c>
      <c r="G439" s="16" t="s">
        <v>702</v>
      </c>
      <c r="H439" s="15" t="s">
        <v>2933</v>
      </c>
      <c r="I439" s="15" t="s">
        <v>2897</v>
      </c>
      <c r="J439" s="15">
        <v>1</v>
      </c>
      <c r="K439" s="15">
        <v>1</v>
      </c>
      <c r="L439" s="16">
        <v>2</v>
      </c>
      <c r="M439" s="77">
        <f>(((VLOOKUP($H439,'CMIP5 AL dimres'!$A$1:$E$34,2)*VLOOKUP($I439,'CMIP5 AL dimres'!$A$1:$E$34,2)*VLOOKUP($J439,'CMIP5 AL dimres'!$A$1:$E$34,2)*VLOOKUP($K439,'CMIP5 AL dimres'!$A$1:$E$34,2)*$F439)*4)/1000000)*C439</f>
        <v>42.467328000000002</v>
      </c>
      <c r="N439" s="77">
        <f>(((VLOOKUP($H439,'CMIP5 AL dimres'!$A$1:$E$34,3)*VLOOKUP($I439,'CMIP5 AL dimres'!$A$1:$E$34,3)*VLOOKUP($J439,'CMIP5 AL dimres'!$A$1:$E$34,3)*VLOOKUP($K439,'CMIP5 AL dimres'!$A$1:$E$34,3)*$F439)*4)/1000000)*C439</f>
        <v>10.616832</v>
      </c>
      <c r="O439" s="77">
        <f>(((VLOOKUP($H439,'CMIP5 AL dimres'!$A$1:$E$34,4)*VLOOKUP($I439,'CMIP5 AL dimres'!$A$1:$E$34,4)*VLOOKUP($J439,'CMIP5 AL dimres'!$A$1:$E$34,4)*VLOOKUP($K439,'CMIP5 AL dimres'!$A$1:$E$34,4)*$F439)*4)/1000000)*C439</f>
        <v>2.6542080000000001</v>
      </c>
      <c r="P439" s="77">
        <f>(((VLOOKUP($H439,'CMIP5 AL dimres'!$A$1:$E$34,5)*VLOOKUP($I439,'CMIP5 AL dimres'!$A$1:$E$34,5)*VLOOKUP($J439,'CMIP5 AL dimres'!$A$1:$E$34,5)*VLOOKUP($K439,'CMIP5 AL dimres'!$A$1:$E$34,5)*$F439)*4)/1000000)*C439</f>
        <v>0.66355200000000003</v>
      </c>
    </row>
    <row r="440" spans="1:16" ht="13">
      <c r="A440" s="16">
        <v>1</v>
      </c>
      <c r="B440" s="17" t="s">
        <v>2042</v>
      </c>
      <c r="C440" s="16">
        <v>1</v>
      </c>
      <c r="D440" s="74" t="s">
        <v>2109</v>
      </c>
      <c r="E440" s="75" t="s">
        <v>871</v>
      </c>
      <c r="F440" s="86">
        <v>12</v>
      </c>
      <c r="G440" s="16" t="s">
        <v>702</v>
      </c>
      <c r="H440" s="15" t="s">
        <v>2933</v>
      </c>
      <c r="I440" s="15" t="s">
        <v>2897</v>
      </c>
      <c r="J440" s="15">
        <v>1</v>
      </c>
      <c r="K440" s="15">
        <v>1</v>
      </c>
      <c r="L440" s="16">
        <v>2</v>
      </c>
      <c r="M440" s="77">
        <f>(((VLOOKUP($H440,'CMIP5 AL dimres'!$A$1:$E$34,2)*VLOOKUP($I440,'CMIP5 AL dimres'!$A$1:$E$34,2)*VLOOKUP($J440,'CMIP5 AL dimres'!$A$1:$E$34,2)*VLOOKUP($K440,'CMIP5 AL dimres'!$A$1:$E$34,2)*$F440)*4)/1000000)*C440</f>
        <v>42.467328000000002</v>
      </c>
      <c r="N440" s="77">
        <f>(((VLOOKUP($H440,'CMIP5 AL dimres'!$A$1:$E$34,3)*VLOOKUP($I440,'CMIP5 AL dimres'!$A$1:$E$34,3)*VLOOKUP($J440,'CMIP5 AL dimres'!$A$1:$E$34,3)*VLOOKUP($K440,'CMIP5 AL dimres'!$A$1:$E$34,3)*$F440)*4)/1000000)*C440</f>
        <v>10.616832</v>
      </c>
      <c r="O440" s="77">
        <f>(((VLOOKUP($H440,'CMIP5 AL dimres'!$A$1:$E$34,4)*VLOOKUP($I440,'CMIP5 AL dimres'!$A$1:$E$34,4)*VLOOKUP($J440,'CMIP5 AL dimres'!$A$1:$E$34,4)*VLOOKUP($K440,'CMIP5 AL dimres'!$A$1:$E$34,4)*$F440)*4)/1000000)*C440</f>
        <v>2.6542080000000001</v>
      </c>
      <c r="P440" s="77">
        <f>(((VLOOKUP($H440,'CMIP5 AL dimres'!$A$1:$E$34,5)*VLOOKUP($I440,'CMIP5 AL dimres'!$A$1:$E$34,5)*VLOOKUP($J440,'CMIP5 AL dimres'!$A$1:$E$34,5)*VLOOKUP($K440,'CMIP5 AL dimres'!$A$1:$E$34,5)*$F440)*4)/1000000)*C440</f>
        <v>0.66355200000000003</v>
      </c>
    </row>
    <row r="441" spans="1:16" ht="13">
      <c r="A441" s="16">
        <v>1</v>
      </c>
      <c r="B441" s="17" t="s">
        <v>1425</v>
      </c>
      <c r="C441" s="16">
        <v>1</v>
      </c>
      <c r="D441" s="74" t="s">
        <v>2109</v>
      </c>
      <c r="E441" s="75" t="s">
        <v>871</v>
      </c>
      <c r="F441" s="86">
        <v>12</v>
      </c>
      <c r="G441" s="16" t="s">
        <v>702</v>
      </c>
      <c r="H441" s="15" t="s">
        <v>2933</v>
      </c>
      <c r="I441" s="15" t="s">
        <v>2897</v>
      </c>
      <c r="J441" s="15">
        <v>1</v>
      </c>
      <c r="K441" s="15">
        <v>1</v>
      </c>
      <c r="L441" s="16">
        <v>2</v>
      </c>
      <c r="M441" s="77">
        <f>(((VLOOKUP($H441,'CMIP5 AL dimres'!$A$1:$E$34,2)*VLOOKUP($I441,'CMIP5 AL dimres'!$A$1:$E$34,2)*VLOOKUP($J441,'CMIP5 AL dimres'!$A$1:$E$34,2)*VLOOKUP($K441,'CMIP5 AL dimres'!$A$1:$E$34,2)*$F441)*4)/1000000)*C441</f>
        <v>42.467328000000002</v>
      </c>
      <c r="N441" s="77">
        <f>(((VLOOKUP($H441,'CMIP5 AL dimres'!$A$1:$E$34,3)*VLOOKUP($I441,'CMIP5 AL dimres'!$A$1:$E$34,3)*VLOOKUP($J441,'CMIP5 AL dimres'!$A$1:$E$34,3)*VLOOKUP($K441,'CMIP5 AL dimres'!$A$1:$E$34,3)*$F441)*4)/1000000)*C441</f>
        <v>10.616832</v>
      </c>
      <c r="O441" s="77">
        <f>(((VLOOKUP($H441,'CMIP5 AL dimres'!$A$1:$E$34,4)*VLOOKUP($I441,'CMIP5 AL dimres'!$A$1:$E$34,4)*VLOOKUP($J441,'CMIP5 AL dimres'!$A$1:$E$34,4)*VLOOKUP($K441,'CMIP5 AL dimres'!$A$1:$E$34,4)*$F441)*4)/1000000)*C441</f>
        <v>2.6542080000000001</v>
      </c>
      <c r="P441" s="77">
        <f>(((VLOOKUP($H441,'CMIP5 AL dimres'!$A$1:$E$34,5)*VLOOKUP($I441,'CMIP5 AL dimres'!$A$1:$E$34,5)*VLOOKUP($J441,'CMIP5 AL dimres'!$A$1:$E$34,5)*VLOOKUP($K441,'CMIP5 AL dimres'!$A$1:$E$34,5)*$F441)*4)/1000000)*C441</f>
        <v>0.66355200000000003</v>
      </c>
    </row>
    <row r="442" spans="1:16" ht="13">
      <c r="A442" s="16">
        <v>1</v>
      </c>
      <c r="B442" s="17" t="s">
        <v>1360</v>
      </c>
      <c r="C442" s="16">
        <v>1</v>
      </c>
      <c r="D442" s="74" t="s">
        <v>2109</v>
      </c>
      <c r="E442" s="75" t="s">
        <v>871</v>
      </c>
      <c r="F442" s="86">
        <v>12</v>
      </c>
      <c r="G442" s="16" t="s">
        <v>702</v>
      </c>
      <c r="H442" s="15" t="s">
        <v>2933</v>
      </c>
      <c r="I442" s="15" t="s">
        <v>2897</v>
      </c>
      <c r="J442" s="15">
        <v>1</v>
      </c>
      <c r="K442" s="15">
        <v>1</v>
      </c>
      <c r="L442" s="16">
        <v>2</v>
      </c>
      <c r="M442" s="77">
        <f>(((VLOOKUP($H442,'CMIP5 AL dimres'!$A$1:$E$34,2)*VLOOKUP($I442,'CMIP5 AL dimres'!$A$1:$E$34,2)*VLOOKUP($J442,'CMIP5 AL dimres'!$A$1:$E$34,2)*VLOOKUP($K442,'CMIP5 AL dimres'!$A$1:$E$34,2)*$F442)*4)/1000000)*C442</f>
        <v>42.467328000000002</v>
      </c>
      <c r="N442" s="77">
        <f>(((VLOOKUP($H442,'CMIP5 AL dimres'!$A$1:$E$34,3)*VLOOKUP($I442,'CMIP5 AL dimres'!$A$1:$E$34,3)*VLOOKUP($J442,'CMIP5 AL dimres'!$A$1:$E$34,3)*VLOOKUP($K442,'CMIP5 AL dimres'!$A$1:$E$34,3)*$F442)*4)/1000000)*C442</f>
        <v>10.616832</v>
      </c>
      <c r="O442" s="77">
        <f>(((VLOOKUP($H442,'CMIP5 AL dimres'!$A$1:$E$34,4)*VLOOKUP($I442,'CMIP5 AL dimres'!$A$1:$E$34,4)*VLOOKUP($J442,'CMIP5 AL dimres'!$A$1:$E$34,4)*VLOOKUP($K442,'CMIP5 AL dimres'!$A$1:$E$34,4)*$F442)*4)/1000000)*C442</f>
        <v>2.6542080000000001</v>
      </c>
      <c r="P442" s="77">
        <f>(((VLOOKUP($H442,'CMIP5 AL dimres'!$A$1:$E$34,5)*VLOOKUP($I442,'CMIP5 AL dimres'!$A$1:$E$34,5)*VLOOKUP($J442,'CMIP5 AL dimres'!$A$1:$E$34,5)*VLOOKUP($K442,'CMIP5 AL dimres'!$A$1:$E$34,5)*$F442)*4)/1000000)*C442</f>
        <v>0.66355200000000003</v>
      </c>
    </row>
    <row r="443" spans="1:16" ht="13">
      <c r="A443" s="16">
        <v>1</v>
      </c>
      <c r="B443" s="17" t="s">
        <v>1110</v>
      </c>
      <c r="C443" s="16">
        <v>1</v>
      </c>
      <c r="D443" s="74" t="s">
        <v>2109</v>
      </c>
      <c r="E443" s="75" t="s">
        <v>871</v>
      </c>
      <c r="F443" s="86">
        <v>12</v>
      </c>
      <c r="G443" s="16" t="s">
        <v>702</v>
      </c>
      <c r="H443" s="15" t="s">
        <v>2933</v>
      </c>
      <c r="I443" s="15" t="s">
        <v>2897</v>
      </c>
      <c r="J443" s="15">
        <v>1</v>
      </c>
      <c r="K443" s="15">
        <v>1</v>
      </c>
      <c r="L443" s="16">
        <v>2</v>
      </c>
      <c r="M443" s="77">
        <f>(((VLOOKUP($H443,'CMIP5 AL dimres'!$A$1:$E$34,2)*VLOOKUP($I443,'CMIP5 AL dimres'!$A$1:$E$34,2)*VLOOKUP($J443,'CMIP5 AL dimres'!$A$1:$E$34,2)*VLOOKUP($K443,'CMIP5 AL dimres'!$A$1:$E$34,2)*$F443)*4)/1000000)*C443</f>
        <v>42.467328000000002</v>
      </c>
      <c r="N443" s="77">
        <f>(((VLOOKUP($H443,'CMIP5 AL dimres'!$A$1:$E$34,3)*VLOOKUP($I443,'CMIP5 AL dimres'!$A$1:$E$34,3)*VLOOKUP($J443,'CMIP5 AL dimres'!$A$1:$E$34,3)*VLOOKUP($K443,'CMIP5 AL dimres'!$A$1:$E$34,3)*$F443)*4)/1000000)*C443</f>
        <v>10.616832</v>
      </c>
      <c r="O443" s="77">
        <f>(((VLOOKUP($H443,'CMIP5 AL dimres'!$A$1:$E$34,4)*VLOOKUP($I443,'CMIP5 AL dimres'!$A$1:$E$34,4)*VLOOKUP($J443,'CMIP5 AL dimres'!$A$1:$E$34,4)*VLOOKUP($K443,'CMIP5 AL dimres'!$A$1:$E$34,4)*$F443)*4)/1000000)*C443</f>
        <v>2.6542080000000001</v>
      </c>
      <c r="P443" s="77">
        <f>(((VLOOKUP($H443,'CMIP5 AL dimres'!$A$1:$E$34,5)*VLOOKUP($I443,'CMIP5 AL dimres'!$A$1:$E$34,5)*VLOOKUP($J443,'CMIP5 AL dimres'!$A$1:$E$34,5)*VLOOKUP($K443,'CMIP5 AL dimres'!$A$1:$E$34,5)*$F443)*4)/1000000)*C443</f>
        <v>0.66355200000000003</v>
      </c>
    </row>
    <row r="444" spans="1:16" ht="13">
      <c r="A444" s="16">
        <v>2</v>
      </c>
      <c r="B444" s="17" t="s">
        <v>2017</v>
      </c>
      <c r="C444" s="16">
        <v>1</v>
      </c>
      <c r="D444" s="74" t="s">
        <v>2109</v>
      </c>
      <c r="E444" s="75" t="s">
        <v>871</v>
      </c>
      <c r="F444" s="86">
        <v>12</v>
      </c>
      <c r="G444" s="16" t="s">
        <v>702</v>
      </c>
      <c r="H444" s="15" t="s">
        <v>2933</v>
      </c>
      <c r="I444" s="15" t="s">
        <v>2897</v>
      </c>
      <c r="J444" s="15">
        <v>1</v>
      </c>
      <c r="K444" s="15">
        <v>1</v>
      </c>
      <c r="L444" s="16">
        <v>2</v>
      </c>
      <c r="M444" s="77">
        <f>(((VLOOKUP($H444,'CMIP5 AL dimres'!$A$1:$E$34,2)*VLOOKUP($I444,'CMIP5 AL dimres'!$A$1:$E$34,2)*VLOOKUP($J444,'CMIP5 AL dimres'!$A$1:$E$34,2)*VLOOKUP($K444,'CMIP5 AL dimres'!$A$1:$E$34,2)*$F444)*4)/1000000)*C444</f>
        <v>42.467328000000002</v>
      </c>
      <c r="N444" s="77">
        <f>(((VLOOKUP($H444,'CMIP5 AL dimres'!$A$1:$E$34,3)*VLOOKUP($I444,'CMIP5 AL dimres'!$A$1:$E$34,3)*VLOOKUP($J444,'CMIP5 AL dimres'!$A$1:$E$34,3)*VLOOKUP($K444,'CMIP5 AL dimres'!$A$1:$E$34,3)*$F444)*4)/1000000)*C444</f>
        <v>10.616832</v>
      </c>
      <c r="O444" s="77">
        <f>(((VLOOKUP($H444,'CMIP5 AL dimres'!$A$1:$E$34,4)*VLOOKUP($I444,'CMIP5 AL dimres'!$A$1:$E$34,4)*VLOOKUP($J444,'CMIP5 AL dimres'!$A$1:$E$34,4)*VLOOKUP($K444,'CMIP5 AL dimres'!$A$1:$E$34,4)*$F444)*4)/1000000)*C444</f>
        <v>2.6542080000000001</v>
      </c>
      <c r="P444" s="77">
        <f>(((VLOOKUP($H444,'CMIP5 AL dimres'!$A$1:$E$34,5)*VLOOKUP($I444,'CMIP5 AL dimres'!$A$1:$E$34,5)*VLOOKUP($J444,'CMIP5 AL dimres'!$A$1:$E$34,5)*VLOOKUP($K444,'CMIP5 AL dimres'!$A$1:$E$34,5)*$F444)*4)/1000000)*C444</f>
        <v>0.66355200000000003</v>
      </c>
    </row>
    <row r="445" spans="1:16" ht="13">
      <c r="A445" s="16">
        <v>3</v>
      </c>
      <c r="B445" s="17" t="s">
        <v>2019</v>
      </c>
      <c r="C445" s="16">
        <v>1</v>
      </c>
      <c r="D445" s="74" t="s">
        <v>2109</v>
      </c>
      <c r="E445" s="75" t="s">
        <v>871</v>
      </c>
      <c r="F445" s="86">
        <v>12</v>
      </c>
      <c r="G445" s="16" t="s">
        <v>702</v>
      </c>
      <c r="H445" s="15" t="s">
        <v>2933</v>
      </c>
      <c r="I445" s="15" t="s">
        <v>2897</v>
      </c>
      <c r="J445" s="15">
        <v>1</v>
      </c>
      <c r="K445" s="15">
        <v>1</v>
      </c>
      <c r="L445" s="16">
        <v>2</v>
      </c>
      <c r="M445" s="77">
        <f>(((VLOOKUP($H445,'CMIP5 AL dimres'!$A$1:$E$34,2)*VLOOKUP($I445,'CMIP5 AL dimres'!$A$1:$E$34,2)*VLOOKUP($J445,'CMIP5 AL dimres'!$A$1:$E$34,2)*VLOOKUP($K445,'CMIP5 AL dimres'!$A$1:$E$34,2)*$F445)*4)/1000000)*C445</f>
        <v>42.467328000000002</v>
      </c>
      <c r="N445" s="77">
        <f>(((VLOOKUP($H445,'CMIP5 AL dimres'!$A$1:$E$34,3)*VLOOKUP($I445,'CMIP5 AL dimres'!$A$1:$E$34,3)*VLOOKUP($J445,'CMIP5 AL dimres'!$A$1:$E$34,3)*VLOOKUP($K445,'CMIP5 AL dimres'!$A$1:$E$34,3)*$F445)*4)/1000000)*C445</f>
        <v>10.616832</v>
      </c>
      <c r="O445" s="77">
        <f>(((VLOOKUP($H445,'CMIP5 AL dimres'!$A$1:$E$34,4)*VLOOKUP($I445,'CMIP5 AL dimres'!$A$1:$E$34,4)*VLOOKUP($J445,'CMIP5 AL dimres'!$A$1:$E$34,4)*VLOOKUP($K445,'CMIP5 AL dimres'!$A$1:$E$34,4)*$F445)*4)/1000000)*C445</f>
        <v>2.6542080000000001</v>
      </c>
      <c r="P445" s="77">
        <f>(((VLOOKUP($H445,'CMIP5 AL dimres'!$A$1:$E$34,5)*VLOOKUP($I445,'CMIP5 AL dimres'!$A$1:$E$34,5)*VLOOKUP($J445,'CMIP5 AL dimres'!$A$1:$E$34,5)*VLOOKUP($K445,'CMIP5 AL dimres'!$A$1:$E$34,5)*$F445)*4)/1000000)*C445</f>
        <v>0.66355200000000003</v>
      </c>
    </row>
    <row r="446" spans="1:16" ht="13">
      <c r="A446" s="16">
        <v>1</v>
      </c>
      <c r="B446" s="17" t="s">
        <v>1908</v>
      </c>
      <c r="C446" s="16">
        <v>1</v>
      </c>
      <c r="D446" s="74" t="s">
        <v>2109</v>
      </c>
      <c r="E446" s="75" t="s">
        <v>871</v>
      </c>
      <c r="F446" s="86">
        <v>12</v>
      </c>
      <c r="G446" s="16" t="s">
        <v>702</v>
      </c>
      <c r="H446" s="15" t="s">
        <v>2933</v>
      </c>
      <c r="I446" s="15" t="s">
        <v>2897</v>
      </c>
      <c r="J446" s="15">
        <v>1</v>
      </c>
      <c r="K446" s="15">
        <v>1</v>
      </c>
      <c r="L446" s="16">
        <v>2</v>
      </c>
      <c r="M446" s="77">
        <f>(((VLOOKUP($H446,'CMIP5 AL dimres'!$A$1:$E$34,2)*VLOOKUP($I446,'CMIP5 AL dimres'!$A$1:$E$34,2)*VLOOKUP($J446,'CMIP5 AL dimres'!$A$1:$E$34,2)*VLOOKUP($K446,'CMIP5 AL dimres'!$A$1:$E$34,2)*$F446)*4)/1000000)*C446</f>
        <v>42.467328000000002</v>
      </c>
      <c r="N446" s="77">
        <f>(((VLOOKUP($H446,'CMIP5 AL dimres'!$A$1:$E$34,3)*VLOOKUP($I446,'CMIP5 AL dimres'!$A$1:$E$34,3)*VLOOKUP($J446,'CMIP5 AL dimres'!$A$1:$E$34,3)*VLOOKUP($K446,'CMIP5 AL dimres'!$A$1:$E$34,3)*$F446)*4)/1000000)*C446</f>
        <v>10.616832</v>
      </c>
      <c r="O446" s="77">
        <f>(((VLOOKUP($H446,'CMIP5 AL dimres'!$A$1:$E$34,4)*VLOOKUP($I446,'CMIP5 AL dimres'!$A$1:$E$34,4)*VLOOKUP($J446,'CMIP5 AL dimres'!$A$1:$E$34,4)*VLOOKUP($K446,'CMIP5 AL dimres'!$A$1:$E$34,4)*$F446)*4)/1000000)*C446</f>
        <v>2.6542080000000001</v>
      </c>
      <c r="P446" s="77">
        <f>(((VLOOKUP($H446,'CMIP5 AL dimres'!$A$1:$E$34,5)*VLOOKUP($I446,'CMIP5 AL dimres'!$A$1:$E$34,5)*VLOOKUP($J446,'CMIP5 AL dimres'!$A$1:$E$34,5)*VLOOKUP($K446,'CMIP5 AL dimres'!$A$1:$E$34,5)*$F446)*4)/1000000)*C446</f>
        <v>0.66355200000000003</v>
      </c>
    </row>
    <row r="447" spans="1:16" ht="13">
      <c r="A447" s="16">
        <v>1</v>
      </c>
      <c r="B447" s="17" t="s">
        <v>2207</v>
      </c>
      <c r="C447" s="16">
        <v>1</v>
      </c>
      <c r="D447" s="74" t="s">
        <v>3055</v>
      </c>
      <c r="E447" s="75" t="s">
        <v>871</v>
      </c>
      <c r="F447" s="86">
        <v>12</v>
      </c>
      <c r="G447" s="16" t="s">
        <v>702</v>
      </c>
      <c r="H447" s="15" t="s">
        <v>2933</v>
      </c>
      <c r="I447" s="15" t="s">
        <v>2897</v>
      </c>
      <c r="J447" s="15" t="s">
        <v>438</v>
      </c>
      <c r="K447" s="15">
        <v>1</v>
      </c>
      <c r="L447" s="16">
        <v>3</v>
      </c>
      <c r="M447" s="77">
        <f>(((VLOOKUP($H447,'CMIP5 AL dimres'!$A$1:$E$34,2)*VLOOKUP($I447,'CMIP5 AL dimres'!$A$1:$E$34,2)*VLOOKUP($J447,'CMIP5 AL dimres'!$A$1:$E$34,2)*VLOOKUP($K447,'CMIP5 AL dimres'!$A$1:$E$34,2)*$F447)*4)/1000000)*C447</f>
        <v>42.467328000000002</v>
      </c>
      <c r="N447" s="77">
        <f>(((VLOOKUP($H447,'CMIP5 AL dimres'!$A$1:$E$34,3)*VLOOKUP($I447,'CMIP5 AL dimres'!$A$1:$E$34,3)*VLOOKUP($J447,'CMIP5 AL dimres'!$A$1:$E$34,3)*VLOOKUP($K447,'CMIP5 AL dimres'!$A$1:$E$34,3)*$F447)*4)/1000000)*C447</f>
        <v>10.616832</v>
      </c>
      <c r="O447" s="77">
        <f>(((VLOOKUP($H447,'CMIP5 AL dimres'!$A$1:$E$34,4)*VLOOKUP($I447,'CMIP5 AL dimres'!$A$1:$E$34,4)*VLOOKUP($J447,'CMIP5 AL dimres'!$A$1:$E$34,4)*VLOOKUP($K447,'CMIP5 AL dimres'!$A$1:$E$34,4)*$F447)*4)/1000000)*C447</f>
        <v>2.6542080000000001</v>
      </c>
      <c r="P447" s="77">
        <f>(((VLOOKUP($H447,'CMIP5 AL dimres'!$A$1:$E$34,5)*VLOOKUP($I447,'CMIP5 AL dimres'!$A$1:$E$34,5)*VLOOKUP($J447,'CMIP5 AL dimres'!$A$1:$E$34,5)*VLOOKUP($K447,'CMIP5 AL dimres'!$A$1:$E$34,5)*$F447)*4)/1000000)*C447</f>
        <v>0.66355200000000003</v>
      </c>
    </row>
    <row r="448" spans="1:16" ht="13">
      <c r="A448" s="16">
        <v>2</v>
      </c>
      <c r="B448" s="17" t="s">
        <v>2028</v>
      </c>
      <c r="C448" s="16">
        <v>1</v>
      </c>
      <c r="D448" s="74" t="s">
        <v>3055</v>
      </c>
      <c r="E448" s="75" t="s">
        <v>871</v>
      </c>
      <c r="F448" s="86">
        <v>12</v>
      </c>
      <c r="G448" s="16" t="s">
        <v>702</v>
      </c>
      <c r="H448" s="15" t="s">
        <v>2933</v>
      </c>
      <c r="I448" s="15" t="s">
        <v>2897</v>
      </c>
      <c r="J448" s="15" t="s">
        <v>438</v>
      </c>
      <c r="K448" s="15">
        <v>1</v>
      </c>
      <c r="L448" s="16">
        <v>3</v>
      </c>
      <c r="M448" s="77">
        <f>(((VLOOKUP($H448,'CMIP5 AL dimres'!$A$1:$E$34,2)*VLOOKUP($I448,'CMIP5 AL dimres'!$A$1:$E$34,2)*VLOOKUP($J448,'CMIP5 AL dimres'!$A$1:$E$34,2)*VLOOKUP($K448,'CMIP5 AL dimres'!$A$1:$E$34,2)*$F448)*4)/1000000)*C448</f>
        <v>42.467328000000002</v>
      </c>
      <c r="N448" s="77">
        <f>(((VLOOKUP($H448,'CMIP5 AL dimres'!$A$1:$E$34,3)*VLOOKUP($I448,'CMIP5 AL dimres'!$A$1:$E$34,3)*VLOOKUP($J448,'CMIP5 AL dimres'!$A$1:$E$34,3)*VLOOKUP($K448,'CMIP5 AL dimres'!$A$1:$E$34,3)*$F448)*4)/1000000)*C448</f>
        <v>10.616832</v>
      </c>
      <c r="O448" s="77">
        <f>(((VLOOKUP($H448,'CMIP5 AL dimres'!$A$1:$E$34,4)*VLOOKUP($I448,'CMIP5 AL dimres'!$A$1:$E$34,4)*VLOOKUP($J448,'CMIP5 AL dimres'!$A$1:$E$34,4)*VLOOKUP($K448,'CMIP5 AL dimres'!$A$1:$E$34,4)*$F448)*4)/1000000)*C448</f>
        <v>2.6542080000000001</v>
      </c>
      <c r="P448" s="77">
        <f>(((VLOOKUP($H448,'CMIP5 AL dimres'!$A$1:$E$34,5)*VLOOKUP($I448,'CMIP5 AL dimres'!$A$1:$E$34,5)*VLOOKUP($J448,'CMIP5 AL dimres'!$A$1:$E$34,5)*VLOOKUP($K448,'CMIP5 AL dimres'!$A$1:$E$34,5)*$F448)*4)/1000000)*C448</f>
        <v>0.66355200000000003</v>
      </c>
    </row>
    <row r="449" spans="1:16" ht="13">
      <c r="A449" s="16">
        <v>1</v>
      </c>
      <c r="B449" s="17" t="s">
        <v>2023</v>
      </c>
      <c r="C449" s="16">
        <v>1</v>
      </c>
      <c r="D449" s="74" t="s">
        <v>3055</v>
      </c>
      <c r="E449" s="75" t="s">
        <v>871</v>
      </c>
      <c r="F449" s="86">
        <v>12</v>
      </c>
      <c r="G449" s="16" t="s">
        <v>702</v>
      </c>
      <c r="H449" s="15" t="s">
        <v>2933</v>
      </c>
      <c r="I449" s="15" t="s">
        <v>2897</v>
      </c>
      <c r="J449" s="15">
        <v>1</v>
      </c>
      <c r="K449" s="15">
        <v>1</v>
      </c>
      <c r="L449" s="16">
        <v>2</v>
      </c>
      <c r="M449" s="77">
        <f>(((VLOOKUP($H449,'CMIP5 AL dimres'!$A$1:$E$34,2)*VLOOKUP($I449,'CMIP5 AL dimres'!$A$1:$E$34,2)*VLOOKUP($J449,'CMIP5 AL dimres'!$A$1:$E$34,2)*VLOOKUP($K449,'CMIP5 AL dimres'!$A$1:$E$34,2)*$F449)*4)/1000000)*C449</f>
        <v>42.467328000000002</v>
      </c>
      <c r="N449" s="77">
        <f>(((VLOOKUP($H449,'CMIP5 AL dimres'!$A$1:$E$34,3)*VLOOKUP($I449,'CMIP5 AL dimres'!$A$1:$E$34,3)*VLOOKUP($J449,'CMIP5 AL dimres'!$A$1:$E$34,3)*VLOOKUP($K449,'CMIP5 AL dimres'!$A$1:$E$34,3)*$F449)*4)/1000000)*C449</f>
        <v>10.616832</v>
      </c>
      <c r="O449" s="77">
        <f>(((VLOOKUP($H449,'CMIP5 AL dimres'!$A$1:$E$34,4)*VLOOKUP($I449,'CMIP5 AL dimres'!$A$1:$E$34,4)*VLOOKUP($J449,'CMIP5 AL dimres'!$A$1:$E$34,4)*VLOOKUP($K449,'CMIP5 AL dimres'!$A$1:$E$34,4)*$F449)*4)/1000000)*C449</f>
        <v>2.6542080000000001</v>
      </c>
      <c r="P449" s="77">
        <f>(((VLOOKUP($H449,'CMIP5 AL dimres'!$A$1:$E$34,5)*VLOOKUP($I449,'CMIP5 AL dimres'!$A$1:$E$34,5)*VLOOKUP($J449,'CMIP5 AL dimres'!$A$1:$E$34,5)*VLOOKUP($K449,'CMIP5 AL dimres'!$A$1:$E$34,5)*$F449)*4)/1000000)*C449</f>
        <v>0.66355200000000003</v>
      </c>
    </row>
    <row r="450" spans="1:16" ht="13">
      <c r="A450" s="16">
        <v>2</v>
      </c>
      <c r="B450" s="17" t="s">
        <v>2026</v>
      </c>
      <c r="C450" s="16">
        <v>1</v>
      </c>
      <c r="D450" s="74" t="s">
        <v>3055</v>
      </c>
      <c r="E450" s="75" t="s">
        <v>871</v>
      </c>
      <c r="F450" s="86">
        <v>12</v>
      </c>
      <c r="G450" s="16" t="s">
        <v>702</v>
      </c>
      <c r="H450" s="15" t="s">
        <v>2933</v>
      </c>
      <c r="I450" s="15" t="s">
        <v>2897</v>
      </c>
      <c r="J450" s="15">
        <v>1</v>
      </c>
      <c r="K450" s="15">
        <v>1</v>
      </c>
      <c r="L450" s="16">
        <v>2</v>
      </c>
      <c r="M450" s="77">
        <f>(((VLOOKUP($H450,'CMIP5 AL dimres'!$A$1:$E$34,2)*VLOOKUP($I450,'CMIP5 AL dimres'!$A$1:$E$34,2)*VLOOKUP($J450,'CMIP5 AL dimres'!$A$1:$E$34,2)*VLOOKUP($K450,'CMIP5 AL dimres'!$A$1:$E$34,2)*$F450)*4)/1000000)*C450</f>
        <v>42.467328000000002</v>
      </c>
      <c r="N450" s="77">
        <f>(((VLOOKUP($H450,'CMIP5 AL dimres'!$A$1:$E$34,3)*VLOOKUP($I450,'CMIP5 AL dimres'!$A$1:$E$34,3)*VLOOKUP($J450,'CMIP5 AL dimres'!$A$1:$E$34,3)*VLOOKUP($K450,'CMIP5 AL dimres'!$A$1:$E$34,3)*$F450)*4)/1000000)*C450</f>
        <v>10.616832</v>
      </c>
      <c r="O450" s="77">
        <f>(((VLOOKUP($H450,'CMIP5 AL dimres'!$A$1:$E$34,4)*VLOOKUP($I450,'CMIP5 AL dimres'!$A$1:$E$34,4)*VLOOKUP($J450,'CMIP5 AL dimres'!$A$1:$E$34,4)*VLOOKUP($K450,'CMIP5 AL dimres'!$A$1:$E$34,4)*$F450)*4)/1000000)*C450</f>
        <v>2.6542080000000001</v>
      </c>
      <c r="P450" s="77">
        <f>(((VLOOKUP($H450,'CMIP5 AL dimres'!$A$1:$E$34,5)*VLOOKUP($I450,'CMIP5 AL dimres'!$A$1:$E$34,5)*VLOOKUP($J450,'CMIP5 AL dimres'!$A$1:$E$34,5)*VLOOKUP($K450,'CMIP5 AL dimres'!$A$1:$E$34,5)*$F450)*4)/1000000)*C450</f>
        <v>0.66355200000000003</v>
      </c>
    </row>
    <row r="451" spans="1:16" ht="13">
      <c r="A451" s="16">
        <v>1</v>
      </c>
      <c r="B451" s="17" t="s">
        <v>2263</v>
      </c>
      <c r="C451" s="16">
        <v>1</v>
      </c>
      <c r="D451" s="74" t="s">
        <v>3055</v>
      </c>
      <c r="E451" s="75" t="s">
        <v>871</v>
      </c>
      <c r="F451" s="86">
        <v>12</v>
      </c>
      <c r="G451" s="16" t="s">
        <v>702</v>
      </c>
      <c r="H451" s="15" t="s">
        <v>2933</v>
      </c>
      <c r="I451" s="15" t="s">
        <v>2897</v>
      </c>
      <c r="J451" s="15">
        <v>1</v>
      </c>
      <c r="K451" s="15">
        <v>1</v>
      </c>
      <c r="L451" s="16">
        <v>2</v>
      </c>
      <c r="M451" s="77">
        <f>(((VLOOKUP($H451,'CMIP5 AL dimres'!$A$1:$E$34,2)*VLOOKUP($I451,'CMIP5 AL dimres'!$A$1:$E$34,2)*VLOOKUP($J451,'CMIP5 AL dimres'!$A$1:$E$34,2)*VLOOKUP($K451,'CMIP5 AL dimres'!$A$1:$E$34,2)*$F451)*4)/1000000)*C451</f>
        <v>42.467328000000002</v>
      </c>
      <c r="N451" s="77">
        <f>(((VLOOKUP($H451,'CMIP5 AL dimres'!$A$1:$E$34,3)*VLOOKUP($I451,'CMIP5 AL dimres'!$A$1:$E$34,3)*VLOOKUP($J451,'CMIP5 AL dimres'!$A$1:$E$34,3)*VLOOKUP($K451,'CMIP5 AL dimres'!$A$1:$E$34,3)*$F451)*4)/1000000)*C451</f>
        <v>10.616832</v>
      </c>
      <c r="O451" s="77">
        <f>(((VLOOKUP($H451,'CMIP5 AL dimres'!$A$1:$E$34,4)*VLOOKUP($I451,'CMIP5 AL dimres'!$A$1:$E$34,4)*VLOOKUP($J451,'CMIP5 AL dimres'!$A$1:$E$34,4)*VLOOKUP($K451,'CMIP5 AL dimres'!$A$1:$E$34,4)*$F451)*4)/1000000)*C451</f>
        <v>2.6542080000000001</v>
      </c>
      <c r="P451" s="77">
        <f>(((VLOOKUP($H451,'CMIP5 AL dimres'!$A$1:$E$34,5)*VLOOKUP($I451,'CMIP5 AL dimres'!$A$1:$E$34,5)*VLOOKUP($J451,'CMIP5 AL dimres'!$A$1:$E$34,5)*VLOOKUP($K451,'CMIP5 AL dimres'!$A$1:$E$34,5)*$F451)*4)/1000000)*C451</f>
        <v>0.66355200000000003</v>
      </c>
    </row>
    <row r="452" spans="1:16" ht="13">
      <c r="A452" s="16">
        <v>2</v>
      </c>
      <c r="B452" s="17" t="s">
        <v>2034</v>
      </c>
      <c r="C452" s="16">
        <v>1</v>
      </c>
      <c r="D452" s="74" t="s">
        <v>3055</v>
      </c>
      <c r="E452" s="75" t="s">
        <v>871</v>
      </c>
      <c r="F452" s="86">
        <v>12</v>
      </c>
      <c r="G452" s="16" t="s">
        <v>702</v>
      </c>
      <c r="H452" s="15" t="s">
        <v>2933</v>
      </c>
      <c r="I452" s="15" t="s">
        <v>2897</v>
      </c>
      <c r="J452" s="15">
        <v>1</v>
      </c>
      <c r="K452" s="15">
        <v>1</v>
      </c>
      <c r="L452" s="16">
        <v>2</v>
      </c>
      <c r="M452" s="77">
        <f>(((VLOOKUP($H452,'CMIP5 AL dimres'!$A$1:$E$34,2)*VLOOKUP($I452,'CMIP5 AL dimres'!$A$1:$E$34,2)*VLOOKUP($J452,'CMIP5 AL dimres'!$A$1:$E$34,2)*VLOOKUP($K452,'CMIP5 AL dimres'!$A$1:$E$34,2)*$F452)*4)/1000000)*C452</f>
        <v>42.467328000000002</v>
      </c>
      <c r="N452" s="77">
        <f>(((VLOOKUP($H452,'CMIP5 AL dimres'!$A$1:$E$34,3)*VLOOKUP($I452,'CMIP5 AL dimres'!$A$1:$E$34,3)*VLOOKUP($J452,'CMIP5 AL dimres'!$A$1:$E$34,3)*VLOOKUP($K452,'CMIP5 AL dimres'!$A$1:$E$34,3)*$F452)*4)/1000000)*C452</f>
        <v>10.616832</v>
      </c>
      <c r="O452" s="77">
        <f>(((VLOOKUP($H452,'CMIP5 AL dimres'!$A$1:$E$34,4)*VLOOKUP($I452,'CMIP5 AL dimres'!$A$1:$E$34,4)*VLOOKUP($J452,'CMIP5 AL dimres'!$A$1:$E$34,4)*VLOOKUP($K452,'CMIP5 AL dimres'!$A$1:$E$34,4)*$F452)*4)/1000000)*C452</f>
        <v>2.6542080000000001</v>
      </c>
      <c r="P452" s="77">
        <f>(((VLOOKUP($H452,'CMIP5 AL dimres'!$A$1:$E$34,5)*VLOOKUP($I452,'CMIP5 AL dimres'!$A$1:$E$34,5)*VLOOKUP($J452,'CMIP5 AL dimres'!$A$1:$E$34,5)*VLOOKUP($K452,'CMIP5 AL dimres'!$A$1:$E$34,5)*$F452)*4)/1000000)*C452</f>
        <v>0.66355200000000003</v>
      </c>
    </row>
    <row r="453" spans="1:16" ht="13">
      <c r="A453" s="16">
        <v>2</v>
      </c>
      <c r="B453" s="17" t="s">
        <v>2267</v>
      </c>
      <c r="C453" s="16">
        <v>1</v>
      </c>
      <c r="D453" s="74" t="s">
        <v>3055</v>
      </c>
      <c r="E453" s="75" t="s">
        <v>871</v>
      </c>
      <c r="F453" s="86">
        <v>12</v>
      </c>
      <c r="G453" s="16" t="s">
        <v>702</v>
      </c>
      <c r="H453" s="15" t="s">
        <v>2933</v>
      </c>
      <c r="I453" s="15" t="s">
        <v>2897</v>
      </c>
      <c r="J453" s="15">
        <v>1</v>
      </c>
      <c r="K453" s="15">
        <v>1</v>
      </c>
      <c r="L453" s="16">
        <v>2</v>
      </c>
      <c r="M453" s="77">
        <f>(((VLOOKUP($H453,'CMIP5 AL dimres'!$A$1:$E$34,2)*VLOOKUP($I453,'CMIP5 AL dimres'!$A$1:$E$34,2)*VLOOKUP($J453,'CMIP5 AL dimres'!$A$1:$E$34,2)*VLOOKUP($K453,'CMIP5 AL dimres'!$A$1:$E$34,2)*$F453)*4)/1000000)*C453</f>
        <v>42.467328000000002</v>
      </c>
      <c r="N453" s="77">
        <f>(((VLOOKUP($H453,'CMIP5 AL dimres'!$A$1:$E$34,3)*VLOOKUP($I453,'CMIP5 AL dimres'!$A$1:$E$34,3)*VLOOKUP($J453,'CMIP5 AL dimres'!$A$1:$E$34,3)*VLOOKUP($K453,'CMIP5 AL dimres'!$A$1:$E$34,3)*$F453)*4)/1000000)*C453</f>
        <v>10.616832</v>
      </c>
      <c r="O453" s="77">
        <f>(((VLOOKUP($H453,'CMIP5 AL dimres'!$A$1:$E$34,4)*VLOOKUP($I453,'CMIP5 AL dimres'!$A$1:$E$34,4)*VLOOKUP($J453,'CMIP5 AL dimres'!$A$1:$E$34,4)*VLOOKUP($K453,'CMIP5 AL dimres'!$A$1:$E$34,4)*$F453)*4)/1000000)*C453</f>
        <v>2.6542080000000001</v>
      </c>
      <c r="P453" s="77">
        <f>(((VLOOKUP($H453,'CMIP5 AL dimres'!$A$1:$E$34,5)*VLOOKUP($I453,'CMIP5 AL dimres'!$A$1:$E$34,5)*VLOOKUP($J453,'CMIP5 AL dimres'!$A$1:$E$34,5)*VLOOKUP($K453,'CMIP5 AL dimres'!$A$1:$E$34,5)*$F453)*4)/1000000)*C453</f>
        <v>0.66355200000000003</v>
      </c>
    </row>
    <row r="454" spans="1:16" ht="13">
      <c r="A454" s="16">
        <v>2</v>
      </c>
      <c r="B454" s="17" t="s">
        <v>2160</v>
      </c>
      <c r="C454" s="16">
        <v>1</v>
      </c>
      <c r="D454" s="74" t="s">
        <v>3055</v>
      </c>
      <c r="E454" s="75" t="s">
        <v>871</v>
      </c>
      <c r="F454" s="86">
        <v>12</v>
      </c>
      <c r="G454" s="16" t="s">
        <v>702</v>
      </c>
      <c r="H454" s="15" t="s">
        <v>2933</v>
      </c>
      <c r="I454" s="15" t="s">
        <v>2897</v>
      </c>
      <c r="J454" s="15">
        <v>1</v>
      </c>
      <c r="K454" s="15">
        <v>1</v>
      </c>
      <c r="L454" s="16">
        <v>2</v>
      </c>
      <c r="M454" s="77">
        <f>(((VLOOKUP($H454,'CMIP5 AL dimres'!$A$1:$E$34,2)*VLOOKUP($I454,'CMIP5 AL dimres'!$A$1:$E$34,2)*VLOOKUP($J454,'CMIP5 AL dimres'!$A$1:$E$34,2)*VLOOKUP($K454,'CMIP5 AL dimres'!$A$1:$E$34,2)*$F454)*4)/1000000)*C454</f>
        <v>42.467328000000002</v>
      </c>
      <c r="N454" s="77">
        <f>(((VLOOKUP($H454,'CMIP5 AL dimres'!$A$1:$E$34,3)*VLOOKUP($I454,'CMIP5 AL dimres'!$A$1:$E$34,3)*VLOOKUP($J454,'CMIP5 AL dimres'!$A$1:$E$34,3)*VLOOKUP($K454,'CMIP5 AL dimres'!$A$1:$E$34,3)*$F454)*4)/1000000)*C454</f>
        <v>10.616832</v>
      </c>
      <c r="O454" s="77">
        <f>(((VLOOKUP($H454,'CMIP5 AL dimres'!$A$1:$E$34,4)*VLOOKUP($I454,'CMIP5 AL dimres'!$A$1:$E$34,4)*VLOOKUP($J454,'CMIP5 AL dimres'!$A$1:$E$34,4)*VLOOKUP($K454,'CMIP5 AL dimres'!$A$1:$E$34,4)*$F454)*4)/1000000)*C454</f>
        <v>2.6542080000000001</v>
      </c>
      <c r="P454" s="77">
        <f>(((VLOOKUP($H454,'CMIP5 AL dimres'!$A$1:$E$34,5)*VLOOKUP($I454,'CMIP5 AL dimres'!$A$1:$E$34,5)*VLOOKUP($J454,'CMIP5 AL dimres'!$A$1:$E$34,5)*VLOOKUP($K454,'CMIP5 AL dimres'!$A$1:$E$34,5)*$F454)*4)/1000000)*C454</f>
        <v>0.66355200000000003</v>
      </c>
    </row>
    <row r="455" spans="1:16" ht="13">
      <c r="A455" s="16">
        <v>2</v>
      </c>
      <c r="B455" s="17" t="s">
        <v>2164</v>
      </c>
      <c r="C455" s="16">
        <v>1</v>
      </c>
      <c r="D455" s="74" t="s">
        <v>3055</v>
      </c>
      <c r="E455" s="75" t="s">
        <v>871</v>
      </c>
      <c r="F455" s="86">
        <v>12</v>
      </c>
      <c r="G455" s="16" t="s">
        <v>702</v>
      </c>
      <c r="H455" s="15" t="s">
        <v>2933</v>
      </c>
      <c r="I455" s="15" t="s">
        <v>2897</v>
      </c>
      <c r="J455" s="15">
        <v>1</v>
      </c>
      <c r="K455" s="15">
        <v>1</v>
      </c>
      <c r="L455" s="16">
        <v>2</v>
      </c>
      <c r="M455" s="77">
        <f>(((VLOOKUP($H455,'CMIP5 AL dimres'!$A$1:$E$34,2)*VLOOKUP($I455,'CMIP5 AL dimres'!$A$1:$E$34,2)*VLOOKUP($J455,'CMIP5 AL dimres'!$A$1:$E$34,2)*VLOOKUP($K455,'CMIP5 AL dimres'!$A$1:$E$34,2)*$F455)*4)/1000000)*C455</f>
        <v>42.467328000000002</v>
      </c>
      <c r="N455" s="77">
        <f>(((VLOOKUP($H455,'CMIP5 AL dimres'!$A$1:$E$34,3)*VLOOKUP($I455,'CMIP5 AL dimres'!$A$1:$E$34,3)*VLOOKUP($J455,'CMIP5 AL dimres'!$A$1:$E$34,3)*VLOOKUP($K455,'CMIP5 AL dimres'!$A$1:$E$34,3)*$F455)*4)/1000000)*C455</f>
        <v>10.616832</v>
      </c>
      <c r="O455" s="77">
        <f>(((VLOOKUP($H455,'CMIP5 AL dimres'!$A$1:$E$34,4)*VLOOKUP($I455,'CMIP5 AL dimres'!$A$1:$E$34,4)*VLOOKUP($J455,'CMIP5 AL dimres'!$A$1:$E$34,4)*VLOOKUP($K455,'CMIP5 AL dimres'!$A$1:$E$34,4)*$F455)*4)/1000000)*C455</f>
        <v>2.6542080000000001</v>
      </c>
      <c r="P455" s="77">
        <f>(((VLOOKUP($H455,'CMIP5 AL dimres'!$A$1:$E$34,5)*VLOOKUP($I455,'CMIP5 AL dimres'!$A$1:$E$34,5)*VLOOKUP($J455,'CMIP5 AL dimres'!$A$1:$E$34,5)*VLOOKUP($K455,'CMIP5 AL dimres'!$A$1:$E$34,5)*$F455)*4)/1000000)*C455</f>
        <v>0.66355200000000003</v>
      </c>
    </row>
    <row r="456" spans="1:16" ht="13">
      <c r="A456" s="16">
        <v>1</v>
      </c>
      <c r="B456" s="17" t="s">
        <v>2154</v>
      </c>
      <c r="C456" s="16">
        <v>1</v>
      </c>
      <c r="D456" s="74" t="s">
        <v>3055</v>
      </c>
      <c r="E456" s="75" t="s">
        <v>871</v>
      </c>
      <c r="F456" s="86">
        <v>12</v>
      </c>
      <c r="G456" s="16" t="s">
        <v>702</v>
      </c>
      <c r="H456" s="15" t="s">
        <v>2933</v>
      </c>
      <c r="I456" s="15" t="s">
        <v>2897</v>
      </c>
      <c r="J456" s="15">
        <v>1</v>
      </c>
      <c r="K456" s="15">
        <v>1</v>
      </c>
      <c r="L456" s="16">
        <v>2</v>
      </c>
      <c r="M456" s="77">
        <f>(((VLOOKUP($H456,'CMIP5 AL dimres'!$A$1:$E$34,2)*VLOOKUP($I456,'CMIP5 AL dimres'!$A$1:$E$34,2)*VLOOKUP($J456,'CMIP5 AL dimres'!$A$1:$E$34,2)*VLOOKUP($K456,'CMIP5 AL dimres'!$A$1:$E$34,2)*$F456)*4)/1000000)*C456</f>
        <v>42.467328000000002</v>
      </c>
      <c r="N456" s="77">
        <f>(((VLOOKUP($H456,'CMIP5 AL dimres'!$A$1:$E$34,3)*VLOOKUP($I456,'CMIP5 AL dimres'!$A$1:$E$34,3)*VLOOKUP($J456,'CMIP5 AL dimres'!$A$1:$E$34,3)*VLOOKUP($K456,'CMIP5 AL dimres'!$A$1:$E$34,3)*$F456)*4)/1000000)*C456</f>
        <v>10.616832</v>
      </c>
      <c r="O456" s="77">
        <f>(((VLOOKUP($H456,'CMIP5 AL dimres'!$A$1:$E$34,4)*VLOOKUP($I456,'CMIP5 AL dimres'!$A$1:$E$34,4)*VLOOKUP($J456,'CMIP5 AL dimres'!$A$1:$E$34,4)*VLOOKUP($K456,'CMIP5 AL dimres'!$A$1:$E$34,4)*$F456)*4)/1000000)*C456</f>
        <v>2.6542080000000001</v>
      </c>
      <c r="P456" s="77">
        <f>(((VLOOKUP($H456,'CMIP5 AL dimres'!$A$1:$E$34,5)*VLOOKUP($I456,'CMIP5 AL dimres'!$A$1:$E$34,5)*VLOOKUP($J456,'CMIP5 AL dimres'!$A$1:$E$34,5)*VLOOKUP($K456,'CMIP5 AL dimres'!$A$1:$E$34,5)*$F456)*4)/1000000)*C456</f>
        <v>0.66355200000000003</v>
      </c>
    </row>
    <row r="457" spans="1:16" ht="13">
      <c r="A457" s="16">
        <v>2</v>
      </c>
      <c r="B457" s="17" t="s">
        <v>2050</v>
      </c>
      <c r="C457" s="16">
        <v>1</v>
      </c>
      <c r="D457" s="74" t="s">
        <v>3055</v>
      </c>
      <c r="E457" s="75" t="s">
        <v>871</v>
      </c>
      <c r="F457" s="86">
        <v>12</v>
      </c>
      <c r="G457" s="16" t="s">
        <v>702</v>
      </c>
      <c r="H457" s="15" t="s">
        <v>2933</v>
      </c>
      <c r="I457" s="15" t="s">
        <v>2897</v>
      </c>
      <c r="J457" s="15">
        <v>1</v>
      </c>
      <c r="K457" s="15">
        <v>1</v>
      </c>
      <c r="L457" s="16">
        <v>2</v>
      </c>
      <c r="M457" s="77">
        <f>(((VLOOKUP($H457,'CMIP5 AL dimres'!$A$1:$E$34,2)*VLOOKUP($I457,'CMIP5 AL dimres'!$A$1:$E$34,2)*VLOOKUP($J457,'CMIP5 AL dimres'!$A$1:$E$34,2)*VLOOKUP($K457,'CMIP5 AL dimres'!$A$1:$E$34,2)*$F457)*4)/1000000)*C457</f>
        <v>42.467328000000002</v>
      </c>
      <c r="N457" s="77">
        <f>(((VLOOKUP($H457,'CMIP5 AL dimres'!$A$1:$E$34,3)*VLOOKUP($I457,'CMIP5 AL dimres'!$A$1:$E$34,3)*VLOOKUP($J457,'CMIP5 AL dimres'!$A$1:$E$34,3)*VLOOKUP($K457,'CMIP5 AL dimres'!$A$1:$E$34,3)*$F457)*4)/1000000)*C457</f>
        <v>10.616832</v>
      </c>
      <c r="O457" s="77">
        <f>(((VLOOKUP($H457,'CMIP5 AL dimres'!$A$1:$E$34,4)*VLOOKUP($I457,'CMIP5 AL dimres'!$A$1:$E$34,4)*VLOOKUP($J457,'CMIP5 AL dimres'!$A$1:$E$34,4)*VLOOKUP($K457,'CMIP5 AL dimres'!$A$1:$E$34,4)*$F457)*4)/1000000)*C457</f>
        <v>2.6542080000000001</v>
      </c>
      <c r="P457" s="77">
        <f>(((VLOOKUP($H457,'CMIP5 AL dimres'!$A$1:$E$34,5)*VLOOKUP($I457,'CMIP5 AL dimres'!$A$1:$E$34,5)*VLOOKUP($J457,'CMIP5 AL dimres'!$A$1:$E$34,5)*VLOOKUP($K457,'CMIP5 AL dimres'!$A$1:$E$34,5)*$F457)*4)/1000000)*C457</f>
        <v>0.66355200000000003</v>
      </c>
    </row>
    <row r="458" spans="1:16" ht="13">
      <c r="A458" s="16">
        <v>2</v>
      </c>
      <c r="B458" s="17" t="s">
        <v>2174</v>
      </c>
      <c r="C458" s="16">
        <v>1</v>
      </c>
      <c r="D458" s="74" t="s">
        <v>3055</v>
      </c>
      <c r="E458" s="75" t="s">
        <v>871</v>
      </c>
      <c r="F458" s="86">
        <v>12</v>
      </c>
      <c r="G458" s="16" t="s">
        <v>702</v>
      </c>
      <c r="H458" s="15" t="s">
        <v>2933</v>
      </c>
      <c r="I458" s="15" t="s">
        <v>2897</v>
      </c>
      <c r="J458" s="15">
        <v>1</v>
      </c>
      <c r="K458" s="15">
        <v>1</v>
      </c>
      <c r="L458" s="16">
        <v>2</v>
      </c>
      <c r="M458" s="77">
        <f>(((VLOOKUP($H458,'CMIP5 AL dimres'!$A$1:$E$34,2)*VLOOKUP($I458,'CMIP5 AL dimres'!$A$1:$E$34,2)*VLOOKUP($J458,'CMIP5 AL dimres'!$A$1:$E$34,2)*VLOOKUP($K458,'CMIP5 AL dimres'!$A$1:$E$34,2)*$F458)*4)/1000000)*C458</f>
        <v>42.467328000000002</v>
      </c>
      <c r="N458" s="77">
        <f>(((VLOOKUP($H458,'CMIP5 AL dimres'!$A$1:$E$34,3)*VLOOKUP($I458,'CMIP5 AL dimres'!$A$1:$E$34,3)*VLOOKUP($J458,'CMIP5 AL dimres'!$A$1:$E$34,3)*VLOOKUP($K458,'CMIP5 AL dimres'!$A$1:$E$34,3)*$F458)*4)/1000000)*C458</f>
        <v>10.616832</v>
      </c>
      <c r="O458" s="77">
        <f>(((VLOOKUP($H458,'CMIP5 AL dimres'!$A$1:$E$34,4)*VLOOKUP($I458,'CMIP5 AL dimres'!$A$1:$E$34,4)*VLOOKUP($J458,'CMIP5 AL dimres'!$A$1:$E$34,4)*VLOOKUP($K458,'CMIP5 AL dimres'!$A$1:$E$34,4)*$F458)*4)/1000000)*C458</f>
        <v>2.6542080000000001</v>
      </c>
      <c r="P458" s="77">
        <f>(((VLOOKUP($H458,'CMIP5 AL dimres'!$A$1:$E$34,5)*VLOOKUP($I458,'CMIP5 AL dimres'!$A$1:$E$34,5)*VLOOKUP($J458,'CMIP5 AL dimres'!$A$1:$E$34,5)*VLOOKUP($K458,'CMIP5 AL dimres'!$A$1:$E$34,5)*$F458)*4)/1000000)*C458</f>
        <v>0.66355200000000003</v>
      </c>
    </row>
    <row r="459" spans="1:16" ht="13">
      <c r="A459" s="16">
        <v>2</v>
      </c>
      <c r="B459" s="17" t="s">
        <v>1712</v>
      </c>
      <c r="C459" s="16">
        <v>1</v>
      </c>
      <c r="D459" s="74" t="s">
        <v>3055</v>
      </c>
      <c r="E459" s="75" t="s">
        <v>871</v>
      </c>
      <c r="F459" s="86">
        <v>12</v>
      </c>
      <c r="G459" s="16" t="s">
        <v>702</v>
      </c>
      <c r="H459" s="15" t="s">
        <v>2933</v>
      </c>
      <c r="I459" s="15" t="s">
        <v>2897</v>
      </c>
      <c r="J459" s="15">
        <v>1</v>
      </c>
      <c r="K459" s="15">
        <v>1</v>
      </c>
      <c r="L459" s="16">
        <v>2</v>
      </c>
      <c r="M459" s="77">
        <f>(((VLOOKUP($H459,'CMIP5 AL dimres'!$A$1:$E$34,2)*VLOOKUP($I459,'CMIP5 AL dimres'!$A$1:$E$34,2)*VLOOKUP($J459,'CMIP5 AL dimres'!$A$1:$E$34,2)*VLOOKUP($K459,'CMIP5 AL dimres'!$A$1:$E$34,2)*$F459)*4)/1000000)*C459</f>
        <v>42.467328000000002</v>
      </c>
      <c r="N459" s="77">
        <f>(((VLOOKUP($H459,'CMIP5 AL dimres'!$A$1:$E$34,3)*VLOOKUP($I459,'CMIP5 AL dimres'!$A$1:$E$34,3)*VLOOKUP($J459,'CMIP5 AL dimres'!$A$1:$E$34,3)*VLOOKUP($K459,'CMIP5 AL dimres'!$A$1:$E$34,3)*$F459)*4)/1000000)*C459</f>
        <v>10.616832</v>
      </c>
      <c r="O459" s="77">
        <f>(((VLOOKUP($H459,'CMIP5 AL dimres'!$A$1:$E$34,4)*VLOOKUP($I459,'CMIP5 AL dimres'!$A$1:$E$34,4)*VLOOKUP($J459,'CMIP5 AL dimres'!$A$1:$E$34,4)*VLOOKUP($K459,'CMIP5 AL dimres'!$A$1:$E$34,4)*$F459)*4)/1000000)*C459</f>
        <v>2.6542080000000001</v>
      </c>
      <c r="P459" s="77">
        <f>(((VLOOKUP($H459,'CMIP5 AL dimres'!$A$1:$E$34,5)*VLOOKUP($I459,'CMIP5 AL dimres'!$A$1:$E$34,5)*VLOOKUP($J459,'CMIP5 AL dimres'!$A$1:$E$34,5)*VLOOKUP($K459,'CMIP5 AL dimres'!$A$1:$E$34,5)*$F459)*4)/1000000)*C459</f>
        <v>0.66355200000000003</v>
      </c>
    </row>
    <row r="460" spans="1:16" ht="13">
      <c r="A460" s="16">
        <v>1</v>
      </c>
      <c r="B460" s="17" t="s">
        <v>1714</v>
      </c>
      <c r="C460" s="16">
        <v>1</v>
      </c>
      <c r="D460" s="74" t="s">
        <v>3055</v>
      </c>
      <c r="E460" s="75" t="s">
        <v>871</v>
      </c>
      <c r="F460" s="86">
        <v>12</v>
      </c>
      <c r="G460" s="16" t="s">
        <v>702</v>
      </c>
      <c r="H460" s="15" t="s">
        <v>2933</v>
      </c>
      <c r="I460" s="15" t="s">
        <v>2897</v>
      </c>
      <c r="J460" s="15">
        <v>1</v>
      </c>
      <c r="K460" s="15">
        <v>1</v>
      </c>
      <c r="L460" s="16">
        <v>2</v>
      </c>
      <c r="M460" s="77">
        <f>(((VLOOKUP($H460,'CMIP5 AL dimres'!$A$1:$E$34,2)*VLOOKUP($I460,'CMIP5 AL dimres'!$A$1:$E$34,2)*VLOOKUP($J460,'CMIP5 AL dimres'!$A$1:$E$34,2)*VLOOKUP($K460,'CMIP5 AL dimres'!$A$1:$E$34,2)*$F460)*4)/1000000)*C460</f>
        <v>42.467328000000002</v>
      </c>
      <c r="N460" s="77">
        <f>(((VLOOKUP($H460,'CMIP5 AL dimres'!$A$1:$E$34,3)*VLOOKUP($I460,'CMIP5 AL dimres'!$A$1:$E$34,3)*VLOOKUP($J460,'CMIP5 AL dimres'!$A$1:$E$34,3)*VLOOKUP($K460,'CMIP5 AL dimres'!$A$1:$E$34,3)*$F460)*4)/1000000)*C460</f>
        <v>10.616832</v>
      </c>
      <c r="O460" s="77">
        <f>(((VLOOKUP($H460,'CMIP5 AL dimres'!$A$1:$E$34,4)*VLOOKUP($I460,'CMIP5 AL dimres'!$A$1:$E$34,4)*VLOOKUP($J460,'CMIP5 AL dimres'!$A$1:$E$34,4)*VLOOKUP($K460,'CMIP5 AL dimres'!$A$1:$E$34,4)*$F460)*4)/1000000)*C460</f>
        <v>2.6542080000000001</v>
      </c>
      <c r="P460" s="77">
        <f>(((VLOOKUP($H460,'CMIP5 AL dimres'!$A$1:$E$34,5)*VLOOKUP($I460,'CMIP5 AL dimres'!$A$1:$E$34,5)*VLOOKUP($J460,'CMIP5 AL dimres'!$A$1:$E$34,5)*VLOOKUP($K460,'CMIP5 AL dimres'!$A$1:$E$34,5)*$F460)*4)/1000000)*C460</f>
        <v>0.66355200000000003</v>
      </c>
    </row>
    <row r="461" spans="1:16" ht="13">
      <c r="A461" s="16">
        <v>2</v>
      </c>
      <c r="B461" s="17" t="s">
        <v>2054</v>
      </c>
      <c r="C461" s="16">
        <v>1</v>
      </c>
      <c r="D461" s="74" t="s">
        <v>3055</v>
      </c>
      <c r="E461" s="75" t="s">
        <v>871</v>
      </c>
      <c r="F461" s="86">
        <v>12</v>
      </c>
      <c r="G461" s="16" t="s">
        <v>702</v>
      </c>
      <c r="H461" s="15" t="s">
        <v>2933</v>
      </c>
      <c r="I461" s="15" t="s">
        <v>2897</v>
      </c>
      <c r="J461" s="15">
        <v>1</v>
      </c>
      <c r="K461" s="15">
        <v>1</v>
      </c>
      <c r="L461" s="16">
        <v>2</v>
      </c>
      <c r="M461" s="77">
        <f>(((VLOOKUP($H461,'CMIP5 AL dimres'!$A$1:$E$34,2)*VLOOKUP($I461,'CMIP5 AL dimres'!$A$1:$E$34,2)*VLOOKUP($J461,'CMIP5 AL dimres'!$A$1:$E$34,2)*VLOOKUP($K461,'CMIP5 AL dimres'!$A$1:$E$34,2)*$F461)*4)/1000000)*C461</f>
        <v>42.467328000000002</v>
      </c>
      <c r="N461" s="77">
        <f>(((VLOOKUP($H461,'CMIP5 AL dimres'!$A$1:$E$34,3)*VLOOKUP($I461,'CMIP5 AL dimres'!$A$1:$E$34,3)*VLOOKUP($J461,'CMIP5 AL dimres'!$A$1:$E$34,3)*VLOOKUP($K461,'CMIP5 AL dimres'!$A$1:$E$34,3)*$F461)*4)/1000000)*C461</f>
        <v>10.616832</v>
      </c>
      <c r="O461" s="77">
        <f>(((VLOOKUP($H461,'CMIP5 AL dimres'!$A$1:$E$34,4)*VLOOKUP($I461,'CMIP5 AL dimres'!$A$1:$E$34,4)*VLOOKUP($J461,'CMIP5 AL dimres'!$A$1:$E$34,4)*VLOOKUP($K461,'CMIP5 AL dimres'!$A$1:$E$34,4)*$F461)*4)/1000000)*C461</f>
        <v>2.6542080000000001</v>
      </c>
      <c r="P461" s="77">
        <f>(((VLOOKUP($H461,'CMIP5 AL dimres'!$A$1:$E$34,5)*VLOOKUP($I461,'CMIP5 AL dimres'!$A$1:$E$34,5)*VLOOKUP($J461,'CMIP5 AL dimres'!$A$1:$E$34,5)*VLOOKUP($K461,'CMIP5 AL dimres'!$A$1:$E$34,5)*$F461)*4)/1000000)*C461</f>
        <v>0.66355200000000003</v>
      </c>
    </row>
    <row r="462" spans="1:16" ht="13">
      <c r="A462" s="16">
        <v>1</v>
      </c>
      <c r="B462" s="17" t="s">
        <v>2052</v>
      </c>
      <c r="C462" s="16">
        <v>1</v>
      </c>
      <c r="D462" s="74" t="s">
        <v>3055</v>
      </c>
      <c r="E462" s="75" t="s">
        <v>871</v>
      </c>
      <c r="F462" s="86">
        <v>12</v>
      </c>
      <c r="G462" s="16" t="s">
        <v>702</v>
      </c>
      <c r="H462" s="15" t="s">
        <v>2933</v>
      </c>
      <c r="I462" s="15" t="s">
        <v>2897</v>
      </c>
      <c r="J462" s="15">
        <v>1</v>
      </c>
      <c r="K462" s="15">
        <v>1</v>
      </c>
      <c r="L462" s="16">
        <v>2</v>
      </c>
      <c r="M462" s="77">
        <f>(((VLOOKUP($H462,'CMIP5 AL dimres'!$A$1:$E$34,2)*VLOOKUP($I462,'CMIP5 AL dimres'!$A$1:$E$34,2)*VLOOKUP($J462,'CMIP5 AL dimres'!$A$1:$E$34,2)*VLOOKUP($K462,'CMIP5 AL dimres'!$A$1:$E$34,2)*$F462)*4)/1000000)*C462</f>
        <v>42.467328000000002</v>
      </c>
      <c r="N462" s="77">
        <f>(((VLOOKUP($H462,'CMIP5 AL dimres'!$A$1:$E$34,3)*VLOOKUP($I462,'CMIP5 AL dimres'!$A$1:$E$34,3)*VLOOKUP($J462,'CMIP5 AL dimres'!$A$1:$E$34,3)*VLOOKUP($K462,'CMIP5 AL dimres'!$A$1:$E$34,3)*$F462)*4)/1000000)*C462</f>
        <v>10.616832</v>
      </c>
      <c r="O462" s="77">
        <f>(((VLOOKUP($H462,'CMIP5 AL dimres'!$A$1:$E$34,4)*VLOOKUP($I462,'CMIP5 AL dimres'!$A$1:$E$34,4)*VLOOKUP($J462,'CMIP5 AL dimres'!$A$1:$E$34,4)*VLOOKUP($K462,'CMIP5 AL dimres'!$A$1:$E$34,4)*$F462)*4)/1000000)*C462</f>
        <v>2.6542080000000001</v>
      </c>
      <c r="P462" s="77">
        <f>(((VLOOKUP($H462,'CMIP5 AL dimres'!$A$1:$E$34,5)*VLOOKUP($I462,'CMIP5 AL dimres'!$A$1:$E$34,5)*VLOOKUP($J462,'CMIP5 AL dimres'!$A$1:$E$34,5)*VLOOKUP($K462,'CMIP5 AL dimres'!$A$1:$E$34,5)*$F462)*4)/1000000)*C462</f>
        <v>0.66355200000000003</v>
      </c>
    </row>
    <row r="463" spans="1:16" ht="13">
      <c r="A463" s="16">
        <v>1</v>
      </c>
      <c r="B463" s="17" t="s">
        <v>2167</v>
      </c>
      <c r="C463" s="16">
        <v>1</v>
      </c>
      <c r="D463" s="74" t="s">
        <v>3055</v>
      </c>
      <c r="E463" s="75" t="s">
        <v>871</v>
      </c>
      <c r="F463" s="86">
        <v>12</v>
      </c>
      <c r="G463" s="16" t="s">
        <v>702</v>
      </c>
      <c r="H463" s="15" t="s">
        <v>2933</v>
      </c>
      <c r="I463" s="15" t="s">
        <v>2897</v>
      </c>
      <c r="J463" s="15">
        <v>1</v>
      </c>
      <c r="K463" s="15">
        <v>1</v>
      </c>
      <c r="L463" s="16">
        <v>2</v>
      </c>
      <c r="M463" s="77">
        <f>(((VLOOKUP($H463,'CMIP5 AL dimres'!$A$1:$E$34,2)*VLOOKUP($I463,'CMIP5 AL dimres'!$A$1:$E$34,2)*VLOOKUP($J463,'CMIP5 AL dimres'!$A$1:$E$34,2)*VLOOKUP($K463,'CMIP5 AL dimres'!$A$1:$E$34,2)*$F463)*4)/1000000)*C463</f>
        <v>42.467328000000002</v>
      </c>
      <c r="N463" s="77">
        <f>(((VLOOKUP($H463,'CMIP5 AL dimres'!$A$1:$E$34,3)*VLOOKUP($I463,'CMIP5 AL dimres'!$A$1:$E$34,3)*VLOOKUP($J463,'CMIP5 AL dimres'!$A$1:$E$34,3)*VLOOKUP($K463,'CMIP5 AL dimres'!$A$1:$E$34,3)*$F463)*4)/1000000)*C463</f>
        <v>10.616832</v>
      </c>
      <c r="O463" s="77">
        <f>(((VLOOKUP($H463,'CMIP5 AL dimres'!$A$1:$E$34,4)*VLOOKUP($I463,'CMIP5 AL dimres'!$A$1:$E$34,4)*VLOOKUP($J463,'CMIP5 AL dimres'!$A$1:$E$34,4)*VLOOKUP($K463,'CMIP5 AL dimres'!$A$1:$E$34,4)*$F463)*4)/1000000)*C463</f>
        <v>2.6542080000000001</v>
      </c>
      <c r="P463" s="77">
        <f>(((VLOOKUP($H463,'CMIP5 AL dimres'!$A$1:$E$34,5)*VLOOKUP($I463,'CMIP5 AL dimres'!$A$1:$E$34,5)*VLOOKUP($J463,'CMIP5 AL dimres'!$A$1:$E$34,5)*VLOOKUP($K463,'CMIP5 AL dimres'!$A$1:$E$34,5)*$F463)*4)/1000000)*C463</f>
        <v>0.66355200000000003</v>
      </c>
    </row>
    <row r="464" spans="1:16" ht="13">
      <c r="A464" s="16">
        <v>2</v>
      </c>
      <c r="B464" s="17" t="s">
        <v>2057</v>
      </c>
      <c r="C464" s="16">
        <v>1</v>
      </c>
      <c r="D464" s="74" t="s">
        <v>3055</v>
      </c>
      <c r="E464" s="75" t="s">
        <v>871</v>
      </c>
      <c r="F464" s="86">
        <v>12</v>
      </c>
      <c r="G464" s="16" t="s">
        <v>702</v>
      </c>
      <c r="H464" s="15" t="s">
        <v>2933</v>
      </c>
      <c r="I464" s="15" t="s">
        <v>2897</v>
      </c>
      <c r="J464" s="15">
        <v>1</v>
      </c>
      <c r="K464" s="15">
        <v>1</v>
      </c>
      <c r="L464" s="16">
        <v>2</v>
      </c>
      <c r="M464" s="77">
        <f>(((VLOOKUP($H464,'CMIP5 AL dimres'!$A$1:$E$34,2)*VLOOKUP($I464,'CMIP5 AL dimres'!$A$1:$E$34,2)*VLOOKUP($J464,'CMIP5 AL dimres'!$A$1:$E$34,2)*VLOOKUP($K464,'CMIP5 AL dimres'!$A$1:$E$34,2)*$F464)*4)/1000000)*C464</f>
        <v>42.467328000000002</v>
      </c>
      <c r="N464" s="77">
        <f>(((VLOOKUP($H464,'CMIP5 AL dimres'!$A$1:$E$34,3)*VLOOKUP($I464,'CMIP5 AL dimres'!$A$1:$E$34,3)*VLOOKUP($J464,'CMIP5 AL dimres'!$A$1:$E$34,3)*VLOOKUP($K464,'CMIP5 AL dimres'!$A$1:$E$34,3)*$F464)*4)/1000000)*C464</f>
        <v>10.616832</v>
      </c>
      <c r="O464" s="77">
        <f>(((VLOOKUP($H464,'CMIP5 AL dimres'!$A$1:$E$34,4)*VLOOKUP($I464,'CMIP5 AL dimres'!$A$1:$E$34,4)*VLOOKUP($J464,'CMIP5 AL dimres'!$A$1:$E$34,4)*VLOOKUP($K464,'CMIP5 AL dimres'!$A$1:$E$34,4)*$F464)*4)/1000000)*C464</f>
        <v>2.6542080000000001</v>
      </c>
      <c r="P464" s="77">
        <f>(((VLOOKUP($H464,'CMIP5 AL dimres'!$A$1:$E$34,5)*VLOOKUP($I464,'CMIP5 AL dimres'!$A$1:$E$34,5)*VLOOKUP($J464,'CMIP5 AL dimres'!$A$1:$E$34,5)*VLOOKUP($K464,'CMIP5 AL dimres'!$A$1:$E$34,5)*$F464)*4)/1000000)*C464</f>
        <v>0.66355200000000003</v>
      </c>
    </row>
    <row r="465" spans="1:16" ht="13">
      <c r="A465" s="16">
        <v>2</v>
      </c>
      <c r="B465" s="17" t="s">
        <v>2059</v>
      </c>
      <c r="C465" s="16">
        <v>1</v>
      </c>
      <c r="D465" s="74" t="s">
        <v>3055</v>
      </c>
      <c r="E465" s="75" t="s">
        <v>871</v>
      </c>
      <c r="F465" s="86">
        <v>12</v>
      </c>
      <c r="G465" s="16" t="s">
        <v>702</v>
      </c>
      <c r="H465" s="15" t="s">
        <v>2933</v>
      </c>
      <c r="I465" s="15" t="s">
        <v>2897</v>
      </c>
      <c r="J465" s="15">
        <v>1</v>
      </c>
      <c r="K465" s="15">
        <v>1</v>
      </c>
      <c r="L465" s="16">
        <v>2</v>
      </c>
      <c r="M465" s="77">
        <f>(((VLOOKUP($H465,'CMIP5 AL dimres'!$A$1:$E$34,2)*VLOOKUP($I465,'CMIP5 AL dimres'!$A$1:$E$34,2)*VLOOKUP($J465,'CMIP5 AL dimres'!$A$1:$E$34,2)*VLOOKUP($K465,'CMIP5 AL dimres'!$A$1:$E$34,2)*$F465)*4)/1000000)*C465</f>
        <v>42.467328000000002</v>
      </c>
      <c r="N465" s="77">
        <f>(((VLOOKUP($H465,'CMIP5 AL dimres'!$A$1:$E$34,3)*VLOOKUP($I465,'CMIP5 AL dimres'!$A$1:$E$34,3)*VLOOKUP($J465,'CMIP5 AL dimres'!$A$1:$E$34,3)*VLOOKUP($K465,'CMIP5 AL dimres'!$A$1:$E$34,3)*$F465)*4)/1000000)*C465</f>
        <v>10.616832</v>
      </c>
      <c r="O465" s="77">
        <f>(((VLOOKUP($H465,'CMIP5 AL dimres'!$A$1:$E$34,4)*VLOOKUP($I465,'CMIP5 AL dimres'!$A$1:$E$34,4)*VLOOKUP($J465,'CMIP5 AL dimres'!$A$1:$E$34,4)*VLOOKUP($K465,'CMIP5 AL dimres'!$A$1:$E$34,4)*$F465)*4)/1000000)*C465</f>
        <v>2.6542080000000001</v>
      </c>
      <c r="P465" s="77">
        <f>(((VLOOKUP($H465,'CMIP5 AL dimres'!$A$1:$E$34,5)*VLOOKUP($I465,'CMIP5 AL dimres'!$A$1:$E$34,5)*VLOOKUP($J465,'CMIP5 AL dimres'!$A$1:$E$34,5)*VLOOKUP($K465,'CMIP5 AL dimres'!$A$1:$E$34,5)*$F465)*4)/1000000)*C465</f>
        <v>0.66355200000000003</v>
      </c>
    </row>
    <row r="466" spans="1:16" ht="13">
      <c r="A466" s="16">
        <v>2</v>
      </c>
      <c r="B466" s="17" t="s">
        <v>1934</v>
      </c>
      <c r="C466" s="16">
        <v>1</v>
      </c>
      <c r="D466" s="74" t="s">
        <v>3055</v>
      </c>
      <c r="E466" s="75" t="s">
        <v>871</v>
      </c>
      <c r="F466" s="86">
        <v>12</v>
      </c>
      <c r="G466" s="16" t="s">
        <v>702</v>
      </c>
      <c r="H466" s="15" t="s">
        <v>2933</v>
      </c>
      <c r="I466" s="15" t="s">
        <v>2897</v>
      </c>
      <c r="J466" s="15">
        <v>1</v>
      </c>
      <c r="K466" s="15">
        <v>1</v>
      </c>
      <c r="L466" s="16">
        <v>2</v>
      </c>
      <c r="M466" s="77">
        <f>(((VLOOKUP($H466,'CMIP5 AL dimres'!$A$1:$E$34,2)*VLOOKUP($I466,'CMIP5 AL dimres'!$A$1:$E$34,2)*VLOOKUP($J466,'CMIP5 AL dimres'!$A$1:$E$34,2)*VLOOKUP($K466,'CMIP5 AL dimres'!$A$1:$E$34,2)*$F466)*4)/1000000)*C466</f>
        <v>42.467328000000002</v>
      </c>
      <c r="N466" s="77">
        <f>(((VLOOKUP($H466,'CMIP5 AL dimres'!$A$1:$E$34,3)*VLOOKUP($I466,'CMIP5 AL dimres'!$A$1:$E$34,3)*VLOOKUP($J466,'CMIP5 AL dimres'!$A$1:$E$34,3)*VLOOKUP($K466,'CMIP5 AL dimres'!$A$1:$E$34,3)*$F466)*4)/1000000)*C466</f>
        <v>10.616832</v>
      </c>
      <c r="O466" s="77">
        <f>(((VLOOKUP($H466,'CMIP5 AL dimres'!$A$1:$E$34,4)*VLOOKUP($I466,'CMIP5 AL dimres'!$A$1:$E$34,4)*VLOOKUP($J466,'CMIP5 AL dimres'!$A$1:$E$34,4)*VLOOKUP($K466,'CMIP5 AL dimres'!$A$1:$E$34,4)*$F466)*4)/1000000)*C466</f>
        <v>2.6542080000000001</v>
      </c>
      <c r="P466" s="77">
        <f>(((VLOOKUP($H466,'CMIP5 AL dimres'!$A$1:$E$34,5)*VLOOKUP($I466,'CMIP5 AL dimres'!$A$1:$E$34,5)*VLOOKUP($J466,'CMIP5 AL dimres'!$A$1:$E$34,5)*VLOOKUP($K466,'CMIP5 AL dimres'!$A$1:$E$34,5)*$F466)*4)/1000000)*C466</f>
        <v>0.66355200000000003</v>
      </c>
    </row>
    <row r="467" spans="1:16" ht="13">
      <c r="A467" s="16">
        <v>1</v>
      </c>
      <c r="B467" s="17" t="s">
        <v>2171</v>
      </c>
      <c r="C467" s="16">
        <v>1</v>
      </c>
      <c r="D467" s="74" t="s">
        <v>3055</v>
      </c>
      <c r="E467" s="75" t="s">
        <v>871</v>
      </c>
      <c r="F467" s="86">
        <v>12</v>
      </c>
      <c r="G467" s="16" t="s">
        <v>702</v>
      </c>
      <c r="H467" s="15" t="s">
        <v>2933</v>
      </c>
      <c r="I467" s="15" t="s">
        <v>2897</v>
      </c>
      <c r="J467" s="15">
        <v>1</v>
      </c>
      <c r="K467" s="15">
        <v>1</v>
      </c>
      <c r="L467" s="16">
        <v>2</v>
      </c>
      <c r="M467" s="77">
        <f>(((VLOOKUP($H467,'CMIP5 AL dimres'!$A$1:$E$34,2)*VLOOKUP($I467,'CMIP5 AL dimres'!$A$1:$E$34,2)*VLOOKUP($J467,'CMIP5 AL dimres'!$A$1:$E$34,2)*VLOOKUP($K467,'CMIP5 AL dimres'!$A$1:$E$34,2)*$F467)*4)/1000000)*C467</f>
        <v>42.467328000000002</v>
      </c>
      <c r="N467" s="77">
        <f>(((VLOOKUP($H467,'CMIP5 AL dimres'!$A$1:$E$34,3)*VLOOKUP($I467,'CMIP5 AL dimres'!$A$1:$E$34,3)*VLOOKUP($J467,'CMIP5 AL dimres'!$A$1:$E$34,3)*VLOOKUP($K467,'CMIP5 AL dimres'!$A$1:$E$34,3)*$F467)*4)/1000000)*C467</f>
        <v>10.616832</v>
      </c>
      <c r="O467" s="77">
        <f>(((VLOOKUP($H467,'CMIP5 AL dimres'!$A$1:$E$34,4)*VLOOKUP($I467,'CMIP5 AL dimres'!$A$1:$E$34,4)*VLOOKUP($J467,'CMIP5 AL dimres'!$A$1:$E$34,4)*VLOOKUP($K467,'CMIP5 AL dimres'!$A$1:$E$34,4)*$F467)*4)/1000000)*C467</f>
        <v>2.6542080000000001</v>
      </c>
      <c r="P467" s="77">
        <f>(((VLOOKUP($H467,'CMIP5 AL dimres'!$A$1:$E$34,5)*VLOOKUP($I467,'CMIP5 AL dimres'!$A$1:$E$34,5)*VLOOKUP($J467,'CMIP5 AL dimres'!$A$1:$E$34,5)*VLOOKUP($K467,'CMIP5 AL dimres'!$A$1:$E$34,5)*$F467)*4)/1000000)*C467</f>
        <v>0.66355200000000003</v>
      </c>
    </row>
    <row r="468" spans="1:16" ht="13">
      <c r="A468" s="16">
        <v>2</v>
      </c>
      <c r="B468" s="17" t="s">
        <v>1936</v>
      </c>
      <c r="C468" s="16">
        <v>1</v>
      </c>
      <c r="D468" s="74" t="s">
        <v>3055</v>
      </c>
      <c r="E468" s="75" t="s">
        <v>871</v>
      </c>
      <c r="F468" s="86">
        <v>12</v>
      </c>
      <c r="G468" s="16" t="s">
        <v>702</v>
      </c>
      <c r="H468" s="15" t="s">
        <v>2933</v>
      </c>
      <c r="I468" s="15" t="s">
        <v>2897</v>
      </c>
      <c r="J468" s="15">
        <v>1</v>
      </c>
      <c r="K468" s="15">
        <v>1</v>
      </c>
      <c r="L468" s="16">
        <v>2</v>
      </c>
      <c r="M468" s="77">
        <f>(((VLOOKUP($H468,'CMIP5 AL dimres'!$A$1:$E$34,2)*VLOOKUP($I468,'CMIP5 AL dimres'!$A$1:$E$34,2)*VLOOKUP($J468,'CMIP5 AL dimres'!$A$1:$E$34,2)*VLOOKUP($K468,'CMIP5 AL dimres'!$A$1:$E$34,2)*$F468)*4)/1000000)*C468</f>
        <v>42.467328000000002</v>
      </c>
      <c r="N468" s="77">
        <f>(((VLOOKUP($H468,'CMIP5 AL dimres'!$A$1:$E$34,3)*VLOOKUP($I468,'CMIP5 AL dimres'!$A$1:$E$34,3)*VLOOKUP($J468,'CMIP5 AL dimres'!$A$1:$E$34,3)*VLOOKUP($K468,'CMIP5 AL dimres'!$A$1:$E$34,3)*$F468)*4)/1000000)*C468</f>
        <v>10.616832</v>
      </c>
      <c r="O468" s="77">
        <f>(((VLOOKUP($H468,'CMIP5 AL dimres'!$A$1:$E$34,4)*VLOOKUP($I468,'CMIP5 AL dimres'!$A$1:$E$34,4)*VLOOKUP($J468,'CMIP5 AL dimres'!$A$1:$E$34,4)*VLOOKUP($K468,'CMIP5 AL dimres'!$A$1:$E$34,4)*$F468)*4)/1000000)*C468</f>
        <v>2.6542080000000001</v>
      </c>
      <c r="P468" s="77">
        <f>(((VLOOKUP($H468,'CMIP5 AL dimres'!$A$1:$E$34,5)*VLOOKUP($I468,'CMIP5 AL dimres'!$A$1:$E$34,5)*VLOOKUP($J468,'CMIP5 AL dimres'!$A$1:$E$34,5)*VLOOKUP($K468,'CMIP5 AL dimres'!$A$1:$E$34,5)*$F468)*4)/1000000)*C468</f>
        <v>0.66355200000000003</v>
      </c>
    </row>
    <row r="469" spans="1:16" ht="13">
      <c r="A469" s="16">
        <v>1</v>
      </c>
      <c r="B469" s="17" t="s">
        <v>1938</v>
      </c>
      <c r="C469" s="16">
        <v>1</v>
      </c>
      <c r="D469" s="74" t="s">
        <v>3055</v>
      </c>
      <c r="E469" s="75" t="s">
        <v>871</v>
      </c>
      <c r="F469" s="86">
        <v>12</v>
      </c>
      <c r="G469" s="16" t="s">
        <v>702</v>
      </c>
      <c r="H469" s="15" t="s">
        <v>2933</v>
      </c>
      <c r="I469" s="15" t="s">
        <v>2897</v>
      </c>
      <c r="J469" s="15">
        <v>1</v>
      </c>
      <c r="K469" s="15">
        <v>1</v>
      </c>
      <c r="L469" s="16">
        <v>2</v>
      </c>
      <c r="M469" s="77">
        <f>(((VLOOKUP($H469,'CMIP5 AL dimres'!$A$1:$E$34,2)*VLOOKUP($I469,'CMIP5 AL dimres'!$A$1:$E$34,2)*VLOOKUP($J469,'CMIP5 AL dimres'!$A$1:$E$34,2)*VLOOKUP($K469,'CMIP5 AL dimres'!$A$1:$E$34,2)*$F469)*4)/1000000)*C469</f>
        <v>42.467328000000002</v>
      </c>
      <c r="N469" s="77">
        <f>(((VLOOKUP($H469,'CMIP5 AL dimres'!$A$1:$E$34,3)*VLOOKUP($I469,'CMIP5 AL dimres'!$A$1:$E$34,3)*VLOOKUP($J469,'CMIP5 AL dimres'!$A$1:$E$34,3)*VLOOKUP($K469,'CMIP5 AL dimres'!$A$1:$E$34,3)*$F469)*4)/1000000)*C469</f>
        <v>10.616832</v>
      </c>
      <c r="O469" s="77">
        <f>(((VLOOKUP($H469,'CMIP5 AL dimres'!$A$1:$E$34,4)*VLOOKUP($I469,'CMIP5 AL dimres'!$A$1:$E$34,4)*VLOOKUP($J469,'CMIP5 AL dimres'!$A$1:$E$34,4)*VLOOKUP($K469,'CMIP5 AL dimres'!$A$1:$E$34,4)*$F469)*4)/1000000)*C469</f>
        <v>2.6542080000000001</v>
      </c>
      <c r="P469" s="77">
        <f>(((VLOOKUP($H469,'CMIP5 AL dimres'!$A$1:$E$34,5)*VLOOKUP($I469,'CMIP5 AL dimres'!$A$1:$E$34,5)*VLOOKUP($J469,'CMIP5 AL dimres'!$A$1:$E$34,5)*VLOOKUP($K469,'CMIP5 AL dimres'!$A$1:$E$34,5)*$F469)*4)/1000000)*C469</f>
        <v>0.66355200000000003</v>
      </c>
    </row>
    <row r="470" spans="1:16" ht="13">
      <c r="A470" s="16">
        <v>1</v>
      </c>
      <c r="B470" s="17" t="s">
        <v>1941</v>
      </c>
      <c r="C470" s="16">
        <v>1</v>
      </c>
      <c r="D470" s="74" t="s">
        <v>3055</v>
      </c>
      <c r="E470" s="75" t="s">
        <v>871</v>
      </c>
      <c r="F470" s="86">
        <v>12</v>
      </c>
      <c r="G470" s="16" t="s">
        <v>702</v>
      </c>
      <c r="H470" s="15" t="s">
        <v>2933</v>
      </c>
      <c r="I470" s="15" t="s">
        <v>2897</v>
      </c>
      <c r="J470" s="15">
        <v>1</v>
      </c>
      <c r="K470" s="15">
        <v>1</v>
      </c>
      <c r="L470" s="16">
        <v>2</v>
      </c>
      <c r="M470" s="77">
        <f>(((VLOOKUP($H470,'CMIP5 AL dimres'!$A$1:$E$34,2)*VLOOKUP($I470,'CMIP5 AL dimres'!$A$1:$E$34,2)*VLOOKUP($J470,'CMIP5 AL dimres'!$A$1:$E$34,2)*VLOOKUP($K470,'CMIP5 AL dimres'!$A$1:$E$34,2)*$F470)*4)/1000000)*C470</f>
        <v>42.467328000000002</v>
      </c>
      <c r="N470" s="77">
        <f>(((VLOOKUP($H470,'CMIP5 AL dimres'!$A$1:$E$34,3)*VLOOKUP($I470,'CMIP5 AL dimres'!$A$1:$E$34,3)*VLOOKUP($J470,'CMIP5 AL dimres'!$A$1:$E$34,3)*VLOOKUP($K470,'CMIP5 AL dimres'!$A$1:$E$34,3)*$F470)*4)/1000000)*C470</f>
        <v>10.616832</v>
      </c>
      <c r="O470" s="77">
        <f>(((VLOOKUP($H470,'CMIP5 AL dimres'!$A$1:$E$34,4)*VLOOKUP($I470,'CMIP5 AL dimres'!$A$1:$E$34,4)*VLOOKUP($J470,'CMIP5 AL dimres'!$A$1:$E$34,4)*VLOOKUP($K470,'CMIP5 AL dimres'!$A$1:$E$34,4)*$F470)*4)/1000000)*C470</f>
        <v>2.6542080000000001</v>
      </c>
      <c r="P470" s="77">
        <f>(((VLOOKUP($H470,'CMIP5 AL dimres'!$A$1:$E$34,5)*VLOOKUP($I470,'CMIP5 AL dimres'!$A$1:$E$34,5)*VLOOKUP($J470,'CMIP5 AL dimres'!$A$1:$E$34,5)*VLOOKUP($K470,'CMIP5 AL dimres'!$A$1:$E$34,5)*$F470)*4)/1000000)*C470</f>
        <v>0.66355200000000003</v>
      </c>
    </row>
    <row r="471" spans="1:16" ht="13">
      <c r="A471" s="16" t="s">
        <v>3045</v>
      </c>
      <c r="B471" s="17" t="s">
        <v>1944</v>
      </c>
      <c r="C471" s="16">
        <v>1</v>
      </c>
      <c r="D471" s="74" t="s">
        <v>3055</v>
      </c>
      <c r="E471" s="75" t="s">
        <v>871</v>
      </c>
      <c r="F471" s="86">
        <v>12</v>
      </c>
      <c r="G471" s="16" t="s">
        <v>702</v>
      </c>
      <c r="H471" s="15" t="s">
        <v>2933</v>
      </c>
      <c r="I471" s="15" t="s">
        <v>2897</v>
      </c>
      <c r="J471" s="15">
        <v>1</v>
      </c>
      <c r="K471" s="15">
        <v>1</v>
      </c>
      <c r="L471" s="16">
        <v>2</v>
      </c>
      <c r="M471" s="77">
        <f>(((VLOOKUP($H471,'CMIP5 AL dimres'!$A$1:$E$34,2)*VLOOKUP($I471,'CMIP5 AL dimres'!$A$1:$E$34,2)*VLOOKUP($J471,'CMIP5 AL dimres'!$A$1:$E$34,2)*VLOOKUP($K471,'CMIP5 AL dimres'!$A$1:$E$34,2)*$F471)*4)/1000000)*C471</f>
        <v>42.467328000000002</v>
      </c>
      <c r="N471" s="77">
        <f>(((VLOOKUP($H471,'CMIP5 AL dimres'!$A$1:$E$34,3)*VLOOKUP($I471,'CMIP5 AL dimres'!$A$1:$E$34,3)*VLOOKUP($J471,'CMIP5 AL dimres'!$A$1:$E$34,3)*VLOOKUP($K471,'CMIP5 AL dimres'!$A$1:$E$34,3)*$F471)*4)/1000000)*C471</f>
        <v>10.616832</v>
      </c>
      <c r="O471" s="77">
        <f>(((VLOOKUP($H471,'CMIP5 AL dimres'!$A$1:$E$34,4)*VLOOKUP($I471,'CMIP5 AL dimres'!$A$1:$E$34,4)*VLOOKUP($J471,'CMIP5 AL dimres'!$A$1:$E$34,4)*VLOOKUP($K471,'CMIP5 AL dimres'!$A$1:$E$34,4)*$F471)*4)/1000000)*C471</f>
        <v>2.6542080000000001</v>
      </c>
      <c r="P471" s="77">
        <f>(((VLOOKUP($H471,'CMIP5 AL dimres'!$A$1:$E$34,5)*VLOOKUP($I471,'CMIP5 AL dimres'!$A$1:$E$34,5)*VLOOKUP($J471,'CMIP5 AL dimres'!$A$1:$E$34,5)*VLOOKUP($K471,'CMIP5 AL dimres'!$A$1:$E$34,5)*$F471)*4)/1000000)*C471</f>
        <v>0.66355200000000003</v>
      </c>
    </row>
    <row r="472" spans="1:16" ht="13">
      <c r="A472" s="16" t="s">
        <v>3045</v>
      </c>
      <c r="B472" s="17" t="s">
        <v>2063</v>
      </c>
      <c r="C472" s="16">
        <v>1</v>
      </c>
      <c r="D472" s="74" t="s">
        <v>3055</v>
      </c>
      <c r="E472" s="75" t="s">
        <v>871</v>
      </c>
      <c r="F472" s="86">
        <v>12</v>
      </c>
      <c r="G472" s="16" t="s">
        <v>702</v>
      </c>
      <c r="H472" s="15" t="s">
        <v>2933</v>
      </c>
      <c r="I472" s="15" t="s">
        <v>2897</v>
      </c>
      <c r="J472" s="15">
        <v>1</v>
      </c>
      <c r="K472" s="15">
        <v>1</v>
      </c>
      <c r="L472" s="16">
        <v>2</v>
      </c>
      <c r="M472" s="77">
        <f>(((VLOOKUP($H472,'CMIP5 AL dimres'!$A$1:$E$34,2)*VLOOKUP($I472,'CMIP5 AL dimres'!$A$1:$E$34,2)*VLOOKUP($J472,'CMIP5 AL dimres'!$A$1:$E$34,2)*VLOOKUP($K472,'CMIP5 AL dimres'!$A$1:$E$34,2)*$F472)*4)/1000000)*C472</f>
        <v>42.467328000000002</v>
      </c>
      <c r="N472" s="77">
        <f>(((VLOOKUP($H472,'CMIP5 AL dimres'!$A$1:$E$34,3)*VLOOKUP($I472,'CMIP5 AL dimres'!$A$1:$E$34,3)*VLOOKUP($J472,'CMIP5 AL dimres'!$A$1:$E$34,3)*VLOOKUP($K472,'CMIP5 AL dimres'!$A$1:$E$34,3)*$F472)*4)/1000000)*C472</f>
        <v>10.616832</v>
      </c>
      <c r="O472" s="77">
        <f>(((VLOOKUP($H472,'CMIP5 AL dimres'!$A$1:$E$34,4)*VLOOKUP($I472,'CMIP5 AL dimres'!$A$1:$E$34,4)*VLOOKUP($J472,'CMIP5 AL dimres'!$A$1:$E$34,4)*VLOOKUP($K472,'CMIP5 AL dimres'!$A$1:$E$34,4)*$F472)*4)/1000000)*C472</f>
        <v>2.6542080000000001</v>
      </c>
      <c r="P472" s="77">
        <f>(((VLOOKUP($H472,'CMIP5 AL dimres'!$A$1:$E$34,5)*VLOOKUP($I472,'CMIP5 AL dimres'!$A$1:$E$34,5)*VLOOKUP($J472,'CMIP5 AL dimres'!$A$1:$E$34,5)*VLOOKUP($K472,'CMIP5 AL dimres'!$A$1:$E$34,5)*$F472)*4)/1000000)*C472</f>
        <v>0.66355200000000003</v>
      </c>
    </row>
    <row r="473" spans="1:16" ht="13">
      <c r="A473" s="16">
        <v>1</v>
      </c>
      <c r="B473" s="17" t="s">
        <v>1849</v>
      </c>
      <c r="C473" s="16">
        <v>1</v>
      </c>
      <c r="D473" s="74" t="s">
        <v>3055</v>
      </c>
      <c r="E473" s="75" t="s">
        <v>871</v>
      </c>
      <c r="F473" s="86">
        <v>12</v>
      </c>
      <c r="G473" s="16" t="s">
        <v>702</v>
      </c>
      <c r="H473" s="15" t="s">
        <v>2933</v>
      </c>
      <c r="I473" s="15" t="s">
        <v>2897</v>
      </c>
      <c r="J473" s="15">
        <v>1</v>
      </c>
      <c r="K473" s="15">
        <v>1</v>
      </c>
      <c r="L473" s="16">
        <v>2</v>
      </c>
      <c r="M473" s="77">
        <f>(((VLOOKUP($H473,'CMIP5 AL dimres'!$A$1:$E$34,2)*VLOOKUP($I473,'CMIP5 AL dimres'!$A$1:$E$34,2)*VLOOKUP($J473,'CMIP5 AL dimres'!$A$1:$E$34,2)*VLOOKUP($K473,'CMIP5 AL dimres'!$A$1:$E$34,2)*$F473)*4)/1000000)*C473</f>
        <v>42.467328000000002</v>
      </c>
      <c r="N473" s="77">
        <f>(((VLOOKUP($H473,'CMIP5 AL dimres'!$A$1:$E$34,3)*VLOOKUP($I473,'CMIP5 AL dimres'!$A$1:$E$34,3)*VLOOKUP($J473,'CMIP5 AL dimres'!$A$1:$E$34,3)*VLOOKUP($K473,'CMIP5 AL dimres'!$A$1:$E$34,3)*$F473)*4)/1000000)*C473</f>
        <v>10.616832</v>
      </c>
      <c r="O473" s="77">
        <f>(((VLOOKUP($H473,'CMIP5 AL dimres'!$A$1:$E$34,4)*VLOOKUP($I473,'CMIP5 AL dimres'!$A$1:$E$34,4)*VLOOKUP($J473,'CMIP5 AL dimres'!$A$1:$E$34,4)*VLOOKUP($K473,'CMIP5 AL dimres'!$A$1:$E$34,4)*$F473)*4)/1000000)*C473</f>
        <v>2.6542080000000001</v>
      </c>
      <c r="P473" s="77">
        <f>(((VLOOKUP($H473,'CMIP5 AL dimres'!$A$1:$E$34,5)*VLOOKUP($I473,'CMIP5 AL dimres'!$A$1:$E$34,5)*VLOOKUP($J473,'CMIP5 AL dimres'!$A$1:$E$34,5)*VLOOKUP($K473,'CMIP5 AL dimres'!$A$1:$E$34,5)*$F473)*4)/1000000)*C473</f>
        <v>0.66355200000000003</v>
      </c>
    </row>
    <row r="474" spans="1:16" ht="13">
      <c r="A474" s="16">
        <v>1</v>
      </c>
      <c r="B474" s="17" t="s">
        <v>1851</v>
      </c>
      <c r="C474" s="16">
        <v>1</v>
      </c>
      <c r="D474" s="74" t="s">
        <v>3055</v>
      </c>
      <c r="E474" s="75" t="s">
        <v>871</v>
      </c>
      <c r="F474" s="86">
        <v>12</v>
      </c>
      <c r="G474" s="16" t="s">
        <v>702</v>
      </c>
      <c r="H474" s="15" t="s">
        <v>2933</v>
      </c>
      <c r="I474" s="15" t="s">
        <v>2897</v>
      </c>
      <c r="J474" s="15">
        <v>1</v>
      </c>
      <c r="K474" s="15">
        <v>1</v>
      </c>
      <c r="L474" s="16">
        <v>2</v>
      </c>
      <c r="M474" s="77">
        <f>(((VLOOKUP($H474,'CMIP5 AL dimres'!$A$1:$E$34,2)*VLOOKUP($I474,'CMIP5 AL dimres'!$A$1:$E$34,2)*VLOOKUP($J474,'CMIP5 AL dimres'!$A$1:$E$34,2)*VLOOKUP($K474,'CMIP5 AL dimres'!$A$1:$E$34,2)*$F474)*4)/1000000)*C474</f>
        <v>42.467328000000002</v>
      </c>
      <c r="N474" s="77">
        <f>(((VLOOKUP($H474,'CMIP5 AL dimres'!$A$1:$E$34,3)*VLOOKUP($I474,'CMIP5 AL dimres'!$A$1:$E$34,3)*VLOOKUP($J474,'CMIP5 AL dimres'!$A$1:$E$34,3)*VLOOKUP($K474,'CMIP5 AL dimres'!$A$1:$E$34,3)*$F474)*4)/1000000)*C474</f>
        <v>10.616832</v>
      </c>
      <c r="O474" s="77">
        <f>(((VLOOKUP($H474,'CMIP5 AL dimres'!$A$1:$E$34,4)*VLOOKUP($I474,'CMIP5 AL dimres'!$A$1:$E$34,4)*VLOOKUP($J474,'CMIP5 AL dimres'!$A$1:$E$34,4)*VLOOKUP($K474,'CMIP5 AL dimres'!$A$1:$E$34,4)*$F474)*4)/1000000)*C474</f>
        <v>2.6542080000000001</v>
      </c>
      <c r="P474" s="77">
        <f>(((VLOOKUP($H474,'CMIP5 AL dimres'!$A$1:$E$34,5)*VLOOKUP($I474,'CMIP5 AL dimres'!$A$1:$E$34,5)*VLOOKUP($J474,'CMIP5 AL dimres'!$A$1:$E$34,5)*VLOOKUP($K474,'CMIP5 AL dimres'!$A$1:$E$34,5)*$F474)*4)/1000000)*C474</f>
        <v>0.66355200000000003</v>
      </c>
    </row>
    <row r="475" spans="1:16" ht="13">
      <c r="A475" s="16">
        <v>1</v>
      </c>
      <c r="B475" s="17" t="s">
        <v>1853</v>
      </c>
      <c r="C475" s="16">
        <v>1</v>
      </c>
      <c r="D475" s="74" t="s">
        <v>3055</v>
      </c>
      <c r="E475" s="75" t="s">
        <v>871</v>
      </c>
      <c r="F475" s="86">
        <v>12</v>
      </c>
      <c r="G475" s="16" t="s">
        <v>702</v>
      </c>
      <c r="H475" s="15" t="s">
        <v>2933</v>
      </c>
      <c r="I475" s="15" t="s">
        <v>2897</v>
      </c>
      <c r="J475" s="15">
        <v>1</v>
      </c>
      <c r="K475" s="15">
        <v>1</v>
      </c>
      <c r="L475" s="16">
        <v>2</v>
      </c>
      <c r="M475" s="77">
        <f>(((VLOOKUP($H475,'CMIP5 AL dimres'!$A$1:$E$34,2)*VLOOKUP($I475,'CMIP5 AL dimres'!$A$1:$E$34,2)*VLOOKUP($J475,'CMIP5 AL dimres'!$A$1:$E$34,2)*VLOOKUP($K475,'CMIP5 AL dimres'!$A$1:$E$34,2)*$F475)*4)/1000000)*C475</f>
        <v>42.467328000000002</v>
      </c>
      <c r="N475" s="77">
        <f>(((VLOOKUP($H475,'CMIP5 AL dimres'!$A$1:$E$34,3)*VLOOKUP($I475,'CMIP5 AL dimres'!$A$1:$E$34,3)*VLOOKUP($J475,'CMIP5 AL dimres'!$A$1:$E$34,3)*VLOOKUP($K475,'CMIP5 AL dimres'!$A$1:$E$34,3)*$F475)*4)/1000000)*C475</f>
        <v>10.616832</v>
      </c>
      <c r="O475" s="77">
        <f>(((VLOOKUP($H475,'CMIP5 AL dimres'!$A$1:$E$34,4)*VLOOKUP($I475,'CMIP5 AL dimres'!$A$1:$E$34,4)*VLOOKUP($J475,'CMIP5 AL dimres'!$A$1:$E$34,4)*VLOOKUP($K475,'CMIP5 AL dimres'!$A$1:$E$34,4)*$F475)*4)/1000000)*C475</f>
        <v>2.6542080000000001</v>
      </c>
      <c r="P475" s="77">
        <f>(((VLOOKUP($H475,'CMIP5 AL dimres'!$A$1:$E$34,5)*VLOOKUP($I475,'CMIP5 AL dimres'!$A$1:$E$34,5)*VLOOKUP($J475,'CMIP5 AL dimres'!$A$1:$E$34,5)*VLOOKUP($K475,'CMIP5 AL dimres'!$A$1:$E$34,5)*$F475)*4)/1000000)*C475</f>
        <v>0.66355200000000003</v>
      </c>
    </row>
    <row r="476" spans="1:16" ht="13">
      <c r="A476" s="16">
        <v>1</v>
      </c>
      <c r="B476" s="17" t="s">
        <v>2074</v>
      </c>
      <c r="C476" s="16">
        <v>1</v>
      </c>
      <c r="D476" s="74" t="s">
        <v>3055</v>
      </c>
      <c r="E476" s="75" t="s">
        <v>871</v>
      </c>
      <c r="F476" s="86">
        <v>12</v>
      </c>
      <c r="G476" s="16" t="s">
        <v>702</v>
      </c>
      <c r="H476" s="15" t="s">
        <v>2933</v>
      </c>
      <c r="I476" s="15" t="s">
        <v>2897</v>
      </c>
      <c r="J476" s="15">
        <v>1</v>
      </c>
      <c r="K476" s="15">
        <v>1</v>
      </c>
      <c r="L476" s="16">
        <v>2</v>
      </c>
      <c r="M476" s="77">
        <f>(((VLOOKUP($H476,'CMIP5 AL dimres'!$A$1:$E$34,2)*VLOOKUP($I476,'CMIP5 AL dimres'!$A$1:$E$34,2)*VLOOKUP($J476,'CMIP5 AL dimres'!$A$1:$E$34,2)*VLOOKUP($K476,'CMIP5 AL dimres'!$A$1:$E$34,2)*$F476)*4)/1000000)*C476</f>
        <v>42.467328000000002</v>
      </c>
      <c r="N476" s="77">
        <f>(((VLOOKUP($H476,'CMIP5 AL dimres'!$A$1:$E$34,3)*VLOOKUP($I476,'CMIP5 AL dimres'!$A$1:$E$34,3)*VLOOKUP($J476,'CMIP5 AL dimres'!$A$1:$E$34,3)*VLOOKUP($K476,'CMIP5 AL dimres'!$A$1:$E$34,3)*$F476)*4)/1000000)*C476</f>
        <v>10.616832</v>
      </c>
      <c r="O476" s="77">
        <f>(((VLOOKUP($H476,'CMIP5 AL dimres'!$A$1:$E$34,4)*VLOOKUP($I476,'CMIP5 AL dimres'!$A$1:$E$34,4)*VLOOKUP($J476,'CMIP5 AL dimres'!$A$1:$E$34,4)*VLOOKUP($K476,'CMIP5 AL dimres'!$A$1:$E$34,4)*$F476)*4)/1000000)*C476</f>
        <v>2.6542080000000001</v>
      </c>
      <c r="P476" s="77">
        <f>(((VLOOKUP($H476,'CMIP5 AL dimres'!$A$1:$E$34,5)*VLOOKUP($I476,'CMIP5 AL dimres'!$A$1:$E$34,5)*VLOOKUP($J476,'CMIP5 AL dimres'!$A$1:$E$34,5)*VLOOKUP($K476,'CMIP5 AL dimres'!$A$1:$E$34,5)*$F476)*4)/1000000)*C476</f>
        <v>0.66355200000000003</v>
      </c>
    </row>
    <row r="477" spans="1:16" ht="13">
      <c r="A477" s="16">
        <v>1</v>
      </c>
      <c r="B477" s="17" t="s">
        <v>2076</v>
      </c>
      <c r="C477" s="16">
        <v>1</v>
      </c>
      <c r="D477" s="74" t="s">
        <v>3055</v>
      </c>
      <c r="E477" s="75" t="s">
        <v>871</v>
      </c>
      <c r="F477" s="86">
        <v>12</v>
      </c>
      <c r="G477" s="16" t="s">
        <v>702</v>
      </c>
      <c r="H477" s="15" t="s">
        <v>2933</v>
      </c>
      <c r="I477" s="15" t="s">
        <v>2897</v>
      </c>
      <c r="J477" s="15">
        <v>1</v>
      </c>
      <c r="K477" s="15">
        <v>1</v>
      </c>
      <c r="L477" s="16">
        <v>2</v>
      </c>
      <c r="M477" s="77">
        <f>(((VLOOKUP($H477,'CMIP5 AL dimres'!$A$1:$E$34,2)*VLOOKUP($I477,'CMIP5 AL dimres'!$A$1:$E$34,2)*VLOOKUP($J477,'CMIP5 AL dimres'!$A$1:$E$34,2)*VLOOKUP($K477,'CMIP5 AL dimres'!$A$1:$E$34,2)*$F477)*4)/1000000)*C477</f>
        <v>42.467328000000002</v>
      </c>
      <c r="N477" s="77">
        <f>(((VLOOKUP($H477,'CMIP5 AL dimres'!$A$1:$E$34,3)*VLOOKUP($I477,'CMIP5 AL dimres'!$A$1:$E$34,3)*VLOOKUP($J477,'CMIP5 AL dimres'!$A$1:$E$34,3)*VLOOKUP($K477,'CMIP5 AL dimres'!$A$1:$E$34,3)*$F477)*4)/1000000)*C477</f>
        <v>10.616832</v>
      </c>
      <c r="O477" s="77">
        <f>(((VLOOKUP($H477,'CMIP5 AL dimres'!$A$1:$E$34,4)*VLOOKUP($I477,'CMIP5 AL dimres'!$A$1:$E$34,4)*VLOOKUP($J477,'CMIP5 AL dimres'!$A$1:$E$34,4)*VLOOKUP($K477,'CMIP5 AL dimres'!$A$1:$E$34,4)*$F477)*4)/1000000)*C477</f>
        <v>2.6542080000000001</v>
      </c>
      <c r="P477" s="77">
        <f>(((VLOOKUP($H477,'CMIP5 AL dimres'!$A$1:$E$34,5)*VLOOKUP($I477,'CMIP5 AL dimres'!$A$1:$E$34,5)*VLOOKUP($J477,'CMIP5 AL dimres'!$A$1:$E$34,5)*VLOOKUP($K477,'CMIP5 AL dimres'!$A$1:$E$34,5)*$F477)*4)/1000000)*C477</f>
        <v>0.66355200000000003</v>
      </c>
    </row>
    <row r="478" spans="1:16" ht="13">
      <c r="A478" s="16">
        <v>1</v>
      </c>
      <c r="B478" s="17" t="s">
        <v>1963</v>
      </c>
      <c r="C478" s="16">
        <v>1</v>
      </c>
      <c r="D478" s="74" t="s">
        <v>3055</v>
      </c>
      <c r="E478" s="75" t="s">
        <v>871</v>
      </c>
      <c r="F478" s="86">
        <v>12</v>
      </c>
      <c r="G478" s="16" t="s">
        <v>702</v>
      </c>
      <c r="H478" s="15" t="s">
        <v>2933</v>
      </c>
      <c r="I478" s="15" t="s">
        <v>2897</v>
      </c>
      <c r="J478" s="15">
        <v>1</v>
      </c>
      <c r="K478" s="15">
        <v>1</v>
      </c>
      <c r="L478" s="16">
        <v>2</v>
      </c>
      <c r="M478" s="77">
        <f>(((VLOOKUP($H478,'CMIP5 AL dimres'!$A$1:$E$34,2)*VLOOKUP($I478,'CMIP5 AL dimres'!$A$1:$E$34,2)*VLOOKUP($J478,'CMIP5 AL dimres'!$A$1:$E$34,2)*VLOOKUP($K478,'CMIP5 AL dimres'!$A$1:$E$34,2)*$F478)*4)/1000000)*C478</f>
        <v>42.467328000000002</v>
      </c>
      <c r="N478" s="77">
        <f>(((VLOOKUP($H478,'CMIP5 AL dimres'!$A$1:$E$34,3)*VLOOKUP($I478,'CMIP5 AL dimres'!$A$1:$E$34,3)*VLOOKUP($J478,'CMIP5 AL dimres'!$A$1:$E$34,3)*VLOOKUP($K478,'CMIP5 AL dimres'!$A$1:$E$34,3)*$F478)*4)/1000000)*C478</f>
        <v>10.616832</v>
      </c>
      <c r="O478" s="77">
        <f>(((VLOOKUP($H478,'CMIP5 AL dimres'!$A$1:$E$34,4)*VLOOKUP($I478,'CMIP5 AL dimres'!$A$1:$E$34,4)*VLOOKUP($J478,'CMIP5 AL dimres'!$A$1:$E$34,4)*VLOOKUP($K478,'CMIP5 AL dimres'!$A$1:$E$34,4)*$F478)*4)/1000000)*C478</f>
        <v>2.6542080000000001</v>
      </c>
      <c r="P478" s="77">
        <f>(((VLOOKUP($H478,'CMIP5 AL dimres'!$A$1:$E$34,5)*VLOOKUP($I478,'CMIP5 AL dimres'!$A$1:$E$34,5)*VLOOKUP($J478,'CMIP5 AL dimres'!$A$1:$E$34,5)*VLOOKUP($K478,'CMIP5 AL dimres'!$A$1:$E$34,5)*$F478)*4)/1000000)*C478</f>
        <v>0.66355200000000003</v>
      </c>
    </row>
    <row r="479" spans="1:16" ht="13">
      <c r="A479" s="16">
        <v>1</v>
      </c>
      <c r="B479" s="17" t="s">
        <v>1967</v>
      </c>
      <c r="C479" s="16">
        <v>1</v>
      </c>
      <c r="D479" s="74" t="s">
        <v>3055</v>
      </c>
      <c r="E479" s="75" t="s">
        <v>871</v>
      </c>
      <c r="F479" s="86">
        <v>12</v>
      </c>
      <c r="G479" s="16" t="s">
        <v>702</v>
      </c>
      <c r="H479" s="15" t="s">
        <v>2933</v>
      </c>
      <c r="I479" s="15" t="s">
        <v>2897</v>
      </c>
      <c r="J479" s="15">
        <v>1</v>
      </c>
      <c r="K479" s="15">
        <v>1</v>
      </c>
      <c r="L479" s="16">
        <v>2</v>
      </c>
      <c r="M479" s="77">
        <f>(((VLOOKUP($H479,'CMIP5 AL dimres'!$A$1:$E$34,2)*VLOOKUP($I479,'CMIP5 AL dimres'!$A$1:$E$34,2)*VLOOKUP($J479,'CMIP5 AL dimres'!$A$1:$E$34,2)*VLOOKUP($K479,'CMIP5 AL dimres'!$A$1:$E$34,2)*$F479)*4)/1000000)*C479</f>
        <v>42.467328000000002</v>
      </c>
      <c r="N479" s="77">
        <f>(((VLOOKUP($H479,'CMIP5 AL dimres'!$A$1:$E$34,3)*VLOOKUP($I479,'CMIP5 AL dimres'!$A$1:$E$34,3)*VLOOKUP($J479,'CMIP5 AL dimres'!$A$1:$E$34,3)*VLOOKUP($K479,'CMIP5 AL dimres'!$A$1:$E$34,3)*$F479)*4)/1000000)*C479</f>
        <v>10.616832</v>
      </c>
      <c r="O479" s="77">
        <f>(((VLOOKUP($H479,'CMIP5 AL dimres'!$A$1:$E$34,4)*VLOOKUP($I479,'CMIP5 AL dimres'!$A$1:$E$34,4)*VLOOKUP($J479,'CMIP5 AL dimres'!$A$1:$E$34,4)*VLOOKUP($K479,'CMIP5 AL dimres'!$A$1:$E$34,4)*$F479)*4)/1000000)*C479</f>
        <v>2.6542080000000001</v>
      </c>
      <c r="P479" s="77">
        <f>(((VLOOKUP($H479,'CMIP5 AL dimres'!$A$1:$E$34,5)*VLOOKUP($I479,'CMIP5 AL dimres'!$A$1:$E$34,5)*VLOOKUP($J479,'CMIP5 AL dimres'!$A$1:$E$34,5)*VLOOKUP($K479,'CMIP5 AL dimres'!$A$1:$E$34,5)*$F479)*4)/1000000)*C479</f>
        <v>0.66355200000000003</v>
      </c>
    </row>
    <row r="480" spans="1:16" ht="13">
      <c r="A480" s="16">
        <v>1</v>
      </c>
      <c r="B480" s="17" t="s">
        <v>1969</v>
      </c>
      <c r="C480" s="16">
        <v>1</v>
      </c>
      <c r="D480" s="74" t="s">
        <v>3055</v>
      </c>
      <c r="E480" s="75" t="s">
        <v>871</v>
      </c>
      <c r="F480" s="86">
        <v>12</v>
      </c>
      <c r="G480" s="16" t="s">
        <v>702</v>
      </c>
      <c r="H480" s="15" t="s">
        <v>2933</v>
      </c>
      <c r="I480" s="15" t="s">
        <v>2897</v>
      </c>
      <c r="J480" s="15">
        <v>1</v>
      </c>
      <c r="K480" s="15">
        <v>1</v>
      </c>
      <c r="L480" s="16">
        <v>2</v>
      </c>
      <c r="M480" s="77">
        <f>(((VLOOKUP($H480,'CMIP5 AL dimres'!$A$1:$E$34,2)*VLOOKUP($I480,'CMIP5 AL dimres'!$A$1:$E$34,2)*VLOOKUP($J480,'CMIP5 AL dimres'!$A$1:$E$34,2)*VLOOKUP($K480,'CMIP5 AL dimres'!$A$1:$E$34,2)*$F480)*4)/1000000)*C480</f>
        <v>42.467328000000002</v>
      </c>
      <c r="N480" s="77">
        <f>(((VLOOKUP($H480,'CMIP5 AL dimres'!$A$1:$E$34,3)*VLOOKUP($I480,'CMIP5 AL dimres'!$A$1:$E$34,3)*VLOOKUP($J480,'CMIP5 AL dimres'!$A$1:$E$34,3)*VLOOKUP($K480,'CMIP5 AL dimres'!$A$1:$E$34,3)*$F480)*4)/1000000)*C480</f>
        <v>10.616832</v>
      </c>
      <c r="O480" s="77">
        <f>(((VLOOKUP($H480,'CMIP5 AL dimres'!$A$1:$E$34,4)*VLOOKUP($I480,'CMIP5 AL dimres'!$A$1:$E$34,4)*VLOOKUP($J480,'CMIP5 AL dimres'!$A$1:$E$34,4)*VLOOKUP($K480,'CMIP5 AL dimres'!$A$1:$E$34,4)*$F480)*4)/1000000)*C480</f>
        <v>2.6542080000000001</v>
      </c>
      <c r="P480" s="77">
        <f>(((VLOOKUP($H480,'CMIP5 AL dimres'!$A$1:$E$34,5)*VLOOKUP($I480,'CMIP5 AL dimres'!$A$1:$E$34,5)*VLOOKUP($J480,'CMIP5 AL dimres'!$A$1:$E$34,5)*VLOOKUP($K480,'CMIP5 AL dimres'!$A$1:$E$34,5)*$F480)*4)/1000000)*C480</f>
        <v>0.66355200000000003</v>
      </c>
    </row>
    <row r="481" spans="1:16" ht="13">
      <c r="A481" s="16">
        <v>1</v>
      </c>
      <c r="B481" s="17" t="s">
        <v>2088</v>
      </c>
      <c r="C481" s="16">
        <v>1</v>
      </c>
      <c r="D481" s="74" t="s">
        <v>3055</v>
      </c>
      <c r="E481" s="75" t="s">
        <v>871</v>
      </c>
      <c r="F481" s="86">
        <v>12</v>
      </c>
      <c r="G481" s="16" t="s">
        <v>702</v>
      </c>
      <c r="H481" s="15" t="s">
        <v>2933</v>
      </c>
      <c r="I481" s="15" t="s">
        <v>2897</v>
      </c>
      <c r="J481" s="15">
        <v>1</v>
      </c>
      <c r="K481" s="15">
        <v>1</v>
      </c>
      <c r="L481" s="16">
        <v>2</v>
      </c>
      <c r="M481" s="77">
        <f>(((VLOOKUP($H481,'CMIP5 AL dimres'!$A$1:$E$34,2)*VLOOKUP($I481,'CMIP5 AL dimres'!$A$1:$E$34,2)*VLOOKUP($J481,'CMIP5 AL dimres'!$A$1:$E$34,2)*VLOOKUP($K481,'CMIP5 AL dimres'!$A$1:$E$34,2)*$F481)*4)/1000000)*C481</f>
        <v>42.467328000000002</v>
      </c>
      <c r="N481" s="77">
        <f>(((VLOOKUP($H481,'CMIP5 AL dimres'!$A$1:$E$34,3)*VLOOKUP($I481,'CMIP5 AL dimres'!$A$1:$E$34,3)*VLOOKUP($J481,'CMIP5 AL dimres'!$A$1:$E$34,3)*VLOOKUP($K481,'CMIP5 AL dimres'!$A$1:$E$34,3)*$F481)*4)/1000000)*C481</f>
        <v>10.616832</v>
      </c>
      <c r="O481" s="77">
        <f>(((VLOOKUP($H481,'CMIP5 AL dimres'!$A$1:$E$34,4)*VLOOKUP($I481,'CMIP5 AL dimres'!$A$1:$E$34,4)*VLOOKUP($J481,'CMIP5 AL dimres'!$A$1:$E$34,4)*VLOOKUP($K481,'CMIP5 AL dimres'!$A$1:$E$34,4)*$F481)*4)/1000000)*C481</f>
        <v>2.6542080000000001</v>
      </c>
      <c r="P481" s="77">
        <f>(((VLOOKUP($H481,'CMIP5 AL dimres'!$A$1:$E$34,5)*VLOOKUP($I481,'CMIP5 AL dimres'!$A$1:$E$34,5)*VLOOKUP($J481,'CMIP5 AL dimres'!$A$1:$E$34,5)*VLOOKUP($K481,'CMIP5 AL dimres'!$A$1:$E$34,5)*$F481)*4)/1000000)*C481</f>
        <v>0.66355200000000003</v>
      </c>
    </row>
    <row r="482" spans="1:16" ht="13">
      <c r="A482" s="16">
        <v>1</v>
      </c>
      <c r="B482" s="17" t="s">
        <v>2091</v>
      </c>
      <c r="C482" s="16">
        <v>1</v>
      </c>
      <c r="D482" s="74" t="s">
        <v>3055</v>
      </c>
      <c r="E482" s="75" t="s">
        <v>871</v>
      </c>
      <c r="F482" s="86">
        <v>12</v>
      </c>
      <c r="G482" s="16" t="s">
        <v>702</v>
      </c>
      <c r="H482" s="15" t="s">
        <v>2933</v>
      </c>
      <c r="I482" s="15" t="s">
        <v>2897</v>
      </c>
      <c r="J482" s="15">
        <v>1</v>
      </c>
      <c r="K482" s="15">
        <v>1</v>
      </c>
      <c r="L482" s="16">
        <v>2</v>
      </c>
      <c r="M482" s="77">
        <f>(((VLOOKUP($H482,'CMIP5 AL dimres'!$A$1:$E$34,2)*VLOOKUP($I482,'CMIP5 AL dimres'!$A$1:$E$34,2)*VLOOKUP($J482,'CMIP5 AL dimres'!$A$1:$E$34,2)*VLOOKUP($K482,'CMIP5 AL dimres'!$A$1:$E$34,2)*$F482)*4)/1000000)*C482</f>
        <v>42.467328000000002</v>
      </c>
      <c r="N482" s="77">
        <f>(((VLOOKUP($H482,'CMIP5 AL dimres'!$A$1:$E$34,3)*VLOOKUP($I482,'CMIP5 AL dimres'!$A$1:$E$34,3)*VLOOKUP($J482,'CMIP5 AL dimres'!$A$1:$E$34,3)*VLOOKUP($K482,'CMIP5 AL dimres'!$A$1:$E$34,3)*$F482)*4)/1000000)*C482</f>
        <v>10.616832</v>
      </c>
      <c r="O482" s="77">
        <f>(((VLOOKUP($H482,'CMIP5 AL dimres'!$A$1:$E$34,4)*VLOOKUP($I482,'CMIP5 AL dimres'!$A$1:$E$34,4)*VLOOKUP($J482,'CMIP5 AL dimres'!$A$1:$E$34,4)*VLOOKUP($K482,'CMIP5 AL dimres'!$A$1:$E$34,4)*$F482)*4)/1000000)*C482</f>
        <v>2.6542080000000001</v>
      </c>
      <c r="P482" s="77">
        <f>(((VLOOKUP($H482,'CMIP5 AL dimres'!$A$1:$E$34,5)*VLOOKUP($I482,'CMIP5 AL dimres'!$A$1:$E$34,5)*VLOOKUP($J482,'CMIP5 AL dimres'!$A$1:$E$34,5)*VLOOKUP($K482,'CMIP5 AL dimres'!$A$1:$E$34,5)*$F482)*4)/1000000)*C482</f>
        <v>0.66355200000000003</v>
      </c>
    </row>
    <row r="483" spans="1:16" ht="13">
      <c r="A483" s="16">
        <v>1</v>
      </c>
      <c r="B483" s="17" t="s">
        <v>1113</v>
      </c>
      <c r="C483" s="16">
        <v>1</v>
      </c>
      <c r="D483" s="74" t="s">
        <v>3055</v>
      </c>
      <c r="E483" s="75" t="s">
        <v>871</v>
      </c>
      <c r="F483" s="86">
        <v>12</v>
      </c>
      <c r="G483" s="16" t="s">
        <v>702</v>
      </c>
      <c r="H483" s="15" t="s">
        <v>2933</v>
      </c>
      <c r="I483" s="15" t="s">
        <v>2897</v>
      </c>
      <c r="J483" s="15">
        <v>1</v>
      </c>
      <c r="K483" s="15">
        <v>1</v>
      </c>
      <c r="L483" s="16">
        <v>2</v>
      </c>
      <c r="M483" s="77">
        <f>(((VLOOKUP($H483,'CMIP5 AL dimres'!$A$1:$E$34,2)*VLOOKUP($I483,'CMIP5 AL dimres'!$A$1:$E$34,2)*VLOOKUP($J483,'CMIP5 AL dimres'!$A$1:$E$34,2)*VLOOKUP($K483,'CMIP5 AL dimres'!$A$1:$E$34,2)*$F483)*4)/1000000)*C483</f>
        <v>42.467328000000002</v>
      </c>
      <c r="N483" s="77">
        <f>(((VLOOKUP($H483,'CMIP5 AL dimres'!$A$1:$E$34,3)*VLOOKUP($I483,'CMIP5 AL dimres'!$A$1:$E$34,3)*VLOOKUP($J483,'CMIP5 AL dimres'!$A$1:$E$34,3)*VLOOKUP($K483,'CMIP5 AL dimres'!$A$1:$E$34,3)*$F483)*4)/1000000)*C483</f>
        <v>10.616832</v>
      </c>
      <c r="O483" s="77">
        <f>(((VLOOKUP($H483,'CMIP5 AL dimres'!$A$1:$E$34,4)*VLOOKUP($I483,'CMIP5 AL dimres'!$A$1:$E$34,4)*VLOOKUP($J483,'CMIP5 AL dimres'!$A$1:$E$34,4)*VLOOKUP($K483,'CMIP5 AL dimres'!$A$1:$E$34,4)*$F483)*4)/1000000)*C483</f>
        <v>2.6542080000000001</v>
      </c>
      <c r="P483" s="77">
        <f>(((VLOOKUP($H483,'CMIP5 AL dimres'!$A$1:$E$34,5)*VLOOKUP($I483,'CMIP5 AL dimres'!$A$1:$E$34,5)*VLOOKUP($J483,'CMIP5 AL dimres'!$A$1:$E$34,5)*VLOOKUP($K483,'CMIP5 AL dimres'!$A$1:$E$34,5)*$F483)*4)/1000000)*C483</f>
        <v>0.66355200000000003</v>
      </c>
    </row>
    <row r="484" spans="1:16" ht="13">
      <c r="A484" s="16">
        <v>1</v>
      </c>
      <c r="B484" s="17" t="s">
        <v>1212</v>
      </c>
      <c r="C484" s="16">
        <v>1</v>
      </c>
      <c r="D484" s="74" t="s">
        <v>3055</v>
      </c>
      <c r="E484" s="75" t="s">
        <v>871</v>
      </c>
      <c r="F484" s="86">
        <v>12</v>
      </c>
      <c r="G484" s="16" t="s">
        <v>702</v>
      </c>
      <c r="H484" s="15" t="s">
        <v>2933</v>
      </c>
      <c r="I484" s="15" t="s">
        <v>2897</v>
      </c>
      <c r="J484" s="15">
        <v>1</v>
      </c>
      <c r="K484" s="15">
        <v>1</v>
      </c>
      <c r="L484" s="16">
        <v>2</v>
      </c>
      <c r="M484" s="77">
        <f>(((VLOOKUP($H484,'CMIP5 AL dimres'!$A$1:$E$34,2)*VLOOKUP($I484,'CMIP5 AL dimres'!$A$1:$E$34,2)*VLOOKUP($J484,'CMIP5 AL dimres'!$A$1:$E$34,2)*VLOOKUP($K484,'CMIP5 AL dimres'!$A$1:$E$34,2)*$F484)*4)/1000000)*C484</f>
        <v>42.467328000000002</v>
      </c>
      <c r="N484" s="77">
        <f>(((VLOOKUP($H484,'CMIP5 AL dimres'!$A$1:$E$34,3)*VLOOKUP($I484,'CMIP5 AL dimres'!$A$1:$E$34,3)*VLOOKUP($J484,'CMIP5 AL dimres'!$A$1:$E$34,3)*VLOOKUP($K484,'CMIP5 AL dimres'!$A$1:$E$34,3)*$F484)*4)/1000000)*C484</f>
        <v>10.616832</v>
      </c>
      <c r="O484" s="77">
        <f>(((VLOOKUP($H484,'CMIP5 AL dimres'!$A$1:$E$34,4)*VLOOKUP($I484,'CMIP5 AL dimres'!$A$1:$E$34,4)*VLOOKUP($J484,'CMIP5 AL dimres'!$A$1:$E$34,4)*VLOOKUP($K484,'CMIP5 AL dimres'!$A$1:$E$34,4)*$F484)*4)/1000000)*C484</f>
        <v>2.6542080000000001</v>
      </c>
      <c r="P484" s="77">
        <f>(((VLOOKUP($H484,'CMIP5 AL dimres'!$A$1:$E$34,5)*VLOOKUP($I484,'CMIP5 AL dimres'!$A$1:$E$34,5)*VLOOKUP($J484,'CMIP5 AL dimres'!$A$1:$E$34,5)*VLOOKUP($K484,'CMIP5 AL dimres'!$A$1:$E$34,5)*$F484)*4)/1000000)*C484</f>
        <v>0.66355200000000003</v>
      </c>
    </row>
    <row r="485" spans="1:16" ht="13">
      <c r="A485" s="16">
        <v>1</v>
      </c>
      <c r="B485" s="17" t="s">
        <v>1209</v>
      </c>
      <c r="C485" s="16">
        <v>1</v>
      </c>
      <c r="D485" s="74" t="s">
        <v>3055</v>
      </c>
      <c r="E485" s="75" t="s">
        <v>871</v>
      </c>
      <c r="F485" s="86">
        <v>12</v>
      </c>
      <c r="G485" s="16" t="s">
        <v>702</v>
      </c>
      <c r="H485" s="15" t="s">
        <v>2933</v>
      </c>
      <c r="I485" s="15" t="s">
        <v>2897</v>
      </c>
      <c r="J485" s="15">
        <v>1</v>
      </c>
      <c r="K485" s="15">
        <v>1</v>
      </c>
      <c r="L485" s="16">
        <v>2</v>
      </c>
      <c r="M485" s="77">
        <f>(((VLOOKUP($H485,'CMIP5 AL dimres'!$A$1:$E$34,2)*VLOOKUP($I485,'CMIP5 AL dimres'!$A$1:$E$34,2)*VLOOKUP($J485,'CMIP5 AL dimres'!$A$1:$E$34,2)*VLOOKUP($K485,'CMIP5 AL dimres'!$A$1:$E$34,2)*$F485)*4)/1000000)*C485</f>
        <v>42.467328000000002</v>
      </c>
      <c r="N485" s="77">
        <f>(((VLOOKUP($H485,'CMIP5 AL dimres'!$A$1:$E$34,3)*VLOOKUP($I485,'CMIP5 AL dimres'!$A$1:$E$34,3)*VLOOKUP($J485,'CMIP5 AL dimres'!$A$1:$E$34,3)*VLOOKUP($K485,'CMIP5 AL dimres'!$A$1:$E$34,3)*$F485)*4)/1000000)*C485</f>
        <v>10.616832</v>
      </c>
      <c r="O485" s="77">
        <f>(((VLOOKUP($H485,'CMIP5 AL dimres'!$A$1:$E$34,4)*VLOOKUP($I485,'CMIP5 AL dimres'!$A$1:$E$34,4)*VLOOKUP($J485,'CMIP5 AL dimres'!$A$1:$E$34,4)*VLOOKUP($K485,'CMIP5 AL dimres'!$A$1:$E$34,4)*$F485)*4)/1000000)*C485</f>
        <v>2.6542080000000001</v>
      </c>
      <c r="P485" s="77">
        <f>(((VLOOKUP($H485,'CMIP5 AL dimres'!$A$1:$E$34,5)*VLOOKUP($I485,'CMIP5 AL dimres'!$A$1:$E$34,5)*VLOOKUP($J485,'CMIP5 AL dimres'!$A$1:$E$34,5)*VLOOKUP($K485,'CMIP5 AL dimres'!$A$1:$E$34,5)*$F485)*4)/1000000)*C485</f>
        <v>0.66355200000000003</v>
      </c>
    </row>
    <row r="486" spans="1:16" ht="13">
      <c r="A486" s="16">
        <v>1</v>
      </c>
      <c r="B486" s="17" t="s">
        <v>1430</v>
      </c>
      <c r="C486" s="16">
        <v>1</v>
      </c>
      <c r="D486" s="74" t="s">
        <v>3055</v>
      </c>
      <c r="E486" s="75" t="s">
        <v>871</v>
      </c>
      <c r="F486" s="86">
        <v>12</v>
      </c>
      <c r="G486" s="16" t="s">
        <v>702</v>
      </c>
      <c r="H486" s="15" t="s">
        <v>2933</v>
      </c>
      <c r="I486" s="15" t="s">
        <v>2897</v>
      </c>
      <c r="J486" s="15">
        <v>1</v>
      </c>
      <c r="K486" s="15">
        <v>1</v>
      </c>
      <c r="L486" s="16">
        <v>2</v>
      </c>
      <c r="M486" s="77">
        <f>(((VLOOKUP($H486,'CMIP5 AL dimres'!$A$1:$E$34,2)*VLOOKUP($I486,'CMIP5 AL dimres'!$A$1:$E$34,2)*VLOOKUP($J486,'CMIP5 AL dimres'!$A$1:$E$34,2)*VLOOKUP($K486,'CMIP5 AL dimres'!$A$1:$E$34,2)*$F486)*4)/1000000)*C486</f>
        <v>42.467328000000002</v>
      </c>
      <c r="N486" s="77">
        <f>(((VLOOKUP($H486,'CMIP5 AL dimres'!$A$1:$E$34,3)*VLOOKUP($I486,'CMIP5 AL dimres'!$A$1:$E$34,3)*VLOOKUP($J486,'CMIP5 AL dimres'!$A$1:$E$34,3)*VLOOKUP($K486,'CMIP5 AL dimres'!$A$1:$E$34,3)*$F486)*4)/1000000)*C486</f>
        <v>10.616832</v>
      </c>
      <c r="O486" s="77">
        <f>(((VLOOKUP($H486,'CMIP5 AL dimres'!$A$1:$E$34,4)*VLOOKUP($I486,'CMIP5 AL dimres'!$A$1:$E$34,4)*VLOOKUP($J486,'CMIP5 AL dimres'!$A$1:$E$34,4)*VLOOKUP($K486,'CMIP5 AL dimres'!$A$1:$E$34,4)*$F486)*4)/1000000)*C486</f>
        <v>2.6542080000000001</v>
      </c>
      <c r="P486" s="77">
        <f>(((VLOOKUP($H486,'CMIP5 AL dimres'!$A$1:$E$34,5)*VLOOKUP($I486,'CMIP5 AL dimres'!$A$1:$E$34,5)*VLOOKUP($J486,'CMIP5 AL dimres'!$A$1:$E$34,5)*VLOOKUP($K486,'CMIP5 AL dimres'!$A$1:$E$34,5)*$F486)*4)/1000000)*C486</f>
        <v>0.66355200000000003</v>
      </c>
    </row>
    <row r="487" spans="1:16" ht="13">
      <c r="A487" s="16">
        <v>1</v>
      </c>
      <c r="B487" s="17" t="s">
        <v>2210</v>
      </c>
      <c r="C487" s="16">
        <v>1</v>
      </c>
      <c r="D487" s="74" t="s">
        <v>3055</v>
      </c>
      <c r="E487" s="75" t="s">
        <v>871</v>
      </c>
      <c r="F487" s="86">
        <v>12</v>
      </c>
      <c r="G487" s="16" t="s">
        <v>702</v>
      </c>
      <c r="H487" s="15" t="s">
        <v>2933</v>
      </c>
      <c r="I487" s="15" t="s">
        <v>2897</v>
      </c>
      <c r="J487" s="15">
        <v>1</v>
      </c>
      <c r="K487" s="15">
        <v>1</v>
      </c>
      <c r="L487" s="16">
        <v>2</v>
      </c>
      <c r="M487" s="77">
        <f>(((VLOOKUP($H487,'CMIP5 AL dimres'!$A$1:$E$34,2)*VLOOKUP($I487,'CMIP5 AL dimres'!$A$1:$E$34,2)*VLOOKUP($J487,'CMIP5 AL dimres'!$A$1:$E$34,2)*VLOOKUP($K487,'CMIP5 AL dimres'!$A$1:$E$34,2)*$F487)*4)/1000000)*C487</f>
        <v>42.467328000000002</v>
      </c>
      <c r="N487" s="77">
        <f>(((VLOOKUP($H487,'CMIP5 AL dimres'!$A$1:$E$34,3)*VLOOKUP($I487,'CMIP5 AL dimres'!$A$1:$E$34,3)*VLOOKUP($J487,'CMIP5 AL dimres'!$A$1:$E$34,3)*VLOOKUP($K487,'CMIP5 AL dimres'!$A$1:$E$34,3)*$F487)*4)/1000000)*C487</f>
        <v>10.616832</v>
      </c>
      <c r="O487" s="77">
        <f>(((VLOOKUP($H487,'CMIP5 AL dimres'!$A$1:$E$34,4)*VLOOKUP($I487,'CMIP5 AL dimres'!$A$1:$E$34,4)*VLOOKUP($J487,'CMIP5 AL dimres'!$A$1:$E$34,4)*VLOOKUP($K487,'CMIP5 AL dimres'!$A$1:$E$34,4)*$F487)*4)/1000000)*C487</f>
        <v>2.6542080000000001</v>
      </c>
      <c r="P487" s="77">
        <f>(((VLOOKUP($H487,'CMIP5 AL dimres'!$A$1:$E$34,5)*VLOOKUP($I487,'CMIP5 AL dimres'!$A$1:$E$34,5)*VLOOKUP($J487,'CMIP5 AL dimres'!$A$1:$E$34,5)*VLOOKUP($K487,'CMIP5 AL dimres'!$A$1:$E$34,5)*$F487)*4)/1000000)*C487</f>
        <v>0.66355200000000003</v>
      </c>
    </row>
    <row r="488" spans="1:16" ht="13">
      <c r="A488" s="16">
        <v>1</v>
      </c>
      <c r="B488" s="17" t="s">
        <v>2104</v>
      </c>
      <c r="C488" s="16">
        <v>1</v>
      </c>
      <c r="D488" s="74" t="s">
        <v>3055</v>
      </c>
      <c r="E488" s="75" t="s">
        <v>871</v>
      </c>
      <c r="F488" s="86">
        <v>12</v>
      </c>
      <c r="G488" s="16" t="s">
        <v>702</v>
      </c>
      <c r="H488" s="15" t="s">
        <v>2933</v>
      </c>
      <c r="I488" s="15" t="s">
        <v>2897</v>
      </c>
      <c r="J488" s="15">
        <v>1</v>
      </c>
      <c r="K488" s="15">
        <v>1</v>
      </c>
      <c r="L488" s="16">
        <v>2</v>
      </c>
      <c r="M488" s="77">
        <f>(((VLOOKUP($H488,'CMIP5 AL dimres'!$A$1:$E$34,2)*VLOOKUP($I488,'CMIP5 AL dimres'!$A$1:$E$34,2)*VLOOKUP($J488,'CMIP5 AL dimres'!$A$1:$E$34,2)*VLOOKUP($K488,'CMIP5 AL dimres'!$A$1:$E$34,2)*$F488)*4)/1000000)*C488</f>
        <v>42.467328000000002</v>
      </c>
      <c r="N488" s="77">
        <f>(((VLOOKUP($H488,'CMIP5 AL dimres'!$A$1:$E$34,3)*VLOOKUP($I488,'CMIP5 AL dimres'!$A$1:$E$34,3)*VLOOKUP($J488,'CMIP5 AL dimres'!$A$1:$E$34,3)*VLOOKUP($K488,'CMIP5 AL dimres'!$A$1:$E$34,3)*$F488)*4)/1000000)*C488</f>
        <v>10.616832</v>
      </c>
      <c r="O488" s="77">
        <f>(((VLOOKUP($H488,'CMIP5 AL dimres'!$A$1:$E$34,4)*VLOOKUP($I488,'CMIP5 AL dimres'!$A$1:$E$34,4)*VLOOKUP($J488,'CMIP5 AL dimres'!$A$1:$E$34,4)*VLOOKUP($K488,'CMIP5 AL dimres'!$A$1:$E$34,4)*$F488)*4)/1000000)*C488</f>
        <v>2.6542080000000001</v>
      </c>
      <c r="P488" s="77">
        <f>(((VLOOKUP($H488,'CMIP5 AL dimres'!$A$1:$E$34,5)*VLOOKUP($I488,'CMIP5 AL dimres'!$A$1:$E$34,5)*VLOOKUP($J488,'CMIP5 AL dimres'!$A$1:$E$34,5)*VLOOKUP($K488,'CMIP5 AL dimres'!$A$1:$E$34,5)*$F488)*4)/1000000)*C488</f>
        <v>0.66355200000000003</v>
      </c>
    </row>
    <row r="489" spans="1:16" ht="13">
      <c r="A489" s="16">
        <v>2</v>
      </c>
      <c r="B489" s="17" t="s">
        <v>2105</v>
      </c>
      <c r="C489" s="16">
        <v>1</v>
      </c>
      <c r="D489" s="74" t="s">
        <v>3055</v>
      </c>
      <c r="E489" s="75" t="s">
        <v>871</v>
      </c>
      <c r="F489" s="86">
        <v>12</v>
      </c>
      <c r="G489" s="16" t="s">
        <v>702</v>
      </c>
      <c r="H489" s="15" t="s">
        <v>2933</v>
      </c>
      <c r="I489" s="15" t="s">
        <v>2897</v>
      </c>
      <c r="J489" s="15">
        <v>1</v>
      </c>
      <c r="K489" s="15">
        <v>1</v>
      </c>
      <c r="L489" s="16">
        <v>2</v>
      </c>
      <c r="M489" s="77">
        <f>(((VLOOKUP($H489,'CMIP5 AL dimres'!$A$1:$E$34,2)*VLOOKUP($I489,'CMIP5 AL dimres'!$A$1:$E$34,2)*VLOOKUP($J489,'CMIP5 AL dimres'!$A$1:$E$34,2)*VLOOKUP($K489,'CMIP5 AL dimres'!$A$1:$E$34,2)*$F489)*4)/1000000)*C489</f>
        <v>42.467328000000002</v>
      </c>
      <c r="N489" s="77">
        <f>(((VLOOKUP($H489,'CMIP5 AL dimres'!$A$1:$E$34,3)*VLOOKUP($I489,'CMIP5 AL dimres'!$A$1:$E$34,3)*VLOOKUP($J489,'CMIP5 AL dimres'!$A$1:$E$34,3)*VLOOKUP($K489,'CMIP5 AL dimres'!$A$1:$E$34,3)*$F489)*4)/1000000)*C489</f>
        <v>10.616832</v>
      </c>
      <c r="O489" s="77">
        <f>(((VLOOKUP($H489,'CMIP5 AL dimres'!$A$1:$E$34,4)*VLOOKUP($I489,'CMIP5 AL dimres'!$A$1:$E$34,4)*VLOOKUP($J489,'CMIP5 AL dimres'!$A$1:$E$34,4)*VLOOKUP($K489,'CMIP5 AL dimres'!$A$1:$E$34,4)*$F489)*4)/1000000)*C489</f>
        <v>2.6542080000000001</v>
      </c>
      <c r="P489" s="77">
        <f>(((VLOOKUP($H489,'CMIP5 AL dimres'!$A$1:$E$34,5)*VLOOKUP($I489,'CMIP5 AL dimres'!$A$1:$E$34,5)*VLOOKUP($J489,'CMIP5 AL dimres'!$A$1:$E$34,5)*VLOOKUP($K489,'CMIP5 AL dimres'!$A$1:$E$34,5)*$F489)*4)/1000000)*C489</f>
        <v>0.66355200000000003</v>
      </c>
    </row>
    <row r="490" spans="1:16" ht="13">
      <c r="A490" s="16">
        <v>2</v>
      </c>
      <c r="B490" s="17" t="s">
        <v>1647</v>
      </c>
      <c r="C490" s="16">
        <v>1</v>
      </c>
      <c r="D490" s="74" t="s">
        <v>3055</v>
      </c>
      <c r="E490" s="75" t="s">
        <v>871</v>
      </c>
      <c r="F490" s="86">
        <v>12</v>
      </c>
      <c r="G490" s="16" t="s">
        <v>702</v>
      </c>
      <c r="H490" s="15" t="s">
        <v>2933</v>
      </c>
      <c r="I490" s="15" t="s">
        <v>2897</v>
      </c>
      <c r="J490" s="15">
        <v>1</v>
      </c>
      <c r="K490" s="15">
        <v>1</v>
      </c>
      <c r="L490" s="16">
        <v>2</v>
      </c>
      <c r="M490" s="77">
        <f>(((VLOOKUP($H490,'CMIP5 AL dimres'!$A$1:$E$34,2)*VLOOKUP($I490,'CMIP5 AL dimres'!$A$1:$E$34,2)*VLOOKUP($J490,'CMIP5 AL dimres'!$A$1:$E$34,2)*VLOOKUP($K490,'CMIP5 AL dimres'!$A$1:$E$34,2)*$F490)*4)/1000000)*C490</f>
        <v>42.467328000000002</v>
      </c>
      <c r="N490" s="77">
        <f>(((VLOOKUP($H490,'CMIP5 AL dimres'!$A$1:$E$34,3)*VLOOKUP($I490,'CMIP5 AL dimres'!$A$1:$E$34,3)*VLOOKUP($J490,'CMIP5 AL dimres'!$A$1:$E$34,3)*VLOOKUP($K490,'CMIP5 AL dimres'!$A$1:$E$34,3)*$F490)*4)/1000000)*C490</f>
        <v>10.616832</v>
      </c>
      <c r="O490" s="77">
        <f>(((VLOOKUP($H490,'CMIP5 AL dimres'!$A$1:$E$34,4)*VLOOKUP($I490,'CMIP5 AL dimres'!$A$1:$E$34,4)*VLOOKUP($J490,'CMIP5 AL dimres'!$A$1:$E$34,4)*VLOOKUP($K490,'CMIP5 AL dimres'!$A$1:$E$34,4)*$F490)*4)/1000000)*C490</f>
        <v>2.6542080000000001</v>
      </c>
      <c r="P490" s="77">
        <f>(((VLOOKUP($H490,'CMIP5 AL dimres'!$A$1:$E$34,5)*VLOOKUP($I490,'CMIP5 AL dimres'!$A$1:$E$34,5)*VLOOKUP($J490,'CMIP5 AL dimres'!$A$1:$E$34,5)*VLOOKUP($K490,'CMIP5 AL dimres'!$A$1:$E$34,5)*$F490)*4)/1000000)*C490</f>
        <v>0.66355200000000003</v>
      </c>
    </row>
    <row r="491" spans="1:16" ht="13">
      <c r="A491" s="16">
        <v>2</v>
      </c>
      <c r="B491" s="17" t="s">
        <v>1763</v>
      </c>
      <c r="C491" s="16">
        <v>1</v>
      </c>
      <c r="D491" s="74" t="s">
        <v>3055</v>
      </c>
      <c r="E491" s="75" t="s">
        <v>871</v>
      </c>
      <c r="F491" s="86">
        <v>12</v>
      </c>
      <c r="G491" s="16" t="s">
        <v>702</v>
      </c>
      <c r="H491" s="15" t="s">
        <v>2933</v>
      </c>
      <c r="I491" s="15" t="s">
        <v>2897</v>
      </c>
      <c r="J491" s="15">
        <v>1</v>
      </c>
      <c r="K491" s="15">
        <v>1</v>
      </c>
      <c r="L491" s="16">
        <v>2</v>
      </c>
      <c r="M491" s="77">
        <f>(((VLOOKUP($H491,'CMIP5 AL dimres'!$A$1:$E$34,2)*VLOOKUP($I491,'CMIP5 AL dimres'!$A$1:$E$34,2)*VLOOKUP($J491,'CMIP5 AL dimres'!$A$1:$E$34,2)*VLOOKUP($K491,'CMIP5 AL dimres'!$A$1:$E$34,2)*$F491)*4)/1000000)*C491</f>
        <v>42.467328000000002</v>
      </c>
      <c r="N491" s="77">
        <f>(((VLOOKUP($H491,'CMIP5 AL dimres'!$A$1:$E$34,3)*VLOOKUP($I491,'CMIP5 AL dimres'!$A$1:$E$34,3)*VLOOKUP($J491,'CMIP5 AL dimres'!$A$1:$E$34,3)*VLOOKUP($K491,'CMIP5 AL dimres'!$A$1:$E$34,3)*$F491)*4)/1000000)*C491</f>
        <v>10.616832</v>
      </c>
      <c r="O491" s="77">
        <f>(((VLOOKUP($H491,'CMIP5 AL dimres'!$A$1:$E$34,4)*VLOOKUP($I491,'CMIP5 AL dimres'!$A$1:$E$34,4)*VLOOKUP($J491,'CMIP5 AL dimres'!$A$1:$E$34,4)*VLOOKUP($K491,'CMIP5 AL dimres'!$A$1:$E$34,4)*$F491)*4)/1000000)*C491</f>
        <v>2.6542080000000001</v>
      </c>
      <c r="P491" s="77">
        <f>(((VLOOKUP($H491,'CMIP5 AL dimres'!$A$1:$E$34,5)*VLOOKUP($I491,'CMIP5 AL dimres'!$A$1:$E$34,5)*VLOOKUP($J491,'CMIP5 AL dimres'!$A$1:$E$34,5)*VLOOKUP($K491,'CMIP5 AL dimres'!$A$1:$E$34,5)*$F491)*4)/1000000)*C491</f>
        <v>0.66355200000000003</v>
      </c>
    </row>
    <row r="492" spans="1:16" ht="13">
      <c r="A492" s="16">
        <v>1</v>
      </c>
      <c r="B492" s="17" t="s">
        <v>1760</v>
      </c>
      <c r="C492" s="16">
        <v>1</v>
      </c>
      <c r="D492" s="74" t="s">
        <v>3055</v>
      </c>
      <c r="E492" s="75" t="s">
        <v>871</v>
      </c>
      <c r="F492" s="86">
        <v>12</v>
      </c>
      <c r="G492" s="16" t="s">
        <v>702</v>
      </c>
      <c r="H492" s="15" t="s">
        <v>2933</v>
      </c>
      <c r="I492" s="15" t="s">
        <v>2897</v>
      </c>
      <c r="J492" s="15">
        <v>1</v>
      </c>
      <c r="K492" s="15">
        <v>1</v>
      </c>
      <c r="L492" s="16">
        <v>2</v>
      </c>
      <c r="M492" s="77">
        <f>(((VLOOKUP($H492,'CMIP5 AL dimres'!$A$1:$E$34,2)*VLOOKUP($I492,'CMIP5 AL dimres'!$A$1:$E$34,2)*VLOOKUP($J492,'CMIP5 AL dimres'!$A$1:$E$34,2)*VLOOKUP($K492,'CMIP5 AL dimres'!$A$1:$E$34,2)*$F492)*4)/1000000)*C492</f>
        <v>42.467328000000002</v>
      </c>
      <c r="N492" s="77">
        <f>(((VLOOKUP($H492,'CMIP5 AL dimres'!$A$1:$E$34,3)*VLOOKUP($I492,'CMIP5 AL dimres'!$A$1:$E$34,3)*VLOOKUP($J492,'CMIP5 AL dimres'!$A$1:$E$34,3)*VLOOKUP($K492,'CMIP5 AL dimres'!$A$1:$E$34,3)*$F492)*4)/1000000)*C492</f>
        <v>10.616832</v>
      </c>
      <c r="O492" s="77">
        <f>(((VLOOKUP($H492,'CMIP5 AL dimres'!$A$1:$E$34,4)*VLOOKUP($I492,'CMIP5 AL dimres'!$A$1:$E$34,4)*VLOOKUP($J492,'CMIP5 AL dimres'!$A$1:$E$34,4)*VLOOKUP($K492,'CMIP5 AL dimres'!$A$1:$E$34,4)*$F492)*4)/1000000)*C492</f>
        <v>2.6542080000000001</v>
      </c>
      <c r="P492" s="77">
        <f>(((VLOOKUP($H492,'CMIP5 AL dimres'!$A$1:$E$34,5)*VLOOKUP($I492,'CMIP5 AL dimres'!$A$1:$E$34,5)*VLOOKUP($J492,'CMIP5 AL dimres'!$A$1:$E$34,5)*VLOOKUP($K492,'CMIP5 AL dimres'!$A$1:$E$34,5)*$F492)*4)/1000000)*C492</f>
        <v>0.66355200000000003</v>
      </c>
    </row>
    <row r="493" spans="1:16" ht="13">
      <c r="A493" s="16">
        <v>2</v>
      </c>
      <c r="B493" s="17" t="s">
        <v>2102</v>
      </c>
      <c r="C493" s="16">
        <v>1</v>
      </c>
      <c r="D493" s="74" t="s">
        <v>3055</v>
      </c>
      <c r="E493" s="75" t="s">
        <v>871</v>
      </c>
      <c r="F493" s="86">
        <v>12</v>
      </c>
      <c r="G493" s="16" t="s">
        <v>702</v>
      </c>
      <c r="H493" s="15" t="s">
        <v>2933</v>
      </c>
      <c r="I493" s="15" t="s">
        <v>2897</v>
      </c>
      <c r="J493" s="15">
        <v>1</v>
      </c>
      <c r="K493" s="15">
        <v>1</v>
      </c>
      <c r="L493" s="16">
        <v>2</v>
      </c>
      <c r="M493" s="77">
        <f>(((VLOOKUP($H493,'CMIP5 AL dimres'!$A$1:$E$34,2)*VLOOKUP($I493,'CMIP5 AL dimres'!$A$1:$E$34,2)*VLOOKUP($J493,'CMIP5 AL dimres'!$A$1:$E$34,2)*VLOOKUP($K493,'CMIP5 AL dimres'!$A$1:$E$34,2)*$F493)*4)/1000000)*C493</f>
        <v>42.467328000000002</v>
      </c>
      <c r="N493" s="77">
        <f>(((VLOOKUP($H493,'CMIP5 AL dimres'!$A$1:$E$34,3)*VLOOKUP($I493,'CMIP5 AL dimres'!$A$1:$E$34,3)*VLOOKUP($J493,'CMIP5 AL dimres'!$A$1:$E$34,3)*VLOOKUP($K493,'CMIP5 AL dimres'!$A$1:$E$34,3)*$F493)*4)/1000000)*C493</f>
        <v>10.616832</v>
      </c>
      <c r="O493" s="77">
        <f>(((VLOOKUP($H493,'CMIP5 AL dimres'!$A$1:$E$34,4)*VLOOKUP($I493,'CMIP5 AL dimres'!$A$1:$E$34,4)*VLOOKUP($J493,'CMIP5 AL dimres'!$A$1:$E$34,4)*VLOOKUP($K493,'CMIP5 AL dimres'!$A$1:$E$34,4)*$F493)*4)/1000000)*C493</f>
        <v>2.6542080000000001</v>
      </c>
      <c r="P493" s="77">
        <f>(((VLOOKUP($H493,'CMIP5 AL dimres'!$A$1:$E$34,5)*VLOOKUP($I493,'CMIP5 AL dimres'!$A$1:$E$34,5)*VLOOKUP($J493,'CMIP5 AL dimres'!$A$1:$E$34,5)*VLOOKUP($K493,'CMIP5 AL dimres'!$A$1:$E$34,5)*$F493)*4)/1000000)*C493</f>
        <v>0.66355200000000003</v>
      </c>
    </row>
    <row r="494" spans="1:16" ht="13">
      <c r="A494" s="16">
        <v>1</v>
      </c>
      <c r="B494" s="17" t="s">
        <v>1872</v>
      </c>
      <c r="C494" s="16">
        <v>1</v>
      </c>
      <c r="D494" s="74" t="s">
        <v>3055</v>
      </c>
      <c r="E494" s="75" t="s">
        <v>871</v>
      </c>
      <c r="F494" s="86">
        <v>12</v>
      </c>
      <c r="G494" s="16" t="s">
        <v>702</v>
      </c>
      <c r="H494" s="15" t="s">
        <v>2933</v>
      </c>
      <c r="I494" s="15" t="s">
        <v>2897</v>
      </c>
      <c r="J494" s="15">
        <v>1</v>
      </c>
      <c r="K494" s="15">
        <v>1</v>
      </c>
      <c r="L494" s="16">
        <v>2</v>
      </c>
      <c r="M494" s="77">
        <f>(((VLOOKUP($H494,'CMIP5 AL dimres'!$A$1:$E$34,2)*VLOOKUP($I494,'CMIP5 AL dimres'!$A$1:$E$34,2)*VLOOKUP($J494,'CMIP5 AL dimres'!$A$1:$E$34,2)*VLOOKUP($K494,'CMIP5 AL dimres'!$A$1:$E$34,2)*$F494)*4)/1000000)*C494</f>
        <v>42.467328000000002</v>
      </c>
      <c r="N494" s="77">
        <f>(((VLOOKUP($H494,'CMIP5 AL dimres'!$A$1:$E$34,3)*VLOOKUP($I494,'CMIP5 AL dimres'!$A$1:$E$34,3)*VLOOKUP($J494,'CMIP5 AL dimres'!$A$1:$E$34,3)*VLOOKUP($K494,'CMIP5 AL dimres'!$A$1:$E$34,3)*$F494)*4)/1000000)*C494</f>
        <v>10.616832</v>
      </c>
      <c r="O494" s="77">
        <f>(((VLOOKUP($H494,'CMIP5 AL dimres'!$A$1:$E$34,4)*VLOOKUP($I494,'CMIP5 AL dimres'!$A$1:$E$34,4)*VLOOKUP($J494,'CMIP5 AL dimres'!$A$1:$E$34,4)*VLOOKUP($K494,'CMIP5 AL dimres'!$A$1:$E$34,4)*$F494)*4)/1000000)*C494</f>
        <v>2.6542080000000001</v>
      </c>
      <c r="P494" s="77">
        <f>(((VLOOKUP($H494,'CMIP5 AL dimres'!$A$1:$E$34,5)*VLOOKUP($I494,'CMIP5 AL dimres'!$A$1:$E$34,5)*VLOOKUP($J494,'CMIP5 AL dimres'!$A$1:$E$34,5)*VLOOKUP($K494,'CMIP5 AL dimres'!$A$1:$E$34,5)*$F494)*4)/1000000)*C494</f>
        <v>0.66355200000000003</v>
      </c>
    </row>
    <row r="495" spans="1:16" ht="13">
      <c r="A495" s="16">
        <v>1</v>
      </c>
      <c r="B495" s="17" t="s">
        <v>2107</v>
      </c>
      <c r="C495" s="16">
        <v>1</v>
      </c>
      <c r="D495" s="74" t="s">
        <v>3055</v>
      </c>
      <c r="E495" s="75" t="s">
        <v>871</v>
      </c>
      <c r="F495" s="86">
        <v>12</v>
      </c>
      <c r="G495" s="16" t="s">
        <v>702</v>
      </c>
      <c r="H495" s="15" t="s">
        <v>2933</v>
      </c>
      <c r="I495" s="15" t="s">
        <v>2897</v>
      </c>
      <c r="J495" s="15">
        <v>1</v>
      </c>
      <c r="K495" s="15">
        <v>1</v>
      </c>
      <c r="L495" s="16">
        <v>2</v>
      </c>
      <c r="M495" s="77">
        <f>(((VLOOKUP($H495,'CMIP5 AL dimres'!$A$1:$E$34,2)*VLOOKUP($I495,'CMIP5 AL dimres'!$A$1:$E$34,2)*VLOOKUP($J495,'CMIP5 AL dimres'!$A$1:$E$34,2)*VLOOKUP($K495,'CMIP5 AL dimres'!$A$1:$E$34,2)*$F495)*4)/1000000)*C495</f>
        <v>42.467328000000002</v>
      </c>
      <c r="N495" s="77">
        <f>(((VLOOKUP($H495,'CMIP5 AL dimres'!$A$1:$E$34,3)*VLOOKUP($I495,'CMIP5 AL dimres'!$A$1:$E$34,3)*VLOOKUP($J495,'CMIP5 AL dimres'!$A$1:$E$34,3)*VLOOKUP($K495,'CMIP5 AL dimres'!$A$1:$E$34,3)*$F495)*4)/1000000)*C495</f>
        <v>10.616832</v>
      </c>
      <c r="O495" s="77">
        <f>(((VLOOKUP($H495,'CMIP5 AL dimres'!$A$1:$E$34,4)*VLOOKUP($I495,'CMIP5 AL dimres'!$A$1:$E$34,4)*VLOOKUP($J495,'CMIP5 AL dimres'!$A$1:$E$34,4)*VLOOKUP($K495,'CMIP5 AL dimres'!$A$1:$E$34,4)*$F495)*4)/1000000)*C495</f>
        <v>2.6542080000000001</v>
      </c>
      <c r="P495" s="77">
        <f>(((VLOOKUP($H495,'CMIP5 AL dimres'!$A$1:$E$34,5)*VLOOKUP($I495,'CMIP5 AL dimres'!$A$1:$E$34,5)*VLOOKUP($J495,'CMIP5 AL dimres'!$A$1:$E$34,5)*VLOOKUP($K495,'CMIP5 AL dimres'!$A$1:$E$34,5)*$F495)*4)/1000000)*C495</f>
        <v>0.66355200000000003</v>
      </c>
    </row>
    <row r="496" spans="1:16" ht="13">
      <c r="A496" s="16">
        <v>2</v>
      </c>
      <c r="B496" s="17" t="s">
        <v>1877</v>
      </c>
      <c r="C496" s="16">
        <v>1</v>
      </c>
      <c r="D496" s="74" t="s">
        <v>3055</v>
      </c>
      <c r="E496" s="75" t="s">
        <v>871</v>
      </c>
      <c r="F496" s="86">
        <v>12</v>
      </c>
      <c r="G496" s="16" t="s">
        <v>702</v>
      </c>
      <c r="H496" s="15" t="s">
        <v>2933</v>
      </c>
      <c r="I496" s="15" t="s">
        <v>2897</v>
      </c>
      <c r="J496" s="15">
        <v>1</v>
      </c>
      <c r="K496" s="15">
        <v>1</v>
      </c>
      <c r="L496" s="16">
        <v>2</v>
      </c>
      <c r="M496" s="77">
        <f>(((VLOOKUP($H496,'CMIP5 AL dimres'!$A$1:$E$34,2)*VLOOKUP($I496,'CMIP5 AL dimres'!$A$1:$E$34,2)*VLOOKUP($J496,'CMIP5 AL dimres'!$A$1:$E$34,2)*VLOOKUP($K496,'CMIP5 AL dimres'!$A$1:$E$34,2)*$F496)*4)/1000000)*C496</f>
        <v>42.467328000000002</v>
      </c>
      <c r="N496" s="77">
        <f>(((VLOOKUP($H496,'CMIP5 AL dimres'!$A$1:$E$34,3)*VLOOKUP($I496,'CMIP5 AL dimres'!$A$1:$E$34,3)*VLOOKUP($J496,'CMIP5 AL dimres'!$A$1:$E$34,3)*VLOOKUP($K496,'CMIP5 AL dimres'!$A$1:$E$34,3)*$F496)*4)/1000000)*C496</f>
        <v>10.616832</v>
      </c>
      <c r="O496" s="77">
        <f>(((VLOOKUP($H496,'CMIP5 AL dimres'!$A$1:$E$34,4)*VLOOKUP($I496,'CMIP5 AL dimres'!$A$1:$E$34,4)*VLOOKUP($J496,'CMIP5 AL dimres'!$A$1:$E$34,4)*VLOOKUP($K496,'CMIP5 AL dimres'!$A$1:$E$34,4)*$F496)*4)/1000000)*C496</f>
        <v>2.6542080000000001</v>
      </c>
      <c r="P496" s="77">
        <f>(((VLOOKUP($H496,'CMIP5 AL dimres'!$A$1:$E$34,5)*VLOOKUP($I496,'CMIP5 AL dimres'!$A$1:$E$34,5)*VLOOKUP($J496,'CMIP5 AL dimres'!$A$1:$E$34,5)*VLOOKUP($K496,'CMIP5 AL dimres'!$A$1:$E$34,5)*$F496)*4)/1000000)*C496</f>
        <v>0.66355200000000003</v>
      </c>
    </row>
    <row r="497" spans="1:16" ht="13">
      <c r="A497" s="16">
        <v>1</v>
      </c>
      <c r="B497" s="17" t="s">
        <v>1996</v>
      </c>
      <c r="C497" s="16">
        <v>1</v>
      </c>
      <c r="D497" s="74" t="s">
        <v>3055</v>
      </c>
      <c r="E497" s="75" t="s">
        <v>871</v>
      </c>
      <c r="F497" s="86">
        <v>12</v>
      </c>
      <c r="G497" s="16" t="s">
        <v>702</v>
      </c>
      <c r="H497" s="15" t="s">
        <v>2933</v>
      </c>
      <c r="I497" s="15" t="s">
        <v>2897</v>
      </c>
      <c r="J497" s="15">
        <v>1</v>
      </c>
      <c r="K497" s="15">
        <v>1</v>
      </c>
      <c r="L497" s="16">
        <v>2</v>
      </c>
      <c r="M497" s="77">
        <f>(((VLOOKUP($H497,'CMIP5 AL dimres'!$A$1:$E$34,2)*VLOOKUP($I497,'CMIP5 AL dimres'!$A$1:$E$34,2)*VLOOKUP($J497,'CMIP5 AL dimres'!$A$1:$E$34,2)*VLOOKUP($K497,'CMIP5 AL dimres'!$A$1:$E$34,2)*$F497)*4)/1000000)*C497</f>
        <v>42.467328000000002</v>
      </c>
      <c r="N497" s="77">
        <f>(((VLOOKUP($H497,'CMIP5 AL dimres'!$A$1:$E$34,3)*VLOOKUP($I497,'CMIP5 AL dimres'!$A$1:$E$34,3)*VLOOKUP($J497,'CMIP5 AL dimres'!$A$1:$E$34,3)*VLOOKUP($K497,'CMIP5 AL dimres'!$A$1:$E$34,3)*$F497)*4)/1000000)*C497</f>
        <v>10.616832</v>
      </c>
      <c r="O497" s="77">
        <f>(((VLOOKUP($H497,'CMIP5 AL dimres'!$A$1:$E$34,4)*VLOOKUP($I497,'CMIP5 AL dimres'!$A$1:$E$34,4)*VLOOKUP($J497,'CMIP5 AL dimres'!$A$1:$E$34,4)*VLOOKUP($K497,'CMIP5 AL dimres'!$A$1:$E$34,4)*$F497)*4)/1000000)*C497</f>
        <v>2.6542080000000001</v>
      </c>
      <c r="P497" s="77">
        <f>(((VLOOKUP($H497,'CMIP5 AL dimres'!$A$1:$E$34,5)*VLOOKUP($I497,'CMIP5 AL dimres'!$A$1:$E$34,5)*VLOOKUP($J497,'CMIP5 AL dimres'!$A$1:$E$34,5)*VLOOKUP($K497,'CMIP5 AL dimres'!$A$1:$E$34,5)*$F497)*4)/1000000)*C497</f>
        <v>0.66355200000000003</v>
      </c>
    </row>
    <row r="498" spans="1:16" ht="13">
      <c r="A498" s="16">
        <v>2</v>
      </c>
      <c r="B498" s="17" t="s">
        <v>1999</v>
      </c>
      <c r="C498" s="16">
        <v>1</v>
      </c>
      <c r="D498" s="74" t="s">
        <v>3055</v>
      </c>
      <c r="E498" s="75" t="s">
        <v>871</v>
      </c>
      <c r="F498" s="86">
        <v>12</v>
      </c>
      <c r="G498" s="16" t="s">
        <v>702</v>
      </c>
      <c r="H498" s="15" t="s">
        <v>2933</v>
      </c>
      <c r="I498" s="15" t="s">
        <v>2897</v>
      </c>
      <c r="J498" s="15">
        <v>1</v>
      </c>
      <c r="K498" s="15">
        <v>1</v>
      </c>
      <c r="L498" s="16">
        <v>2</v>
      </c>
      <c r="M498" s="77">
        <f>(((VLOOKUP($H498,'CMIP5 AL dimres'!$A$1:$E$34,2)*VLOOKUP($I498,'CMIP5 AL dimres'!$A$1:$E$34,2)*VLOOKUP($J498,'CMIP5 AL dimres'!$A$1:$E$34,2)*VLOOKUP($K498,'CMIP5 AL dimres'!$A$1:$E$34,2)*$F498)*4)/1000000)*C498</f>
        <v>42.467328000000002</v>
      </c>
      <c r="N498" s="77">
        <f>(((VLOOKUP($H498,'CMIP5 AL dimres'!$A$1:$E$34,3)*VLOOKUP($I498,'CMIP5 AL dimres'!$A$1:$E$34,3)*VLOOKUP($J498,'CMIP5 AL dimres'!$A$1:$E$34,3)*VLOOKUP($K498,'CMIP5 AL dimres'!$A$1:$E$34,3)*$F498)*4)/1000000)*C498</f>
        <v>10.616832</v>
      </c>
      <c r="O498" s="77">
        <f>(((VLOOKUP($H498,'CMIP5 AL dimres'!$A$1:$E$34,4)*VLOOKUP($I498,'CMIP5 AL dimres'!$A$1:$E$34,4)*VLOOKUP($J498,'CMIP5 AL dimres'!$A$1:$E$34,4)*VLOOKUP($K498,'CMIP5 AL dimres'!$A$1:$E$34,4)*$F498)*4)/1000000)*C498</f>
        <v>2.6542080000000001</v>
      </c>
      <c r="P498" s="77">
        <f>(((VLOOKUP($H498,'CMIP5 AL dimres'!$A$1:$E$34,5)*VLOOKUP($I498,'CMIP5 AL dimres'!$A$1:$E$34,5)*VLOOKUP($J498,'CMIP5 AL dimres'!$A$1:$E$34,5)*VLOOKUP($K498,'CMIP5 AL dimres'!$A$1:$E$34,5)*$F498)*4)/1000000)*C498</f>
        <v>0.66355200000000003</v>
      </c>
    </row>
    <row r="499" spans="1:16" ht="13">
      <c r="A499" s="16">
        <v>1</v>
      </c>
      <c r="B499" s="17" t="s">
        <v>1902</v>
      </c>
      <c r="C499" s="16">
        <v>1</v>
      </c>
      <c r="D499" s="74" t="s">
        <v>3055</v>
      </c>
      <c r="E499" s="75" t="s">
        <v>871</v>
      </c>
      <c r="F499" s="86">
        <v>12</v>
      </c>
      <c r="G499" s="16" t="s">
        <v>702</v>
      </c>
      <c r="H499" s="15" t="s">
        <v>2933</v>
      </c>
      <c r="I499" s="15" t="s">
        <v>2897</v>
      </c>
      <c r="J499" s="15">
        <v>1</v>
      </c>
      <c r="K499" s="15">
        <v>1</v>
      </c>
      <c r="L499" s="16">
        <v>2</v>
      </c>
      <c r="M499" s="77">
        <f>(((VLOOKUP($H499,'CMIP5 AL dimres'!$A$1:$E$34,2)*VLOOKUP($I499,'CMIP5 AL dimres'!$A$1:$E$34,2)*VLOOKUP($J499,'CMIP5 AL dimres'!$A$1:$E$34,2)*VLOOKUP($K499,'CMIP5 AL dimres'!$A$1:$E$34,2)*$F499)*4)/1000000)*C499</f>
        <v>42.467328000000002</v>
      </c>
      <c r="N499" s="77">
        <f>(((VLOOKUP($H499,'CMIP5 AL dimres'!$A$1:$E$34,3)*VLOOKUP($I499,'CMIP5 AL dimres'!$A$1:$E$34,3)*VLOOKUP($J499,'CMIP5 AL dimres'!$A$1:$E$34,3)*VLOOKUP($K499,'CMIP5 AL dimres'!$A$1:$E$34,3)*$F499)*4)/1000000)*C499</f>
        <v>10.616832</v>
      </c>
      <c r="O499" s="77">
        <f>(((VLOOKUP($H499,'CMIP5 AL dimres'!$A$1:$E$34,4)*VLOOKUP($I499,'CMIP5 AL dimres'!$A$1:$E$34,4)*VLOOKUP($J499,'CMIP5 AL dimres'!$A$1:$E$34,4)*VLOOKUP($K499,'CMIP5 AL dimres'!$A$1:$E$34,4)*$F499)*4)/1000000)*C499</f>
        <v>2.6542080000000001</v>
      </c>
      <c r="P499" s="77">
        <f>(((VLOOKUP($H499,'CMIP5 AL dimres'!$A$1:$E$34,5)*VLOOKUP($I499,'CMIP5 AL dimres'!$A$1:$E$34,5)*VLOOKUP($J499,'CMIP5 AL dimres'!$A$1:$E$34,5)*VLOOKUP($K499,'CMIP5 AL dimres'!$A$1:$E$34,5)*$F499)*4)/1000000)*C499</f>
        <v>0.66355200000000003</v>
      </c>
    </row>
    <row r="500" spans="1:16" ht="13">
      <c r="A500" s="16">
        <v>1</v>
      </c>
      <c r="B500" s="17" t="s">
        <v>2010</v>
      </c>
      <c r="C500" s="16">
        <v>1</v>
      </c>
      <c r="D500" s="74" t="s">
        <v>3055</v>
      </c>
      <c r="E500" s="75" t="s">
        <v>871</v>
      </c>
      <c r="F500" s="86">
        <v>12</v>
      </c>
      <c r="G500" s="16" t="s">
        <v>702</v>
      </c>
      <c r="H500" s="15" t="s">
        <v>2933</v>
      </c>
      <c r="I500" s="15" t="s">
        <v>2897</v>
      </c>
      <c r="J500" s="15">
        <v>1</v>
      </c>
      <c r="K500" s="15">
        <v>1</v>
      </c>
      <c r="L500" s="16">
        <v>2</v>
      </c>
      <c r="M500" s="77">
        <f>(((VLOOKUP($H500,'CMIP5 AL dimres'!$A$1:$E$34,2)*VLOOKUP($I500,'CMIP5 AL dimres'!$A$1:$E$34,2)*VLOOKUP($J500,'CMIP5 AL dimres'!$A$1:$E$34,2)*VLOOKUP($K500,'CMIP5 AL dimres'!$A$1:$E$34,2)*$F500)*4)/1000000)*C500</f>
        <v>42.467328000000002</v>
      </c>
      <c r="N500" s="77">
        <f>(((VLOOKUP($H500,'CMIP5 AL dimres'!$A$1:$E$34,3)*VLOOKUP($I500,'CMIP5 AL dimres'!$A$1:$E$34,3)*VLOOKUP($J500,'CMIP5 AL dimres'!$A$1:$E$34,3)*VLOOKUP($K500,'CMIP5 AL dimres'!$A$1:$E$34,3)*$F500)*4)/1000000)*C500</f>
        <v>10.616832</v>
      </c>
      <c r="O500" s="77">
        <f>(((VLOOKUP($H500,'CMIP5 AL dimres'!$A$1:$E$34,4)*VLOOKUP($I500,'CMIP5 AL dimres'!$A$1:$E$34,4)*VLOOKUP($J500,'CMIP5 AL dimres'!$A$1:$E$34,4)*VLOOKUP($K500,'CMIP5 AL dimres'!$A$1:$E$34,4)*$F500)*4)/1000000)*C500</f>
        <v>2.6542080000000001</v>
      </c>
      <c r="P500" s="77">
        <f>(((VLOOKUP($H500,'CMIP5 AL dimres'!$A$1:$E$34,5)*VLOOKUP($I500,'CMIP5 AL dimres'!$A$1:$E$34,5)*VLOOKUP($J500,'CMIP5 AL dimres'!$A$1:$E$34,5)*VLOOKUP($K500,'CMIP5 AL dimres'!$A$1:$E$34,5)*$F500)*4)/1000000)*C500</f>
        <v>0.66355200000000003</v>
      </c>
    </row>
    <row r="501" spans="1:16" ht="13">
      <c r="A501" s="16">
        <v>1</v>
      </c>
      <c r="B501" s="17" t="s">
        <v>1789</v>
      </c>
      <c r="C501" s="16">
        <v>1</v>
      </c>
      <c r="D501" s="74" t="s">
        <v>3055</v>
      </c>
      <c r="E501" s="75" t="s">
        <v>871</v>
      </c>
      <c r="F501" s="86">
        <v>12</v>
      </c>
      <c r="G501" s="16" t="s">
        <v>702</v>
      </c>
      <c r="H501" s="15" t="s">
        <v>2933</v>
      </c>
      <c r="I501" s="15" t="s">
        <v>2897</v>
      </c>
      <c r="J501" s="15">
        <v>1</v>
      </c>
      <c r="K501" s="15">
        <v>1</v>
      </c>
      <c r="L501" s="16">
        <v>2</v>
      </c>
      <c r="M501" s="77">
        <f>(((VLOOKUP($H501,'CMIP5 AL dimres'!$A$1:$E$34,2)*VLOOKUP($I501,'CMIP5 AL dimres'!$A$1:$E$34,2)*VLOOKUP($J501,'CMIP5 AL dimres'!$A$1:$E$34,2)*VLOOKUP($K501,'CMIP5 AL dimres'!$A$1:$E$34,2)*$F501)*4)/1000000)*C501</f>
        <v>42.467328000000002</v>
      </c>
      <c r="N501" s="77">
        <f>(((VLOOKUP($H501,'CMIP5 AL dimres'!$A$1:$E$34,3)*VLOOKUP($I501,'CMIP5 AL dimres'!$A$1:$E$34,3)*VLOOKUP($J501,'CMIP5 AL dimres'!$A$1:$E$34,3)*VLOOKUP($K501,'CMIP5 AL dimres'!$A$1:$E$34,3)*$F501)*4)/1000000)*C501</f>
        <v>10.616832</v>
      </c>
      <c r="O501" s="77">
        <f>(((VLOOKUP($H501,'CMIP5 AL dimres'!$A$1:$E$34,4)*VLOOKUP($I501,'CMIP5 AL dimres'!$A$1:$E$34,4)*VLOOKUP($J501,'CMIP5 AL dimres'!$A$1:$E$34,4)*VLOOKUP($K501,'CMIP5 AL dimres'!$A$1:$E$34,4)*$F501)*4)/1000000)*C501</f>
        <v>2.6542080000000001</v>
      </c>
      <c r="P501" s="77">
        <f>(((VLOOKUP($H501,'CMIP5 AL dimres'!$A$1:$E$34,5)*VLOOKUP($I501,'CMIP5 AL dimres'!$A$1:$E$34,5)*VLOOKUP($J501,'CMIP5 AL dimres'!$A$1:$E$34,5)*VLOOKUP($K501,'CMIP5 AL dimres'!$A$1:$E$34,5)*$F501)*4)/1000000)*C501</f>
        <v>0.66355200000000003</v>
      </c>
    </row>
    <row r="502" spans="1:16" ht="13">
      <c r="A502" s="16">
        <v>2</v>
      </c>
      <c r="B502" s="17" t="s">
        <v>1792</v>
      </c>
      <c r="C502" s="16">
        <v>1</v>
      </c>
      <c r="D502" s="74" t="s">
        <v>3055</v>
      </c>
      <c r="E502" s="75" t="s">
        <v>871</v>
      </c>
      <c r="F502" s="86">
        <v>12</v>
      </c>
      <c r="G502" s="16" t="s">
        <v>702</v>
      </c>
      <c r="H502" s="15" t="s">
        <v>2933</v>
      </c>
      <c r="I502" s="15" t="s">
        <v>2897</v>
      </c>
      <c r="J502" s="15">
        <v>1</v>
      </c>
      <c r="K502" s="15">
        <v>1</v>
      </c>
      <c r="L502" s="16">
        <v>2</v>
      </c>
      <c r="M502" s="77">
        <f>(((VLOOKUP($H502,'CMIP5 AL dimres'!$A$1:$E$34,2)*VLOOKUP($I502,'CMIP5 AL dimres'!$A$1:$E$34,2)*VLOOKUP($J502,'CMIP5 AL dimres'!$A$1:$E$34,2)*VLOOKUP($K502,'CMIP5 AL dimres'!$A$1:$E$34,2)*$F502)*4)/1000000)*C502</f>
        <v>42.467328000000002</v>
      </c>
      <c r="N502" s="77">
        <f>(((VLOOKUP($H502,'CMIP5 AL dimres'!$A$1:$E$34,3)*VLOOKUP($I502,'CMIP5 AL dimres'!$A$1:$E$34,3)*VLOOKUP($J502,'CMIP5 AL dimres'!$A$1:$E$34,3)*VLOOKUP($K502,'CMIP5 AL dimres'!$A$1:$E$34,3)*$F502)*4)/1000000)*C502</f>
        <v>10.616832</v>
      </c>
      <c r="O502" s="77">
        <f>(((VLOOKUP($H502,'CMIP5 AL dimres'!$A$1:$E$34,4)*VLOOKUP($I502,'CMIP5 AL dimres'!$A$1:$E$34,4)*VLOOKUP($J502,'CMIP5 AL dimres'!$A$1:$E$34,4)*VLOOKUP($K502,'CMIP5 AL dimres'!$A$1:$E$34,4)*$F502)*4)/1000000)*C502</f>
        <v>2.6542080000000001</v>
      </c>
      <c r="P502" s="77">
        <f>(((VLOOKUP($H502,'CMIP5 AL dimres'!$A$1:$E$34,5)*VLOOKUP($I502,'CMIP5 AL dimres'!$A$1:$E$34,5)*VLOOKUP($J502,'CMIP5 AL dimres'!$A$1:$E$34,5)*VLOOKUP($K502,'CMIP5 AL dimres'!$A$1:$E$34,5)*$F502)*4)/1000000)*C502</f>
        <v>0.66355200000000003</v>
      </c>
    </row>
    <row r="503" spans="1:16" ht="13">
      <c r="A503" s="16">
        <v>2</v>
      </c>
      <c r="B503" s="17" t="s">
        <v>1795</v>
      </c>
      <c r="C503" s="16">
        <v>1</v>
      </c>
      <c r="D503" s="74" t="s">
        <v>3055</v>
      </c>
      <c r="E503" s="75" t="s">
        <v>871</v>
      </c>
      <c r="F503" s="86">
        <v>12</v>
      </c>
      <c r="G503" s="16" t="s">
        <v>702</v>
      </c>
      <c r="H503" s="15" t="s">
        <v>2933</v>
      </c>
      <c r="I503" s="15" t="s">
        <v>2897</v>
      </c>
      <c r="J503" s="15">
        <v>1</v>
      </c>
      <c r="K503" s="15">
        <v>1</v>
      </c>
      <c r="L503" s="16">
        <v>2</v>
      </c>
      <c r="M503" s="77">
        <f>(((VLOOKUP($H503,'CMIP5 AL dimres'!$A$1:$E$34,2)*VLOOKUP($I503,'CMIP5 AL dimres'!$A$1:$E$34,2)*VLOOKUP($J503,'CMIP5 AL dimres'!$A$1:$E$34,2)*VLOOKUP($K503,'CMIP5 AL dimres'!$A$1:$E$34,2)*$F503)*4)/1000000)*C503</f>
        <v>42.467328000000002</v>
      </c>
      <c r="N503" s="77">
        <f>(((VLOOKUP($H503,'CMIP5 AL dimres'!$A$1:$E$34,3)*VLOOKUP($I503,'CMIP5 AL dimres'!$A$1:$E$34,3)*VLOOKUP($J503,'CMIP5 AL dimres'!$A$1:$E$34,3)*VLOOKUP($K503,'CMIP5 AL dimres'!$A$1:$E$34,3)*$F503)*4)/1000000)*C503</f>
        <v>10.616832</v>
      </c>
      <c r="O503" s="77">
        <f>(((VLOOKUP($H503,'CMIP5 AL dimres'!$A$1:$E$34,4)*VLOOKUP($I503,'CMIP5 AL dimres'!$A$1:$E$34,4)*VLOOKUP($J503,'CMIP5 AL dimres'!$A$1:$E$34,4)*VLOOKUP($K503,'CMIP5 AL dimres'!$A$1:$E$34,4)*$F503)*4)/1000000)*C503</f>
        <v>2.6542080000000001</v>
      </c>
      <c r="P503" s="77">
        <f>(((VLOOKUP($H503,'CMIP5 AL dimres'!$A$1:$E$34,5)*VLOOKUP($I503,'CMIP5 AL dimres'!$A$1:$E$34,5)*VLOOKUP($J503,'CMIP5 AL dimres'!$A$1:$E$34,5)*VLOOKUP($K503,'CMIP5 AL dimres'!$A$1:$E$34,5)*$F503)*4)/1000000)*C503</f>
        <v>0.66355200000000003</v>
      </c>
    </row>
    <row r="504" spans="1:16" ht="13">
      <c r="A504" s="16">
        <v>2</v>
      </c>
      <c r="B504" s="17" t="s">
        <v>1906</v>
      </c>
      <c r="C504" s="16">
        <v>1</v>
      </c>
      <c r="D504" s="74" t="s">
        <v>3055</v>
      </c>
      <c r="E504" s="75" t="s">
        <v>871</v>
      </c>
      <c r="F504" s="86">
        <v>12</v>
      </c>
      <c r="G504" s="16" t="s">
        <v>702</v>
      </c>
      <c r="H504" s="15" t="s">
        <v>2933</v>
      </c>
      <c r="I504" s="15" t="s">
        <v>2897</v>
      </c>
      <c r="J504" s="15">
        <v>1</v>
      </c>
      <c r="K504" s="15">
        <v>1</v>
      </c>
      <c r="L504" s="16">
        <v>2</v>
      </c>
      <c r="M504" s="77">
        <f>(((VLOOKUP($H504,'CMIP5 AL dimres'!$A$1:$E$34,2)*VLOOKUP($I504,'CMIP5 AL dimres'!$A$1:$E$34,2)*VLOOKUP($J504,'CMIP5 AL dimres'!$A$1:$E$34,2)*VLOOKUP($K504,'CMIP5 AL dimres'!$A$1:$E$34,2)*$F504)*4)/1000000)*C504</f>
        <v>42.467328000000002</v>
      </c>
      <c r="N504" s="77">
        <f>(((VLOOKUP($H504,'CMIP5 AL dimres'!$A$1:$E$34,3)*VLOOKUP($I504,'CMIP5 AL dimres'!$A$1:$E$34,3)*VLOOKUP($J504,'CMIP5 AL dimres'!$A$1:$E$34,3)*VLOOKUP($K504,'CMIP5 AL dimres'!$A$1:$E$34,3)*$F504)*4)/1000000)*C504</f>
        <v>10.616832</v>
      </c>
      <c r="O504" s="77">
        <f>(((VLOOKUP($H504,'CMIP5 AL dimres'!$A$1:$E$34,4)*VLOOKUP($I504,'CMIP5 AL dimres'!$A$1:$E$34,4)*VLOOKUP($J504,'CMIP5 AL dimres'!$A$1:$E$34,4)*VLOOKUP($K504,'CMIP5 AL dimres'!$A$1:$E$34,4)*$F504)*4)/1000000)*C504</f>
        <v>2.6542080000000001</v>
      </c>
      <c r="P504" s="77">
        <f>(((VLOOKUP($H504,'CMIP5 AL dimres'!$A$1:$E$34,5)*VLOOKUP($I504,'CMIP5 AL dimres'!$A$1:$E$34,5)*VLOOKUP($J504,'CMIP5 AL dimres'!$A$1:$E$34,5)*VLOOKUP($K504,'CMIP5 AL dimres'!$A$1:$E$34,5)*$F504)*4)/1000000)*C504</f>
        <v>0.66355200000000003</v>
      </c>
    </row>
    <row r="505" spans="1:16" ht="13">
      <c r="A505" s="16">
        <v>2</v>
      </c>
      <c r="B505" s="17" t="s">
        <v>1911</v>
      </c>
      <c r="C505" s="16">
        <v>1</v>
      </c>
      <c r="D505" s="74" t="s">
        <v>3055</v>
      </c>
      <c r="E505" s="75" t="s">
        <v>871</v>
      </c>
      <c r="F505" s="86">
        <v>12</v>
      </c>
      <c r="G505" s="16" t="s">
        <v>702</v>
      </c>
      <c r="H505" s="15" t="s">
        <v>2933</v>
      </c>
      <c r="I505" s="15" t="s">
        <v>2897</v>
      </c>
      <c r="J505" s="15">
        <v>1</v>
      </c>
      <c r="K505" s="15">
        <v>1</v>
      </c>
      <c r="L505" s="16">
        <v>2</v>
      </c>
      <c r="M505" s="77">
        <f>(((VLOOKUP($H505,'CMIP5 AL dimres'!$A$1:$E$34,2)*VLOOKUP($I505,'CMIP5 AL dimres'!$A$1:$E$34,2)*VLOOKUP($J505,'CMIP5 AL dimres'!$A$1:$E$34,2)*VLOOKUP($K505,'CMIP5 AL dimres'!$A$1:$E$34,2)*$F505)*4)/1000000)*C505</f>
        <v>42.467328000000002</v>
      </c>
      <c r="N505" s="77">
        <f>(((VLOOKUP($H505,'CMIP5 AL dimres'!$A$1:$E$34,3)*VLOOKUP($I505,'CMIP5 AL dimres'!$A$1:$E$34,3)*VLOOKUP($J505,'CMIP5 AL dimres'!$A$1:$E$34,3)*VLOOKUP($K505,'CMIP5 AL dimres'!$A$1:$E$34,3)*$F505)*4)/1000000)*C505</f>
        <v>10.616832</v>
      </c>
      <c r="O505" s="77">
        <f>(((VLOOKUP($H505,'CMIP5 AL dimres'!$A$1:$E$34,4)*VLOOKUP($I505,'CMIP5 AL dimres'!$A$1:$E$34,4)*VLOOKUP($J505,'CMIP5 AL dimres'!$A$1:$E$34,4)*VLOOKUP($K505,'CMIP5 AL dimres'!$A$1:$E$34,4)*$F505)*4)/1000000)*C505</f>
        <v>2.6542080000000001</v>
      </c>
      <c r="P505" s="77">
        <f>(((VLOOKUP($H505,'CMIP5 AL dimres'!$A$1:$E$34,5)*VLOOKUP($I505,'CMIP5 AL dimres'!$A$1:$E$34,5)*VLOOKUP($J505,'CMIP5 AL dimres'!$A$1:$E$34,5)*VLOOKUP($K505,'CMIP5 AL dimres'!$A$1:$E$34,5)*$F505)*4)/1000000)*C505</f>
        <v>0.66355200000000003</v>
      </c>
    </row>
    <row r="506" spans="1:16" ht="13">
      <c r="A506" s="16">
        <v>1</v>
      </c>
      <c r="B506" s="17" t="s">
        <v>947</v>
      </c>
      <c r="C506" s="16">
        <v>1</v>
      </c>
      <c r="D506" s="74" t="s">
        <v>3055</v>
      </c>
      <c r="E506" s="75" t="s">
        <v>871</v>
      </c>
      <c r="F506" s="86">
        <v>12</v>
      </c>
      <c r="G506" s="16" t="s">
        <v>702</v>
      </c>
      <c r="H506" s="15" t="s">
        <v>2933</v>
      </c>
      <c r="I506" s="15" t="s">
        <v>2897</v>
      </c>
      <c r="J506" s="15" t="s">
        <v>438</v>
      </c>
      <c r="K506" s="15">
        <v>1</v>
      </c>
      <c r="L506" s="16">
        <v>3</v>
      </c>
      <c r="M506" s="77">
        <f>(((VLOOKUP($H506,'CMIP5 AL dimres'!$A$1:$E$34,2)*VLOOKUP($I506,'CMIP5 AL dimres'!$A$1:$E$34,2)*VLOOKUP($J506,'CMIP5 AL dimres'!$A$1:$E$34,2)*VLOOKUP($K506,'CMIP5 AL dimres'!$A$1:$E$34,2)*$F506)*4)/1000000)*C506</f>
        <v>42.467328000000002</v>
      </c>
      <c r="N506" s="77">
        <f>(((VLOOKUP($H506,'CMIP5 AL dimres'!$A$1:$E$34,3)*VLOOKUP($I506,'CMIP5 AL dimres'!$A$1:$E$34,3)*VLOOKUP($J506,'CMIP5 AL dimres'!$A$1:$E$34,3)*VLOOKUP($K506,'CMIP5 AL dimres'!$A$1:$E$34,3)*$F506)*4)/1000000)*C506</f>
        <v>10.616832</v>
      </c>
      <c r="O506" s="77">
        <f>(((VLOOKUP($H506,'CMIP5 AL dimres'!$A$1:$E$34,4)*VLOOKUP($I506,'CMIP5 AL dimres'!$A$1:$E$34,4)*VLOOKUP($J506,'CMIP5 AL dimres'!$A$1:$E$34,4)*VLOOKUP($K506,'CMIP5 AL dimres'!$A$1:$E$34,4)*$F506)*4)/1000000)*C506</f>
        <v>2.6542080000000001</v>
      </c>
      <c r="P506" s="77">
        <f>(((VLOOKUP($H506,'CMIP5 AL dimres'!$A$1:$E$34,5)*VLOOKUP($I506,'CMIP5 AL dimres'!$A$1:$E$34,5)*VLOOKUP($J506,'CMIP5 AL dimres'!$A$1:$E$34,5)*VLOOKUP($K506,'CMIP5 AL dimres'!$A$1:$E$34,5)*$F506)*4)/1000000)*C506</f>
        <v>0.66355200000000003</v>
      </c>
    </row>
    <row r="507" spans="1:16" ht="13">
      <c r="A507" s="16">
        <v>2</v>
      </c>
      <c r="B507" s="17" t="s">
        <v>2096</v>
      </c>
      <c r="C507" s="16">
        <v>1</v>
      </c>
      <c r="D507" s="74" t="s">
        <v>3055</v>
      </c>
      <c r="E507" s="75" t="s">
        <v>871</v>
      </c>
      <c r="F507" s="86">
        <v>12</v>
      </c>
      <c r="G507" s="16" t="s">
        <v>702</v>
      </c>
      <c r="H507" s="15" t="s">
        <v>2933</v>
      </c>
      <c r="I507" s="15" t="s">
        <v>2897</v>
      </c>
      <c r="J507" s="15" t="s">
        <v>2947</v>
      </c>
      <c r="K507" s="15">
        <v>1</v>
      </c>
      <c r="L507" s="16">
        <v>3</v>
      </c>
      <c r="M507" s="77">
        <f>(((VLOOKUP($H507,'CMIP5 AL dimres'!$A$1:$E$34,2)*VLOOKUP($I507,'CMIP5 AL dimres'!$A$1:$E$34,2)*VLOOKUP($J507,'CMIP5 AL dimres'!$A$1:$E$34,2)*VLOOKUP($K507,'CMIP5 AL dimres'!$A$1:$E$34,2)*$F507)*4)/1000000)*C507</f>
        <v>42.467328000000002</v>
      </c>
      <c r="N507" s="77">
        <f>(((VLOOKUP($H507,'CMIP5 AL dimres'!$A$1:$E$34,3)*VLOOKUP($I507,'CMIP5 AL dimres'!$A$1:$E$34,3)*VLOOKUP($J507,'CMIP5 AL dimres'!$A$1:$E$34,3)*VLOOKUP($K507,'CMIP5 AL dimres'!$A$1:$E$34,3)*$F507)*4)/1000000)*C507</f>
        <v>10.616832</v>
      </c>
      <c r="O507" s="77">
        <f>(((VLOOKUP($H507,'CMIP5 AL dimres'!$A$1:$E$34,4)*VLOOKUP($I507,'CMIP5 AL dimres'!$A$1:$E$34,4)*VLOOKUP($J507,'CMIP5 AL dimres'!$A$1:$E$34,4)*VLOOKUP($K507,'CMIP5 AL dimres'!$A$1:$E$34,4)*$F507)*4)/1000000)*C507</f>
        <v>2.6542080000000001</v>
      </c>
      <c r="P507" s="77">
        <f>(((VLOOKUP($H507,'CMIP5 AL dimres'!$A$1:$E$34,5)*VLOOKUP($I507,'CMIP5 AL dimres'!$A$1:$E$34,5)*VLOOKUP($J507,'CMIP5 AL dimres'!$A$1:$E$34,5)*VLOOKUP($K507,'CMIP5 AL dimres'!$A$1:$E$34,5)*$F507)*4)/1000000)*C507</f>
        <v>0.66355200000000003</v>
      </c>
    </row>
  </sheetData>
  <mergeCells count="2">
    <mergeCell ref="H1:K1"/>
    <mergeCell ref="M1:P1"/>
  </mergeCells>
  <phoneticPr fontId="23" type="noConversion"/>
  <pageMargins left="0.25" right="0.25" top="0.25" bottom="0.25" header="0.25" footer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35"/>
  <sheetViews>
    <sheetView workbookViewId="0">
      <selection sqref="A1:C1"/>
    </sheetView>
  </sheetViews>
  <sheetFormatPr baseColWidth="10" defaultColWidth="10.28515625" defaultRowHeight="20" customHeight="1"/>
  <cols>
    <col min="1" max="1" width="15" style="79" customWidth="1"/>
    <col min="2" max="2" width="7.85546875" style="79" customWidth="1"/>
    <col min="3" max="3" width="6.28515625" style="79" customWidth="1"/>
    <col min="4" max="16384" width="10.28515625" style="79"/>
  </cols>
  <sheetData>
    <row r="1" spans="1:3" ht="16">
      <c r="A1" s="408" t="s">
        <v>708</v>
      </c>
      <c r="B1" s="409"/>
      <c r="C1" s="409"/>
    </row>
    <row r="2" spans="1:3" ht="14">
      <c r="A2" s="60" t="s">
        <v>436</v>
      </c>
      <c r="B2" s="60">
        <v>0.1</v>
      </c>
      <c r="C2" s="60">
        <v>1</v>
      </c>
    </row>
    <row r="3" spans="1:3" ht="14">
      <c r="A3" s="61" t="s">
        <v>3052</v>
      </c>
      <c r="B3" s="62">
        <v>1</v>
      </c>
      <c r="C3" s="62">
        <v>1</v>
      </c>
    </row>
    <row r="4" spans="1:3" ht="14">
      <c r="A4" s="61" t="s">
        <v>2773</v>
      </c>
      <c r="B4" s="62">
        <v>1</v>
      </c>
      <c r="C4" s="62">
        <v>1</v>
      </c>
    </row>
    <row r="5" spans="1:3" ht="14">
      <c r="A5" s="61" t="s">
        <v>3049</v>
      </c>
      <c r="B5" s="62">
        <v>1</v>
      </c>
      <c r="C5" s="62">
        <v>1</v>
      </c>
    </row>
    <row r="6" spans="1:3" ht="14">
      <c r="A6" s="61" t="s">
        <v>2774</v>
      </c>
      <c r="B6" s="62">
        <v>1</v>
      </c>
      <c r="C6" s="62">
        <v>1</v>
      </c>
    </row>
    <row r="7" spans="1:3" ht="14">
      <c r="A7" s="61" t="s">
        <v>2919</v>
      </c>
      <c r="B7" s="62">
        <v>3</v>
      </c>
      <c r="C7" s="62">
        <v>3</v>
      </c>
    </row>
    <row r="8" spans="1:3" ht="14">
      <c r="A8" s="61" t="s">
        <v>2755</v>
      </c>
      <c r="B8" s="62">
        <v>1</v>
      </c>
      <c r="C8" s="62">
        <v>1</v>
      </c>
    </row>
    <row r="9" spans="1:3" ht="14">
      <c r="A9" s="61" t="s">
        <v>2837</v>
      </c>
      <c r="B9" s="62">
        <v>1</v>
      </c>
      <c r="C9" s="62">
        <v>1</v>
      </c>
    </row>
    <row r="10" spans="1:3" ht="14">
      <c r="A10" s="61" t="s">
        <v>2838</v>
      </c>
      <c r="B10" s="62">
        <v>1</v>
      </c>
      <c r="C10" s="62">
        <v>1</v>
      </c>
    </row>
    <row r="11" spans="1:3" ht="14">
      <c r="A11" s="61" t="s">
        <v>2840</v>
      </c>
      <c r="B11" s="62">
        <v>1</v>
      </c>
      <c r="C11" s="62">
        <v>1</v>
      </c>
    </row>
    <row r="12" spans="1:3" ht="14">
      <c r="A12" s="61" t="s">
        <v>2897</v>
      </c>
      <c r="B12" s="62">
        <v>2400</v>
      </c>
      <c r="C12" s="62">
        <v>320</v>
      </c>
    </row>
    <row r="13" spans="1:3" ht="14">
      <c r="A13" s="61" t="s">
        <v>437</v>
      </c>
      <c r="B13" s="62">
        <v>1</v>
      </c>
      <c r="C13" s="62">
        <v>1</v>
      </c>
    </row>
    <row r="14" spans="1:3" ht="14">
      <c r="A14" s="61" t="s">
        <v>2917</v>
      </c>
      <c r="B14" s="62">
        <v>1</v>
      </c>
      <c r="C14" s="62">
        <v>1</v>
      </c>
    </row>
    <row r="15" spans="1:3" ht="14">
      <c r="A15" s="61" t="s">
        <v>2933</v>
      </c>
      <c r="B15" s="62">
        <v>3600</v>
      </c>
      <c r="C15" s="62">
        <v>384</v>
      </c>
    </row>
    <row r="16" spans="1:3" ht="14">
      <c r="A16" s="61" t="s">
        <v>2912</v>
      </c>
      <c r="B16" s="62">
        <v>60</v>
      </c>
      <c r="C16" s="62">
        <v>60</v>
      </c>
    </row>
    <row r="17" spans="1:3" ht="14">
      <c r="A17" s="61" t="s">
        <v>2913</v>
      </c>
      <c r="B17" s="62">
        <v>1</v>
      </c>
      <c r="C17" s="62">
        <v>1</v>
      </c>
    </row>
    <row r="18" spans="1:3" ht="14">
      <c r="A18" s="61" t="s">
        <v>2967</v>
      </c>
      <c r="B18" s="62">
        <v>1</v>
      </c>
      <c r="C18" s="62">
        <v>1</v>
      </c>
    </row>
    <row r="19" spans="1:3" ht="14">
      <c r="A19" s="61" t="s">
        <v>2873</v>
      </c>
      <c r="B19" s="62">
        <v>1</v>
      </c>
      <c r="C19" s="62">
        <v>1</v>
      </c>
    </row>
    <row r="20" spans="1:3" ht="14">
      <c r="A20" s="61" t="s">
        <v>2874</v>
      </c>
      <c r="B20" s="62">
        <v>1</v>
      </c>
      <c r="C20" s="62">
        <v>1</v>
      </c>
    </row>
    <row r="21" spans="1:3" ht="14">
      <c r="A21" s="61" t="s">
        <v>2875</v>
      </c>
      <c r="B21" s="62">
        <v>1</v>
      </c>
      <c r="C21" s="62">
        <v>1</v>
      </c>
    </row>
    <row r="22" spans="1:3" ht="14">
      <c r="A22" s="61" t="s">
        <v>2876</v>
      </c>
      <c r="B22" s="62">
        <v>1</v>
      </c>
      <c r="C22" s="62">
        <v>1</v>
      </c>
    </row>
    <row r="23" spans="1:3" ht="14">
      <c r="A23" s="61" t="s">
        <v>2878</v>
      </c>
      <c r="B23" s="62">
        <v>1</v>
      </c>
      <c r="C23" s="62">
        <v>1</v>
      </c>
    </row>
    <row r="24" spans="1:3" ht="14">
      <c r="A24" s="61" t="s">
        <v>2880</v>
      </c>
      <c r="B24" s="62">
        <v>1</v>
      </c>
      <c r="C24" s="62">
        <v>1</v>
      </c>
    </row>
    <row r="25" spans="1:3" ht="14">
      <c r="A25" s="61" t="s">
        <v>2881</v>
      </c>
      <c r="B25" s="62">
        <v>1</v>
      </c>
      <c r="C25" s="62">
        <v>1</v>
      </c>
    </row>
    <row r="26" spans="1:3" ht="14">
      <c r="A26" s="61" t="s">
        <v>3059</v>
      </c>
      <c r="B26" s="62">
        <v>1</v>
      </c>
      <c r="C26" s="62">
        <v>1</v>
      </c>
    </row>
    <row r="27" spans="1:3" ht="14">
      <c r="A27" s="61" t="s">
        <v>3060</v>
      </c>
      <c r="B27" s="62">
        <v>1</v>
      </c>
      <c r="C27" s="62">
        <v>1</v>
      </c>
    </row>
    <row r="28" spans="1:3" ht="14">
      <c r="A28" s="61" t="s">
        <v>3054</v>
      </c>
      <c r="B28" s="62">
        <v>1</v>
      </c>
      <c r="C28" s="62">
        <v>1</v>
      </c>
    </row>
    <row r="29" spans="1:3" ht="14">
      <c r="A29" s="61" t="s">
        <v>438</v>
      </c>
      <c r="B29" s="62">
        <v>1</v>
      </c>
      <c r="C29" s="62">
        <v>1</v>
      </c>
    </row>
    <row r="30" spans="1:3" ht="14">
      <c r="A30" s="61" t="s">
        <v>3003</v>
      </c>
      <c r="B30" s="62">
        <v>1</v>
      </c>
      <c r="C30" s="62">
        <v>1</v>
      </c>
    </row>
    <row r="31" spans="1:3" ht="14">
      <c r="A31" s="61" t="s">
        <v>3057</v>
      </c>
      <c r="B31" s="62">
        <v>1</v>
      </c>
      <c r="C31" s="62">
        <v>1</v>
      </c>
    </row>
    <row r="32" spans="1:3" ht="14">
      <c r="A32" s="61" t="s">
        <v>3058</v>
      </c>
      <c r="B32" s="62">
        <v>1</v>
      </c>
      <c r="C32" s="62">
        <v>1</v>
      </c>
    </row>
    <row r="33" spans="1:3" ht="14">
      <c r="A33" s="61" t="s">
        <v>2947</v>
      </c>
      <c r="B33" s="62">
        <v>1</v>
      </c>
      <c r="C33" s="62">
        <v>1</v>
      </c>
    </row>
    <row r="34" spans="1:3" ht="14">
      <c r="A34" s="61" t="s">
        <v>2908</v>
      </c>
      <c r="B34" s="62">
        <v>15</v>
      </c>
      <c r="C34" s="62">
        <v>15</v>
      </c>
    </row>
    <row r="35" spans="1:3" ht="14">
      <c r="A35" s="61">
        <v>1</v>
      </c>
      <c r="B35" s="62">
        <v>1</v>
      </c>
      <c r="C35" s="62">
        <v>1</v>
      </c>
    </row>
  </sheetData>
  <mergeCells count="1">
    <mergeCell ref="A1:C1"/>
  </mergeCells>
  <phoneticPr fontId="23" type="noConversion"/>
  <pageMargins left="0.25" right="0.25" top="0.25" bottom="0.25" header="0.25" footer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M263"/>
  <sheetViews>
    <sheetView workbookViewId="0">
      <selection sqref="A1:M1"/>
    </sheetView>
  </sheetViews>
  <sheetFormatPr baseColWidth="10" defaultColWidth="10.28515625" defaultRowHeight="20" customHeight="1"/>
  <cols>
    <col min="1" max="1" width="5.42578125" style="80" customWidth="1"/>
    <col min="2" max="2" width="9" style="80" customWidth="1"/>
    <col min="3" max="3" width="6.28515625" style="80" customWidth="1"/>
    <col min="4" max="4" width="5.140625" style="80" customWidth="1"/>
    <col min="5" max="5" width="3.5703125" style="80" customWidth="1"/>
    <col min="6" max="6" width="4" style="80" customWidth="1"/>
    <col min="7" max="7" width="4.28515625" style="80" customWidth="1"/>
    <col min="8" max="8" width="6.5703125" style="80" customWidth="1"/>
    <col min="9" max="9" width="5.42578125" style="80" customWidth="1"/>
    <col min="10" max="10" width="5.140625" style="80" customWidth="1"/>
    <col min="11" max="11" width="2.85546875" style="80" customWidth="1"/>
    <col min="12" max="12" width="5.85546875" style="80" customWidth="1"/>
    <col min="13" max="13" width="4.42578125" style="80" customWidth="1"/>
    <col min="14" max="16384" width="10.28515625" style="80"/>
  </cols>
  <sheetData>
    <row r="1" spans="1:13" ht="16">
      <c r="A1" s="408" t="s">
        <v>709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09"/>
      <c r="M1" s="409"/>
    </row>
    <row r="2" spans="1:13" ht="13">
      <c r="A2" s="64" t="s">
        <v>2710</v>
      </c>
      <c r="B2" s="64" t="s">
        <v>3062</v>
      </c>
      <c r="C2" s="64" t="s">
        <v>237</v>
      </c>
      <c r="D2" s="65" t="s">
        <v>3061</v>
      </c>
      <c r="E2" s="65" t="s">
        <v>238</v>
      </c>
      <c r="F2" s="81" t="s">
        <v>239</v>
      </c>
      <c r="G2" s="64" t="s">
        <v>3008</v>
      </c>
      <c r="H2" s="406" t="s">
        <v>2700</v>
      </c>
      <c r="I2" s="406"/>
      <c r="J2" s="406"/>
      <c r="K2" s="406"/>
      <c r="L2" s="406" t="s">
        <v>710</v>
      </c>
      <c r="M2" s="406"/>
    </row>
    <row r="3" spans="1:13" ht="13">
      <c r="A3" s="68"/>
      <c r="B3" s="69"/>
      <c r="C3" s="68" t="s">
        <v>452</v>
      </c>
      <c r="D3" s="82"/>
      <c r="E3" s="82"/>
      <c r="F3" s="72"/>
      <c r="G3" s="68"/>
      <c r="H3" s="68" t="s">
        <v>453</v>
      </c>
      <c r="I3" s="68" t="s">
        <v>458</v>
      </c>
      <c r="J3" s="68" t="s">
        <v>459</v>
      </c>
      <c r="K3" s="68" t="s">
        <v>460</v>
      </c>
      <c r="L3" s="68">
        <v>0.1</v>
      </c>
      <c r="M3" s="68">
        <v>1</v>
      </c>
    </row>
    <row r="4" spans="1:13" ht="13">
      <c r="A4" s="16">
        <v>1</v>
      </c>
      <c r="B4" s="17" t="s">
        <v>2923</v>
      </c>
      <c r="C4" s="16">
        <v>1</v>
      </c>
      <c r="D4" s="74" t="s">
        <v>3069</v>
      </c>
      <c r="E4" s="83">
        <v>0.125</v>
      </c>
      <c r="F4" s="76">
        <f>365*(24/3)</f>
        <v>2920</v>
      </c>
      <c r="G4" s="16" t="s">
        <v>711</v>
      </c>
      <c r="H4" s="15" t="s">
        <v>2933</v>
      </c>
      <c r="I4" s="15" t="s">
        <v>2897</v>
      </c>
      <c r="J4" s="15">
        <v>1</v>
      </c>
      <c r="K4" s="15">
        <v>1</v>
      </c>
      <c r="L4" s="77">
        <f>(((VLOOKUP($H4,'CMIP OI dimres'!$A$2:$C$35,2)*VLOOKUP($I4,'CMIP OI dimres'!$A$2:$C$35,2)*VLOOKUP($J4,'CMIP OI dimres'!$A$2:$C$35,2)*VLOOKUP($K4,'CMIP OI dimres'!$A$2:$C$35,2)*$F4)*4)/1000000)*C4</f>
        <v>100915.2</v>
      </c>
      <c r="M4" s="77">
        <f>(((VLOOKUP($H4,'CMIP OI dimres'!$A$2:$C$35,3)*VLOOKUP($I4,'CMIP OI dimres'!$A$2:$C$35,3)*VLOOKUP($J4,'CMIP OI dimres'!$A$2:$C$35,3)*VLOOKUP($K4,'CMIP OI dimres'!$A$2:$C$35,3)*$F4)*4)/1000000)*C4</f>
        <v>1435.2384</v>
      </c>
    </row>
    <row r="5" spans="1:13" ht="13">
      <c r="A5" s="16">
        <v>1</v>
      </c>
      <c r="B5" s="17" t="s">
        <v>1185</v>
      </c>
      <c r="C5" s="16">
        <v>1</v>
      </c>
      <c r="D5" s="74" t="s">
        <v>2879</v>
      </c>
      <c r="E5" s="84" t="s">
        <v>2460</v>
      </c>
      <c r="F5" s="76">
        <v>365</v>
      </c>
      <c r="G5" s="16" t="s">
        <v>712</v>
      </c>
      <c r="H5" s="15" t="s">
        <v>2933</v>
      </c>
      <c r="I5" s="15" t="s">
        <v>2897</v>
      </c>
      <c r="J5" s="15">
        <v>1</v>
      </c>
      <c r="K5" s="15">
        <v>1</v>
      </c>
      <c r="L5" s="77">
        <f>(((VLOOKUP($H5,'CMIP OI dimres'!$A$2:$C$35,2)*VLOOKUP($I5,'CMIP OI dimres'!$A$2:$C$35,2)*VLOOKUP($J5,'CMIP OI dimres'!$A$2:$C$35,2)*VLOOKUP($K5,'CMIP OI dimres'!$A$2:$C$35,2)*$F5)*4)/1000000)*C5</f>
        <v>12614.4</v>
      </c>
      <c r="M5" s="77">
        <f>(((VLOOKUP($H5,'CMIP OI dimres'!$A$2:$C$35,3)*VLOOKUP($I5,'CMIP OI dimres'!$A$2:$C$35,3)*VLOOKUP($J5,'CMIP OI dimres'!$A$2:$C$35,3)*VLOOKUP($K5,'CMIP OI dimres'!$A$2:$C$35,3)*$F5)*4)/1000000)*C5</f>
        <v>179.40479999999999</v>
      </c>
    </row>
    <row r="6" spans="1:13" ht="13">
      <c r="A6" s="16">
        <v>1</v>
      </c>
      <c r="B6" s="17" t="s">
        <v>1273</v>
      </c>
      <c r="C6" s="16">
        <v>1</v>
      </c>
      <c r="D6" s="74" t="s">
        <v>2879</v>
      </c>
      <c r="E6" s="84" t="s">
        <v>2460</v>
      </c>
      <c r="F6" s="76">
        <v>365</v>
      </c>
      <c r="G6" s="16" t="s">
        <v>712</v>
      </c>
      <c r="H6" s="15" t="s">
        <v>2933</v>
      </c>
      <c r="I6" s="15" t="s">
        <v>2897</v>
      </c>
      <c r="J6" s="15">
        <v>1</v>
      </c>
      <c r="K6" s="15">
        <v>1</v>
      </c>
      <c r="L6" s="77">
        <f>(((VLOOKUP($H6,'CMIP OI dimres'!$A$2:$C$35,2)*VLOOKUP($I6,'CMIP OI dimres'!$A$2:$C$35,2)*VLOOKUP($J6,'CMIP OI dimres'!$A$2:$C$35,2)*VLOOKUP($K6,'CMIP OI dimres'!$A$2:$C$35,2)*$F6)*4)/1000000)*C6</f>
        <v>12614.4</v>
      </c>
      <c r="M6" s="77">
        <f>(((VLOOKUP($H6,'CMIP OI dimres'!$A$2:$C$35,3)*VLOOKUP($I6,'CMIP OI dimres'!$A$2:$C$35,3)*VLOOKUP($J6,'CMIP OI dimres'!$A$2:$C$35,3)*VLOOKUP($K6,'CMIP OI dimres'!$A$2:$C$35,3)*$F6)*4)/1000000)*C6</f>
        <v>179.40479999999999</v>
      </c>
    </row>
    <row r="7" spans="1:13" ht="13">
      <c r="A7" s="16">
        <v>1</v>
      </c>
      <c r="B7" s="17" t="s">
        <v>2217</v>
      </c>
      <c r="C7" s="16">
        <v>1</v>
      </c>
      <c r="D7" s="74" t="s">
        <v>2879</v>
      </c>
      <c r="E7" s="84" t="s">
        <v>2460</v>
      </c>
      <c r="F7" s="76">
        <v>365</v>
      </c>
      <c r="G7" s="16" t="s">
        <v>711</v>
      </c>
      <c r="H7" s="15" t="s">
        <v>2933</v>
      </c>
      <c r="I7" s="15" t="s">
        <v>2897</v>
      </c>
      <c r="J7" s="15">
        <v>1</v>
      </c>
      <c r="K7" s="15">
        <v>1</v>
      </c>
      <c r="L7" s="77">
        <f>(((VLOOKUP($H7,'CMIP OI dimres'!$A$2:$C$35,2)*VLOOKUP($I7,'CMIP OI dimres'!$A$2:$C$35,2)*VLOOKUP($J7,'CMIP OI dimres'!$A$2:$C$35,2)*VLOOKUP($K7,'CMIP OI dimres'!$A$2:$C$35,2)*$F7)*4)/1000000)*C7</f>
        <v>12614.4</v>
      </c>
      <c r="M7" s="77">
        <f>(((VLOOKUP($H7,'CMIP OI dimres'!$A$2:$C$35,3)*VLOOKUP($I7,'CMIP OI dimres'!$A$2:$C$35,3)*VLOOKUP($J7,'CMIP OI dimres'!$A$2:$C$35,3)*VLOOKUP($K7,'CMIP OI dimres'!$A$2:$C$35,3)*$F7)*4)/1000000)*C7</f>
        <v>179.40479999999999</v>
      </c>
    </row>
    <row r="8" spans="1:13" ht="13">
      <c r="A8" s="16">
        <v>1</v>
      </c>
      <c r="B8" s="17" t="s">
        <v>1318</v>
      </c>
      <c r="C8" s="16">
        <v>1</v>
      </c>
      <c r="D8" s="74" t="s">
        <v>2879</v>
      </c>
      <c r="E8" s="84" t="s">
        <v>2460</v>
      </c>
      <c r="F8" s="76">
        <v>365</v>
      </c>
      <c r="G8" s="16" t="s">
        <v>711</v>
      </c>
      <c r="H8" s="15" t="s">
        <v>2933</v>
      </c>
      <c r="I8" s="15" t="s">
        <v>2897</v>
      </c>
      <c r="J8" s="15">
        <v>1</v>
      </c>
      <c r="K8" s="15">
        <v>1</v>
      </c>
      <c r="L8" s="77">
        <f>(((VLOOKUP($H8,'CMIP OI dimres'!$A$2:$C$35,2)*VLOOKUP($I8,'CMIP OI dimres'!$A$2:$C$35,2)*VLOOKUP($J8,'CMIP OI dimres'!$A$2:$C$35,2)*VLOOKUP($K8,'CMIP OI dimres'!$A$2:$C$35,2)*$F8)*4)/1000000)*C8</f>
        <v>12614.4</v>
      </c>
      <c r="M8" s="77">
        <f>(((VLOOKUP($H8,'CMIP OI dimres'!$A$2:$C$35,3)*VLOOKUP($I8,'CMIP OI dimres'!$A$2:$C$35,3)*VLOOKUP($J8,'CMIP OI dimres'!$A$2:$C$35,3)*VLOOKUP($K8,'CMIP OI dimres'!$A$2:$C$35,3)*$F8)*4)/1000000)*C8</f>
        <v>179.40479999999999</v>
      </c>
    </row>
    <row r="9" spans="1:13" ht="13">
      <c r="A9" s="16">
        <v>1</v>
      </c>
      <c r="B9" s="17" t="s">
        <v>2215</v>
      </c>
      <c r="C9" s="16">
        <v>1</v>
      </c>
      <c r="D9" s="74" t="s">
        <v>2879</v>
      </c>
      <c r="E9" s="84" t="s">
        <v>2460</v>
      </c>
      <c r="F9" s="76">
        <v>365</v>
      </c>
      <c r="G9" s="16" t="s">
        <v>711</v>
      </c>
      <c r="H9" s="15" t="s">
        <v>2933</v>
      </c>
      <c r="I9" s="15" t="s">
        <v>2897</v>
      </c>
      <c r="J9" s="15">
        <v>1</v>
      </c>
      <c r="K9" s="15">
        <v>1</v>
      </c>
      <c r="L9" s="77">
        <f>(((VLOOKUP($H9,'CMIP OI dimres'!$A$2:$C$35,2)*VLOOKUP($I9,'CMIP OI dimres'!$A$2:$C$35,2)*VLOOKUP($J9,'CMIP OI dimres'!$A$2:$C$35,2)*VLOOKUP($K9,'CMIP OI dimres'!$A$2:$C$35,2)*$F9)*4)/1000000)*C9</f>
        <v>12614.4</v>
      </c>
      <c r="M9" s="77">
        <f>(((VLOOKUP($H9,'CMIP OI dimres'!$A$2:$C$35,3)*VLOOKUP($I9,'CMIP OI dimres'!$A$2:$C$35,3)*VLOOKUP($J9,'CMIP OI dimres'!$A$2:$C$35,3)*VLOOKUP($K9,'CMIP OI dimres'!$A$2:$C$35,3)*$F9)*4)/1000000)*C9</f>
        <v>179.40479999999999</v>
      </c>
    </row>
    <row r="10" spans="1:13" ht="13">
      <c r="A10" s="16">
        <v>1</v>
      </c>
      <c r="B10" s="17" t="s">
        <v>2224</v>
      </c>
      <c r="C10" s="16">
        <v>1</v>
      </c>
      <c r="D10" s="74" t="s">
        <v>2879</v>
      </c>
      <c r="E10" s="84" t="s">
        <v>2460</v>
      </c>
      <c r="F10" s="76">
        <v>365</v>
      </c>
      <c r="G10" s="16" t="s">
        <v>712</v>
      </c>
      <c r="H10" s="15" t="s">
        <v>2933</v>
      </c>
      <c r="I10" s="15" t="s">
        <v>2897</v>
      </c>
      <c r="J10" s="15">
        <v>1</v>
      </c>
      <c r="K10" s="15">
        <v>1</v>
      </c>
      <c r="L10" s="77">
        <f>(((VLOOKUP($H10,'CMIP OI dimres'!$A$2:$C$35,2)*VLOOKUP($I10,'CMIP OI dimres'!$A$2:$C$35,2)*VLOOKUP($J10,'CMIP OI dimres'!$A$2:$C$35,2)*VLOOKUP($K10,'CMIP OI dimres'!$A$2:$C$35,2)*$F10)*4)/1000000)*C10</f>
        <v>12614.4</v>
      </c>
      <c r="M10" s="77">
        <f>(((VLOOKUP($H10,'CMIP OI dimres'!$A$2:$C$35,3)*VLOOKUP($I10,'CMIP OI dimres'!$A$2:$C$35,3)*VLOOKUP($J10,'CMIP OI dimres'!$A$2:$C$35,3)*VLOOKUP($K10,'CMIP OI dimres'!$A$2:$C$35,3)*$F10)*4)/1000000)*C10</f>
        <v>179.40479999999999</v>
      </c>
    </row>
    <row r="11" spans="1:13" ht="13">
      <c r="A11" s="16">
        <v>1</v>
      </c>
      <c r="B11" s="17" t="s">
        <v>2222</v>
      </c>
      <c r="C11" s="16">
        <v>1</v>
      </c>
      <c r="D11" s="74" t="s">
        <v>2879</v>
      </c>
      <c r="E11" s="84" t="s">
        <v>2460</v>
      </c>
      <c r="F11" s="76">
        <v>365</v>
      </c>
      <c r="G11" s="16" t="s">
        <v>712</v>
      </c>
      <c r="H11" s="15" t="s">
        <v>2933</v>
      </c>
      <c r="I11" s="15" t="s">
        <v>2897</v>
      </c>
      <c r="J11" s="15">
        <v>1</v>
      </c>
      <c r="K11" s="15">
        <v>1</v>
      </c>
      <c r="L11" s="77">
        <f>(((VLOOKUP($H11,'CMIP OI dimres'!$A$2:$C$35,2)*VLOOKUP($I11,'CMIP OI dimres'!$A$2:$C$35,2)*VLOOKUP($J11,'CMIP OI dimres'!$A$2:$C$35,2)*VLOOKUP($K11,'CMIP OI dimres'!$A$2:$C$35,2)*$F11)*4)/1000000)*C11</f>
        <v>12614.4</v>
      </c>
      <c r="M11" s="77">
        <f>(((VLOOKUP($H11,'CMIP OI dimres'!$A$2:$C$35,3)*VLOOKUP($I11,'CMIP OI dimres'!$A$2:$C$35,3)*VLOOKUP($J11,'CMIP OI dimres'!$A$2:$C$35,3)*VLOOKUP($K11,'CMIP OI dimres'!$A$2:$C$35,3)*$F11)*4)/1000000)*C11</f>
        <v>179.40479999999999</v>
      </c>
    </row>
    <row r="12" spans="1:13" ht="13">
      <c r="A12" s="32">
        <v>3</v>
      </c>
      <c r="B12" s="17" t="s">
        <v>2031</v>
      </c>
      <c r="C12" s="16">
        <v>1</v>
      </c>
      <c r="D12" s="85" t="s">
        <v>2946</v>
      </c>
      <c r="E12" s="86" t="s">
        <v>713</v>
      </c>
      <c r="F12" s="87">
        <v>1</v>
      </c>
      <c r="G12" s="16" t="s">
        <v>711</v>
      </c>
      <c r="H12" s="15" t="s">
        <v>2933</v>
      </c>
      <c r="I12" s="15" t="s">
        <v>2897</v>
      </c>
      <c r="J12" s="15" t="s">
        <v>2912</v>
      </c>
      <c r="K12" s="15">
        <v>1</v>
      </c>
      <c r="L12" s="77">
        <f>(((VLOOKUP($H12,'CMIP OI dimres'!$A$2:$C$35,2)*VLOOKUP($I12,'CMIP OI dimres'!$A$2:$C$35,2)*VLOOKUP($J12,'CMIP OI dimres'!$A$2:$C$35,2)*VLOOKUP($K12,'CMIP OI dimres'!$A$2:$C$35,2)*$F12)*4)/1000000)*C12</f>
        <v>2073.6</v>
      </c>
      <c r="M12" s="77">
        <f>(((VLOOKUP($H12,'CMIP OI dimres'!$A$2:$C$35,3)*VLOOKUP($I12,'CMIP OI dimres'!$A$2:$C$35,3)*VLOOKUP($J12,'CMIP OI dimres'!$A$2:$C$35,3)*VLOOKUP($K12,'CMIP OI dimres'!$A$2:$C$35,3)*$F12)*4)/1000000)*C12</f>
        <v>29.491199999999999</v>
      </c>
    </row>
    <row r="13" spans="1:13" ht="13">
      <c r="A13" s="32">
        <v>3</v>
      </c>
      <c r="B13" s="17" t="s">
        <v>2152</v>
      </c>
      <c r="C13" s="16">
        <v>1</v>
      </c>
      <c r="D13" s="85" t="s">
        <v>2946</v>
      </c>
      <c r="E13" s="86" t="s">
        <v>713</v>
      </c>
      <c r="F13" s="87">
        <v>1</v>
      </c>
      <c r="G13" s="16" t="s">
        <v>711</v>
      </c>
      <c r="H13" s="15" t="s">
        <v>2933</v>
      </c>
      <c r="I13" s="15" t="s">
        <v>2897</v>
      </c>
      <c r="J13" s="15" t="s">
        <v>2912</v>
      </c>
      <c r="K13" s="15">
        <v>1</v>
      </c>
      <c r="L13" s="77">
        <f>(((VLOOKUP($H13,'CMIP OI dimres'!$A$2:$C$35,2)*VLOOKUP($I13,'CMIP OI dimres'!$A$2:$C$35,2)*VLOOKUP($J13,'CMIP OI dimres'!$A$2:$C$35,2)*VLOOKUP($K13,'CMIP OI dimres'!$A$2:$C$35,2)*$F13)*4)/1000000)*C13</f>
        <v>2073.6</v>
      </c>
      <c r="M13" s="77">
        <f>(((VLOOKUP($H13,'CMIP OI dimres'!$A$2:$C$35,3)*VLOOKUP($I13,'CMIP OI dimres'!$A$2:$C$35,3)*VLOOKUP($J13,'CMIP OI dimres'!$A$2:$C$35,3)*VLOOKUP($K13,'CMIP OI dimres'!$A$2:$C$35,3)*$F13)*4)/1000000)*C13</f>
        <v>29.491199999999999</v>
      </c>
    </row>
    <row r="14" spans="1:13" ht="13">
      <c r="A14" s="32">
        <v>3</v>
      </c>
      <c r="B14" s="17" t="s">
        <v>2044</v>
      </c>
      <c r="C14" s="16">
        <v>1</v>
      </c>
      <c r="D14" s="85" t="s">
        <v>2946</v>
      </c>
      <c r="E14" s="86" t="s">
        <v>713</v>
      </c>
      <c r="F14" s="87">
        <v>1</v>
      </c>
      <c r="G14" s="16" t="s">
        <v>711</v>
      </c>
      <c r="H14" s="15" t="s">
        <v>2933</v>
      </c>
      <c r="I14" s="15" t="s">
        <v>2897</v>
      </c>
      <c r="J14" s="15" t="s">
        <v>2912</v>
      </c>
      <c r="K14" s="15">
        <v>1</v>
      </c>
      <c r="L14" s="77">
        <f>(((VLOOKUP($H14,'CMIP OI dimres'!$A$2:$C$35,2)*VLOOKUP($I14,'CMIP OI dimres'!$A$2:$C$35,2)*VLOOKUP($J14,'CMIP OI dimres'!$A$2:$C$35,2)*VLOOKUP($K14,'CMIP OI dimres'!$A$2:$C$35,2)*$F14)*4)/1000000)*C14</f>
        <v>2073.6</v>
      </c>
      <c r="M14" s="77">
        <f>(((VLOOKUP($H14,'CMIP OI dimres'!$A$2:$C$35,3)*VLOOKUP($I14,'CMIP OI dimres'!$A$2:$C$35,3)*VLOOKUP($J14,'CMIP OI dimres'!$A$2:$C$35,3)*VLOOKUP($K14,'CMIP OI dimres'!$A$2:$C$35,3)*$F14)*4)/1000000)*C14</f>
        <v>29.491199999999999</v>
      </c>
    </row>
    <row r="15" spans="1:13" ht="13">
      <c r="A15" s="32">
        <v>3</v>
      </c>
      <c r="B15" s="17" t="s">
        <v>1932</v>
      </c>
      <c r="C15" s="16">
        <v>1</v>
      </c>
      <c r="D15" s="85" t="s">
        <v>2946</v>
      </c>
      <c r="E15" s="86" t="s">
        <v>713</v>
      </c>
      <c r="F15" s="87">
        <v>1</v>
      </c>
      <c r="G15" s="16" t="s">
        <v>711</v>
      </c>
      <c r="H15" s="15" t="s">
        <v>2933</v>
      </c>
      <c r="I15" s="15" t="s">
        <v>2897</v>
      </c>
      <c r="J15" s="15" t="s">
        <v>2912</v>
      </c>
      <c r="K15" s="15">
        <v>1</v>
      </c>
      <c r="L15" s="77">
        <f>(((VLOOKUP($H15,'CMIP OI dimres'!$A$2:$C$35,2)*VLOOKUP($I15,'CMIP OI dimres'!$A$2:$C$35,2)*VLOOKUP($J15,'CMIP OI dimres'!$A$2:$C$35,2)*VLOOKUP($K15,'CMIP OI dimres'!$A$2:$C$35,2)*$F15)*4)/1000000)*C15</f>
        <v>2073.6</v>
      </c>
      <c r="M15" s="77">
        <f>(((VLOOKUP($H15,'CMIP OI dimres'!$A$2:$C$35,3)*VLOOKUP($I15,'CMIP OI dimres'!$A$2:$C$35,3)*VLOOKUP($J15,'CMIP OI dimres'!$A$2:$C$35,3)*VLOOKUP($K15,'CMIP OI dimres'!$A$2:$C$35,3)*$F15)*4)/1000000)*C15</f>
        <v>29.491199999999999</v>
      </c>
    </row>
    <row r="16" spans="1:13" ht="13">
      <c r="A16" s="32">
        <v>3</v>
      </c>
      <c r="B16" s="17" t="s">
        <v>1716</v>
      </c>
      <c r="C16" s="16">
        <v>1</v>
      </c>
      <c r="D16" s="85" t="s">
        <v>2946</v>
      </c>
      <c r="E16" s="86" t="s">
        <v>713</v>
      </c>
      <c r="F16" s="87">
        <v>1</v>
      </c>
      <c r="G16" s="16" t="s">
        <v>711</v>
      </c>
      <c r="H16" s="15" t="s">
        <v>2933</v>
      </c>
      <c r="I16" s="15" t="s">
        <v>2897</v>
      </c>
      <c r="J16" s="15" t="s">
        <v>2912</v>
      </c>
      <c r="K16" s="15">
        <v>1</v>
      </c>
      <c r="L16" s="77">
        <f>(((VLOOKUP($H16,'CMIP OI dimres'!$A$2:$C$35,2)*VLOOKUP($I16,'CMIP OI dimres'!$A$2:$C$35,2)*VLOOKUP($J16,'CMIP OI dimres'!$A$2:$C$35,2)*VLOOKUP($K16,'CMIP OI dimres'!$A$2:$C$35,2)*$F16)*4)/1000000)*C16</f>
        <v>2073.6</v>
      </c>
      <c r="M16" s="77">
        <f>(((VLOOKUP($H16,'CMIP OI dimres'!$A$2:$C$35,3)*VLOOKUP($I16,'CMIP OI dimres'!$A$2:$C$35,3)*VLOOKUP($J16,'CMIP OI dimres'!$A$2:$C$35,3)*VLOOKUP($K16,'CMIP OI dimres'!$A$2:$C$35,3)*$F16)*4)/1000000)*C16</f>
        <v>29.491199999999999</v>
      </c>
    </row>
    <row r="17" spans="1:13" ht="13">
      <c r="A17" s="32">
        <v>3</v>
      </c>
      <c r="B17" s="17" t="s">
        <v>1816</v>
      </c>
      <c r="C17" s="16">
        <v>1</v>
      </c>
      <c r="D17" s="85" t="s">
        <v>2946</v>
      </c>
      <c r="E17" s="86" t="s">
        <v>713</v>
      </c>
      <c r="F17" s="87">
        <v>1</v>
      </c>
      <c r="G17" s="16" t="s">
        <v>711</v>
      </c>
      <c r="H17" s="15" t="s">
        <v>2933</v>
      </c>
      <c r="I17" s="15" t="s">
        <v>2897</v>
      </c>
      <c r="J17" s="15" t="s">
        <v>2912</v>
      </c>
      <c r="K17" s="15">
        <v>1</v>
      </c>
      <c r="L17" s="77">
        <f>(((VLOOKUP($H17,'CMIP OI dimres'!$A$2:$C$35,2)*VLOOKUP($I17,'CMIP OI dimres'!$A$2:$C$35,2)*VLOOKUP($J17,'CMIP OI dimres'!$A$2:$C$35,2)*VLOOKUP($K17,'CMIP OI dimres'!$A$2:$C$35,2)*$F17)*4)/1000000)*C17</f>
        <v>2073.6</v>
      </c>
      <c r="M17" s="77">
        <f>(((VLOOKUP($H17,'CMIP OI dimres'!$A$2:$C$35,3)*VLOOKUP($I17,'CMIP OI dimres'!$A$2:$C$35,3)*VLOOKUP($J17,'CMIP OI dimres'!$A$2:$C$35,3)*VLOOKUP($K17,'CMIP OI dimres'!$A$2:$C$35,3)*$F17)*4)/1000000)*C17</f>
        <v>29.491199999999999</v>
      </c>
    </row>
    <row r="18" spans="1:13" ht="13">
      <c r="A18" s="32">
        <v>3</v>
      </c>
      <c r="B18" s="17" t="s">
        <v>1823</v>
      </c>
      <c r="C18" s="16">
        <v>1</v>
      </c>
      <c r="D18" s="85" t="s">
        <v>2946</v>
      </c>
      <c r="E18" s="86" t="s">
        <v>713</v>
      </c>
      <c r="F18" s="87">
        <v>1</v>
      </c>
      <c r="G18" s="16" t="s">
        <v>711</v>
      </c>
      <c r="H18" s="15" t="s">
        <v>2933</v>
      </c>
      <c r="I18" s="15" t="s">
        <v>2897</v>
      </c>
      <c r="J18" s="15" t="s">
        <v>2912</v>
      </c>
      <c r="K18" s="15">
        <v>1</v>
      </c>
      <c r="L18" s="77">
        <f>(((VLOOKUP($H18,'CMIP OI dimres'!$A$2:$C$35,2)*VLOOKUP($I18,'CMIP OI dimres'!$A$2:$C$35,2)*VLOOKUP($J18,'CMIP OI dimres'!$A$2:$C$35,2)*VLOOKUP($K18,'CMIP OI dimres'!$A$2:$C$35,2)*$F18)*4)/1000000)*C18</f>
        <v>2073.6</v>
      </c>
      <c r="M18" s="77">
        <f>(((VLOOKUP($H18,'CMIP OI dimres'!$A$2:$C$35,3)*VLOOKUP($I18,'CMIP OI dimres'!$A$2:$C$35,3)*VLOOKUP($J18,'CMIP OI dimres'!$A$2:$C$35,3)*VLOOKUP($K18,'CMIP OI dimres'!$A$2:$C$35,3)*$F18)*4)/1000000)*C18</f>
        <v>29.491199999999999</v>
      </c>
    </row>
    <row r="19" spans="1:13" ht="13">
      <c r="A19" s="32">
        <v>3</v>
      </c>
      <c r="B19" s="17" t="s">
        <v>1826</v>
      </c>
      <c r="C19" s="16">
        <v>1</v>
      </c>
      <c r="D19" s="85" t="s">
        <v>2946</v>
      </c>
      <c r="E19" s="86" t="s">
        <v>713</v>
      </c>
      <c r="F19" s="87">
        <v>1</v>
      </c>
      <c r="G19" s="16" t="s">
        <v>711</v>
      </c>
      <c r="H19" s="15" t="s">
        <v>2933</v>
      </c>
      <c r="I19" s="15" t="s">
        <v>2897</v>
      </c>
      <c r="J19" s="15" t="s">
        <v>2912</v>
      </c>
      <c r="K19" s="15">
        <v>1</v>
      </c>
      <c r="L19" s="77">
        <f>(((VLOOKUP($H19,'CMIP OI dimres'!$A$2:$C$35,2)*VLOOKUP($I19,'CMIP OI dimres'!$A$2:$C$35,2)*VLOOKUP($J19,'CMIP OI dimres'!$A$2:$C$35,2)*VLOOKUP($K19,'CMIP OI dimres'!$A$2:$C$35,2)*$F19)*4)/1000000)*C19</f>
        <v>2073.6</v>
      </c>
      <c r="M19" s="77">
        <f>(((VLOOKUP($H19,'CMIP OI dimres'!$A$2:$C$35,3)*VLOOKUP($I19,'CMIP OI dimres'!$A$2:$C$35,3)*VLOOKUP($J19,'CMIP OI dimres'!$A$2:$C$35,3)*VLOOKUP($K19,'CMIP OI dimres'!$A$2:$C$35,3)*$F19)*4)/1000000)*C19</f>
        <v>29.491199999999999</v>
      </c>
    </row>
    <row r="20" spans="1:13" ht="13">
      <c r="A20" s="32">
        <v>3</v>
      </c>
      <c r="B20" s="17" t="s">
        <v>1948</v>
      </c>
      <c r="C20" s="16">
        <v>1</v>
      </c>
      <c r="D20" s="85" t="s">
        <v>2946</v>
      </c>
      <c r="E20" s="86" t="s">
        <v>713</v>
      </c>
      <c r="F20" s="87">
        <v>1</v>
      </c>
      <c r="G20" s="16" t="s">
        <v>711</v>
      </c>
      <c r="H20" s="15" t="s">
        <v>2933</v>
      </c>
      <c r="I20" s="15" t="s">
        <v>2897</v>
      </c>
      <c r="J20" s="15" t="s">
        <v>2912</v>
      </c>
      <c r="K20" s="15">
        <v>1</v>
      </c>
      <c r="L20" s="77">
        <f>(((VLOOKUP($H20,'CMIP OI dimres'!$A$2:$C$35,2)*VLOOKUP($I20,'CMIP OI dimres'!$A$2:$C$35,2)*VLOOKUP($J20,'CMIP OI dimres'!$A$2:$C$35,2)*VLOOKUP($K20,'CMIP OI dimres'!$A$2:$C$35,2)*$F20)*4)/1000000)*C20</f>
        <v>2073.6</v>
      </c>
      <c r="M20" s="77">
        <f>(((VLOOKUP($H20,'CMIP OI dimres'!$A$2:$C$35,3)*VLOOKUP($I20,'CMIP OI dimres'!$A$2:$C$35,3)*VLOOKUP($J20,'CMIP OI dimres'!$A$2:$C$35,3)*VLOOKUP($K20,'CMIP OI dimres'!$A$2:$C$35,3)*$F20)*4)/1000000)*C20</f>
        <v>29.491199999999999</v>
      </c>
    </row>
    <row r="21" spans="1:13" ht="13">
      <c r="A21" s="32">
        <v>3</v>
      </c>
      <c r="B21" s="17" t="s">
        <v>1951</v>
      </c>
      <c r="C21" s="16">
        <v>1</v>
      </c>
      <c r="D21" s="85" t="s">
        <v>2946</v>
      </c>
      <c r="E21" s="86" t="s">
        <v>713</v>
      </c>
      <c r="F21" s="87">
        <v>1</v>
      </c>
      <c r="G21" s="16" t="s">
        <v>711</v>
      </c>
      <c r="H21" s="15" t="s">
        <v>2933</v>
      </c>
      <c r="I21" s="15" t="s">
        <v>2897</v>
      </c>
      <c r="J21" s="15" t="s">
        <v>2912</v>
      </c>
      <c r="K21" s="15">
        <v>1</v>
      </c>
      <c r="L21" s="77">
        <f>(((VLOOKUP($H21,'CMIP OI dimres'!$A$2:$C$35,2)*VLOOKUP($I21,'CMIP OI dimres'!$A$2:$C$35,2)*VLOOKUP($J21,'CMIP OI dimres'!$A$2:$C$35,2)*VLOOKUP($K21,'CMIP OI dimres'!$A$2:$C$35,2)*$F21)*4)/1000000)*C21</f>
        <v>2073.6</v>
      </c>
      <c r="M21" s="77">
        <f>(((VLOOKUP($H21,'CMIP OI dimres'!$A$2:$C$35,3)*VLOOKUP($I21,'CMIP OI dimres'!$A$2:$C$35,3)*VLOOKUP($J21,'CMIP OI dimres'!$A$2:$C$35,3)*VLOOKUP($K21,'CMIP OI dimres'!$A$2:$C$35,3)*$F21)*4)/1000000)*C21</f>
        <v>29.491199999999999</v>
      </c>
    </row>
    <row r="22" spans="1:13" ht="13">
      <c r="A22" s="32">
        <v>3</v>
      </c>
      <c r="B22" s="17" t="s">
        <v>1960</v>
      </c>
      <c r="C22" s="16">
        <v>1</v>
      </c>
      <c r="D22" s="85" t="s">
        <v>2946</v>
      </c>
      <c r="E22" s="86" t="s">
        <v>713</v>
      </c>
      <c r="F22" s="87">
        <v>1</v>
      </c>
      <c r="G22" s="16" t="s">
        <v>711</v>
      </c>
      <c r="H22" s="15" t="s">
        <v>2933</v>
      </c>
      <c r="I22" s="15" t="s">
        <v>2897</v>
      </c>
      <c r="J22" s="15" t="s">
        <v>2912</v>
      </c>
      <c r="K22" s="15">
        <v>1</v>
      </c>
      <c r="L22" s="77">
        <f>(((VLOOKUP($H22,'CMIP OI dimres'!$A$2:$C$35,2)*VLOOKUP($I22,'CMIP OI dimres'!$A$2:$C$35,2)*VLOOKUP($J22,'CMIP OI dimres'!$A$2:$C$35,2)*VLOOKUP($K22,'CMIP OI dimres'!$A$2:$C$35,2)*$F22)*4)/1000000)*C22</f>
        <v>2073.6</v>
      </c>
      <c r="M22" s="77">
        <f>(((VLOOKUP($H22,'CMIP OI dimres'!$A$2:$C$35,3)*VLOOKUP($I22,'CMIP OI dimres'!$A$2:$C$35,3)*VLOOKUP($J22,'CMIP OI dimres'!$A$2:$C$35,3)*VLOOKUP($K22,'CMIP OI dimres'!$A$2:$C$35,3)*$F22)*4)/1000000)*C22</f>
        <v>29.491199999999999</v>
      </c>
    </row>
    <row r="23" spans="1:13" ht="13">
      <c r="A23" s="32">
        <v>3</v>
      </c>
      <c r="B23" s="17" t="s">
        <v>1846</v>
      </c>
      <c r="C23" s="16">
        <v>1</v>
      </c>
      <c r="D23" s="85" t="s">
        <v>2946</v>
      </c>
      <c r="E23" s="86" t="s">
        <v>713</v>
      </c>
      <c r="F23" s="87">
        <v>1</v>
      </c>
      <c r="G23" s="16" t="s">
        <v>711</v>
      </c>
      <c r="H23" s="15" t="s">
        <v>2933</v>
      </c>
      <c r="I23" s="15" t="s">
        <v>2897</v>
      </c>
      <c r="J23" s="15" t="s">
        <v>2912</v>
      </c>
      <c r="K23" s="15">
        <v>1</v>
      </c>
      <c r="L23" s="77">
        <f>(((VLOOKUP($H23,'CMIP OI dimres'!$A$2:$C$35,2)*VLOOKUP($I23,'CMIP OI dimres'!$A$2:$C$35,2)*VLOOKUP($J23,'CMIP OI dimres'!$A$2:$C$35,2)*VLOOKUP($K23,'CMIP OI dimres'!$A$2:$C$35,2)*$F23)*4)/1000000)*C23</f>
        <v>2073.6</v>
      </c>
      <c r="M23" s="77">
        <f>(((VLOOKUP($H23,'CMIP OI dimres'!$A$2:$C$35,3)*VLOOKUP($I23,'CMIP OI dimres'!$A$2:$C$35,3)*VLOOKUP($J23,'CMIP OI dimres'!$A$2:$C$35,3)*VLOOKUP($K23,'CMIP OI dimres'!$A$2:$C$35,3)*$F23)*4)/1000000)*C23</f>
        <v>29.491199999999999</v>
      </c>
    </row>
    <row r="24" spans="1:13" ht="13">
      <c r="A24" s="32">
        <v>3</v>
      </c>
      <c r="B24" s="17" t="s">
        <v>1738</v>
      </c>
      <c r="C24" s="16">
        <v>1</v>
      </c>
      <c r="D24" s="85" t="s">
        <v>2946</v>
      </c>
      <c r="E24" s="86" t="s">
        <v>713</v>
      </c>
      <c r="F24" s="87">
        <v>1</v>
      </c>
      <c r="G24" s="16" t="s">
        <v>711</v>
      </c>
      <c r="H24" s="15" t="s">
        <v>2933</v>
      </c>
      <c r="I24" s="15" t="s">
        <v>2897</v>
      </c>
      <c r="J24" s="15" t="s">
        <v>2912</v>
      </c>
      <c r="K24" s="15">
        <v>1</v>
      </c>
      <c r="L24" s="77">
        <f>(((VLOOKUP($H24,'CMIP OI dimres'!$A$2:$C$35,2)*VLOOKUP($I24,'CMIP OI dimres'!$A$2:$C$35,2)*VLOOKUP($J24,'CMIP OI dimres'!$A$2:$C$35,2)*VLOOKUP($K24,'CMIP OI dimres'!$A$2:$C$35,2)*$F24)*4)/1000000)*C24</f>
        <v>2073.6</v>
      </c>
      <c r="M24" s="77">
        <f>(((VLOOKUP($H24,'CMIP OI dimres'!$A$2:$C$35,3)*VLOOKUP($I24,'CMIP OI dimres'!$A$2:$C$35,3)*VLOOKUP($J24,'CMIP OI dimres'!$A$2:$C$35,3)*VLOOKUP($K24,'CMIP OI dimres'!$A$2:$C$35,3)*$F24)*4)/1000000)*C24</f>
        <v>29.491199999999999</v>
      </c>
    </row>
    <row r="25" spans="1:13" ht="13">
      <c r="A25" s="32">
        <v>3</v>
      </c>
      <c r="B25" s="17" t="s">
        <v>1741</v>
      </c>
      <c r="C25" s="16">
        <v>1</v>
      </c>
      <c r="D25" s="85" t="s">
        <v>2946</v>
      </c>
      <c r="E25" s="86" t="s">
        <v>713</v>
      </c>
      <c r="F25" s="87">
        <v>1</v>
      </c>
      <c r="G25" s="16" t="s">
        <v>711</v>
      </c>
      <c r="H25" s="15" t="s">
        <v>2933</v>
      </c>
      <c r="I25" s="15" t="s">
        <v>2897</v>
      </c>
      <c r="J25" s="15" t="s">
        <v>2912</v>
      </c>
      <c r="K25" s="15">
        <v>1</v>
      </c>
      <c r="L25" s="77">
        <f>(((VLOOKUP($H25,'CMIP OI dimres'!$A$2:$C$35,2)*VLOOKUP($I25,'CMIP OI dimres'!$A$2:$C$35,2)*VLOOKUP($J25,'CMIP OI dimres'!$A$2:$C$35,2)*VLOOKUP($K25,'CMIP OI dimres'!$A$2:$C$35,2)*$F25)*4)/1000000)*C25</f>
        <v>2073.6</v>
      </c>
      <c r="M25" s="77">
        <f>(((VLOOKUP($H25,'CMIP OI dimres'!$A$2:$C$35,3)*VLOOKUP($I25,'CMIP OI dimres'!$A$2:$C$35,3)*VLOOKUP($J25,'CMIP OI dimres'!$A$2:$C$35,3)*VLOOKUP($K25,'CMIP OI dimres'!$A$2:$C$35,3)*$F25)*4)/1000000)*C25</f>
        <v>29.491199999999999</v>
      </c>
    </row>
    <row r="26" spans="1:13" ht="13">
      <c r="A26" s="32">
        <v>3</v>
      </c>
      <c r="B26" s="17" t="s">
        <v>1744</v>
      </c>
      <c r="C26" s="16">
        <v>1</v>
      </c>
      <c r="D26" s="85" t="s">
        <v>2946</v>
      </c>
      <c r="E26" s="86" t="s">
        <v>713</v>
      </c>
      <c r="F26" s="87">
        <v>1</v>
      </c>
      <c r="G26" s="16" t="s">
        <v>711</v>
      </c>
      <c r="H26" s="15" t="s">
        <v>2933</v>
      </c>
      <c r="I26" s="15" t="s">
        <v>2897</v>
      </c>
      <c r="J26" s="15" t="s">
        <v>2912</v>
      </c>
      <c r="K26" s="15">
        <v>1</v>
      </c>
      <c r="L26" s="77">
        <f>(((VLOOKUP($H26,'CMIP OI dimres'!$A$2:$C$35,2)*VLOOKUP($I26,'CMIP OI dimres'!$A$2:$C$35,2)*VLOOKUP($J26,'CMIP OI dimres'!$A$2:$C$35,2)*VLOOKUP($K26,'CMIP OI dimres'!$A$2:$C$35,2)*$F26)*4)/1000000)*C26</f>
        <v>2073.6</v>
      </c>
      <c r="M26" s="77">
        <f>(((VLOOKUP($H26,'CMIP OI dimres'!$A$2:$C$35,3)*VLOOKUP($I26,'CMIP OI dimres'!$A$2:$C$35,3)*VLOOKUP($J26,'CMIP OI dimres'!$A$2:$C$35,3)*VLOOKUP($K26,'CMIP OI dimres'!$A$2:$C$35,3)*$F26)*4)/1000000)*C26</f>
        <v>29.491199999999999</v>
      </c>
    </row>
    <row r="27" spans="1:13" ht="13">
      <c r="A27" s="32">
        <v>3</v>
      </c>
      <c r="B27" s="17" t="s">
        <v>1856</v>
      </c>
      <c r="C27" s="16">
        <v>1</v>
      </c>
      <c r="D27" s="85" t="s">
        <v>2946</v>
      </c>
      <c r="E27" s="86" t="s">
        <v>713</v>
      </c>
      <c r="F27" s="87">
        <v>1</v>
      </c>
      <c r="G27" s="16" t="s">
        <v>711</v>
      </c>
      <c r="H27" s="15" t="s">
        <v>2933</v>
      </c>
      <c r="I27" s="15" t="s">
        <v>2897</v>
      </c>
      <c r="J27" s="15" t="s">
        <v>2912</v>
      </c>
      <c r="K27" s="15">
        <v>1</v>
      </c>
      <c r="L27" s="77">
        <f>(((VLOOKUP($H27,'CMIP OI dimres'!$A$2:$C$35,2)*VLOOKUP($I27,'CMIP OI dimres'!$A$2:$C$35,2)*VLOOKUP($J27,'CMIP OI dimres'!$A$2:$C$35,2)*VLOOKUP($K27,'CMIP OI dimres'!$A$2:$C$35,2)*$F27)*4)/1000000)*C27</f>
        <v>2073.6</v>
      </c>
      <c r="M27" s="77">
        <f>(((VLOOKUP($H27,'CMIP OI dimres'!$A$2:$C$35,3)*VLOOKUP($I27,'CMIP OI dimres'!$A$2:$C$35,3)*VLOOKUP($J27,'CMIP OI dimres'!$A$2:$C$35,3)*VLOOKUP($K27,'CMIP OI dimres'!$A$2:$C$35,3)*$F27)*4)/1000000)*C27</f>
        <v>29.491199999999999</v>
      </c>
    </row>
    <row r="28" spans="1:13" ht="13">
      <c r="A28" s="32">
        <v>3</v>
      </c>
      <c r="B28" s="17" t="s">
        <v>1859</v>
      </c>
      <c r="C28" s="16">
        <v>1</v>
      </c>
      <c r="D28" s="85" t="s">
        <v>2946</v>
      </c>
      <c r="E28" s="86" t="s">
        <v>713</v>
      </c>
      <c r="F28" s="87">
        <v>1</v>
      </c>
      <c r="G28" s="16" t="s">
        <v>711</v>
      </c>
      <c r="H28" s="15" t="s">
        <v>2933</v>
      </c>
      <c r="I28" s="15" t="s">
        <v>2897</v>
      </c>
      <c r="J28" s="15" t="s">
        <v>2912</v>
      </c>
      <c r="K28" s="15">
        <v>1</v>
      </c>
      <c r="L28" s="77">
        <f>(((VLOOKUP($H28,'CMIP OI dimres'!$A$2:$C$35,2)*VLOOKUP($I28,'CMIP OI dimres'!$A$2:$C$35,2)*VLOOKUP($J28,'CMIP OI dimres'!$A$2:$C$35,2)*VLOOKUP($K28,'CMIP OI dimres'!$A$2:$C$35,2)*$F28)*4)/1000000)*C28</f>
        <v>2073.6</v>
      </c>
      <c r="M28" s="77">
        <f>(((VLOOKUP($H28,'CMIP OI dimres'!$A$2:$C$35,3)*VLOOKUP($I28,'CMIP OI dimres'!$A$2:$C$35,3)*VLOOKUP($J28,'CMIP OI dimres'!$A$2:$C$35,3)*VLOOKUP($K28,'CMIP OI dimres'!$A$2:$C$35,3)*$F28)*4)/1000000)*C28</f>
        <v>29.491199999999999</v>
      </c>
    </row>
    <row r="29" spans="1:13" ht="13">
      <c r="A29" s="32">
        <v>3</v>
      </c>
      <c r="B29" s="17" t="s">
        <v>1972</v>
      </c>
      <c r="C29" s="16">
        <v>1</v>
      </c>
      <c r="D29" s="85" t="s">
        <v>2946</v>
      </c>
      <c r="E29" s="86" t="s">
        <v>713</v>
      </c>
      <c r="F29" s="87">
        <v>1</v>
      </c>
      <c r="G29" s="16" t="s">
        <v>711</v>
      </c>
      <c r="H29" s="15" t="s">
        <v>2933</v>
      </c>
      <c r="I29" s="15" t="s">
        <v>2897</v>
      </c>
      <c r="J29" s="15" t="s">
        <v>2912</v>
      </c>
      <c r="K29" s="15">
        <v>1</v>
      </c>
      <c r="L29" s="77">
        <f>(((VLOOKUP($H29,'CMIP OI dimres'!$A$2:$C$35,2)*VLOOKUP($I29,'CMIP OI dimres'!$A$2:$C$35,2)*VLOOKUP($J29,'CMIP OI dimres'!$A$2:$C$35,2)*VLOOKUP($K29,'CMIP OI dimres'!$A$2:$C$35,2)*$F29)*4)/1000000)*C29</f>
        <v>2073.6</v>
      </c>
      <c r="M29" s="77">
        <f>(((VLOOKUP($H29,'CMIP OI dimres'!$A$2:$C$35,3)*VLOOKUP($I29,'CMIP OI dimres'!$A$2:$C$35,3)*VLOOKUP($J29,'CMIP OI dimres'!$A$2:$C$35,3)*VLOOKUP($K29,'CMIP OI dimres'!$A$2:$C$35,3)*$F29)*4)/1000000)*C29</f>
        <v>29.491199999999999</v>
      </c>
    </row>
    <row r="30" spans="1:13" ht="13">
      <c r="A30" s="32">
        <v>3</v>
      </c>
      <c r="B30" s="17" t="s">
        <v>2101</v>
      </c>
      <c r="C30" s="16">
        <v>1</v>
      </c>
      <c r="D30" s="85" t="s">
        <v>2946</v>
      </c>
      <c r="E30" s="86" t="s">
        <v>713</v>
      </c>
      <c r="F30" s="87">
        <v>1</v>
      </c>
      <c r="G30" s="16" t="s">
        <v>711</v>
      </c>
      <c r="H30" s="15" t="s">
        <v>2933</v>
      </c>
      <c r="I30" s="15" t="s">
        <v>2897</v>
      </c>
      <c r="J30" s="15" t="s">
        <v>2912</v>
      </c>
      <c r="K30" s="15">
        <v>1</v>
      </c>
      <c r="L30" s="77">
        <f>(((VLOOKUP($H30,'CMIP OI dimres'!$A$2:$C$35,2)*VLOOKUP($I30,'CMIP OI dimres'!$A$2:$C$35,2)*VLOOKUP($J30,'CMIP OI dimres'!$A$2:$C$35,2)*VLOOKUP($K30,'CMIP OI dimres'!$A$2:$C$35,2)*$F30)*4)/1000000)*C30</f>
        <v>2073.6</v>
      </c>
      <c r="M30" s="77">
        <f>(((VLOOKUP($H30,'CMIP OI dimres'!$A$2:$C$35,3)*VLOOKUP($I30,'CMIP OI dimres'!$A$2:$C$35,3)*VLOOKUP($J30,'CMIP OI dimres'!$A$2:$C$35,3)*VLOOKUP($K30,'CMIP OI dimres'!$A$2:$C$35,3)*$F30)*4)/1000000)*C30</f>
        <v>29.491199999999999</v>
      </c>
    </row>
    <row r="31" spans="1:13" ht="13">
      <c r="A31" s="32">
        <v>3</v>
      </c>
      <c r="B31" s="17" t="s">
        <v>1980</v>
      </c>
      <c r="C31" s="16">
        <v>1</v>
      </c>
      <c r="D31" s="85" t="s">
        <v>2946</v>
      </c>
      <c r="E31" s="86" t="s">
        <v>713</v>
      </c>
      <c r="F31" s="87">
        <v>1</v>
      </c>
      <c r="G31" s="16" t="s">
        <v>711</v>
      </c>
      <c r="H31" s="15" t="s">
        <v>2933</v>
      </c>
      <c r="I31" s="15" t="s">
        <v>2897</v>
      </c>
      <c r="J31" s="15" t="s">
        <v>2912</v>
      </c>
      <c r="K31" s="15">
        <v>1</v>
      </c>
      <c r="L31" s="77">
        <f>(((VLOOKUP($H31,'CMIP OI dimres'!$A$2:$C$35,2)*VLOOKUP($I31,'CMIP OI dimres'!$A$2:$C$35,2)*VLOOKUP($J31,'CMIP OI dimres'!$A$2:$C$35,2)*VLOOKUP($K31,'CMIP OI dimres'!$A$2:$C$35,2)*$F31)*4)/1000000)*C31</f>
        <v>2073.6</v>
      </c>
      <c r="M31" s="77">
        <f>(((VLOOKUP($H31,'CMIP OI dimres'!$A$2:$C$35,3)*VLOOKUP($I31,'CMIP OI dimres'!$A$2:$C$35,3)*VLOOKUP($J31,'CMIP OI dimres'!$A$2:$C$35,3)*VLOOKUP($K31,'CMIP OI dimres'!$A$2:$C$35,3)*$F31)*4)/1000000)*C31</f>
        <v>29.491199999999999</v>
      </c>
    </row>
    <row r="32" spans="1:13" ht="13">
      <c r="A32" s="32">
        <v>3</v>
      </c>
      <c r="B32" s="17" t="s">
        <v>1641</v>
      </c>
      <c r="C32" s="16">
        <v>1</v>
      </c>
      <c r="D32" s="85" t="s">
        <v>2946</v>
      </c>
      <c r="E32" s="86" t="s">
        <v>713</v>
      </c>
      <c r="F32" s="87">
        <v>1</v>
      </c>
      <c r="G32" s="16" t="s">
        <v>711</v>
      </c>
      <c r="H32" s="15" t="s">
        <v>2933</v>
      </c>
      <c r="I32" s="15" t="s">
        <v>2897</v>
      </c>
      <c r="J32" s="15" t="s">
        <v>2912</v>
      </c>
      <c r="K32" s="15">
        <v>1</v>
      </c>
      <c r="L32" s="77">
        <f>(((VLOOKUP($H32,'CMIP OI dimres'!$A$2:$C$35,2)*VLOOKUP($I32,'CMIP OI dimres'!$A$2:$C$35,2)*VLOOKUP($J32,'CMIP OI dimres'!$A$2:$C$35,2)*VLOOKUP($K32,'CMIP OI dimres'!$A$2:$C$35,2)*$F32)*4)/1000000)*C32</f>
        <v>2073.6</v>
      </c>
      <c r="M32" s="77">
        <f>(((VLOOKUP($H32,'CMIP OI dimres'!$A$2:$C$35,3)*VLOOKUP($I32,'CMIP OI dimres'!$A$2:$C$35,3)*VLOOKUP($J32,'CMIP OI dimres'!$A$2:$C$35,3)*VLOOKUP($K32,'CMIP OI dimres'!$A$2:$C$35,3)*$F32)*4)/1000000)*C32</f>
        <v>29.491199999999999</v>
      </c>
    </row>
    <row r="33" spans="1:13" ht="13">
      <c r="A33" s="32">
        <v>3</v>
      </c>
      <c r="B33" s="17" t="s">
        <v>1870</v>
      </c>
      <c r="C33" s="16">
        <v>1</v>
      </c>
      <c r="D33" s="85" t="s">
        <v>2946</v>
      </c>
      <c r="E33" s="86" t="s">
        <v>713</v>
      </c>
      <c r="F33" s="87">
        <v>1</v>
      </c>
      <c r="G33" s="16" t="s">
        <v>711</v>
      </c>
      <c r="H33" s="15" t="s">
        <v>2933</v>
      </c>
      <c r="I33" s="15" t="s">
        <v>2897</v>
      </c>
      <c r="J33" s="15" t="s">
        <v>2912</v>
      </c>
      <c r="K33" s="15">
        <v>1</v>
      </c>
      <c r="L33" s="77">
        <f>(((VLOOKUP($H33,'CMIP OI dimres'!$A$2:$C$35,2)*VLOOKUP($I33,'CMIP OI dimres'!$A$2:$C$35,2)*VLOOKUP($J33,'CMIP OI dimres'!$A$2:$C$35,2)*VLOOKUP($K33,'CMIP OI dimres'!$A$2:$C$35,2)*$F33)*4)/1000000)*C33</f>
        <v>2073.6</v>
      </c>
      <c r="M33" s="77">
        <f>(((VLOOKUP($H33,'CMIP OI dimres'!$A$2:$C$35,3)*VLOOKUP($I33,'CMIP OI dimres'!$A$2:$C$35,3)*VLOOKUP($J33,'CMIP OI dimres'!$A$2:$C$35,3)*VLOOKUP($K33,'CMIP OI dimres'!$A$2:$C$35,3)*$F33)*4)/1000000)*C33</f>
        <v>29.491199999999999</v>
      </c>
    </row>
    <row r="34" spans="1:13" ht="13">
      <c r="A34" s="16">
        <v>3</v>
      </c>
      <c r="B34" s="17" t="s">
        <v>1879</v>
      </c>
      <c r="C34" s="16">
        <v>1</v>
      </c>
      <c r="D34" s="74" t="s">
        <v>2839</v>
      </c>
      <c r="E34" s="84" t="s">
        <v>871</v>
      </c>
      <c r="F34" s="76">
        <v>12</v>
      </c>
      <c r="G34" s="16" t="s">
        <v>712</v>
      </c>
      <c r="H34" s="15" t="s">
        <v>2933</v>
      </c>
      <c r="I34" s="15" t="s">
        <v>2897</v>
      </c>
      <c r="J34" s="15">
        <v>1</v>
      </c>
      <c r="K34" s="15">
        <v>1</v>
      </c>
      <c r="L34" s="77">
        <f>(((VLOOKUP($H34,'CMIP OI dimres'!$A$2:$C$35,2)*VLOOKUP($I34,'CMIP OI dimres'!$A$2:$C$35,2)*VLOOKUP($J34,'CMIP OI dimres'!$A$2:$C$35,2)*VLOOKUP($K34,'CMIP OI dimres'!$A$2:$C$35,2)*$F34)*4)/1000000)*C34</f>
        <v>414.72</v>
      </c>
      <c r="M34" s="77">
        <f>(((VLOOKUP($H34,'CMIP OI dimres'!$A$2:$C$35,3)*VLOOKUP($I34,'CMIP OI dimres'!$A$2:$C$35,3)*VLOOKUP($J34,'CMIP OI dimres'!$A$2:$C$35,3)*VLOOKUP($K34,'CMIP OI dimres'!$A$2:$C$35,3)*$F34)*4)/1000000)*C34</f>
        <v>5.8982400000000004</v>
      </c>
    </row>
    <row r="35" spans="1:13" ht="13">
      <c r="A35" s="16">
        <v>1</v>
      </c>
      <c r="B35" s="17" t="s">
        <v>2224</v>
      </c>
      <c r="C35" s="16">
        <v>1</v>
      </c>
      <c r="D35" s="74" t="s">
        <v>2839</v>
      </c>
      <c r="E35" s="84" t="s">
        <v>871</v>
      </c>
      <c r="F35" s="76">
        <v>12</v>
      </c>
      <c r="G35" s="16" t="s">
        <v>712</v>
      </c>
      <c r="H35" s="15" t="s">
        <v>2933</v>
      </c>
      <c r="I35" s="15" t="s">
        <v>2897</v>
      </c>
      <c r="J35" s="15">
        <v>1</v>
      </c>
      <c r="K35" s="15">
        <v>1</v>
      </c>
      <c r="L35" s="77">
        <f>(((VLOOKUP($H35,'CMIP OI dimres'!$A$2:$C$35,2)*VLOOKUP($I35,'CMIP OI dimres'!$A$2:$C$35,2)*VLOOKUP($J35,'CMIP OI dimres'!$A$2:$C$35,2)*VLOOKUP($K35,'CMIP OI dimres'!$A$2:$C$35,2)*$F35)*4)/1000000)*C35</f>
        <v>414.72</v>
      </c>
      <c r="M35" s="77">
        <f>(((VLOOKUP($H35,'CMIP OI dimres'!$A$2:$C$35,3)*VLOOKUP($I35,'CMIP OI dimres'!$A$2:$C$35,3)*VLOOKUP($J35,'CMIP OI dimres'!$A$2:$C$35,3)*VLOOKUP($K35,'CMIP OI dimres'!$A$2:$C$35,3)*$F35)*4)/1000000)*C35</f>
        <v>5.8982400000000004</v>
      </c>
    </row>
    <row r="36" spans="1:13" ht="13">
      <c r="A36" s="16">
        <v>1</v>
      </c>
      <c r="B36" s="17" t="s">
        <v>2222</v>
      </c>
      <c r="C36" s="16">
        <v>1</v>
      </c>
      <c r="D36" s="74" t="s">
        <v>2839</v>
      </c>
      <c r="E36" s="84" t="s">
        <v>871</v>
      </c>
      <c r="F36" s="76">
        <v>12</v>
      </c>
      <c r="G36" s="16" t="s">
        <v>712</v>
      </c>
      <c r="H36" s="15" t="s">
        <v>2933</v>
      </c>
      <c r="I36" s="15" t="s">
        <v>2897</v>
      </c>
      <c r="J36" s="15">
        <v>1</v>
      </c>
      <c r="K36" s="15">
        <v>1</v>
      </c>
      <c r="L36" s="77">
        <f>(((VLOOKUP($H36,'CMIP OI dimres'!$A$2:$C$35,2)*VLOOKUP($I36,'CMIP OI dimres'!$A$2:$C$35,2)*VLOOKUP($J36,'CMIP OI dimres'!$A$2:$C$35,2)*VLOOKUP($K36,'CMIP OI dimres'!$A$2:$C$35,2)*$F36)*4)/1000000)*C36</f>
        <v>414.72</v>
      </c>
      <c r="M36" s="77">
        <f>(((VLOOKUP($H36,'CMIP OI dimres'!$A$2:$C$35,3)*VLOOKUP($I36,'CMIP OI dimres'!$A$2:$C$35,3)*VLOOKUP($J36,'CMIP OI dimres'!$A$2:$C$35,3)*VLOOKUP($K36,'CMIP OI dimres'!$A$2:$C$35,3)*$F36)*4)/1000000)*C36</f>
        <v>5.8982400000000004</v>
      </c>
    </row>
    <row r="37" spans="1:13" ht="13">
      <c r="A37" s="16">
        <v>1</v>
      </c>
      <c r="B37" s="17" t="s">
        <v>1295</v>
      </c>
      <c r="C37" s="16">
        <v>1</v>
      </c>
      <c r="D37" s="74" t="s">
        <v>2839</v>
      </c>
      <c r="E37" s="84" t="s">
        <v>871</v>
      </c>
      <c r="F37" s="76">
        <v>12</v>
      </c>
      <c r="G37" s="16" t="s">
        <v>712</v>
      </c>
      <c r="H37" s="15" t="s">
        <v>2933</v>
      </c>
      <c r="I37" s="15" t="s">
        <v>2897</v>
      </c>
      <c r="J37" s="15">
        <v>1</v>
      </c>
      <c r="K37" s="15">
        <v>1</v>
      </c>
      <c r="L37" s="77">
        <f>(((VLOOKUP($H37,'CMIP OI dimres'!$A$2:$C$35,2)*VLOOKUP($I37,'CMIP OI dimres'!$A$2:$C$35,2)*VLOOKUP($J37,'CMIP OI dimres'!$A$2:$C$35,2)*VLOOKUP($K37,'CMIP OI dimres'!$A$2:$C$35,2)*$F37)*4)/1000000)*C37</f>
        <v>414.72</v>
      </c>
      <c r="M37" s="77">
        <f>(((VLOOKUP($H37,'CMIP OI dimres'!$A$2:$C$35,3)*VLOOKUP($I37,'CMIP OI dimres'!$A$2:$C$35,3)*VLOOKUP($J37,'CMIP OI dimres'!$A$2:$C$35,3)*VLOOKUP($K37,'CMIP OI dimres'!$A$2:$C$35,3)*$F37)*4)/1000000)*C37</f>
        <v>5.8982400000000004</v>
      </c>
    </row>
    <row r="38" spans="1:13" ht="13">
      <c r="A38" s="16">
        <v>2</v>
      </c>
      <c r="B38" s="17" t="s">
        <v>901</v>
      </c>
      <c r="C38" s="16">
        <v>1</v>
      </c>
      <c r="D38" s="74" t="s">
        <v>2839</v>
      </c>
      <c r="E38" s="84" t="s">
        <v>871</v>
      </c>
      <c r="F38" s="76">
        <v>12</v>
      </c>
      <c r="G38" s="16" t="s">
        <v>712</v>
      </c>
      <c r="H38" s="15" t="s">
        <v>2933</v>
      </c>
      <c r="I38" s="15" t="s">
        <v>2897</v>
      </c>
      <c r="J38" s="15">
        <v>1</v>
      </c>
      <c r="K38" s="15">
        <v>1</v>
      </c>
      <c r="L38" s="77">
        <f>(((VLOOKUP($H38,'CMIP OI dimres'!$A$2:$C$35,2)*VLOOKUP($I38,'CMIP OI dimres'!$A$2:$C$35,2)*VLOOKUP($J38,'CMIP OI dimres'!$A$2:$C$35,2)*VLOOKUP($K38,'CMIP OI dimres'!$A$2:$C$35,2)*$F38)*4)/1000000)*C38</f>
        <v>414.72</v>
      </c>
      <c r="M38" s="77">
        <f>(((VLOOKUP($H38,'CMIP OI dimres'!$A$2:$C$35,3)*VLOOKUP($I38,'CMIP OI dimres'!$A$2:$C$35,3)*VLOOKUP($J38,'CMIP OI dimres'!$A$2:$C$35,3)*VLOOKUP($K38,'CMIP OI dimres'!$A$2:$C$35,3)*$F38)*4)/1000000)*C38</f>
        <v>5.8982400000000004</v>
      </c>
    </row>
    <row r="39" spans="1:13" ht="13">
      <c r="A39" s="16">
        <v>1</v>
      </c>
      <c r="B39" s="17" t="s">
        <v>904</v>
      </c>
      <c r="C39" s="16">
        <v>1</v>
      </c>
      <c r="D39" s="74" t="s">
        <v>2839</v>
      </c>
      <c r="E39" s="84" t="s">
        <v>871</v>
      </c>
      <c r="F39" s="76">
        <v>12</v>
      </c>
      <c r="G39" s="16" t="s">
        <v>712</v>
      </c>
      <c r="H39" s="15" t="s">
        <v>2933</v>
      </c>
      <c r="I39" s="15" t="s">
        <v>2897</v>
      </c>
      <c r="J39" s="15">
        <v>1</v>
      </c>
      <c r="K39" s="15">
        <v>1</v>
      </c>
      <c r="L39" s="77">
        <f>(((VLOOKUP($H39,'CMIP OI dimres'!$A$2:$C$35,2)*VLOOKUP($I39,'CMIP OI dimres'!$A$2:$C$35,2)*VLOOKUP($J39,'CMIP OI dimres'!$A$2:$C$35,2)*VLOOKUP($K39,'CMIP OI dimres'!$A$2:$C$35,2)*$F39)*4)/1000000)*C39</f>
        <v>414.72</v>
      </c>
      <c r="M39" s="77">
        <f>(((VLOOKUP($H39,'CMIP OI dimres'!$A$2:$C$35,3)*VLOOKUP($I39,'CMIP OI dimres'!$A$2:$C$35,3)*VLOOKUP($J39,'CMIP OI dimres'!$A$2:$C$35,3)*VLOOKUP($K39,'CMIP OI dimres'!$A$2:$C$35,3)*$F39)*4)/1000000)*C39</f>
        <v>5.8982400000000004</v>
      </c>
    </row>
    <row r="40" spans="1:13" ht="13">
      <c r="A40" s="16">
        <v>1</v>
      </c>
      <c r="B40" s="17" t="s">
        <v>1217</v>
      </c>
      <c r="C40" s="16">
        <v>1</v>
      </c>
      <c r="D40" s="74" t="s">
        <v>2839</v>
      </c>
      <c r="E40" s="84" t="s">
        <v>871</v>
      </c>
      <c r="F40" s="76">
        <v>12</v>
      </c>
      <c r="G40" s="16" t="s">
        <v>712</v>
      </c>
      <c r="H40" s="15" t="s">
        <v>2933</v>
      </c>
      <c r="I40" s="15" t="s">
        <v>2897</v>
      </c>
      <c r="J40" s="15">
        <v>1</v>
      </c>
      <c r="K40" s="15">
        <v>1</v>
      </c>
      <c r="L40" s="77">
        <f>(((VLOOKUP($H40,'CMIP OI dimres'!$A$2:$C$35,2)*VLOOKUP($I40,'CMIP OI dimres'!$A$2:$C$35,2)*VLOOKUP($J40,'CMIP OI dimres'!$A$2:$C$35,2)*VLOOKUP($K40,'CMIP OI dimres'!$A$2:$C$35,2)*$F40)*4)/1000000)*C40</f>
        <v>414.72</v>
      </c>
      <c r="M40" s="77">
        <f>(((VLOOKUP($H40,'CMIP OI dimres'!$A$2:$C$35,3)*VLOOKUP($I40,'CMIP OI dimres'!$A$2:$C$35,3)*VLOOKUP($J40,'CMIP OI dimres'!$A$2:$C$35,3)*VLOOKUP($K40,'CMIP OI dimres'!$A$2:$C$35,3)*$F40)*4)/1000000)*C40</f>
        <v>5.8982400000000004</v>
      </c>
    </row>
    <row r="41" spans="1:13" ht="13">
      <c r="A41" s="16">
        <v>1</v>
      </c>
      <c r="B41" s="17" t="s">
        <v>1240</v>
      </c>
      <c r="C41" s="16">
        <v>1</v>
      </c>
      <c r="D41" s="74" t="s">
        <v>2839</v>
      </c>
      <c r="E41" s="84" t="s">
        <v>871</v>
      </c>
      <c r="F41" s="76">
        <v>12</v>
      </c>
      <c r="G41" s="16" t="s">
        <v>712</v>
      </c>
      <c r="H41" s="15" t="s">
        <v>2933</v>
      </c>
      <c r="I41" s="15" t="s">
        <v>2897</v>
      </c>
      <c r="J41" s="15">
        <v>1</v>
      </c>
      <c r="K41" s="15">
        <v>1</v>
      </c>
      <c r="L41" s="77">
        <f>(((VLOOKUP($H41,'CMIP OI dimres'!$A$2:$C$35,2)*VLOOKUP($I41,'CMIP OI dimres'!$A$2:$C$35,2)*VLOOKUP($J41,'CMIP OI dimres'!$A$2:$C$35,2)*VLOOKUP($K41,'CMIP OI dimres'!$A$2:$C$35,2)*$F41)*4)/1000000)*C41</f>
        <v>414.72</v>
      </c>
      <c r="M41" s="77">
        <f>(((VLOOKUP($H41,'CMIP OI dimres'!$A$2:$C$35,3)*VLOOKUP($I41,'CMIP OI dimres'!$A$2:$C$35,3)*VLOOKUP($J41,'CMIP OI dimres'!$A$2:$C$35,3)*VLOOKUP($K41,'CMIP OI dimres'!$A$2:$C$35,3)*$F41)*4)/1000000)*C41</f>
        <v>5.8982400000000004</v>
      </c>
    </row>
    <row r="42" spans="1:13" ht="13">
      <c r="A42" s="16">
        <v>1</v>
      </c>
      <c r="B42" s="17" t="s">
        <v>1884</v>
      </c>
      <c r="C42" s="16">
        <v>1</v>
      </c>
      <c r="D42" s="74" t="s">
        <v>2839</v>
      </c>
      <c r="E42" s="84" t="s">
        <v>871</v>
      </c>
      <c r="F42" s="76">
        <v>12</v>
      </c>
      <c r="G42" s="16" t="s">
        <v>712</v>
      </c>
      <c r="H42" s="15" t="s">
        <v>2933</v>
      </c>
      <c r="I42" s="15" t="s">
        <v>2897</v>
      </c>
      <c r="J42" s="15">
        <v>1</v>
      </c>
      <c r="K42" s="15">
        <v>1</v>
      </c>
      <c r="L42" s="77">
        <f>(((VLOOKUP($H42,'CMIP OI dimres'!$A$2:$C$35,2)*VLOOKUP($I42,'CMIP OI dimres'!$A$2:$C$35,2)*VLOOKUP($J42,'CMIP OI dimres'!$A$2:$C$35,2)*VLOOKUP($K42,'CMIP OI dimres'!$A$2:$C$35,2)*$F42)*4)/1000000)*C42</f>
        <v>414.72</v>
      </c>
      <c r="M42" s="77">
        <f>(((VLOOKUP($H42,'CMIP OI dimres'!$A$2:$C$35,3)*VLOOKUP($I42,'CMIP OI dimres'!$A$2:$C$35,3)*VLOOKUP($J42,'CMIP OI dimres'!$A$2:$C$35,3)*VLOOKUP($K42,'CMIP OI dimres'!$A$2:$C$35,3)*$F42)*4)/1000000)*C42</f>
        <v>5.8982400000000004</v>
      </c>
    </row>
    <row r="43" spans="1:13" ht="13">
      <c r="A43" s="16">
        <v>2</v>
      </c>
      <c r="B43" s="17" t="s">
        <v>1888</v>
      </c>
      <c r="C43" s="16">
        <v>1</v>
      </c>
      <c r="D43" s="74" t="s">
        <v>2839</v>
      </c>
      <c r="E43" s="84" t="s">
        <v>871</v>
      </c>
      <c r="F43" s="76">
        <v>12</v>
      </c>
      <c r="G43" s="16" t="s">
        <v>712</v>
      </c>
      <c r="H43" s="15" t="s">
        <v>2933</v>
      </c>
      <c r="I43" s="15" t="s">
        <v>2897</v>
      </c>
      <c r="J43" s="15">
        <v>1</v>
      </c>
      <c r="K43" s="15">
        <v>1</v>
      </c>
      <c r="L43" s="77">
        <f>(((VLOOKUP($H43,'CMIP OI dimres'!$A$2:$C$35,2)*VLOOKUP($I43,'CMIP OI dimres'!$A$2:$C$35,2)*VLOOKUP($J43,'CMIP OI dimres'!$A$2:$C$35,2)*VLOOKUP($K43,'CMIP OI dimres'!$A$2:$C$35,2)*$F43)*4)/1000000)*C43</f>
        <v>414.72</v>
      </c>
      <c r="M43" s="77">
        <f>(((VLOOKUP($H43,'CMIP OI dimres'!$A$2:$C$35,3)*VLOOKUP($I43,'CMIP OI dimres'!$A$2:$C$35,3)*VLOOKUP($J43,'CMIP OI dimres'!$A$2:$C$35,3)*VLOOKUP($K43,'CMIP OI dimres'!$A$2:$C$35,3)*$F43)*4)/1000000)*C43</f>
        <v>5.8982400000000004</v>
      </c>
    </row>
    <row r="44" spans="1:13" ht="13">
      <c r="A44" s="16">
        <v>2</v>
      </c>
      <c r="B44" s="17" t="s">
        <v>1901</v>
      </c>
      <c r="C44" s="16">
        <v>1</v>
      </c>
      <c r="D44" s="74" t="s">
        <v>2839</v>
      </c>
      <c r="E44" s="84" t="s">
        <v>871</v>
      </c>
      <c r="F44" s="76">
        <v>12</v>
      </c>
      <c r="G44" s="16" t="s">
        <v>712</v>
      </c>
      <c r="H44" s="15" t="s">
        <v>2933</v>
      </c>
      <c r="I44" s="15" t="s">
        <v>2897</v>
      </c>
      <c r="J44" s="15">
        <v>1</v>
      </c>
      <c r="K44" s="15">
        <v>1</v>
      </c>
      <c r="L44" s="77">
        <f>(((VLOOKUP($H44,'CMIP OI dimres'!$A$2:$C$35,2)*VLOOKUP($I44,'CMIP OI dimres'!$A$2:$C$35,2)*VLOOKUP($J44,'CMIP OI dimres'!$A$2:$C$35,2)*VLOOKUP($K44,'CMIP OI dimres'!$A$2:$C$35,2)*$F44)*4)/1000000)*C44</f>
        <v>414.72</v>
      </c>
      <c r="M44" s="77">
        <f>(((VLOOKUP($H44,'CMIP OI dimres'!$A$2:$C$35,3)*VLOOKUP($I44,'CMIP OI dimres'!$A$2:$C$35,3)*VLOOKUP($J44,'CMIP OI dimres'!$A$2:$C$35,3)*VLOOKUP($K44,'CMIP OI dimres'!$A$2:$C$35,3)*$F44)*4)/1000000)*C44</f>
        <v>5.8982400000000004</v>
      </c>
    </row>
    <row r="45" spans="1:13" ht="13">
      <c r="A45" s="16">
        <v>2</v>
      </c>
      <c r="B45" s="17" t="s">
        <v>1782</v>
      </c>
      <c r="C45" s="16">
        <v>1</v>
      </c>
      <c r="D45" s="74" t="s">
        <v>2839</v>
      </c>
      <c r="E45" s="84" t="s">
        <v>871</v>
      </c>
      <c r="F45" s="76">
        <v>12</v>
      </c>
      <c r="G45" s="16" t="s">
        <v>712</v>
      </c>
      <c r="H45" s="15" t="s">
        <v>2933</v>
      </c>
      <c r="I45" s="15" t="s">
        <v>2897</v>
      </c>
      <c r="J45" s="15">
        <v>1</v>
      </c>
      <c r="K45" s="15">
        <v>1</v>
      </c>
      <c r="L45" s="77">
        <f>(((VLOOKUP($H45,'CMIP OI dimres'!$A$2:$C$35,2)*VLOOKUP($I45,'CMIP OI dimres'!$A$2:$C$35,2)*VLOOKUP($J45,'CMIP OI dimres'!$A$2:$C$35,2)*VLOOKUP($K45,'CMIP OI dimres'!$A$2:$C$35,2)*$F45)*4)/1000000)*C45</f>
        <v>414.72</v>
      </c>
      <c r="M45" s="77">
        <f>(((VLOOKUP($H45,'CMIP OI dimres'!$A$2:$C$35,3)*VLOOKUP($I45,'CMIP OI dimres'!$A$2:$C$35,3)*VLOOKUP($J45,'CMIP OI dimres'!$A$2:$C$35,3)*VLOOKUP($K45,'CMIP OI dimres'!$A$2:$C$35,3)*$F45)*4)/1000000)*C45</f>
        <v>5.8982400000000004</v>
      </c>
    </row>
    <row r="46" spans="1:13" ht="13">
      <c r="A46" s="16">
        <v>1</v>
      </c>
      <c r="B46" s="17" t="s">
        <v>1786</v>
      </c>
      <c r="C46" s="16">
        <v>1</v>
      </c>
      <c r="D46" s="74" t="s">
        <v>2839</v>
      </c>
      <c r="E46" s="84" t="s">
        <v>871</v>
      </c>
      <c r="F46" s="76">
        <v>12</v>
      </c>
      <c r="G46" s="16" t="s">
        <v>712</v>
      </c>
      <c r="H46" s="15" t="s">
        <v>2933</v>
      </c>
      <c r="I46" s="15" t="s">
        <v>2897</v>
      </c>
      <c r="J46" s="15">
        <v>1</v>
      </c>
      <c r="K46" s="15">
        <v>1</v>
      </c>
      <c r="L46" s="77">
        <f>(((VLOOKUP($H46,'CMIP OI dimres'!$A$2:$C$35,2)*VLOOKUP($I46,'CMIP OI dimres'!$A$2:$C$35,2)*VLOOKUP($J46,'CMIP OI dimres'!$A$2:$C$35,2)*VLOOKUP($K46,'CMIP OI dimres'!$A$2:$C$35,2)*$F46)*4)/1000000)*C46</f>
        <v>414.72</v>
      </c>
      <c r="M46" s="77">
        <f>(((VLOOKUP($H46,'CMIP OI dimres'!$A$2:$C$35,3)*VLOOKUP($I46,'CMIP OI dimres'!$A$2:$C$35,3)*VLOOKUP($J46,'CMIP OI dimres'!$A$2:$C$35,3)*VLOOKUP($K46,'CMIP OI dimres'!$A$2:$C$35,3)*$F46)*4)/1000000)*C46</f>
        <v>5.8982400000000004</v>
      </c>
    </row>
    <row r="47" spans="1:13" ht="13">
      <c r="A47" s="16">
        <v>1</v>
      </c>
      <c r="B47" s="17" t="s">
        <v>1150</v>
      </c>
      <c r="C47" s="16">
        <v>1</v>
      </c>
      <c r="D47" s="74" t="s">
        <v>2839</v>
      </c>
      <c r="E47" s="84" t="s">
        <v>871</v>
      </c>
      <c r="F47" s="76">
        <v>12</v>
      </c>
      <c r="G47" s="16" t="s">
        <v>712</v>
      </c>
      <c r="H47" s="15" t="s">
        <v>2933</v>
      </c>
      <c r="I47" s="15" t="s">
        <v>2897</v>
      </c>
      <c r="J47" s="15">
        <v>1</v>
      </c>
      <c r="K47" s="15">
        <v>1</v>
      </c>
      <c r="L47" s="77">
        <f>(((VLOOKUP($H47,'CMIP OI dimres'!$A$2:$C$35,2)*VLOOKUP($I47,'CMIP OI dimres'!$A$2:$C$35,2)*VLOOKUP($J47,'CMIP OI dimres'!$A$2:$C$35,2)*VLOOKUP($K47,'CMIP OI dimres'!$A$2:$C$35,2)*$F47)*4)/1000000)*C47</f>
        <v>414.72</v>
      </c>
      <c r="M47" s="77">
        <f>(((VLOOKUP($H47,'CMIP OI dimres'!$A$2:$C$35,3)*VLOOKUP($I47,'CMIP OI dimres'!$A$2:$C$35,3)*VLOOKUP($J47,'CMIP OI dimres'!$A$2:$C$35,3)*VLOOKUP($K47,'CMIP OI dimres'!$A$2:$C$35,3)*$F47)*4)/1000000)*C47</f>
        <v>5.8982400000000004</v>
      </c>
    </row>
    <row r="48" spans="1:13" ht="13">
      <c r="A48" s="16">
        <v>1</v>
      </c>
      <c r="B48" s="17" t="s">
        <v>1300</v>
      </c>
      <c r="C48" s="16">
        <v>1</v>
      </c>
      <c r="D48" s="74" t="s">
        <v>2839</v>
      </c>
      <c r="E48" s="84" t="s">
        <v>871</v>
      </c>
      <c r="F48" s="76">
        <v>12</v>
      </c>
      <c r="G48" s="16" t="s">
        <v>712</v>
      </c>
      <c r="H48" s="15" t="s">
        <v>2933</v>
      </c>
      <c r="I48" s="15" t="s">
        <v>2897</v>
      </c>
      <c r="J48" s="15">
        <v>1</v>
      </c>
      <c r="K48" s="15">
        <v>1</v>
      </c>
      <c r="L48" s="77">
        <f>(((VLOOKUP($H48,'CMIP OI dimres'!$A$2:$C$35,2)*VLOOKUP($I48,'CMIP OI dimres'!$A$2:$C$35,2)*VLOOKUP($J48,'CMIP OI dimres'!$A$2:$C$35,2)*VLOOKUP($K48,'CMIP OI dimres'!$A$2:$C$35,2)*$F48)*4)/1000000)*C48</f>
        <v>414.72</v>
      </c>
      <c r="M48" s="77">
        <f>(((VLOOKUP($H48,'CMIP OI dimres'!$A$2:$C$35,3)*VLOOKUP($I48,'CMIP OI dimres'!$A$2:$C$35,3)*VLOOKUP($J48,'CMIP OI dimres'!$A$2:$C$35,3)*VLOOKUP($K48,'CMIP OI dimres'!$A$2:$C$35,3)*$F48)*4)/1000000)*C48</f>
        <v>5.8982400000000004</v>
      </c>
    </row>
    <row r="49" spans="1:13" ht="13">
      <c r="A49" s="16">
        <v>2</v>
      </c>
      <c r="B49" s="17" t="s">
        <v>1076</v>
      </c>
      <c r="C49" s="16">
        <v>1</v>
      </c>
      <c r="D49" s="74" t="s">
        <v>2839</v>
      </c>
      <c r="E49" s="84" t="s">
        <v>871</v>
      </c>
      <c r="F49" s="76">
        <v>12</v>
      </c>
      <c r="G49" s="16" t="s">
        <v>712</v>
      </c>
      <c r="H49" s="15" t="s">
        <v>2933</v>
      </c>
      <c r="I49" s="15" t="s">
        <v>2897</v>
      </c>
      <c r="J49" s="15">
        <v>1</v>
      </c>
      <c r="K49" s="15">
        <v>1</v>
      </c>
      <c r="L49" s="77">
        <f>(((VLOOKUP($H49,'CMIP OI dimres'!$A$2:$C$35,2)*VLOOKUP($I49,'CMIP OI dimres'!$A$2:$C$35,2)*VLOOKUP($J49,'CMIP OI dimres'!$A$2:$C$35,2)*VLOOKUP($K49,'CMIP OI dimres'!$A$2:$C$35,2)*$F49)*4)/1000000)*C49</f>
        <v>414.72</v>
      </c>
      <c r="M49" s="77">
        <f>(((VLOOKUP($H49,'CMIP OI dimres'!$A$2:$C$35,3)*VLOOKUP($I49,'CMIP OI dimres'!$A$2:$C$35,3)*VLOOKUP($J49,'CMIP OI dimres'!$A$2:$C$35,3)*VLOOKUP($K49,'CMIP OI dimres'!$A$2:$C$35,3)*$F49)*4)/1000000)*C49</f>
        <v>5.8982400000000004</v>
      </c>
    </row>
    <row r="50" spans="1:13" ht="13">
      <c r="A50" s="16">
        <v>2</v>
      </c>
      <c r="B50" s="17" t="s">
        <v>1680</v>
      </c>
      <c r="C50" s="16">
        <v>1</v>
      </c>
      <c r="D50" s="74" t="s">
        <v>2839</v>
      </c>
      <c r="E50" s="84" t="s">
        <v>871</v>
      </c>
      <c r="F50" s="76">
        <v>12</v>
      </c>
      <c r="G50" s="16" t="s">
        <v>712</v>
      </c>
      <c r="H50" s="15" t="s">
        <v>2933</v>
      </c>
      <c r="I50" s="15" t="s">
        <v>2897</v>
      </c>
      <c r="J50" s="15">
        <v>1</v>
      </c>
      <c r="K50" s="15">
        <v>1</v>
      </c>
      <c r="L50" s="77">
        <f>(((VLOOKUP($H50,'CMIP OI dimres'!$A$2:$C$35,2)*VLOOKUP($I50,'CMIP OI dimres'!$A$2:$C$35,2)*VLOOKUP($J50,'CMIP OI dimres'!$A$2:$C$35,2)*VLOOKUP($K50,'CMIP OI dimres'!$A$2:$C$35,2)*$F50)*4)/1000000)*C50</f>
        <v>414.72</v>
      </c>
      <c r="M50" s="77">
        <f>(((VLOOKUP($H50,'CMIP OI dimres'!$A$2:$C$35,3)*VLOOKUP($I50,'CMIP OI dimres'!$A$2:$C$35,3)*VLOOKUP($J50,'CMIP OI dimres'!$A$2:$C$35,3)*VLOOKUP($K50,'CMIP OI dimres'!$A$2:$C$35,3)*$F50)*4)/1000000)*C50</f>
        <v>5.8982400000000004</v>
      </c>
    </row>
    <row r="51" spans="1:13" ht="13">
      <c r="A51" s="16">
        <v>2</v>
      </c>
      <c r="B51" s="17" t="s">
        <v>1796</v>
      </c>
      <c r="C51" s="16">
        <v>1</v>
      </c>
      <c r="D51" s="74" t="s">
        <v>2839</v>
      </c>
      <c r="E51" s="84" t="s">
        <v>871</v>
      </c>
      <c r="F51" s="76">
        <v>12</v>
      </c>
      <c r="G51" s="16" t="s">
        <v>712</v>
      </c>
      <c r="H51" s="15" t="s">
        <v>2933</v>
      </c>
      <c r="I51" s="15" t="s">
        <v>2897</v>
      </c>
      <c r="J51" s="15">
        <v>1</v>
      </c>
      <c r="K51" s="15">
        <v>1</v>
      </c>
      <c r="L51" s="77">
        <f>(((VLOOKUP($H51,'CMIP OI dimres'!$A$2:$C$35,2)*VLOOKUP($I51,'CMIP OI dimres'!$A$2:$C$35,2)*VLOOKUP($J51,'CMIP OI dimres'!$A$2:$C$35,2)*VLOOKUP($K51,'CMIP OI dimres'!$A$2:$C$35,2)*$F51)*4)/1000000)*C51</f>
        <v>414.72</v>
      </c>
      <c r="M51" s="77">
        <f>(((VLOOKUP($H51,'CMIP OI dimres'!$A$2:$C$35,3)*VLOOKUP($I51,'CMIP OI dimres'!$A$2:$C$35,3)*VLOOKUP($J51,'CMIP OI dimres'!$A$2:$C$35,3)*VLOOKUP($K51,'CMIP OI dimres'!$A$2:$C$35,3)*$F51)*4)/1000000)*C51</f>
        <v>5.8982400000000004</v>
      </c>
    </row>
    <row r="52" spans="1:13" ht="13">
      <c r="A52" s="16">
        <v>1</v>
      </c>
      <c r="B52" s="17" t="s">
        <v>1799</v>
      </c>
      <c r="C52" s="16">
        <v>1</v>
      </c>
      <c r="D52" s="74" t="s">
        <v>2839</v>
      </c>
      <c r="E52" s="84" t="s">
        <v>871</v>
      </c>
      <c r="F52" s="76">
        <v>12</v>
      </c>
      <c r="G52" s="16" t="s">
        <v>712</v>
      </c>
      <c r="H52" s="15" t="s">
        <v>2933</v>
      </c>
      <c r="I52" s="15" t="s">
        <v>2897</v>
      </c>
      <c r="J52" s="15">
        <v>1</v>
      </c>
      <c r="K52" s="15">
        <v>1</v>
      </c>
      <c r="L52" s="77">
        <f>(((VLOOKUP($H52,'CMIP OI dimres'!$A$2:$C$35,2)*VLOOKUP($I52,'CMIP OI dimres'!$A$2:$C$35,2)*VLOOKUP($J52,'CMIP OI dimres'!$A$2:$C$35,2)*VLOOKUP($K52,'CMIP OI dimres'!$A$2:$C$35,2)*$F52)*4)/1000000)*C52</f>
        <v>414.72</v>
      </c>
      <c r="M52" s="77">
        <f>(((VLOOKUP($H52,'CMIP OI dimres'!$A$2:$C$35,3)*VLOOKUP($I52,'CMIP OI dimres'!$A$2:$C$35,3)*VLOOKUP($J52,'CMIP OI dimres'!$A$2:$C$35,3)*VLOOKUP($K52,'CMIP OI dimres'!$A$2:$C$35,3)*$F52)*4)/1000000)*C52</f>
        <v>5.8982400000000004</v>
      </c>
    </row>
    <row r="53" spans="1:13" ht="13">
      <c r="A53" s="16">
        <v>1</v>
      </c>
      <c r="B53" s="17" t="s">
        <v>1802</v>
      </c>
      <c r="C53" s="16">
        <v>1</v>
      </c>
      <c r="D53" s="74" t="s">
        <v>2839</v>
      </c>
      <c r="E53" s="84" t="s">
        <v>871</v>
      </c>
      <c r="F53" s="76">
        <v>12</v>
      </c>
      <c r="G53" s="16" t="s">
        <v>712</v>
      </c>
      <c r="H53" s="15" t="s">
        <v>2933</v>
      </c>
      <c r="I53" s="15" t="s">
        <v>2897</v>
      </c>
      <c r="J53" s="15">
        <v>1</v>
      </c>
      <c r="K53" s="15">
        <v>1</v>
      </c>
      <c r="L53" s="77">
        <f>(((VLOOKUP($H53,'CMIP OI dimres'!$A$2:$C$35,2)*VLOOKUP($I53,'CMIP OI dimres'!$A$2:$C$35,2)*VLOOKUP($J53,'CMIP OI dimres'!$A$2:$C$35,2)*VLOOKUP($K53,'CMIP OI dimres'!$A$2:$C$35,2)*$F53)*4)/1000000)*C53</f>
        <v>414.72</v>
      </c>
      <c r="M53" s="77">
        <f>(((VLOOKUP($H53,'CMIP OI dimres'!$A$2:$C$35,3)*VLOOKUP($I53,'CMIP OI dimres'!$A$2:$C$35,3)*VLOOKUP($J53,'CMIP OI dimres'!$A$2:$C$35,3)*VLOOKUP($K53,'CMIP OI dimres'!$A$2:$C$35,3)*$F53)*4)/1000000)*C53</f>
        <v>5.8982400000000004</v>
      </c>
    </row>
    <row r="54" spans="1:13" ht="13">
      <c r="A54" s="16">
        <v>2</v>
      </c>
      <c r="B54" s="17" t="s">
        <v>1917</v>
      </c>
      <c r="C54" s="16">
        <v>1</v>
      </c>
      <c r="D54" s="74" t="s">
        <v>2839</v>
      </c>
      <c r="E54" s="84" t="s">
        <v>871</v>
      </c>
      <c r="F54" s="76">
        <v>12</v>
      </c>
      <c r="G54" s="16" t="s">
        <v>712</v>
      </c>
      <c r="H54" s="15" t="s">
        <v>2933</v>
      </c>
      <c r="I54" s="15" t="s">
        <v>2897</v>
      </c>
      <c r="J54" s="15">
        <v>1</v>
      </c>
      <c r="K54" s="15">
        <v>1</v>
      </c>
      <c r="L54" s="77">
        <f>(((VLOOKUP($H54,'CMIP OI dimres'!$A$2:$C$35,2)*VLOOKUP($I54,'CMIP OI dimres'!$A$2:$C$35,2)*VLOOKUP($J54,'CMIP OI dimres'!$A$2:$C$35,2)*VLOOKUP($K54,'CMIP OI dimres'!$A$2:$C$35,2)*$F54)*4)/1000000)*C54</f>
        <v>414.72</v>
      </c>
      <c r="M54" s="77">
        <f>(((VLOOKUP($H54,'CMIP OI dimres'!$A$2:$C$35,3)*VLOOKUP($I54,'CMIP OI dimres'!$A$2:$C$35,3)*VLOOKUP($J54,'CMIP OI dimres'!$A$2:$C$35,3)*VLOOKUP($K54,'CMIP OI dimres'!$A$2:$C$35,3)*$F54)*4)/1000000)*C54</f>
        <v>5.8982400000000004</v>
      </c>
    </row>
    <row r="55" spans="1:13" ht="13">
      <c r="A55" s="16">
        <v>2</v>
      </c>
      <c r="B55" s="17" t="s">
        <v>1100</v>
      </c>
      <c r="C55" s="16">
        <v>1</v>
      </c>
      <c r="D55" s="74" t="s">
        <v>2839</v>
      </c>
      <c r="E55" s="84" t="s">
        <v>871</v>
      </c>
      <c r="F55" s="76">
        <v>12</v>
      </c>
      <c r="G55" s="16" t="s">
        <v>712</v>
      </c>
      <c r="H55" s="15" t="s">
        <v>2933</v>
      </c>
      <c r="I55" s="15" t="s">
        <v>2897</v>
      </c>
      <c r="J55" s="15">
        <v>1</v>
      </c>
      <c r="K55" s="15">
        <v>1</v>
      </c>
      <c r="L55" s="77">
        <f>(((VLOOKUP($H55,'CMIP OI dimres'!$A$2:$C$35,2)*VLOOKUP($I55,'CMIP OI dimres'!$A$2:$C$35,2)*VLOOKUP($J55,'CMIP OI dimres'!$A$2:$C$35,2)*VLOOKUP($K55,'CMIP OI dimres'!$A$2:$C$35,2)*$F55)*4)/1000000)*C55</f>
        <v>414.72</v>
      </c>
      <c r="M55" s="77">
        <f>(((VLOOKUP($H55,'CMIP OI dimres'!$A$2:$C$35,3)*VLOOKUP($I55,'CMIP OI dimres'!$A$2:$C$35,3)*VLOOKUP($J55,'CMIP OI dimres'!$A$2:$C$35,3)*VLOOKUP($K55,'CMIP OI dimres'!$A$2:$C$35,3)*$F55)*4)/1000000)*C55</f>
        <v>5.8982400000000004</v>
      </c>
    </row>
    <row r="56" spans="1:13" ht="13">
      <c r="A56" s="16">
        <v>1</v>
      </c>
      <c r="B56" s="17" t="s">
        <v>1185</v>
      </c>
      <c r="C56" s="16">
        <v>1</v>
      </c>
      <c r="D56" s="74" t="s">
        <v>2839</v>
      </c>
      <c r="E56" s="84" t="s">
        <v>871</v>
      </c>
      <c r="F56" s="76">
        <v>12</v>
      </c>
      <c r="G56" s="16" t="s">
        <v>712</v>
      </c>
      <c r="H56" s="15" t="s">
        <v>2933</v>
      </c>
      <c r="I56" s="15" t="s">
        <v>2897</v>
      </c>
      <c r="J56" s="15">
        <v>1</v>
      </c>
      <c r="K56" s="15">
        <v>1</v>
      </c>
      <c r="L56" s="77">
        <f>(((VLOOKUP($H56,'CMIP OI dimres'!$A$2:$C$35,2)*VLOOKUP($I56,'CMIP OI dimres'!$A$2:$C$35,2)*VLOOKUP($J56,'CMIP OI dimres'!$A$2:$C$35,2)*VLOOKUP($K56,'CMIP OI dimres'!$A$2:$C$35,2)*$F56)*4)/1000000)*C56</f>
        <v>414.72</v>
      </c>
      <c r="M56" s="77">
        <f>(((VLOOKUP($H56,'CMIP OI dimres'!$A$2:$C$35,3)*VLOOKUP($I56,'CMIP OI dimres'!$A$2:$C$35,3)*VLOOKUP($J56,'CMIP OI dimres'!$A$2:$C$35,3)*VLOOKUP($K56,'CMIP OI dimres'!$A$2:$C$35,3)*$F56)*4)/1000000)*C56</f>
        <v>5.8982400000000004</v>
      </c>
    </row>
    <row r="57" spans="1:13" ht="13">
      <c r="A57" s="16">
        <v>2</v>
      </c>
      <c r="B57" s="17" t="s">
        <v>1915</v>
      </c>
      <c r="C57" s="16">
        <v>1</v>
      </c>
      <c r="D57" s="74" t="s">
        <v>2839</v>
      </c>
      <c r="E57" s="84" t="s">
        <v>871</v>
      </c>
      <c r="F57" s="76">
        <v>12</v>
      </c>
      <c r="G57" s="16" t="s">
        <v>712</v>
      </c>
      <c r="H57" s="15" t="s">
        <v>2933</v>
      </c>
      <c r="I57" s="15" t="s">
        <v>2897</v>
      </c>
      <c r="J57" s="15" t="s">
        <v>2840</v>
      </c>
      <c r="K57" s="15">
        <v>1</v>
      </c>
      <c r="L57" s="77">
        <f>(((VLOOKUP($H57,'CMIP OI dimres'!$A$2:$C$35,2)*VLOOKUP($I57,'CMIP OI dimres'!$A$2:$C$35,2)*VLOOKUP($J57,'CMIP OI dimres'!$A$2:$C$35,2)*VLOOKUP($K57,'CMIP OI dimres'!$A$2:$C$35,2)*$F57)*4)/1000000)*C57</f>
        <v>414.72</v>
      </c>
      <c r="M57" s="77">
        <f>(((VLOOKUP($H57,'CMIP OI dimres'!$A$2:$C$35,3)*VLOOKUP($I57,'CMIP OI dimres'!$A$2:$C$35,3)*VLOOKUP($J57,'CMIP OI dimres'!$A$2:$C$35,3)*VLOOKUP($K57,'CMIP OI dimres'!$A$2:$C$35,3)*$F57)*4)/1000000)*C57</f>
        <v>5.8982400000000004</v>
      </c>
    </row>
    <row r="58" spans="1:13" ht="13">
      <c r="A58" s="16">
        <v>1</v>
      </c>
      <c r="B58" s="17" t="s">
        <v>1273</v>
      </c>
      <c r="C58" s="16">
        <v>1</v>
      </c>
      <c r="D58" s="74" t="s">
        <v>2839</v>
      </c>
      <c r="E58" s="84" t="s">
        <v>871</v>
      </c>
      <c r="F58" s="76">
        <v>12</v>
      </c>
      <c r="G58" s="16" t="s">
        <v>712</v>
      </c>
      <c r="H58" s="15" t="s">
        <v>2933</v>
      </c>
      <c r="I58" s="15" t="s">
        <v>2897</v>
      </c>
      <c r="J58" s="15">
        <v>1</v>
      </c>
      <c r="K58" s="15">
        <v>1</v>
      </c>
      <c r="L58" s="77">
        <f>(((VLOOKUP($H58,'CMIP OI dimres'!$A$2:$C$35,2)*VLOOKUP($I58,'CMIP OI dimres'!$A$2:$C$35,2)*VLOOKUP($J58,'CMIP OI dimres'!$A$2:$C$35,2)*VLOOKUP($K58,'CMIP OI dimres'!$A$2:$C$35,2)*$F58)*4)/1000000)*C58</f>
        <v>414.72</v>
      </c>
      <c r="M58" s="77">
        <f>(((VLOOKUP($H58,'CMIP OI dimres'!$A$2:$C$35,3)*VLOOKUP($I58,'CMIP OI dimres'!$A$2:$C$35,3)*VLOOKUP($J58,'CMIP OI dimres'!$A$2:$C$35,3)*VLOOKUP($K58,'CMIP OI dimres'!$A$2:$C$35,3)*$F58)*4)/1000000)*C58</f>
        <v>5.8982400000000004</v>
      </c>
    </row>
    <row r="59" spans="1:13" ht="13">
      <c r="A59" s="16">
        <v>2</v>
      </c>
      <c r="B59" s="17" t="s">
        <v>1920</v>
      </c>
      <c r="C59" s="16">
        <v>1</v>
      </c>
      <c r="D59" s="74" t="s">
        <v>2839</v>
      </c>
      <c r="E59" s="84" t="s">
        <v>871</v>
      </c>
      <c r="F59" s="76">
        <v>12</v>
      </c>
      <c r="G59" s="16" t="s">
        <v>712</v>
      </c>
      <c r="H59" s="15" t="s">
        <v>2933</v>
      </c>
      <c r="I59" s="15" t="s">
        <v>2897</v>
      </c>
      <c r="J59" s="15" t="s">
        <v>2840</v>
      </c>
      <c r="K59" s="15">
        <v>1</v>
      </c>
      <c r="L59" s="77">
        <f>(((VLOOKUP($H59,'CMIP OI dimres'!$A$2:$C$35,2)*VLOOKUP($I59,'CMIP OI dimres'!$A$2:$C$35,2)*VLOOKUP($J59,'CMIP OI dimres'!$A$2:$C$35,2)*VLOOKUP($K59,'CMIP OI dimres'!$A$2:$C$35,2)*$F59)*4)/1000000)*C59</f>
        <v>414.72</v>
      </c>
      <c r="M59" s="77">
        <f>(((VLOOKUP($H59,'CMIP OI dimres'!$A$2:$C$35,3)*VLOOKUP($I59,'CMIP OI dimres'!$A$2:$C$35,3)*VLOOKUP($J59,'CMIP OI dimres'!$A$2:$C$35,3)*VLOOKUP($K59,'CMIP OI dimres'!$A$2:$C$35,3)*$F59)*4)/1000000)*C59</f>
        <v>5.8982400000000004</v>
      </c>
    </row>
    <row r="60" spans="1:13" ht="13">
      <c r="A60" s="16">
        <v>2</v>
      </c>
      <c r="B60" s="17" t="s">
        <v>2042</v>
      </c>
      <c r="C60" s="16">
        <v>1</v>
      </c>
      <c r="D60" s="74" t="s">
        <v>2839</v>
      </c>
      <c r="E60" s="84" t="s">
        <v>871</v>
      </c>
      <c r="F60" s="76">
        <v>12</v>
      </c>
      <c r="G60" s="16" t="s">
        <v>712</v>
      </c>
      <c r="H60" s="15" t="s">
        <v>2933</v>
      </c>
      <c r="I60" s="15" t="s">
        <v>2897</v>
      </c>
      <c r="J60" s="15">
        <v>1</v>
      </c>
      <c r="K60" s="15">
        <v>1</v>
      </c>
      <c r="L60" s="77">
        <f>(((VLOOKUP($H60,'CMIP OI dimres'!$A$2:$C$35,2)*VLOOKUP($I60,'CMIP OI dimres'!$A$2:$C$35,2)*VLOOKUP($J60,'CMIP OI dimres'!$A$2:$C$35,2)*VLOOKUP($K60,'CMIP OI dimres'!$A$2:$C$35,2)*$F60)*4)/1000000)*C60</f>
        <v>414.72</v>
      </c>
      <c r="M60" s="77">
        <f>(((VLOOKUP($H60,'CMIP OI dimres'!$A$2:$C$35,3)*VLOOKUP($I60,'CMIP OI dimres'!$A$2:$C$35,3)*VLOOKUP($J60,'CMIP OI dimres'!$A$2:$C$35,3)*VLOOKUP($K60,'CMIP OI dimres'!$A$2:$C$35,3)*$F60)*4)/1000000)*C60</f>
        <v>5.8982400000000004</v>
      </c>
    </row>
    <row r="61" spans="1:13" ht="13">
      <c r="A61" s="16">
        <v>1</v>
      </c>
      <c r="B61" s="17" t="s">
        <v>1425</v>
      </c>
      <c r="C61" s="16">
        <v>1</v>
      </c>
      <c r="D61" s="74" t="s">
        <v>2839</v>
      </c>
      <c r="E61" s="84" t="s">
        <v>871</v>
      </c>
      <c r="F61" s="76">
        <v>12</v>
      </c>
      <c r="G61" s="16" t="s">
        <v>712</v>
      </c>
      <c r="H61" s="15" t="s">
        <v>2933</v>
      </c>
      <c r="I61" s="15" t="s">
        <v>2897</v>
      </c>
      <c r="J61" s="15">
        <v>1</v>
      </c>
      <c r="K61" s="15">
        <v>1</v>
      </c>
      <c r="L61" s="77">
        <f>(((VLOOKUP($H61,'CMIP OI dimres'!$A$2:$C$35,2)*VLOOKUP($I61,'CMIP OI dimres'!$A$2:$C$35,2)*VLOOKUP($J61,'CMIP OI dimres'!$A$2:$C$35,2)*VLOOKUP($K61,'CMIP OI dimres'!$A$2:$C$35,2)*$F61)*4)/1000000)*C61</f>
        <v>414.72</v>
      </c>
      <c r="M61" s="77">
        <f>(((VLOOKUP($H61,'CMIP OI dimres'!$A$2:$C$35,3)*VLOOKUP($I61,'CMIP OI dimres'!$A$2:$C$35,3)*VLOOKUP($J61,'CMIP OI dimres'!$A$2:$C$35,3)*VLOOKUP($K61,'CMIP OI dimres'!$A$2:$C$35,3)*$F61)*4)/1000000)*C61</f>
        <v>5.8982400000000004</v>
      </c>
    </row>
    <row r="62" spans="1:13" ht="13">
      <c r="A62" s="16">
        <v>1</v>
      </c>
      <c r="B62" s="17" t="s">
        <v>1924</v>
      </c>
      <c r="C62" s="16">
        <v>1</v>
      </c>
      <c r="D62" s="74" t="s">
        <v>2839</v>
      </c>
      <c r="E62" s="84" t="s">
        <v>871</v>
      </c>
      <c r="F62" s="76">
        <v>12</v>
      </c>
      <c r="G62" s="16" t="s">
        <v>712</v>
      </c>
      <c r="H62" s="15" t="s">
        <v>2933</v>
      </c>
      <c r="I62" s="15" t="s">
        <v>2897</v>
      </c>
      <c r="J62" s="15">
        <v>1</v>
      </c>
      <c r="K62" s="15">
        <v>1</v>
      </c>
      <c r="L62" s="77">
        <f>(((VLOOKUP($H62,'CMIP OI dimres'!$A$2:$C$35,2)*VLOOKUP($I62,'CMIP OI dimres'!$A$2:$C$35,2)*VLOOKUP($J62,'CMIP OI dimres'!$A$2:$C$35,2)*VLOOKUP($K62,'CMIP OI dimres'!$A$2:$C$35,2)*$F62)*4)/1000000)*C62</f>
        <v>414.72</v>
      </c>
      <c r="M62" s="77">
        <f>(((VLOOKUP($H62,'CMIP OI dimres'!$A$2:$C$35,3)*VLOOKUP($I62,'CMIP OI dimres'!$A$2:$C$35,3)*VLOOKUP($J62,'CMIP OI dimres'!$A$2:$C$35,3)*VLOOKUP($K62,'CMIP OI dimres'!$A$2:$C$35,3)*$F62)*4)/1000000)*C62</f>
        <v>5.8982400000000004</v>
      </c>
    </row>
    <row r="63" spans="1:13" ht="13">
      <c r="A63" s="16">
        <v>1</v>
      </c>
      <c r="B63" s="17" t="s">
        <v>928</v>
      </c>
      <c r="C63" s="16">
        <v>1</v>
      </c>
      <c r="D63" s="74" t="s">
        <v>2839</v>
      </c>
      <c r="E63" s="84" t="s">
        <v>871</v>
      </c>
      <c r="F63" s="76">
        <v>12</v>
      </c>
      <c r="G63" s="16" t="s">
        <v>712</v>
      </c>
      <c r="H63" s="15" t="s">
        <v>2933</v>
      </c>
      <c r="I63" s="15" t="s">
        <v>2897</v>
      </c>
      <c r="J63" s="15">
        <v>1</v>
      </c>
      <c r="K63" s="15">
        <v>1</v>
      </c>
      <c r="L63" s="77">
        <f>(((VLOOKUP($H63,'CMIP OI dimres'!$A$2:$C$35,2)*VLOOKUP($I63,'CMIP OI dimres'!$A$2:$C$35,2)*VLOOKUP($J63,'CMIP OI dimres'!$A$2:$C$35,2)*VLOOKUP($K63,'CMIP OI dimres'!$A$2:$C$35,2)*$F63)*4)/1000000)*C63</f>
        <v>414.72</v>
      </c>
      <c r="M63" s="77">
        <f>(((VLOOKUP($H63,'CMIP OI dimres'!$A$2:$C$35,3)*VLOOKUP($I63,'CMIP OI dimres'!$A$2:$C$35,3)*VLOOKUP($J63,'CMIP OI dimres'!$A$2:$C$35,3)*VLOOKUP($K63,'CMIP OI dimres'!$A$2:$C$35,3)*$F63)*4)/1000000)*C63</f>
        <v>5.8982400000000004</v>
      </c>
    </row>
    <row r="64" spans="1:13" ht="13">
      <c r="A64" s="16">
        <v>3</v>
      </c>
      <c r="B64" s="17" t="s">
        <v>1927</v>
      </c>
      <c r="C64" s="16">
        <v>1</v>
      </c>
      <c r="D64" s="74" t="s">
        <v>2839</v>
      </c>
      <c r="E64" s="84" t="s">
        <v>871</v>
      </c>
      <c r="F64" s="76">
        <v>12</v>
      </c>
      <c r="G64" s="16" t="s">
        <v>712</v>
      </c>
      <c r="H64" s="15" t="s">
        <v>2933</v>
      </c>
      <c r="I64" s="15" t="s">
        <v>2897</v>
      </c>
      <c r="J64" s="15">
        <v>1</v>
      </c>
      <c r="K64" s="15">
        <v>1</v>
      </c>
      <c r="L64" s="77">
        <f>(((VLOOKUP($H64,'CMIP OI dimres'!$A$2:$C$35,2)*VLOOKUP($I64,'CMIP OI dimres'!$A$2:$C$35,2)*VLOOKUP($J64,'CMIP OI dimres'!$A$2:$C$35,2)*VLOOKUP($K64,'CMIP OI dimres'!$A$2:$C$35,2)*$F64)*4)/1000000)*C64</f>
        <v>414.72</v>
      </c>
      <c r="M64" s="77">
        <f>(((VLOOKUP($H64,'CMIP OI dimres'!$A$2:$C$35,3)*VLOOKUP($I64,'CMIP OI dimres'!$A$2:$C$35,3)*VLOOKUP($J64,'CMIP OI dimres'!$A$2:$C$35,3)*VLOOKUP($K64,'CMIP OI dimres'!$A$2:$C$35,3)*$F64)*4)/1000000)*C64</f>
        <v>5.8982400000000004</v>
      </c>
    </row>
    <row r="65" spans="1:13" ht="13">
      <c r="A65" s="16">
        <v>2</v>
      </c>
      <c r="B65" s="17" t="s">
        <v>1285</v>
      </c>
      <c r="C65" s="16">
        <v>1</v>
      </c>
      <c r="D65" s="74" t="s">
        <v>2839</v>
      </c>
      <c r="E65" s="84" t="s">
        <v>871</v>
      </c>
      <c r="F65" s="76">
        <v>12</v>
      </c>
      <c r="G65" s="16" t="s">
        <v>712</v>
      </c>
      <c r="H65" s="15" t="s">
        <v>2933</v>
      </c>
      <c r="I65" s="15" t="s">
        <v>2897</v>
      </c>
      <c r="J65" s="15">
        <v>1</v>
      </c>
      <c r="K65" s="15">
        <v>1</v>
      </c>
      <c r="L65" s="77">
        <f>(((VLOOKUP($H65,'CMIP OI dimres'!$A$2:$C$35,2)*VLOOKUP($I65,'CMIP OI dimres'!$A$2:$C$35,2)*VLOOKUP($J65,'CMIP OI dimres'!$A$2:$C$35,2)*VLOOKUP($K65,'CMIP OI dimres'!$A$2:$C$35,2)*$F65)*4)/1000000)*C65</f>
        <v>414.72</v>
      </c>
      <c r="M65" s="77">
        <f>(((VLOOKUP($H65,'CMIP OI dimres'!$A$2:$C$35,3)*VLOOKUP($I65,'CMIP OI dimres'!$A$2:$C$35,3)*VLOOKUP($J65,'CMIP OI dimres'!$A$2:$C$35,3)*VLOOKUP($K65,'CMIP OI dimres'!$A$2:$C$35,3)*$F65)*4)/1000000)*C65</f>
        <v>5.8982400000000004</v>
      </c>
    </row>
    <row r="66" spans="1:13" ht="13">
      <c r="A66" s="16">
        <v>2</v>
      </c>
      <c r="B66" s="17" t="s">
        <v>1287</v>
      </c>
      <c r="C66" s="16">
        <v>1</v>
      </c>
      <c r="D66" s="74" t="s">
        <v>2839</v>
      </c>
      <c r="E66" s="84" t="s">
        <v>871</v>
      </c>
      <c r="F66" s="76">
        <v>12</v>
      </c>
      <c r="G66" s="16" t="s">
        <v>712</v>
      </c>
      <c r="H66" s="15" t="s">
        <v>2933</v>
      </c>
      <c r="I66" s="15" t="s">
        <v>2897</v>
      </c>
      <c r="J66" s="15">
        <v>1</v>
      </c>
      <c r="K66" s="15">
        <v>1</v>
      </c>
      <c r="L66" s="77">
        <f>(((VLOOKUP($H66,'CMIP OI dimres'!$A$2:$C$35,2)*VLOOKUP($I66,'CMIP OI dimres'!$A$2:$C$35,2)*VLOOKUP($J66,'CMIP OI dimres'!$A$2:$C$35,2)*VLOOKUP($K66,'CMIP OI dimres'!$A$2:$C$35,2)*$F66)*4)/1000000)*C66</f>
        <v>414.72</v>
      </c>
      <c r="M66" s="77">
        <f>(((VLOOKUP($H66,'CMIP OI dimres'!$A$2:$C$35,3)*VLOOKUP($I66,'CMIP OI dimres'!$A$2:$C$35,3)*VLOOKUP($J66,'CMIP OI dimres'!$A$2:$C$35,3)*VLOOKUP($K66,'CMIP OI dimres'!$A$2:$C$35,3)*$F66)*4)/1000000)*C66</f>
        <v>5.8982400000000004</v>
      </c>
    </row>
    <row r="67" spans="1:13" ht="13">
      <c r="A67" s="16">
        <v>2</v>
      </c>
      <c r="B67" s="17" t="s">
        <v>1139</v>
      </c>
      <c r="C67" s="16">
        <v>1</v>
      </c>
      <c r="D67" s="74" t="s">
        <v>2839</v>
      </c>
      <c r="E67" s="84" t="s">
        <v>871</v>
      </c>
      <c r="F67" s="76">
        <v>12</v>
      </c>
      <c r="G67" s="16" t="s">
        <v>712</v>
      </c>
      <c r="H67" s="15" t="s">
        <v>2933</v>
      </c>
      <c r="I67" s="15" t="s">
        <v>2897</v>
      </c>
      <c r="J67" s="15">
        <v>1</v>
      </c>
      <c r="K67" s="15">
        <v>1</v>
      </c>
      <c r="L67" s="77">
        <f>(((VLOOKUP($H67,'CMIP OI dimres'!$A$2:$C$35,2)*VLOOKUP($I67,'CMIP OI dimres'!$A$2:$C$35,2)*VLOOKUP($J67,'CMIP OI dimres'!$A$2:$C$35,2)*VLOOKUP($K67,'CMIP OI dimres'!$A$2:$C$35,2)*$F67)*4)/1000000)*C67</f>
        <v>414.72</v>
      </c>
      <c r="M67" s="77">
        <f>(((VLOOKUP($H67,'CMIP OI dimres'!$A$2:$C$35,3)*VLOOKUP($I67,'CMIP OI dimres'!$A$2:$C$35,3)*VLOOKUP($J67,'CMIP OI dimres'!$A$2:$C$35,3)*VLOOKUP($K67,'CMIP OI dimres'!$A$2:$C$35,3)*$F67)*4)/1000000)*C67</f>
        <v>5.8982400000000004</v>
      </c>
    </row>
    <row r="68" spans="1:13" ht="13">
      <c r="A68" s="16">
        <v>2</v>
      </c>
      <c r="B68" s="17" t="s">
        <v>1141</v>
      </c>
      <c r="C68" s="16">
        <v>1</v>
      </c>
      <c r="D68" s="74" t="s">
        <v>2839</v>
      </c>
      <c r="E68" s="84" t="s">
        <v>871</v>
      </c>
      <c r="F68" s="76">
        <v>12</v>
      </c>
      <c r="G68" s="16" t="s">
        <v>712</v>
      </c>
      <c r="H68" s="15" t="s">
        <v>2933</v>
      </c>
      <c r="I68" s="15" t="s">
        <v>2897</v>
      </c>
      <c r="J68" s="15">
        <v>1</v>
      </c>
      <c r="K68" s="15">
        <v>1</v>
      </c>
      <c r="L68" s="77">
        <f>(((VLOOKUP($H68,'CMIP OI dimres'!$A$2:$C$35,2)*VLOOKUP($I68,'CMIP OI dimres'!$A$2:$C$35,2)*VLOOKUP($J68,'CMIP OI dimres'!$A$2:$C$35,2)*VLOOKUP($K68,'CMIP OI dimres'!$A$2:$C$35,2)*$F68)*4)/1000000)*C68</f>
        <v>414.72</v>
      </c>
      <c r="M68" s="77">
        <f>(((VLOOKUP($H68,'CMIP OI dimres'!$A$2:$C$35,3)*VLOOKUP($I68,'CMIP OI dimres'!$A$2:$C$35,3)*VLOOKUP($J68,'CMIP OI dimres'!$A$2:$C$35,3)*VLOOKUP($K68,'CMIP OI dimres'!$A$2:$C$35,3)*$F68)*4)/1000000)*C68</f>
        <v>5.8982400000000004</v>
      </c>
    </row>
    <row r="69" spans="1:13" ht="13">
      <c r="A69" s="16">
        <v>2</v>
      </c>
      <c r="B69" s="17" t="s">
        <v>1143</v>
      </c>
      <c r="C69" s="16">
        <v>1</v>
      </c>
      <c r="D69" s="74" t="s">
        <v>2839</v>
      </c>
      <c r="E69" s="84" t="s">
        <v>871</v>
      </c>
      <c r="F69" s="76">
        <v>12</v>
      </c>
      <c r="G69" s="16" t="s">
        <v>712</v>
      </c>
      <c r="H69" s="15" t="s">
        <v>2933</v>
      </c>
      <c r="I69" s="15" t="s">
        <v>2897</v>
      </c>
      <c r="J69" s="15">
        <v>1</v>
      </c>
      <c r="K69" s="15">
        <v>1</v>
      </c>
      <c r="L69" s="77">
        <f>(((VLOOKUP($H69,'CMIP OI dimres'!$A$2:$C$35,2)*VLOOKUP($I69,'CMIP OI dimres'!$A$2:$C$35,2)*VLOOKUP($J69,'CMIP OI dimres'!$A$2:$C$35,2)*VLOOKUP($K69,'CMIP OI dimres'!$A$2:$C$35,2)*$F69)*4)/1000000)*C69</f>
        <v>414.72</v>
      </c>
      <c r="M69" s="77">
        <f>(((VLOOKUP($H69,'CMIP OI dimres'!$A$2:$C$35,3)*VLOOKUP($I69,'CMIP OI dimres'!$A$2:$C$35,3)*VLOOKUP($J69,'CMIP OI dimres'!$A$2:$C$35,3)*VLOOKUP($K69,'CMIP OI dimres'!$A$2:$C$35,3)*$F69)*4)/1000000)*C69</f>
        <v>5.8982400000000004</v>
      </c>
    </row>
    <row r="70" spans="1:13" ht="13">
      <c r="A70" s="16">
        <v>1</v>
      </c>
      <c r="B70" s="17" t="s">
        <v>808</v>
      </c>
      <c r="C70" s="16">
        <v>1</v>
      </c>
      <c r="D70" s="74" t="s">
        <v>2839</v>
      </c>
      <c r="E70" s="84" t="s">
        <v>871</v>
      </c>
      <c r="F70" s="76">
        <v>12</v>
      </c>
      <c r="G70" s="16" t="s">
        <v>712</v>
      </c>
      <c r="H70" s="15" t="s">
        <v>2933</v>
      </c>
      <c r="I70" s="15" t="s">
        <v>2897</v>
      </c>
      <c r="J70" s="15">
        <v>1</v>
      </c>
      <c r="K70" s="15">
        <v>1</v>
      </c>
      <c r="L70" s="77">
        <f>(((VLOOKUP($H70,'CMIP OI dimres'!$A$2:$C$35,2)*VLOOKUP($I70,'CMIP OI dimres'!$A$2:$C$35,2)*VLOOKUP($J70,'CMIP OI dimres'!$A$2:$C$35,2)*VLOOKUP($K70,'CMIP OI dimres'!$A$2:$C$35,2)*$F70)*4)/1000000)*C70</f>
        <v>414.72</v>
      </c>
      <c r="M70" s="77">
        <f>(((VLOOKUP($H70,'CMIP OI dimres'!$A$2:$C$35,3)*VLOOKUP($I70,'CMIP OI dimres'!$A$2:$C$35,3)*VLOOKUP($J70,'CMIP OI dimres'!$A$2:$C$35,3)*VLOOKUP($K70,'CMIP OI dimres'!$A$2:$C$35,3)*$F70)*4)/1000000)*C70</f>
        <v>5.8982400000000004</v>
      </c>
    </row>
    <row r="71" spans="1:13" ht="13">
      <c r="A71" s="16">
        <v>2</v>
      </c>
      <c r="B71" s="17" t="s">
        <v>1931</v>
      </c>
      <c r="C71" s="16">
        <v>1</v>
      </c>
      <c r="D71" s="74" t="s">
        <v>2839</v>
      </c>
      <c r="E71" s="84" t="s">
        <v>871</v>
      </c>
      <c r="F71" s="76">
        <v>12</v>
      </c>
      <c r="G71" s="16" t="s">
        <v>712</v>
      </c>
      <c r="H71" s="15" t="s">
        <v>2933</v>
      </c>
      <c r="I71" s="15" t="s">
        <v>2897</v>
      </c>
      <c r="J71" s="15">
        <v>1</v>
      </c>
      <c r="K71" s="15">
        <v>1</v>
      </c>
      <c r="L71" s="77">
        <f>(((VLOOKUP($H71,'CMIP OI dimres'!$A$2:$C$35,2)*VLOOKUP($I71,'CMIP OI dimres'!$A$2:$C$35,2)*VLOOKUP($J71,'CMIP OI dimres'!$A$2:$C$35,2)*VLOOKUP($K71,'CMIP OI dimres'!$A$2:$C$35,2)*$F71)*4)/1000000)*C71</f>
        <v>414.72</v>
      </c>
      <c r="M71" s="77">
        <f>(((VLOOKUP($H71,'CMIP OI dimres'!$A$2:$C$35,3)*VLOOKUP($I71,'CMIP OI dimres'!$A$2:$C$35,3)*VLOOKUP($J71,'CMIP OI dimres'!$A$2:$C$35,3)*VLOOKUP($K71,'CMIP OI dimres'!$A$2:$C$35,3)*$F71)*4)/1000000)*C71</f>
        <v>5.8982400000000004</v>
      </c>
    </row>
    <row r="72" spans="1:13" ht="13">
      <c r="A72" s="16">
        <v>1</v>
      </c>
      <c r="B72" s="17" t="s">
        <v>445</v>
      </c>
      <c r="C72" s="16">
        <v>1</v>
      </c>
      <c r="D72" s="74" t="s">
        <v>2839</v>
      </c>
      <c r="E72" s="84" t="s">
        <v>871</v>
      </c>
      <c r="F72" s="76">
        <v>12</v>
      </c>
      <c r="G72" s="16" t="s">
        <v>712</v>
      </c>
      <c r="H72" s="15" t="s">
        <v>2933</v>
      </c>
      <c r="I72" s="15" t="s">
        <v>2897</v>
      </c>
      <c r="J72" s="15">
        <v>1</v>
      </c>
      <c r="K72" s="15">
        <v>1</v>
      </c>
      <c r="L72" s="77">
        <f>(((VLOOKUP($H72,'CMIP OI dimres'!$A$2:$C$35,2)*VLOOKUP($I72,'CMIP OI dimres'!$A$2:$C$35,2)*VLOOKUP($J72,'CMIP OI dimres'!$A$2:$C$35,2)*VLOOKUP($K72,'CMIP OI dimres'!$A$2:$C$35,2)*$F72)*4)/1000000)*C72</f>
        <v>414.72</v>
      </c>
      <c r="M72" s="77">
        <f>(((VLOOKUP($H72,'CMIP OI dimres'!$A$2:$C$35,3)*VLOOKUP($I72,'CMIP OI dimres'!$A$2:$C$35,3)*VLOOKUP($J72,'CMIP OI dimres'!$A$2:$C$35,3)*VLOOKUP($K72,'CMIP OI dimres'!$A$2:$C$35,3)*$F72)*4)/1000000)*C72</f>
        <v>5.8982400000000004</v>
      </c>
    </row>
    <row r="73" spans="1:13" ht="13">
      <c r="A73" s="16">
        <v>1</v>
      </c>
      <c r="B73" s="17" t="s">
        <v>696</v>
      </c>
      <c r="C73" s="16">
        <v>1</v>
      </c>
      <c r="D73" s="74" t="s">
        <v>2839</v>
      </c>
      <c r="E73" s="84" t="s">
        <v>871</v>
      </c>
      <c r="F73" s="76">
        <v>12</v>
      </c>
      <c r="G73" s="16" t="s">
        <v>712</v>
      </c>
      <c r="H73" s="15" t="s">
        <v>2933</v>
      </c>
      <c r="I73" s="15" t="s">
        <v>2897</v>
      </c>
      <c r="J73" s="15">
        <v>1</v>
      </c>
      <c r="K73" s="15">
        <v>1</v>
      </c>
      <c r="L73" s="77">
        <f>(((VLOOKUP($H73,'CMIP OI dimres'!$A$2:$C$35,2)*VLOOKUP($I73,'CMIP OI dimres'!$A$2:$C$35,2)*VLOOKUP($J73,'CMIP OI dimres'!$A$2:$C$35,2)*VLOOKUP($K73,'CMIP OI dimres'!$A$2:$C$35,2)*$F73)*4)/1000000)*C73</f>
        <v>414.72</v>
      </c>
      <c r="M73" s="77">
        <f>(((VLOOKUP($H73,'CMIP OI dimres'!$A$2:$C$35,3)*VLOOKUP($I73,'CMIP OI dimres'!$A$2:$C$35,3)*VLOOKUP($J73,'CMIP OI dimres'!$A$2:$C$35,3)*VLOOKUP($K73,'CMIP OI dimres'!$A$2:$C$35,3)*$F73)*4)/1000000)*C73</f>
        <v>5.8982400000000004</v>
      </c>
    </row>
    <row r="74" spans="1:13" ht="13">
      <c r="A74" s="16">
        <v>1</v>
      </c>
      <c r="B74" s="17" t="s">
        <v>1708</v>
      </c>
      <c r="C74" s="16">
        <v>1</v>
      </c>
      <c r="D74" s="74" t="s">
        <v>2839</v>
      </c>
      <c r="E74" s="84" t="s">
        <v>871</v>
      </c>
      <c r="F74" s="76">
        <v>12</v>
      </c>
      <c r="G74" s="16" t="s">
        <v>712</v>
      </c>
      <c r="H74" s="15" t="s">
        <v>2933</v>
      </c>
      <c r="I74" s="15" t="s">
        <v>2897</v>
      </c>
      <c r="J74" s="15">
        <v>1</v>
      </c>
      <c r="K74" s="15">
        <v>1</v>
      </c>
      <c r="L74" s="77">
        <f>(((VLOOKUP($H74,'CMIP OI dimres'!$A$2:$C$35,2)*VLOOKUP($I74,'CMIP OI dimres'!$A$2:$C$35,2)*VLOOKUP($J74,'CMIP OI dimres'!$A$2:$C$35,2)*VLOOKUP($K74,'CMIP OI dimres'!$A$2:$C$35,2)*$F74)*4)/1000000)*C74</f>
        <v>414.72</v>
      </c>
      <c r="M74" s="77">
        <f>(((VLOOKUP($H74,'CMIP OI dimres'!$A$2:$C$35,3)*VLOOKUP($I74,'CMIP OI dimres'!$A$2:$C$35,3)*VLOOKUP($J74,'CMIP OI dimres'!$A$2:$C$35,3)*VLOOKUP($K74,'CMIP OI dimres'!$A$2:$C$35,3)*$F74)*4)/1000000)*C74</f>
        <v>5.8982400000000004</v>
      </c>
    </row>
    <row r="75" spans="1:13" ht="13">
      <c r="A75" s="16">
        <v>1</v>
      </c>
      <c r="B75" s="17" t="s">
        <v>1069</v>
      </c>
      <c r="C75" s="16">
        <v>1</v>
      </c>
      <c r="D75" s="74" t="s">
        <v>2839</v>
      </c>
      <c r="E75" s="84" t="s">
        <v>871</v>
      </c>
      <c r="F75" s="76">
        <v>12</v>
      </c>
      <c r="G75" s="16" t="s">
        <v>712</v>
      </c>
      <c r="H75" s="15" t="s">
        <v>2933</v>
      </c>
      <c r="I75" s="15" t="s">
        <v>2897</v>
      </c>
      <c r="J75" s="15">
        <v>1</v>
      </c>
      <c r="K75" s="15">
        <v>1</v>
      </c>
      <c r="L75" s="77">
        <f>(((VLOOKUP($H75,'CMIP OI dimres'!$A$2:$C$35,2)*VLOOKUP($I75,'CMIP OI dimres'!$A$2:$C$35,2)*VLOOKUP($J75,'CMIP OI dimres'!$A$2:$C$35,2)*VLOOKUP($K75,'CMIP OI dimres'!$A$2:$C$35,2)*$F75)*4)/1000000)*C75</f>
        <v>414.72</v>
      </c>
      <c r="M75" s="77">
        <f>(((VLOOKUP($H75,'CMIP OI dimres'!$A$2:$C$35,3)*VLOOKUP($I75,'CMIP OI dimres'!$A$2:$C$35,3)*VLOOKUP($J75,'CMIP OI dimres'!$A$2:$C$35,3)*VLOOKUP($K75,'CMIP OI dimres'!$A$2:$C$35,3)*$F75)*4)/1000000)*C75</f>
        <v>5.8982400000000004</v>
      </c>
    </row>
    <row r="76" spans="1:13" ht="13">
      <c r="A76" s="16">
        <v>2</v>
      </c>
      <c r="B76" s="17" t="s">
        <v>3045</v>
      </c>
      <c r="C76" s="16">
        <v>1</v>
      </c>
      <c r="D76" s="74" t="s">
        <v>2918</v>
      </c>
      <c r="E76" s="84" t="s">
        <v>871</v>
      </c>
      <c r="F76" s="76">
        <v>12</v>
      </c>
      <c r="G76" s="16" t="s">
        <v>711</v>
      </c>
      <c r="H76" s="15" t="s">
        <v>2933</v>
      </c>
      <c r="I76" s="15" t="s">
        <v>2897</v>
      </c>
      <c r="J76" s="15">
        <v>1</v>
      </c>
      <c r="K76" s="15">
        <v>1</v>
      </c>
      <c r="L76" s="77">
        <f>(((VLOOKUP($H76,'CMIP OI dimres'!$A$2:$C$35,2)*VLOOKUP($I76,'CMIP OI dimres'!$A$2:$C$35,2)*VLOOKUP($J76,'CMIP OI dimres'!$A$2:$C$35,2)*VLOOKUP($K76,'CMIP OI dimres'!$A$2:$C$35,2)*$F76)*4)/1000000)*C76</f>
        <v>414.72</v>
      </c>
      <c r="M76" s="77">
        <f>(((VLOOKUP($H76,'CMIP OI dimres'!$A$2:$C$35,3)*VLOOKUP($I76,'CMIP OI dimres'!$A$2:$C$35,3)*VLOOKUP($J76,'CMIP OI dimres'!$A$2:$C$35,3)*VLOOKUP($K76,'CMIP OI dimres'!$A$2:$C$35,3)*$F76)*4)/1000000)*C76</f>
        <v>5.8982400000000004</v>
      </c>
    </row>
    <row r="77" spans="1:13" ht="13">
      <c r="A77" s="16">
        <v>2</v>
      </c>
      <c r="B77" s="17" t="s">
        <v>3045</v>
      </c>
      <c r="C77" s="16">
        <v>1</v>
      </c>
      <c r="D77" s="74" t="s">
        <v>2918</v>
      </c>
      <c r="E77" s="84" t="s">
        <v>871</v>
      </c>
      <c r="F77" s="76">
        <v>12</v>
      </c>
      <c r="G77" s="16" t="s">
        <v>711</v>
      </c>
      <c r="H77" s="15" t="s">
        <v>2908</v>
      </c>
      <c r="I77" s="15">
        <v>1</v>
      </c>
      <c r="J77" s="15">
        <v>1</v>
      </c>
      <c r="K77" s="15">
        <v>1</v>
      </c>
      <c r="L77" s="77">
        <f>(((VLOOKUP($H77,'CMIP OI dimres'!$A$2:$C$35,2)*VLOOKUP($I77,'CMIP OI dimres'!$A$2:$C$35,2)*VLOOKUP($J77,'CMIP OI dimres'!$A$2:$C$35,2)*VLOOKUP($K77,'CMIP OI dimres'!$A$2:$C$35,2)*$F77)*4)/1000000)*C77</f>
        <v>7.2000000000000005E-4</v>
      </c>
      <c r="M77" s="77">
        <f>(((VLOOKUP($H77,'CMIP OI dimres'!$A$2:$C$35,3)*VLOOKUP($I77,'CMIP OI dimres'!$A$2:$C$35,3)*VLOOKUP($J77,'CMIP OI dimres'!$A$2:$C$35,3)*VLOOKUP($K77,'CMIP OI dimres'!$A$2:$C$35,3)*$F77)*4)/1000000)*C77</f>
        <v>7.2000000000000005E-4</v>
      </c>
    </row>
    <row r="78" spans="1:13" ht="13">
      <c r="A78" s="16">
        <v>3</v>
      </c>
      <c r="B78" s="17" t="s">
        <v>1128</v>
      </c>
      <c r="C78" s="16">
        <v>1</v>
      </c>
      <c r="D78" s="74" t="s">
        <v>2918</v>
      </c>
      <c r="E78" s="84" t="s">
        <v>871</v>
      </c>
      <c r="F78" s="76">
        <v>12</v>
      </c>
      <c r="G78" s="16" t="s">
        <v>711</v>
      </c>
      <c r="H78" s="15" t="s">
        <v>2933</v>
      </c>
      <c r="I78" s="15" t="s">
        <v>2897</v>
      </c>
      <c r="J78" s="15" t="s">
        <v>2912</v>
      </c>
      <c r="K78" s="15">
        <v>1</v>
      </c>
      <c r="L78" s="77">
        <f>(((VLOOKUP($H78,'CMIP OI dimres'!$A$2:$C$35,2)*VLOOKUP($I78,'CMIP OI dimres'!$A$2:$C$35,2)*VLOOKUP($J78,'CMIP OI dimres'!$A$2:$C$35,2)*VLOOKUP($K78,'CMIP OI dimres'!$A$2:$C$35,2)*$F78)*4)/1000000)*C78</f>
        <v>24883.200000000001</v>
      </c>
      <c r="M78" s="77">
        <f>(((VLOOKUP($H78,'CMIP OI dimres'!$A$2:$C$35,3)*VLOOKUP($I78,'CMIP OI dimres'!$A$2:$C$35,3)*VLOOKUP($J78,'CMIP OI dimres'!$A$2:$C$35,3)*VLOOKUP($K78,'CMIP OI dimres'!$A$2:$C$35,3)*$F78)*4)/1000000)*C78</f>
        <v>353.89440000000002</v>
      </c>
    </row>
    <row r="79" spans="1:13" ht="13">
      <c r="A79" s="16">
        <v>3</v>
      </c>
      <c r="B79" s="17" t="s">
        <v>1354</v>
      </c>
      <c r="C79" s="16">
        <v>1</v>
      </c>
      <c r="D79" s="74" t="s">
        <v>2918</v>
      </c>
      <c r="E79" s="84" t="s">
        <v>871</v>
      </c>
      <c r="F79" s="76">
        <v>12</v>
      </c>
      <c r="G79" s="16" t="s">
        <v>711</v>
      </c>
      <c r="H79" s="15" t="s">
        <v>2933</v>
      </c>
      <c r="I79" s="15" t="s">
        <v>2897</v>
      </c>
      <c r="J79" s="15" t="s">
        <v>2912</v>
      </c>
      <c r="K79" s="15">
        <v>1</v>
      </c>
      <c r="L79" s="77">
        <f>(((VLOOKUP($H79,'CMIP OI dimres'!$A$2:$C$35,2)*VLOOKUP($I79,'CMIP OI dimres'!$A$2:$C$35,2)*VLOOKUP($J79,'CMIP OI dimres'!$A$2:$C$35,2)*VLOOKUP($K79,'CMIP OI dimres'!$A$2:$C$35,2)*$F79)*4)/1000000)*C79</f>
        <v>24883.200000000001</v>
      </c>
      <c r="M79" s="77">
        <f>(((VLOOKUP($H79,'CMIP OI dimres'!$A$2:$C$35,3)*VLOOKUP($I79,'CMIP OI dimres'!$A$2:$C$35,3)*VLOOKUP($J79,'CMIP OI dimres'!$A$2:$C$35,3)*VLOOKUP($K79,'CMIP OI dimres'!$A$2:$C$35,3)*$F79)*4)/1000000)*C79</f>
        <v>353.89440000000002</v>
      </c>
    </row>
    <row r="80" spans="1:13" ht="13">
      <c r="A80" s="16">
        <v>3</v>
      </c>
      <c r="B80" s="17" t="s">
        <v>1588</v>
      </c>
      <c r="C80" s="16">
        <v>1</v>
      </c>
      <c r="D80" s="74" t="s">
        <v>2918</v>
      </c>
      <c r="E80" s="84" t="s">
        <v>871</v>
      </c>
      <c r="F80" s="76">
        <v>12</v>
      </c>
      <c r="G80" s="16" t="s">
        <v>711</v>
      </c>
      <c r="H80" s="15" t="s">
        <v>2933</v>
      </c>
      <c r="I80" s="15" t="s">
        <v>2897</v>
      </c>
      <c r="J80" s="15">
        <v>1</v>
      </c>
      <c r="K80" s="15">
        <v>1</v>
      </c>
      <c r="L80" s="77">
        <f>(((VLOOKUP($H80,'CMIP OI dimres'!$A$2:$C$35,2)*VLOOKUP($I80,'CMIP OI dimres'!$A$2:$C$35,2)*VLOOKUP($J80,'CMIP OI dimres'!$A$2:$C$35,2)*VLOOKUP($K80,'CMIP OI dimres'!$A$2:$C$35,2)*$F80)*4)/1000000)*C80</f>
        <v>414.72</v>
      </c>
      <c r="M80" s="77">
        <f>(((VLOOKUP($H80,'CMIP OI dimres'!$A$2:$C$35,3)*VLOOKUP($I80,'CMIP OI dimres'!$A$2:$C$35,3)*VLOOKUP($J80,'CMIP OI dimres'!$A$2:$C$35,3)*VLOOKUP($K80,'CMIP OI dimres'!$A$2:$C$35,3)*$F80)*4)/1000000)*C80</f>
        <v>5.8982400000000004</v>
      </c>
    </row>
    <row r="81" spans="1:13" ht="13">
      <c r="A81" s="16">
        <v>3</v>
      </c>
      <c r="B81" s="17" t="s">
        <v>1590</v>
      </c>
      <c r="C81" s="16">
        <v>1</v>
      </c>
      <c r="D81" s="74" t="s">
        <v>2918</v>
      </c>
      <c r="E81" s="84" t="s">
        <v>871</v>
      </c>
      <c r="F81" s="76">
        <v>12</v>
      </c>
      <c r="G81" s="16" t="s">
        <v>711</v>
      </c>
      <c r="H81" s="15" t="s">
        <v>2933</v>
      </c>
      <c r="I81" s="15" t="s">
        <v>2897</v>
      </c>
      <c r="J81" s="15">
        <v>1</v>
      </c>
      <c r="K81" s="15">
        <v>1</v>
      </c>
      <c r="L81" s="77">
        <f>(((VLOOKUP($H81,'CMIP OI dimres'!$A$2:$C$35,2)*VLOOKUP($I81,'CMIP OI dimres'!$A$2:$C$35,2)*VLOOKUP($J81,'CMIP OI dimres'!$A$2:$C$35,2)*VLOOKUP($K81,'CMIP OI dimres'!$A$2:$C$35,2)*$F81)*4)/1000000)*C81</f>
        <v>414.72</v>
      </c>
      <c r="M81" s="77">
        <f>(((VLOOKUP($H81,'CMIP OI dimres'!$A$2:$C$35,3)*VLOOKUP($I81,'CMIP OI dimres'!$A$2:$C$35,3)*VLOOKUP($J81,'CMIP OI dimres'!$A$2:$C$35,3)*VLOOKUP($K81,'CMIP OI dimres'!$A$2:$C$35,3)*$F81)*4)/1000000)*C81</f>
        <v>5.8982400000000004</v>
      </c>
    </row>
    <row r="82" spans="1:13" ht="13">
      <c r="A82" s="16">
        <v>1</v>
      </c>
      <c r="B82" s="17" t="s">
        <v>1722</v>
      </c>
      <c r="C82" s="16">
        <v>1</v>
      </c>
      <c r="D82" s="74" t="s">
        <v>2918</v>
      </c>
      <c r="E82" s="84" t="s">
        <v>871</v>
      </c>
      <c r="F82" s="76">
        <v>12</v>
      </c>
      <c r="G82" s="16" t="s">
        <v>711</v>
      </c>
      <c r="H82" s="15" t="s">
        <v>2933</v>
      </c>
      <c r="I82" s="15" t="s">
        <v>2897</v>
      </c>
      <c r="J82" s="15">
        <v>1</v>
      </c>
      <c r="K82" s="15">
        <v>1</v>
      </c>
      <c r="L82" s="77">
        <f>(((VLOOKUP($H82,'CMIP OI dimres'!$A$2:$C$35,2)*VLOOKUP($I82,'CMIP OI dimres'!$A$2:$C$35,2)*VLOOKUP($J82,'CMIP OI dimres'!$A$2:$C$35,2)*VLOOKUP($K82,'CMIP OI dimres'!$A$2:$C$35,2)*$F82)*4)/1000000)*C82</f>
        <v>414.72</v>
      </c>
      <c r="M82" s="77">
        <f>(((VLOOKUP($H82,'CMIP OI dimres'!$A$2:$C$35,3)*VLOOKUP($I82,'CMIP OI dimres'!$A$2:$C$35,3)*VLOOKUP($J82,'CMIP OI dimres'!$A$2:$C$35,3)*VLOOKUP($K82,'CMIP OI dimres'!$A$2:$C$35,3)*$F82)*4)/1000000)*C82</f>
        <v>5.8982400000000004</v>
      </c>
    </row>
    <row r="83" spans="1:13" ht="13">
      <c r="A83" s="16">
        <v>1</v>
      </c>
      <c r="B83" s="17" t="s">
        <v>1830</v>
      </c>
      <c r="C83" s="16">
        <v>1</v>
      </c>
      <c r="D83" s="74" t="s">
        <v>2918</v>
      </c>
      <c r="E83" s="84" t="s">
        <v>871</v>
      </c>
      <c r="F83" s="76">
        <v>12</v>
      </c>
      <c r="G83" s="16" t="s">
        <v>711</v>
      </c>
      <c r="H83" s="15" t="s">
        <v>2933</v>
      </c>
      <c r="I83" s="15" t="s">
        <v>2897</v>
      </c>
      <c r="J83" s="15">
        <v>1</v>
      </c>
      <c r="K83" s="15">
        <v>1</v>
      </c>
      <c r="L83" s="77">
        <f>(((VLOOKUP($H83,'CMIP OI dimres'!$A$2:$C$35,2)*VLOOKUP($I83,'CMIP OI dimres'!$A$2:$C$35,2)*VLOOKUP($J83,'CMIP OI dimres'!$A$2:$C$35,2)*VLOOKUP($K83,'CMIP OI dimres'!$A$2:$C$35,2)*$F83)*4)/1000000)*C83</f>
        <v>414.72</v>
      </c>
      <c r="M83" s="77">
        <f>(((VLOOKUP($H83,'CMIP OI dimres'!$A$2:$C$35,3)*VLOOKUP($I83,'CMIP OI dimres'!$A$2:$C$35,3)*VLOOKUP($J83,'CMIP OI dimres'!$A$2:$C$35,3)*VLOOKUP($K83,'CMIP OI dimres'!$A$2:$C$35,3)*$F83)*4)/1000000)*C83</f>
        <v>5.8982400000000004</v>
      </c>
    </row>
    <row r="84" spans="1:13" ht="13">
      <c r="A84" s="16">
        <v>1</v>
      </c>
      <c r="B84" s="17" t="s">
        <v>1833</v>
      </c>
      <c r="C84" s="16">
        <v>1</v>
      </c>
      <c r="D84" s="74" t="s">
        <v>2918</v>
      </c>
      <c r="E84" s="84" t="s">
        <v>871</v>
      </c>
      <c r="F84" s="76">
        <v>12</v>
      </c>
      <c r="G84" s="16" t="s">
        <v>711</v>
      </c>
      <c r="H84" s="15" t="s">
        <v>2933</v>
      </c>
      <c r="I84" s="15" t="s">
        <v>2897</v>
      </c>
      <c r="J84" s="15">
        <v>1</v>
      </c>
      <c r="K84" s="15">
        <v>1</v>
      </c>
      <c r="L84" s="77">
        <f>(((VLOOKUP($H84,'CMIP OI dimres'!$A$2:$C$35,2)*VLOOKUP($I84,'CMIP OI dimres'!$A$2:$C$35,2)*VLOOKUP($J84,'CMIP OI dimres'!$A$2:$C$35,2)*VLOOKUP($K84,'CMIP OI dimres'!$A$2:$C$35,2)*$F84)*4)/1000000)*C84</f>
        <v>414.72</v>
      </c>
      <c r="M84" s="77">
        <f>(((VLOOKUP($H84,'CMIP OI dimres'!$A$2:$C$35,3)*VLOOKUP($I84,'CMIP OI dimres'!$A$2:$C$35,3)*VLOOKUP($J84,'CMIP OI dimres'!$A$2:$C$35,3)*VLOOKUP($K84,'CMIP OI dimres'!$A$2:$C$35,3)*$F84)*4)/1000000)*C84</f>
        <v>5.8982400000000004</v>
      </c>
    </row>
    <row r="85" spans="1:13" ht="13">
      <c r="A85" s="16">
        <v>3</v>
      </c>
      <c r="B85" s="17" t="s">
        <v>1836</v>
      </c>
      <c r="C85" s="16">
        <v>1</v>
      </c>
      <c r="D85" s="74" t="s">
        <v>2918</v>
      </c>
      <c r="E85" s="84" t="s">
        <v>871</v>
      </c>
      <c r="F85" s="76">
        <v>12</v>
      </c>
      <c r="G85" s="16" t="s">
        <v>711</v>
      </c>
      <c r="H85" s="15" t="s">
        <v>2933</v>
      </c>
      <c r="I85" s="15" t="s">
        <v>2897</v>
      </c>
      <c r="J85" s="15">
        <v>1</v>
      </c>
      <c r="K85" s="15">
        <v>1</v>
      </c>
      <c r="L85" s="77">
        <f>(((VLOOKUP($H85,'CMIP OI dimres'!$A$2:$C$35,2)*VLOOKUP($I85,'CMIP OI dimres'!$A$2:$C$35,2)*VLOOKUP($J85,'CMIP OI dimres'!$A$2:$C$35,2)*VLOOKUP($K85,'CMIP OI dimres'!$A$2:$C$35,2)*$F85)*4)/1000000)*C85</f>
        <v>414.72</v>
      </c>
      <c r="M85" s="77">
        <f>(((VLOOKUP($H85,'CMIP OI dimres'!$A$2:$C$35,3)*VLOOKUP($I85,'CMIP OI dimres'!$A$2:$C$35,3)*VLOOKUP($J85,'CMIP OI dimres'!$A$2:$C$35,3)*VLOOKUP($K85,'CMIP OI dimres'!$A$2:$C$35,3)*$F85)*4)/1000000)*C85</f>
        <v>5.8982400000000004</v>
      </c>
    </row>
    <row r="86" spans="1:13" ht="13">
      <c r="A86" s="16">
        <v>3</v>
      </c>
      <c r="B86" s="17" t="s">
        <v>1844</v>
      </c>
      <c r="C86" s="16">
        <v>1</v>
      </c>
      <c r="D86" s="74" t="s">
        <v>2918</v>
      </c>
      <c r="E86" s="84" t="s">
        <v>871</v>
      </c>
      <c r="F86" s="76">
        <v>12</v>
      </c>
      <c r="G86" s="16" t="s">
        <v>711</v>
      </c>
      <c r="H86" s="15" t="s">
        <v>2933</v>
      </c>
      <c r="I86" s="15" t="s">
        <v>2897</v>
      </c>
      <c r="J86" s="15">
        <v>1</v>
      </c>
      <c r="K86" s="15">
        <v>1</v>
      </c>
      <c r="L86" s="77">
        <f>(((VLOOKUP($H86,'CMIP OI dimres'!$A$2:$C$35,2)*VLOOKUP($I86,'CMIP OI dimres'!$A$2:$C$35,2)*VLOOKUP($J86,'CMIP OI dimres'!$A$2:$C$35,2)*VLOOKUP($K86,'CMIP OI dimres'!$A$2:$C$35,2)*$F86)*4)/1000000)*C86</f>
        <v>414.72</v>
      </c>
      <c r="M86" s="77">
        <f>(((VLOOKUP($H86,'CMIP OI dimres'!$A$2:$C$35,3)*VLOOKUP($I86,'CMIP OI dimres'!$A$2:$C$35,3)*VLOOKUP($J86,'CMIP OI dimres'!$A$2:$C$35,3)*VLOOKUP($K86,'CMIP OI dimres'!$A$2:$C$35,3)*$F86)*4)/1000000)*C86</f>
        <v>5.8982400000000004</v>
      </c>
    </row>
    <row r="87" spans="1:13" ht="13">
      <c r="A87" s="16">
        <v>2</v>
      </c>
      <c r="B87" s="17" t="s">
        <v>1224</v>
      </c>
      <c r="C87" s="16">
        <v>1</v>
      </c>
      <c r="D87" s="74" t="s">
        <v>2918</v>
      </c>
      <c r="E87" s="84" t="s">
        <v>871</v>
      </c>
      <c r="F87" s="76">
        <v>12</v>
      </c>
      <c r="G87" s="16" t="s">
        <v>711</v>
      </c>
      <c r="H87" s="15" t="s">
        <v>2933</v>
      </c>
      <c r="I87" s="15" t="s">
        <v>2897</v>
      </c>
      <c r="J87" s="15">
        <v>1</v>
      </c>
      <c r="K87" s="15">
        <v>1</v>
      </c>
      <c r="L87" s="77">
        <f>(((VLOOKUP($H87,'CMIP OI dimres'!$A$2:$C$35,2)*VLOOKUP($I87,'CMIP OI dimres'!$A$2:$C$35,2)*VLOOKUP($J87,'CMIP OI dimres'!$A$2:$C$35,2)*VLOOKUP($K87,'CMIP OI dimres'!$A$2:$C$35,2)*$F87)*4)/1000000)*C87</f>
        <v>414.72</v>
      </c>
      <c r="M87" s="77">
        <f>(((VLOOKUP($H87,'CMIP OI dimres'!$A$2:$C$35,3)*VLOOKUP($I87,'CMIP OI dimres'!$A$2:$C$35,3)*VLOOKUP($J87,'CMIP OI dimres'!$A$2:$C$35,3)*VLOOKUP($K87,'CMIP OI dimres'!$A$2:$C$35,3)*$F87)*4)/1000000)*C87</f>
        <v>5.8982400000000004</v>
      </c>
    </row>
    <row r="88" spans="1:13" ht="13">
      <c r="A88" s="16">
        <v>3</v>
      </c>
      <c r="B88" s="17" t="s">
        <v>1615</v>
      </c>
      <c r="C88" s="16">
        <v>1</v>
      </c>
      <c r="D88" s="74" t="s">
        <v>2918</v>
      </c>
      <c r="E88" s="84" t="s">
        <v>871</v>
      </c>
      <c r="F88" s="76">
        <v>12</v>
      </c>
      <c r="G88" s="16" t="s">
        <v>711</v>
      </c>
      <c r="H88" s="15" t="s">
        <v>2933</v>
      </c>
      <c r="I88" s="15" t="s">
        <v>2897</v>
      </c>
      <c r="J88" s="15">
        <v>1</v>
      </c>
      <c r="K88" s="15">
        <v>1</v>
      </c>
      <c r="L88" s="77">
        <f>(((VLOOKUP($H88,'CMIP OI dimres'!$A$2:$C$35,2)*VLOOKUP($I88,'CMIP OI dimres'!$A$2:$C$35,2)*VLOOKUP($J88,'CMIP OI dimres'!$A$2:$C$35,2)*VLOOKUP($K88,'CMIP OI dimres'!$A$2:$C$35,2)*$F88)*4)/1000000)*C88</f>
        <v>414.72</v>
      </c>
      <c r="M88" s="77">
        <f>(((VLOOKUP($H88,'CMIP OI dimres'!$A$2:$C$35,3)*VLOOKUP($I88,'CMIP OI dimres'!$A$2:$C$35,3)*VLOOKUP($J88,'CMIP OI dimres'!$A$2:$C$35,3)*VLOOKUP($K88,'CMIP OI dimres'!$A$2:$C$35,3)*$F88)*4)/1000000)*C88</f>
        <v>5.8982400000000004</v>
      </c>
    </row>
    <row r="89" spans="1:13" ht="13">
      <c r="A89" s="16">
        <v>3</v>
      </c>
      <c r="B89" s="17" t="s">
        <v>1748</v>
      </c>
      <c r="C89" s="16">
        <v>1</v>
      </c>
      <c r="D89" s="74" t="s">
        <v>2918</v>
      </c>
      <c r="E89" s="84" t="s">
        <v>871</v>
      </c>
      <c r="F89" s="76">
        <v>12</v>
      </c>
      <c r="G89" s="16" t="s">
        <v>711</v>
      </c>
      <c r="H89" s="15" t="s">
        <v>2933</v>
      </c>
      <c r="I89" s="15" t="s">
        <v>2897</v>
      </c>
      <c r="J89" s="15">
        <v>1</v>
      </c>
      <c r="K89" s="15">
        <v>1</v>
      </c>
      <c r="L89" s="77">
        <f>(((VLOOKUP($H89,'CMIP OI dimres'!$A$2:$C$35,2)*VLOOKUP($I89,'CMIP OI dimres'!$A$2:$C$35,2)*VLOOKUP($J89,'CMIP OI dimres'!$A$2:$C$35,2)*VLOOKUP($K89,'CMIP OI dimres'!$A$2:$C$35,2)*$F89)*4)/1000000)*C89</f>
        <v>414.72</v>
      </c>
      <c r="M89" s="77">
        <f>(((VLOOKUP($H89,'CMIP OI dimres'!$A$2:$C$35,3)*VLOOKUP($I89,'CMIP OI dimres'!$A$2:$C$35,3)*VLOOKUP($J89,'CMIP OI dimres'!$A$2:$C$35,3)*VLOOKUP($K89,'CMIP OI dimres'!$A$2:$C$35,3)*$F89)*4)/1000000)*C89</f>
        <v>5.8982400000000004</v>
      </c>
    </row>
    <row r="90" spans="1:13" ht="13">
      <c r="A90" s="16">
        <v>3</v>
      </c>
      <c r="B90" s="17" t="s">
        <v>1861</v>
      </c>
      <c r="C90" s="16">
        <v>1</v>
      </c>
      <c r="D90" s="74" t="s">
        <v>2918</v>
      </c>
      <c r="E90" s="84" t="s">
        <v>871</v>
      </c>
      <c r="F90" s="76">
        <v>12</v>
      </c>
      <c r="G90" s="16" t="s">
        <v>711</v>
      </c>
      <c r="H90" s="15" t="s">
        <v>2933</v>
      </c>
      <c r="I90" s="15" t="s">
        <v>2897</v>
      </c>
      <c r="J90" s="15">
        <v>1</v>
      </c>
      <c r="K90" s="15">
        <v>1</v>
      </c>
      <c r="L90" s="77">
        <f>(((VLOOKUP($H90,'CMIP OI dimres'!$A$2:$C$35,2)*VLOOKUP($I90,'CMIP OI dimres'!$A$2:$C$35,2)*VLOOKUP($J90,'CMIP OI dimres'!$A$2:$C$35,2)*VLOOKUP($K90,'CMIP OI dimres'!$A$2:$C$35,2)*$F90)*4)/1000000)*C90</f>
        <v>414.72</v>
      </c>
      <c r="M90" s="77">
        <f>(((VLOOKUP($H90,'CMIP OI dimres'!$A$2:$C$35,3)*VLOOKUP($I90,'CMIP OI dimres'!$A$2:$C$35,3)*VLOOKUP($J90,'CMIP OI dimres'!$A$2:$C$35,3)*VLOOKUP($K90,'CMIP OI dimres'!$A$2:$C$35,3)*$F90)*4)/1000000)*C90</f>
        <v>5.8982400000000004</v>
      </c>
    </row>
    <row r="91" spans="1:13" ht="13">
      <c r="A91" s="16">
        <v>3</v>
      </c>
      <c r="B91" s="17" t="s">
        <v>1974</v>
      </c>
      <c r="C91" s="16">
        <v>1</v>
      </c>
      <c r="D91" s="74" t="s">
        <v>2918</v>
      </c>
      <c r="E91" s="84" t="s">
        <v>871</v>
      </c>
      <c r="F91" s="76">
        <v>12</v>
      </c>
      <c r="G91" s="16" t="s">
        <v>711</v>
      </c>
      <c r="H91" s="15" t="s">
        <v>2933</v>
      </c>
      <c r="I91" s="15" t="s">
        <v>2897</v>
      </c>
      <c r="J91" s="15">
        <v>1</v>
      </c>
      <c r="K91" s="15">
        <v>1</v>
      </c>
      <c r="L91" s="77">
        <f>(((VLOOKUP($H91,'CMIP OI dimres'!$A$2:$C$35,2)*VLOOKUP($I91,'CMIP OI dimres'!$A$2:$C$35,2)*VLOOKUP($J91,'CMIP OI dimres'!$A$2:$C$35,2)*VLOOKUP($K91,'CMIP OI dimres'!$A$2:$C$35,2)*$F91)*4)/1000000)*C91</f>
        <v>414.72</v>
      </c>
      <c r="M91" s="77">
        <f>(((VLOOKUP($H91,'CMIP OI dimres'!$A$2:$C$35,3)*VLOOKUP($I91,'CMIP OI dimres'!$A$2:$C$35,3)*VLOOKUP($J91,'CMIP OI dimres'!$A$2:$C$35,3)*VLOOKUP($K91,'CMIP OI dimres'!$A$2:$C$35,3)*$F91)*4)/1000000)*C91</f>
        <v>5.8982400000000004</v>
      </c>
    </row>
    <row r="92" spans="1:13" ht="13">
      <c r="A92" s="16">
        <v>3</v>
      </c>
      <c r="B92" s="17" t="s">
        <v>1866</v>
      </c>
      <c r="C92" s="16">
        <v>1</v>
      </c>
      <c r="D92" s="74" t="s">
        <v>2918</v>
      </c>
      <c r="E92" s="84" t="s">
        <v>871</v>
      </c>
      <c r="F92" s="76">
        <v>12</v>
      </c>
      <c r="G92" s="16" t="s">
        <v>711</v>
      </c>
      <c r="H92" s="15" t="s">
        <v>2933</v>
      </c>
      <c r="I92" s="15" t="s">
        <v>2897</v>
      </c>
      <c r="J92" s="15">
        <v>1</v>
      </c>
      <c r="K92" s="15">
        <v>1</v>
      </c>
      <c r="L92" s="77">
        <f>(((VLOOKUP($H92,'CMIP OI dimres'!$A$2:$C$35,2)*VLOOKUP($I92,'CMIP OI dimres'!$A$2:$C$35,2)*VLOOKUP($J92,'CMIP OI dimres'!$A$2:$C$35,2)*VLOOKUP($K92,'CMIP OI dimres'!$A$2:$C$35,2)*$F92)*4)/1000000)*C92</f>
        <v>414.72</v>
      </c>
      <c r="M92" s="77">
        <f>(((VLOOKUP($H92,'CMIP OI dimres'!$A$2:$C$35,3)*VLOOKUP($I92,'CMIP OI dimres'!$A$2:$C$35,3)*VLOOKUP($J92,'CMIP OI dimres'!$A$2:$C$35,3)*VLOOKUP($K92,'CMIP OI dimres'!$A$2:$C$35,3)*$F92)*4)/1000000)*C92</f>
        <v>5.8982400000000004</v>
      </c>
    </row>
    <row r="93" spans="1:13" ht="13">
      <c r="A93" s="16">
        <v>3</v>
      </c>
      <c r="B93" s="17" t="s">
        <v>1758</v>
      </c>
      <c r="C93" s="16">
        <v>1</v>
      </c>
      <c r="D93" s="74" t="s">
        <v>2918</v>
      </c>
      <c r="E93" s="84" t="s">
        <v>871</v>
      </c>
      <c r="F93" s="76">
        <v>12</v>
      </c>
      <c r="G93" s="16" t="s">
        <v>711</v>
      </c>
      <c r="H93" s="15" t="s">
        <v>2933</v>
      </c>
      <c r="I93" s="15" t="s">
        <v>2897</v>
      </c>
      <c r="J93" s="15">
        <v>1</v>
      </c>
      <c r="K93" s="15">
        <v>1</v>
      </c>
      <c r="L93" s="77">
        <f>(((VLOOKUP($H93,'CMIP OI dimres'!$A$2:$C$35,2)*VLOOKUP($I93,'CMIP OI dimres'!$A$2:$C$35,2)*VLOOKUP($J93,'CMIP OI dimres'!$A$2:$C$35,2)*VLOOKUP($K93,'CMIP OI dimres'!$A$2:$C$35,2)*$F93)*4)/1000000)*C93</f>
        <v>414.72</v>
      </c>
      <c r="M93" s="77">
        <f>(((VLOOKUP($H93,'CMIP OI dimres'!$A$2:$C$35,3)*VLOOKUP($I93,'CMIP OI dimres'!$A$2:$C$35,3)*VLOOKUP($J93,'CMIP OI dimres'!$A$2:$C$35,3)*VLOOKUP($K93,'CMIP OI dimres'!$A$2:$C$35,3)*$F93)*4)/1000000)*C93</f>
        <v>5.8982400000000004</v>
      </c>
    </row>
    <row r="94" spans="1:13" ht="13">
      <c r="A94" s="16">
        <v>3</v>
      </c>
      <c r="B94" s="17" t="s">
        <v>1642</v>
      </c>
      <c r="C94" s="16">
        <v>1</v>
      </c>
      <c r="D94" s="74" t="s">
        <v>2918</v>
      </c>
      <c r="E94" s="84" t="s">
        <v>871</v>
      </c>
      <c r="F94" s="76">
        <v>12</v>
      </c>
      <c r="G94" s="16" t="s">
        <v>711</v>
      </c>
      <c r="H94" s="15" t="s">
        <v>2933</v>
      </c>
      <c r="I94" s="15" t="s">
        <v>2897</v>
      </c>
      <c r="J94" s="15">
        <v>1</v>
      </c>
      <c r="K94" s="15">
        <v>1</v>
      </c>
      <c r="L94" s="77">
        <f>(((VLOOKUP($H94,'CMIP OI dimres'!$A$2:$C$35,2)*VLOOKUP($I94,'CMIP OI dimres'!$A$2:$C$35,2)*VLOOKUP($J94,'CMIP OI dimres'!$A$2:$C$35,2)*VLOOKUP($K94,'CMIP OI dimres'!$A$2:$C$35,2)*$F94)*4)/1000000)*C94</f>
        <v>414.72</v>
      </c>
      <c r="M94" s="77">
        <f>(((VLOOKUP($H94,'CMIP OI dimres'!$A$2:$C$35,3)*VLOOKUP($I94,'CMIP OI dimres'!$A$2:$C$35,3)*VLOOKUP($J94,'CMIP OI dimres'!$A$2:$C$35,3)*VLOOKUP($K94,'CMIP OI dimres'!$A$2:$C$35,3)*$F94)*4)/1000000)*C94</f>
        <v>5.8982400000000004</v>
      </c>
    </row>
    <row r="95" spans="1:13" ht="13">
      <c r="A95" s="16">
        <v>3</v>
      </c>
      <c r="B95" s="17" t="s">
        <v>1649</v>
      </c>
      <c r="C95" s="16">
        <v>1</v>
      </c>
      <c r="D95" s="74" t="s">
        <v>2918</v>
      </c>
      <c r="E95" s="84" t="s">
        <v>871</v>
      </c>
      <c r="F95" s="76">
        <v>12</v>
      </c>
      <c r="G95" s="16" t="s">
        <v>711</v>
      </c>
      <c r="H95" s="15" t="s">
        <v>2933</v>
      </c>
      <c r="I95" s="15" t="s">
        <v>2897</v>
      </c>
      <c r="J95" s="15">
        <v>1</v>
      </c>
      <c r="K95" s="15">
        <v>1</v>
      </c>
      <c r="L95" s="77">
        <f>(((VLOOKUP($H95,'CMIP OI dimres'!$A$2:$C$35,2)*VLOOKUP($I95,'CMIP OI dimres'!$A$2:$C$35,2)*VLOOKUP($J95,'CMIP OI dimres'!$A$2:$C$35,2)*VLOOKUP($K95,'CMIP OI dimres'!$A$2:$C$35,2)*$F95)*4)/1000000)*C95</f>
        <v>414.72</v>
      </c>
      <c r="M95" s="77">
        <f>(((VLOOKUP($H95,'CMIP OI dimres'!$A$2:$C$35,3)*VLOOKUP($I95,'CMIP OI dimres'!$A$2:$C$35,3)*VLOOKUP($J95,'CMIP OI dimres'!$A$2:$C$35,3)*VLOOKUP($K95,'CMIP OI dimres'!$A$2:$C$35,3)*$F95)*4)/1000000)*C95</f>
        <v>5.8982400000000004</v>
      </c>
    </row>
    <row r="96" spans="1:13" ht="13">
      <c r="A96" s="16">
        <v>3</v>
      </c>
      <c r="B96" s="17" t="s">
        <v>1652</v>
      </c>
      <c r="C96" s="16">
        <v>1</v>
      </c>
      <c r="D96" s="74" t="s">
        <v>2918</v>
      </c>
      <c r="E96" s="84" t="s">
        <v>871</v>
      </c>
      <c r="F96" s="76">
        <v>12</v>
      </c>
      <c r="G96" s="16" t="s">
        <v>711</v>
      </c>
      <c r="H96" s="15" t="s">
        <v>2933</v>
      </c>
      <c r="I96" s="15" t="s">
        <v>2897</v>
      </c>
      <c r="J96" s="15">
        <v>1</v>
      </c>
      <c r="K96" s="15">
        <v>1</v>
      </c>
      <c r="L96" s="77">
        <f>(((VLOOKUP($H96,'CMIP OI dimres'!$A$2:$C$35,2)*VLOOKUP($I96,'CMIP OI dimres'!$A$2:$C$35,2)*VLOOKUP($J96,'CMIP OI dimres'!$A$2:$C$35,2)*VLOOKUP($K96,'CMIP OI dimres'!$A$2:$C$35,2)*$F96)*4)/1000000)*C96</f>
        <v>414.72</v>
      </c>
      <c r="M96" s="77">
        <f>(((VLOOKUP($H96,'CMIP OI dimres'!$A$2:$C$35,3)*VLOOKUP($I96,'CMIP OI dimres'!$A$2:$C$35,3)*VLOOKUP($J96,'CMIP OI dimres'!$A$2:$C$35,3)*VLOOKUP($K96,'CMIP OI dimres'!$A$2:$C$35,3)*$F96)*4)/1000000)*C96</f>
        <v>5.8982400000000004</v>
      </c>
    </row>
    <row r="97" spans="1:13" ht="13">
      <c r="A97" s="16">
        <v>3</v>
      </c>
      <c r="B97" s="17" t="s">
        <v>1526</v>
      </c>
      <c r="C97" s="16">
        <v>1</v>
      </c>
      <c r="D97" s="74" t="s">
        <v>2918</v>
      </c>
      <c r="E97" s="84" t="s">
        <v>871</v>
      </c>
      <c r="F97" s="76">
        <v>12</v>
      </c>
      <c r="G97" s="16" t="s">
        <v>711</v>
      </c>
      <c r="H97" s="15" t="s">
        <v>2933</v>
      </c>
      <c r="I97" s="15" t="s">
        <v>2897</v>
      </c>
      <c r="J97" s="15">
        <v>1</v>
      </c>
      <c r="K97" s="15">
        <v>1</v>
      </c>
      <c r="L97" s="77">
        <f>(((VLOOKUP($H97,'CMIP OI dimres'!$A$2:$C$35,2)*VLOOKUP($I97,'CMIP OI dimres'!$A$2:$C$35,2)*VLOOKUP($J97,'CMIP OI dimres'!$A$2:$C$35,2)*VLOOKUP($K97,'CMIP OI dimres'!$A$2:$C$35,2)*$F97)*4)/1000000)*C97</f>
        <v>414.72</v>
      </c>
      <c r="M97" s="77">
        <f>(((VLOOKUP($H97,'CMIP OI dimres'!$A$2:$C$35,3)*VLOOKUP($I97,'CMIP OI dimres'!$A$2:$C$35,3)*VLOOKUP($J97,'CMIP OI dimres'!$A$2:$C$35,3)*VLOOKUP($K97,'CMIP OI dimres'!$A$2:$C$35,3)*$F97)*4)/1000000)*C97</f>
        <v>5.8982400000000004</v>
      </c>
    </row>
    <row r="98" spans="1:13" ht="13">
      <c r="A98" s="16">
        <v>3</v>
      </c>
      <c r="B98" s="17" t="s">
        <v>1770</v>
      </c>
      <c r="C98" s="16">
        <v>1</v>
      </c>
      <c r="D98" s="74" t="s">
        <v>2918</v>
      </c>
      <c r="E98" s="84" t="s">
        <v>871</v>
      </c>
      <c r="F98" s="76">
        <v>12</v>
      </c>
      <c r="G98" s="16" t="s">
        <v>711</v>
      </c>
      <c r="H98" s="15" t="s">
        <v>2933</v>
      </c>
      <c r="I98" s="15" t="s">
        <v>2897</v>
      </c>
      <c r="J98" s="15">
        <v>1</v>
      </c>
      <c r="K98" s="15">
        <v>1</v>
      </c>
      <c r="L98" s="77">
        <f>(((VLOOKUP($H98,'CMIP OI dimres'!$A$2:$C$35,2)*VLOOKUP($I98,'CMIP OI dimres'!$A$2:$C$35,2)*VLOOKUP($J98,'CMIP OI dimres'!$A$2:$C$35,2)*VLOOKUP($K98,'CMIP OI dimres'!$A$2:$C$35,2)*$F98)*4)/1000000)*C98</f>
        <v>414.72</v>
      </c>
      <c r="M98" s="77">
        <f>(((VLOOKUP($H98,'CMIP OI dimres'!$A$2:$C$35,3)*VLOOKUP($I98,'CMIP OI dimres'!$A$2:$C$35,3)*VLOOKUP($J98,'CMIP OI dimres'!$A$2:$C$35,3)*VLOOKUP($K98,'CMIP OI dimres'!$A$2:$C$35,3)*$F98)*4)/1000000)*C98</f>
        <v>5.8982400000000004</v>
      </c>
    </row>
    <row r="99" spans="1:13" ht="13">
      <c r="A99" s="16">
        <v>3</v>
      </c>
      <c r="B99" s="17" t="s">
        <v>1773</v>
      </c>
      <c r="C99" s="16">
        <v>1</v>
      </c>
      <c r="D99" s="74" t="s">
        <v>2918</v>
      </c>
      <c r="E99" s="84" t="s">
        <v>871</v>
      </c>
      <c r="F99" s="76">
        <v>12</v>
      </c>
      <c r="G99" s="16" t="s">
        <v>711</v>
      </c>
      <c r="H99" s="15" t="s">
        <v>2933</v>
      </c>
      <c r="I99" s="15" t="s">
        <v>2897</v>
      </c>
      <c r="J99" s="15">
        <v>1</v>
      </c>
      <c r="K99" s="15">
        <v>1</v>
      </c>
      <c r="L99" s="77">
        <f>(((VLOOKUP($H99,'CMIP OI dimres'!$A$2:$C$35,2)*VLOOKUP($I99,'CMIP OI dimres'!$A$2:$C$35,2)*VLOOKUP($J99,'CMIP OI dimres'!$A$2:$C$35,2)*VLOOKUP($K99,'CMIP OI dimres'!$A$2:$C$35,2)*$F99)*4)/1000000)*C99</f>
        <v>414.72</v>
      </c>
      <c r="M99" s="77">
        <f>(((VLOOKUP($H99,'CMIP OI dimres'!$A$2:$C$35,3)*VLOOKUP($I99,'CMIP OI dimres'!$A$2:$C$35,3)*VLOOKUP($J99,'CMIP OI dimres'!$A$2:$C$35,3)*VLOOKUP($K99,'CMIP OI dimres'!$A$2:$C$35,3)*$F99)*4)/1000000)*C99</f>
        <v>5.8982400000000004</v>
      </c>
    </row>
    <row r="100" spans="1:13" ht="13">
      <c r="A100" s="16">
        <v>1</v>
      </c>
      <c r="B100" s="17" t="s">
        <v>1777</v>
      </c>
      <c r="C100" s="16">
        <v>1</v>
      </c>
      <c r="D100" s="74" t="s">
        <v>2918</v>
      </c>
      <c r="E100" s="84" t="s">
        <v>871</v>
      </c>
      <c r="F100" s="76">
        <v>12</v>
      </c>
      <c r="G100" s="16" t="s">
        <v>711</v>
      </c>
      <c r="H100" s="15" t="s">
        <v>2933</v>
      </c>
      <c r="I100" s="15" t="s">
        <v>2897</v>
      </c>
      <c r="J100" s="15">
        <v>1</v>
      </c>
      <c r="K100" s="15">
        <v>1</v>
      </c>
      <c r="L100" s="77">
        <f>(((VLOOKUP($H100,'CMIP OI dimres'!$A$2:$C$35,2)*VLOOKUP($I100,'CMIP OI dimres'!$A$2:$C$35,2)*VLOOKUP($J100,'CMIP OI dimres'!$A$2:$C$35,2)*VLOOKUP($K100,'CMIP OI dimres'!$A$2:$C$35,2)*$F100)*4)/1000000)*C100</f>
        <v>414.72</v>
      </c>
      <c r="M100" s="77">
        <f>(((VLOOKUP($H100,'CMIP OI dimres'!$A$2:$C$35,3)*VLOOKUP($I100,'CMIP OI dimres'!$A$2:$C$35,3)*VLOOKUP($J100,'CMIP OI dimres'!$A$2:$C$35,3)*VLOOKUP($K100,'CMIP OI dimres'!$A$2:$C$35,3)*$F100)*4)/1000000)*C100</f>
        <v>5.8982400000000004</v>
      </c>
    </row>
    <row r="101" spans="1:13" ht="13">
      <c r="A101" s="16">
        <v>3</v>
      </c>
      <c r="B101" s="17" t="s">
        <v>1897</v>
      </c>
      <c r="C101" s="16">
        <v>1</v>
      </c>
      <c r="D101" s="74" t="s">
        <v>2918</v>
      </c>
      <c r="E101" s="84" t="s">
        <v>871</v>
      </c>
      <c r="F101" s="76">
        <v>12</v>
      </c>
      <c r="G101" s="16" t="s">
        <v>711</v>
      </c>
      <c r="H101" s="15" t="s">
        <v>2933</v>
      </c>
      <c r="I101" s="15" t="s">
        <v>2897</v>
      </c>
      <c r="J101" s="15">
        <v>1</v>
      </c>
      <c r="K101" s="15">
        <v>1</v>
      </c>
      <c r="L101" s="77">
        <f>(((VLOOKUP($H101,'CMIP OI dimres'!$A$2:$C$35,2)*VLOOKUP($I101,'CMIP OI dimres'!$A$2:$C$35,2)*VLOOKUP($J101,'CMIP OI dimres'!$A$2:$C$35,2)*VLOOKUP($K101,'CMIP OI dimres'!$A$2:$C$35,2)*$F101)*4)/1000000)*C101</f>
        <v>414.72</v>
      </c>
      <c r="M101" s="77">
        <f>(((VLOOKUP($H101,'CMIP OI dimres'!$A$2:$C$35,3)*VLOOKUP($I101,'CMIP OI dimres'!$A$2:$C$35,3)*VLOOKUP($J101,'CMIP OI dimres'!$A$2:$C$35,3)*VLOOKUP($K101,'CMIP OI dimres'!$A$2:$C$35,3)*$F101)*4)/1000000)*C101</f>
        <v>5.8982400000000004</v>
      </c>
    </row>
    <row r="102" spans="1:13" ht="13">
      <c r="A102" s="16">
        <v>1</v>
      </c>
      <c r="B102" s="17" t="s">
        <v>1676</v>
      </c>
      <c r="C102" s="16">
        <v>1</v>
      </c>
      <c r="D102" s="74" t="s">
        <v>2918</v>
      </c>
      <c r="E102" s="84" t="s">
        <v>871</v>
      </c>
      <c r="F102" s="76">
        <v>12</v>
      </c>
      <c r="G102" s="16" t="s">
        <v>711</v>
      </c>
      <c r="H102" s="15" t="s">
        <v>2933</v>
      </c>
      <c r="I102" s="15" t="s">
        <v>2897</v>
      </c>
      <c r="J102" s="15">
        <v>1</v>
      </c>
      <c r="K102" s="15">
        <v>1</v>
      </c>
      <c r="L102" s="77">
        <f>(((VLOOKUP($H102,'CMIP OI dimres'!$A$2:$C$35,2)*VLOOKUP($I102,'CMIP OI dimres'!$A$2:$C$35,2)*VLOOKUP($J102,'CMIP OI dimres'!$A$2:$C$35,2)*VLOOKUP($K102,'CMIP OI dimres'!$A$2:$C$35,2)*$F102)*4)/1000000)*C102</f>
        <v>414.72</v>
      </c>
      <c r="M102" s="77">
        <f>(((VLOOKUP($H102,'CMIP OI dimres'!$A$2:$C$35,3)*VLOOKUP($I102,'CMIP OI dimres'!$A$2:$C$35,3)*VLOOKUP($J102,'CMIP OI dimres'!$A$2:$C$35,3)*VLOOKUP($K102,'CMIP OI dimres'!$A$2:$C$35,3)*$F102)*4)/1000000)*C102</f>
        <v>5.8982400000000004</v>
      </c>
    </row>
    <row r="103" spans="1:13" ht="13">
      <c r="A103" s="16">
        <v>2</v>
      </c>
      <c r="B103" s="17" t="s">
        <v>1552</v>
      </c>
      <c r="C103" s="16">
        <v>1</v>
      </c>
      <c r="D103" s="74" t="s">
        <v>2918</v>
      </c>
      <c r="E103" s="84" t="s">
        <v>871</v>
      </c>
      <c r="F103" s="76">
        <v>12</v>
      </c>
      <c r="G103" s="16" t="s">
        <v>711</v>
      </c>
      <c r="H103" s="15" t="s">
        <v>2933</v>
      </c>
      <c r="I103" s="15" t="s">
        <v>2897</v>
      </c>
      <c r="J103" s="15" t="s">
        <v>2912</v>
      </c>
      <c r="K103" s="15">
        <v>1</v>
      </c>
      <c r="L103" s="77">
        <f>(((VLOOKUP($H103,'CMIP OI dimres'!$A$2:$C$35,2)*VLOOKUP($I103,'CMIP OI dimres'!$A$2:$C$35,2)*VLOOKUP($J103,'CMIP OI dimres'!$A$2:$C$35,2)*VLOOKUP($K103,'CMIP OI dimres'!$A$2:$C$35,2)*$F103)*4)/1000000)*C103</f>
        <v>24883.200000000001</v>
      </c>
      <c r="M103" s="77">
        <f>(((VLOOKUP($H103,'CMIP OI dimres'!$A$2:$C$35,3)*VLOOKUP($I103,'CMIP OI dimres'!$A$2:$C$35,3)*VLOOKUP($J103,'CMIP OI dimres'!$A$2:$C$35,3)*VLOOKUP($K103,'CMIP OI dimres'!$A$2:$C$35,3)*$F103)*4)/1000000)*C103</f>
        <v>353.89440000000002</v>
      </c>
    </row>
    <row r="104" spans="1:13" ht="13">
      <c r="A104" s="16">
        <v>3</v>
      </c>
      <c r="B104" s="17" t="s">
        <v>1686</v>
      </c>
      <c r="C104" s="16">
        <v>1</v>
      </c>
      <c r="D104" s="74" t="s">
        <v>2918</v>
      </c>
      <c r="E104" s="84" t="s">
        <v>871</v>
      </c>
      <c r="F104" s="76">
        <v>12</v>
      </c>
      <c r="G104" s="16" t="s">
        <v>711</v>
      </c>
      <c r="H104" s="15" t="s">
        <v>2933</v>
      </c>
      <c r="I104" s="15" t="s">
        <v>2897</v>
      </c>
      <c r="J104" s="15">
        <v>1</v>
      </c>
      <c r="K104" s="15">
        <v>1</v>
      </c>
      <c r="L104" s="77">
        <f>(((VLOOKUP($H104,'CMIP OI dimres'!$A$2:$C$35,2)*VLOOKUP($I104,'CMIP OI dimres'!$A$2:$C$35,2)*VLOOKUP($J104,'CMIP OI dimres'!$A$2:$C$35,2)*VLOOKUP($K104,'CMIP OI dimres'!$A$2:$C$35,2)*$F104)*4)/1000000)*C104</f>
        <v>414.72</v>
      </c>
      <c r="M104" s="77">
        <f>(((VLOOKUP($H104,'CMIP OI dimres'!$A$2:$C$35,3)*VLOOKUP($I104,'CMIP OI dimres'!$A$2:$C$35,3)*VLOOKUP($J104,'CMIP OI dimres'!$A$2:$C$35,3)*VLOOKUP($K104,'CMIP OI dimres'!$A$2:$C$35,3)*$F104)*4)/1000000)*C104</f>
        <v>5.8982400000000004</v>
      </c>
    </row>
    <row r="105" spans="1:13" ht="13">
      <c r="A105" s="16">
        <v>3</v>
      </c>
      <c r="B105" s="17" t="s">
        <v>1689</v>
      </c>
      <c r="C105" s="16">
        <v>1</v>
      </c>
      <c r="D105" s="74" t="s">
        <v>2918</v>
      </c>
      <c r="E105" s="84" t="s">
        <v>871</v>
      </c>
      <c r="F105" s="76">
        <v>12</v>
      </c>
      <c r="G105" s="16" t="s">
        <v>711</v>
      </c>
      <c r="H105" s="15" t="s">
        <v>2933</v>
      </c>
      <c r="I105" s="15" t="s">
        <v>2897</v>
      </c>
      <c r="J105" s="15">
        <v>1</v>
      </c>
      <c r="K105" s="15">
        <v>1</v>
      </c>
      <c r="L105" s="77">
        <f>(((VLOOKUP($H105,'CMIP OI dimres'!$A$2:$C$35,2)*VLOOKUP($I105,'CMIP OI dimres'!$A$2:$C$35,2)*VLOOKUP($J105,'CMIP OI dimres'!$A$2:$C$35,2)*VLOOKUP($K105,'CMIP OI dimres'!$A$2:$C$35,2)*$F105)*4)/1000000)*C105</f>
        <v>414.72</v>
      </c>
      <c r="M105" s="77">
        <f>(((VLOOKUP($H105,'CMIP OI dimres'!$A$2:$C$35,3)*VLOOKUP($I105,'CMIP OI dimres'!$A$2:$C$35,3)*VLOOKUP($J105,'CMIP OI dimres'!$A$2:$C$35,3)*VLOOKUP($K105,'CMIP OI dimres'!$A$2:$C$35,3)*$F105)*4)/1000000)*C105</f>
        <v>5.8982400000000004</v>
      </c>
    </row>
    <row r="106" spans="1:13" ht="13">
      <c r="A106" s="16">
        <v>2</v>
      </c>
      <c r="B106" s="17" t="s">
        <v>699</v>
      </c>
      <c r="C106" s="16">
        <v>1</v>
      </c>
      <c r="D106" s="74" t="s">
        <v>2918</v>
      </c>
      <c r="E106" s="84" t="s">
        <v>871</v>
      </c>
      <c r="F106" s="76">
        <v>12</v>
      </c>
      <c r="G106" s="16" t="s">
        <v>711</v>
      </c>
      <c r="H106" s="15" t="s">
        <v>2933</v>
      </c>
      <c r="I106" s="15" t="s">
        <v>2897</v>
      </c>
      <c r="J106" s="15">
        <v>1</v>
      </c>
      <c r="K106" s="15">
        <v>1</v>
      </c>
      <c r="L106" s="77">
        <f>(((VLOOKUP($H106,'CMIP OI dimres'!$A$2:$C$35,2)*VLOOKUP($I106,'CMIP OI dimres'!$A$2:$C$35,2)*VLOOKUP($J106,'CMIP OI dimres'!$A$2:$C$35,2)*VLOOKUP($K106,'CMIP OI dimres'!$A$2:$C$35,2)*$F106)*4)/1000000)*C106</f>
        <v>414.72</v>
      </c>
      <c r="M106" s="77">
        <f>(((VLOOKUP($H106,'CMIP OI dimres'!$A$2:$C$35,3)*VLOOKUP($I106,'CMIP OI dimres'!$A$2:$C$35,3)*VLOOKUP($J106,'CMIP OI dimres'!$A$2:$C$35,3)*VLOOKUP($K106,'CMIP OI dimres'!$A$2:$C$35,3)*$F106)*4)/1000000)*C106</f>
        <v>5.8982400000000004</v>
      </c>
    </row>
    <row r="107" spans="1:13" ht="13">
      <c r="A107" s="16">
        <v>3</v>
      </c>
      <c r="B107" s="17" t="s">
        <v>1692</v>
      </c>
      <c r="C107" s="16">
        <v>1</v>
      </c>
      <c r="D107" s="74" t="s">
        <v>2918</v>
      </c>
      <c r="E107" s="84" t="s">
        <v>871</v>
      </c>
      <c r="F107" s="76">
        <v>12</v>
      </c>
      <c r="G107" s="16" t="s">
        <v>711</v>
      </c>
      <c r="H107" s="15" t="s">
        <v>2933</v>
      </c>
      <c r="I107" s="15" t="s">
        <v>2897</v>
      </c>
      <c r="J107" s="15">
        <v>1</v>
      </c>
      <c r="K107" s="15">
        <v>1</v>
      </c>
      <c r="L107" s="77">
        <f>(((VLOOKUP($H107,'CMIP OI dimres'!$A$2:$C$35,2)*VLOOKUP($I107,'CMIP OI dimres'!$A$2:$C$35,2)*VLOOKUP($J107,'CMIP OI dimres'!$A$2:$C$35,2)*VLOOKUP($K107,'CMIP OI dimres'!$A$2:$C$35,2)*$F107)*4)/1000000)*C107</f>
        <v>414.72</v>
      </c>
      <c r="M107" s="77">
        <f>(((VLOOKUP($H107,'CMIP OI dimres'!$A$2:$C$35,3)*VLOOKUP($I107,'CMIP OI dimres'!$A$2:$C$35,3)*VLOOKUP($J107,'CMIP OI dimres'!$A$2:$C$35,3)*VLOOKUP($K107,'CMIP OI dimres'!$A$2:$C$35,3)*$F107)*4)/1000000)*C107</f>
        <v>5.8982400000000004</v>
      </c>
    </row>
    <row r="108" spans="1:13" ht="13">
      <c r="A108" s="16">
        <v>3</v>
      </c>
      <c r="B108" s="17" t="s">
        <v>1807</v>
      </c>
      <c r="C108" s="16">
        <v>1</v>
      </c>
      <c r="D108" s="74" t="s">
        <v>2918</v>
      </c>
      <c r="E108" s="84" t="s">
        <v>871</v>
      </c>
      <c r="F108" s="76">
        <v>12</v>
      </c>
      <c r="G108" s="16" t="s">
        <v>711</v>
      </c>
      <c r="H108" s="15" t="s">
        <v>2933</v>
      </c>
      <c r="I108" s="15" t="s">
        <v>2897</v>
      </c>
      <c r="J108" s="15">
        <v>1</v>
      </c>
      <c r="K108" s="15">
        <v>1</v>
      </c>
      <c r="L108" s="77">
        <f>(((VLOOKUP($H108,'CMIP OI dimres'!$A$2:$C$35,2)*VLOOKUP($I108,'CMIP OI dimres'!$A$2:$C$35,2)*VLOOKUP($J108,'CMIP OI dimres'!$A$2:$C$35,2)*VLOOKUP($K108,'CMIP OI dimres'!$A$2:$C$35,2)*$F108)*4)/1000000)*C108</f>
        <v>414.72</v>
      </c>
      <c r="M108" s="77">
        <f>(((VLOOKUP($H108,'CMIP OI dimres'!$A$2:$C$35,3)*VLOOKUP($I108,'CMIP OI dimres'!$A$2:$C$35,3)*VLOOKUP($J108,'CMIP OI dimres'!$A$2:$C$35,3)*VLOOKUP($K108,'CMIP OI dimres'!$A$2:$C$35,3)*$F108)*4)/1000000)*C108</f>
        <v>5.8982400000000004</v>
      </c>
    </row>
    <row r="109" spans="1:13" ht="13">
      <c r="A109" s="16">
        <v>3</v>
      </c>
      <c r="B109" s="17" t="s">
        <v>1810</v>
      </c>
      <c r="C109" s="16">
        <v>1</v>
      </c>
      <c r="D109" s="74" t="s">
        <v>2918</v>
      </c>
      <c r="E109" s="84" t="s">
        <v>871</v>
      </c>
      <c r="F109" s="76">
        <v>12</v>
      </c>
      <c r="G109" s="16" t="s">
        <v>711</v>
      </c>
      <c r="H109" s="15" t="s">
        <v>2933</v>
      </c>
      <c r="I109" s="15" t="s">
        <v>2897</v>
      </c>
      <c r="J109" s="15">
        <v>1</v>
      </c>
      <c r="K109" s="15">
        <v>1</v>
      </c>
      <c r="L109" s="77">
        <f>(((VLOOKUP($H109,'CMIP OI dimres'!$A$2:$C$35,2)*VLOOKUP($I109,'CMIP OI dimres'!$A$2:$C$35,2)*VLOOKUP($J109,'CMIP OI dimres'!$A$2:$C$35,2)*VLOOKUP($K109,'CMIP OI dimres'!$A$2:$C$35,2)*$F109)*4)/1000000)*C109</f>
        <v>414.72</v>
      </c>
      <c r="M109" s="77">
        <f>(((VLOOKUP($H109,'CMIP OI dimres'!$A$2:$C$35,3)*VLOOKUP($I109,'CMIP OI dimres'!$A$2:$C$35,3)*VLOOKUP($J109,'CMIP OI dimres'!$A$2:$C$35,3)*VLOOKUP($K109,'CMIP OI dimres'!$A$2:$C$35,3)*$F109)*4)/1000000)*C109</f>
        <v>5.8982400000000004</v>
      </c>
    </row>
    <row r="110" spans="1:13" ht="13">
      <c r="A110" s="16">
        <v>1</v>
      </c>
      <c r="B110" s="17" t="s">
        <v>1814</v>
      </c>
      <c r="C110" s="16">
        <v>1</v>
      </c>
      <c r="D110" s="74" t="s">
        <v>2918</v>
      </c>
      <c r="E110" s="84" t="s">
        <v>871</v>
      </c>
      <c r="F110" s="76">
        <v>12</v>
      </c>
      <c r="G110" s="16" t="s">
        <v>712</v>
      </c>
      <c r="H110" s="15" t="s">
        <v>2933</v>
      </c>
      <c r="I110" s="15" t="s">
        <v>2897</v>
      </c>
      <c r="J110" s="15">
        <v>1</v>
      </c>
      <c r="K110" s="15">
        <v>1</v>
      </c>
      <c r="L110" s="77">
        <f>(((VLOOKUP($H110,'CMIP OI dimres'!$A$2:$C$35,2)*VLOOKUP($I110,'CMIP OI dimres'!$A$2:$C$35,2)*VLOOKUP($J110,'CMIP OI dimres'!$A$2:$C$35,2)*VLOOKUP($K110,'CMIP OI dimres'!$A$2:$C$35,2)*$F110)*4)/1000000)*C110</f>
        <v>414.72</v>
      </c>
      <c r="M110" s="77">
        <f>(((VLOOKUP($H110,'CMIP OI dimres'!$A$2:$C$35,3)*VLOOKUP($I110,'CMIP OI dimres'!$A$2:$C$35,3)*VLOOKUP($J110,'CMIP OI dimres'!$A$2:$C$35,3)*VLOOKUP($K110,'CMIP OI dimres'!$A$2:$C$35,3)*$F110)*4)/1000000)*C110</f>
        <v>5.8982400000000004</v>
      </c>
    </row>
    <row r="111" spans="1:13" ht="13">
      <c r="A111" s="16">
        <v>3</v>
      </c>
      <c r="B111" s="17" t="s">
        <v>1706</v>
      </c>
      <c r="C111" s="16">
        <v>1</v>
      </c>
      <c r="D111" s="74" t="s">
        <v>2918</v>
      </c>
      <c r="E111" s="84" t="s">
        <v>871</v>
      </c>
      <c r="F111" s="76">
        <v>12</v>
      </c>
      <c r="G111" s="16" t="s">
        <v>711</v>
      </c>
      <c r="H111" s="15" t="s">
        <v>2933</v>
      </c>
      <c r="I111" s="15" t="s">
        <v>2897</v>
      </c>
      <c r="J111" s="15">
        <v>1</v>
      </c>
      <c r="K111" s="15">
        <v>1</v>
      </c>
      <c r="L111" s="77">
        <f>(((VLOOKUP($H111,'CMIP OI dimres'!$A$2:$C$35,2)*VLOOKUP($I111,'CMIP OI dimres'!$A$2:$C$35,2)*VLOOKUP($J111,'CMIP OI dimres'!$A$2:$C$35,2)*VLOOKUP($K111,'CMIP OI dimres'!$A$2:$C$35,2)*$F111)*4)/1000000)*C111</f>
        <v>414.72</v>
      </c>
      <c r="M111" s="77">
        <f>(((VLOOKUP($H111,'CMIP OI dimres'!$A$2:$C$35,3)*VLOOKUP($I111,'CMIP OI dimres'!$A$2:$C$35,3)*VLOOKUP($J111,'CMIP OI dimres'!$A$2:$C$35,3)*VLOOKUP($K111,'CMIP OI dimres'!$A$2:$C$35,3)*$F111)*4)/1000000)*C111</f>
        <v>5.8982400000000004</v>
      </c>
    </row>
    <row r="112" spans="1:13" ht="13">
      <c r="A112" s="16">
        <v>2</v>
      </c>
      <c r="B112" s="17" t="s">
        <v>1577</v>
      </c>
      <c r="C112" s="16">
        <v>0</v>
      </c>
      <c r="D112" s="74" t="s">
        <v>2918</v>
      </c>
      <c r="E112" s="84" t="s">
        <v>871</v>
      </c>
      <c r="F112" s="76">
        <v>12</v>
      </c>
      <c r="G112" s="16" t="s">
        <v>711</v>
      </c>
      <c r="H112" s="15" t="s">
        <v>2933</v>
      </c>
      <c r="I112" s="15" t="s">
        <v>2897</v>
      </c>
      <c r="J112" s="15">
        <v>1</v>
      </c>
      <c r="K112" s="15">
        <v>1</v>
      </c>
      <c r="L112" s="77">
        <f>(((VLOOKUP($H112,'CMIP OI dimres'!$A$2:$C$35,2)*VLOOKUP($I112,'CMIP OI dimres'!$A$2:$C$35,2)*VLOOKUP($J112,'CMIP OI dimres'!$A$2:$C$35,2)*VLOOKUP($K112,'CMIP OI dimres'!$A$2:$C$35,2)*$F112)*4)/1000000)*C112</f>
        <v>0</v>
      </c>
      <c r="M112" s="77">
        <f>(((VLOOKUP($H112,'CMIP OI dimres'!$A$2:$C$35,3)*VLOOKUP($I112,'CMIP OI dimres'!$A$2:$C$35,3)*VLOOKUP($J112,'CMIP OI dimres'!$A$2:$C$35,3)*VLOOKUP($K112,'CMIP OI dimres'!$A$2:$C$35,3)*$F112)*4)/1000000)*C112</f>
        <v>0</v>
      </c>
    </row>
    <row r="113" spans="1:13" ht="13">
      <c r="A113" s="16">
        <v>1</v>
      </c>
      <c r="B113" s="17" t="s">
        <v>1448</v>
      </c>
      <c r="C113" s="16">
        <v>1</v>
      </c>
      <c r="D113" s="74" t="s">
        <v>2918</v>
      </c>
      <c r="E113" s="84" t="s">
        <v>871</v>
      </c>
      <c r="F113" s="76">
        <v>12</v>
      </c>
      <c r="G113" s="16" t="s">
        <v>711</v>
      </c>
      <c r="H113" s="15" t="s">
        <v>2933</v>
      </c>
      <c r="I113" s="15" t="s">
        <v>2897</v>
      </c>
      <c r="J113" s="15">
        <v>1</v>
      </c>
      <c r="K113" s="15">
        <v>1</v>
      </c>
      <c r="L113" s="77">
        <f>(((VLOOKUP($H113,'CMIP OI dimres'!$A$2:$C$35,2)*VLOOKUP($I113,'CMIP OI dimres'!$A$2:$C$35,2)*VLOOKUP($J113,'CMIP OI dimres'!$A$2:$C$35,2)*VLOOKUP($K113,'CMIP OI dimres'!$A$2:$C$35,2)*$F113)*4)/1000000)*C113</f>
        <v>414.72</v>
      </c>
      <c r="M113" s="77">
        <f>(((VLOOKUP($H113,'CMIP OI dimres'!$A$2:$C$35,3)*VLOOKUP($I113,'CMIP OI dimres'!$A$2:$C$35,3)*VLOOKUP($J113,'CMIP OI dimres'!$A$2:$C$35,3)*VLOOKUP($K113,'CMIP OI dimres'!$A$2:$C$35,3)*$F113)*4)/1000000)*C113</f>
        <v>5.8982400000000004</v>
      </c>
    </row>
    <row r="114" spans="1:13" ht="13">
      <c r="A114" s="16">
        <v>2</v>
      </c>
      <c r="B114" s="17" t="s">
        <v>1710</v>
      </c>
      <c r="C114" s="16">
        <v>0</v>
      </c>
      <c r="D114" s="74" t="s">
        <v>2918</v>
      </c>
      <c r="E114" s="84" t="s">
        <v>871</v>
      </c>
      <c r="F114" s="76">
        <v>12</v>
      </c>
      <c r="G114" s="16" t="s">
        <v>711</v>
      </c>
      <c r="H114" s="15" t="s">
        <v>2933</v>
      </c>
      <c r="I114" s="15" t="s">
        <v>2897</v>
      </c>
      <c r="J114" s="15">
        <v>1</v>
      </c>
      <c r="K114" s="15">
        <v>1</v>
      </c>
      <c r="L114" s="77">
        <f>(((VLOOKUP($H114,'CMIP OI dimres'!$A$2:$C$35,2)*VLOOKUP($I114,'CMIP OI dimres'!$A$2:$C$35,2)*VLOOKUP($J114,'CMIP OI dimres'!$A$2:$C$35,2)*VLOOKUP($K114,'CMIP OI dimres'!$A$2:$C$35,2)*$F114)*4)/1000000)*C114</f>
        <v>0</v>
      </c>
      <c r="M114" s="77">
        <f>(((VLOOKUP($H114,'CMIP OI dimres'!$A$2:$C$35,3)*VLOOKUP($I114,'CMIP OI dimres'!$A$2:$C$35,3)*VLOOKUP($J114,'CMIP OI dimres'!$A$2:$C$35,3)*VLOOKUP($K114,'CMIP OI dimres'!$A$2:$C$35,3)*$F114)*4)/1000000)*C114</f>
        <v>0</v>
      </c>
    </row>
    <row r="115" spans="1:13" ht="13">
      <c r="A115" s="16">
        <v>2</v>
      </c>
      <c r="B115" s="17" t="s">
        <v>1587</v>
      </c>
      <c r="C115" s="16">
        <v>1</v>
      </c>
      <c r="D115" s="74" t="s">
        <v>2918</v>
      </c>
      <c r="E115" s="84" t="s">
        <v>871</v>
      </c>
      <c r="F115" s="76">
        <v>12</v>
      </c>
      <c r="G115" s="16" t="s">
        <v>711</v>
      </c>
      <c r="H115" s="15" t="s">
        <v>2933</v>
      </c>
      <c r="I115" s="15" t="s">
        <v>2897</v>
      </c>
      <c r="J115" s="15">
        <v>1</v>
      </c>
      <c r="K115" s="15">
        <v>1</v>
      </c>
      <c r="L115" s="77">
        <f>(((VLOOKUP($H115,'CMIP OI dimres'!$A$2:$C$35,2)*VLOOKUP($I115,'CMIP OI dimres'!$A$2:$C$35,2)*VLOOKUP($J115,'CMIP OI dimres'!$A$2:$C$35,2)*VLOOKUP($K115,'CMIP OI dimres'!$A$2:$C$35,2)*$F115)*4)/1000000)*C115</f>
        <v>414.72</v>
      </c>
      <c r="M115" s="77">
        <f>(((VLOOKUP($H115,'CMIP OI dimres'!$A$2:$C$35,3)*VLOOKUP($I115,'CMIP OI dimres'!$A$2:$C$35,3)*VLOOKUP($J115,'CMIP OI dimres'!$A$2:$C$35,3)*VLOOKUP($K115,'CMIP OI dimres'!$A$2:$C$35,3)*$F115)*4)/1000000)*C115</f>
        <v>5.8982400000000004</v>
      </c>
    </row>
    <row r="116" spans="1:13" ht="13">
      <c r="A116" s="16">
        <v>2</v>
      </c>
      <c r="B116" s="17" t="s">
        <v>1725</v>
      </c>
      <c r="C116" s="16">
        <v>1</v>
      </c>
      <c r="D116" s="74" t="s">
        <v>2918</v>
      </c>
      <c r="E116" s="84" t="s">
        <v>871</v>
      </c>
      <c r="F116" s="76">
        <v>12</v>
      </c>
      <c r="G116" s="16" t="s">
        <v>711</v>
      </c>
      <c r="H116" s="15" t="s">
        <v>2933</v>
      </c>
      <c r="I116" s="15" t="s">
        <v>2897</v>
      </c>
      <c r="J116" s="15" t="s">
        <v>2912</v>
      </c>
      <c r="K116" s="15">
        <v>1</v>
      </c>
      <c r="L116" s="77">
        <f>(((VLOOKUP($H116,'CMIP OI dimres'!$A$2:$C$35,2)*VLOOKUP($I116,'CMIP OI dimres'!$A$2:$C$35,2)*VLOOKUP($J116,'CMIP OI dimres'!$A$2:$C$35,2)*VLOOKUP($K116,'CMIP OI dimres'!$A$2:$C$35,2)*$F116)*4)/1000000)*C116</f>
        <v>24883.200000000001</v>
      </c>
      <c r="M116" s="77">
        <f>(((VLOOKUP($H116,'CMIP OI dimres'!$A$2:$C$35,3)*VLOOKUP($I116,'CMIP OI dimres'!$A$2:$C$35,3)*VLOOKUP($J116,'CMIP OI dimres'!$A$2:$C$35,3)*VLOOKUP($K116,'CMIP OI dimres'!$A$2:$C$35,3)*$F116)*4)/1000000)*C116</f>
        <v>353.89440000000002</v>
      </c>
    </row>
    <row r="117" spans="1:13" ht="13">
      <c r="A117" s="16">
        <v>2</v>
      </c>
      <c r="B117" s="17" t="s">
        <v>1289</v>
      </c>
      <c r="C117" s="16">
        <v>1</v>
      </c>
      <c r="D117" s="74" t="s">
        <v>2918</v>
      </c>
      <c r="E117" s="84" t="s">
        <v>871</v>
      </c>
      <c r="F117" s="76">
        <v>12</v>
      </c>
      <c r="G117" s="16" t="s">
        <v>711</v>
      </c>
      <c r="H117" s="15" t="s">
        <v>2933</v>
      </c>
      <c r="I117" s="15" t="s">
        <v>2897</v>
      </c>
      <c r="J117" s="15">
        <v>1</v>
      </c>
      <c r="K117" s="15">
        <v>1</v>
      </c>
      <c r="L117" s="77">
        <f>(((VLOOKUP($H117,'CMIP OI dimres'!$A$2:$C$35,2)*VLOOKUP($I117,'CMIP OI dimres'!$A$2:$C$35,2)*VLOOKUP($J117,'CMIP OI dimres'!$A$2:$C$35,2)*VLOOKUP($K117,'CMIP OI dimres'!$A$2:$C$35,2)*$F117)*4)/1000000)*C117</f>
        <v>414.72</v>
      </c>
      <c r="M117" s="77">
        <f>(((VLOOKUP($H117,'CMIP OI dimres'!$A$2:$C$35,3)*VLOOKUP($I117,'CMIP OI dimres'!$A$2:$C$35,3)*VLOOKUP($J117,'CMIP OI dimres'!$A$2:$C$35,3)*VLOOKUP($K117,'CMIP OI dimres'!$A$2:$C$35,3)*$F117)*4)/1000000)*C117</f>
        <v>5.8982400000000004</v>
      </c>
    </row>
    <row r="118" spans="1:13" ht="13">
      <c r="A118" s="16">
        <v>2</v>
      </c>
      <c r="B118" s="17" t="s">
        <v>714</v>
      </c>
      <c r="C118" s="16">
        <v>1</v>
      </c>
      <c r="D118" s="74" t="s">
        <v>2918</v>
      </c>
      <c r="E118" s="84" t="s">
        <v>871</v>
      </c>
      <c r="F118" s="76">
        <v>12</v>
      </c>
      <c r="G118" s="16" t="s">
        <v>711</v>
      </c>
      <c r="H118" s="15" t="s">
        <v>2933</v>
      </c>
      <c r="I118" s="15" t="s">
        <v>2897</v>
      </c>
      <c r="J118" s="15">
        <v>1</v>
      </c>
      <c r="K118" s="15">
        <v>1</v>
      </c>
      <c r="L118" s="77">
        <f>(((VLOOKUP($H118,'CMIP OI dimres'!$A$2:$C$35,2)*VLOOKUP($I118,'CMIP OI dimres'!$A$2:$C$35,2)*VLOOKUP($J118,'CMIP OI dimres'!$A$2:$C$35,2)*VLOOKUP($K118,'CMIP OI dimres'!$A$2:$C$35,2)*$F118)*4)/1000000)*C118</f>
        <v>414.72</v>
      </c>
      <c r="M118" s="77">
        <f>(((VLOOKUP($H118,'CMIP OI dimres'!$A$2:$C$35,3)*VLOOKUP($I118,'CMIP OI dimres'!$A$2:$C$35,3)*VLOOKUP($J118,'CMIP OI dimres'!$A$2:$C$35,3)*VLOOKUP($K118,'CMIP OI dimres'!$A$2:$C$35,3)*$F118)*4)/1000000)*C118</f>
        <v>5.8982400000000004</v>
      </c>
    </row>
    <row r="119" spans="1:13" ht="13">
      <c r="A119" s="16">
        <v>2</v>
      </c>
      <c r="B119" s="17" t="s">
        <v>1728</v>
      </c>
      <c r="C119" s="16">
        <v>0</v>
      </c>
      <c r="D119" s="74" t="s">
        <v>2918</v>
      </c>
      <c r="E119" s="84" t="s">
        <v>871</v>
      </c>
      <c r="F119" s="76">
        <v>12</v>
      </c>
      <c r="G119" s="16" t="s">
        <v>711</v>
      </c>
      <c r="H119" s="15" t="s">
        <v>2933</v>
      </c>
      <c r="I119" s="15" t="s">
        <v>2897</v>
      </c>
      <c r="J119" s="15">
        <v>1</v>
      </c>
      <c r="K119" s="15">
        <v>1</v>
      </c>
      <c r="L119" s="77">
        <f>(((VLOOKUP($H119,'CMIP OI dimres'!$A$2:$C$35,2)*VLOOKUP($I119,'CMIP OI dimres'!$A$2:$C$35,2)*VLOOKUP($J119,'CMIP OI dimres'!$A$2:$C$35,2)*VLOOKUP($K119,'CMIP OI dimres'!$A$2:$C$35,2)*$F119)*4)/1000000)*C119</f>
        <v>0</v>
      </c>
      <c r="M119" s="77">
        <f>(((VLOOKUP($H119,'CMIP OI dimres'!$A$2:$C$35,3)*VLOOKUP($I119,'CMIP OI dimres'!$A$2:$C$35,3)*VLOOKUP($J119,'CMIP OI dimres'!$A$2:$C$35,3)*VLOOKUP($K119,'CMIP OI dimres'!$A$2:$C$35,3)*$F119)*4)/1000000)*C119</f>
        <v>0</v>
      </c>
    </row>
    <row r="120" spans="1:13" ht="13">
      <c r="A120" s="16">
        <v>2</v>
      </c>
      <c r="B120" s="17" t="s">
        <v>715</v>
      </c>
      <c r="C120" s="16">
        <v>0</v>
      </c>
      <c r="D120" s="74" t="s">
        <v>2918</v>
      </c>
      <c r="E120" s="84" t="s">
        <v>871</v>
      </c>
      <c r="F120" s="76">
        <v>12</v>
      </c>
      <c r="G120" s="16" t="s">
        <v>711</v>
      </c>
      <c r="H120" s="15" t="s">
        <v>2933</v>
      </c>
      <c r="I120" s="15" t="s">
        <v>2897</v>
      </c>
      <c r="J120" s="15" t="s">
        <v>2912</v>
      </c>
      <c r="K120" s="15">
        <v>1</v>
      </c>
      <c r="L120" s="77">
        <f>(((VLOOKUP($H120,'CMIP OI dimres'!$A$2:$C$35,2)*VLOOKUP($I120,'CMIP OI dimres'!$A$2:$C$35,2)*VLOOKUP($J120,'CMIP OI dimres'!$A$2:$C$35,2)*VLOOKUP($K120,'CMIP OI dimres'!$A$2:$C$35,2)*$F120)*4)/1000000)*C120</f>
        <v>0</v>
      </c>
      <c r="M120" s="77">
        <f>(((VLOOKUP($H120,'CMIP OI dimres'!$A$2:$C$35,3)*VLOOKUP($I120,'CMIP OI dimres'!$A$2:$C$35,3)*VLOOKUP($J120,'CMIP OI dimres'!$A$2:$C$35,3)*VLOOKUP($K120,'CMIP OI dimres'!$A$2:$C$35,3)*$F120)*4)/1000000)*C120</f>
        <v>0</v>
      </c>
    </row>
    <row r="121" spans="1:13" ht="13">
      <c r="A121" s="16">
        <v>1</v>
      </c>
      <c r="B121" s="17" t="s">
        <v>1735</v>
      </c>
      <c r="C121" s="16">
        <v>1</v>
      </c>
      <c r="D121" s="74" t="s">
        <v>2918</v>
      </c>
      <c r="E121" s="84" t="s">
        <v>871</v>
      </c>
      <c r="F121" s="76">
        <v>12</v>
      </c>
      <c r="G121" s="16" t="s">
        <v>712</v>
      </c>
      <c r="H121" s="15" t="s">
        <v>2933</v>
      </c>
      <c r="I121" s="15" t="s">
        <v>2897</v>
      </c>
      <c r="J121" s="15" t="s">
        <v>2912</v>
      </c>
      <c r="K121" s="15">
        <v>1</v>
      </c>
      <c r="L121" s="77">
        <f>(((VLOOKUP($H121,'CMIP OI dimres'!$A$2:$C$35,2)*VLOOKUP($I121,'CMIP OI dimres'!$A$2:$C$35,2)*VLOOKUP($J121,'CMIP OI dimres'!$A$2:$C$35,2)*VLOOKUP($K121,'CMIP OI dimres'!$A$2:$C$35,2)*$F121)*4)/1000000)*C121</f>
        <v>24883.200000000001</v>
      </c>
      <c r="M121" s="77">
        <f>(((VLOOKUP($H121,'CMIP OI dimres'!$A$2:$C$35,3)*VLOOKUP($I121,'CMIP OI dimres'!$A$2:$C$35,3)*VLOOKUP($J121,'CMIP OI dimres'!$A$2:$C$35,3)*VLOOKUP($K121,'CMIP OI dimres'!$A$2:$C$35,3)*$F121)*4)/1000000)*C121</f>
        <v>353.89440000000002</v>
      </c>
    </row>
    <row r="122" spans="1:13" ht="13">
      <c r="A122" s="16">
        <v>2</v>
      </c>
      <c r="B122" s="17" t="s">
        <v>1610</v>
      </c>
      <c r="C122" s="16">
        <v>1</v>
      </c>
      <c r="D122" s="74" t="s">
        <v>2918</v>
      </c>
      <c r="E122" s="84" t="s">
        <v>871</v>
      </c>
      <c r="F122" s="76">
        <v>12</v>
      </c>
      <c r="G122" s="16" t="s">
        <v>711</v>
      </c>
      <c r="H122" s="15" t="s">
        <v>2933</v>
      </c>
      <c r="I122" s="15" t="s">
        <v>2897</v>
      </c>
      <c r="J122" s="15" t="s">
        <v>2912</v>
      </c>
      <c r="K122" s="15">
        <v>1</v>
      </c>
      <c r="L122" s="77">
        <f>(((VLOOKUP($H122,'CMIP OI dimres'!$A$2:$C$35,2)*VLOOKUP($I122,'CMIP OI dimres'!$A$2:$C$35,2)*VLOOKUP($J122,'CMIP OI dimres'!$A$2:$C$35,2)*VLOOKUP($K122,'CMIP OI dimres'!$A$2:$C$35,2)*$F122)*4)/1000000)*C122</f>
        <v>24883.200000000001</v>
      </c>
      <c r="M122" s="77">
        <f>(((VLOOKUP($H122,'CMIP OI dimres'!$A$2:$C$35,3)*VLOOKUP($I122,'CMIP OI dimres'!$A$2:$C$35,3)*VLOOKUP($J122,'CMIP OI dimres'!$A$2:$C$35,3)*VLOOKUP($K122,'CMIP OI dimres'!$A$2:$C$35,3)*$F122)*4)/1000000)*C122</f>
        <v>353.89440000000002</v>
      </c>
    </row>
    <row r="123" spans="1:13" ht="13">
      <c r="A123" s="16">
        <v>2</v>
      </c>
      <c r="B123" s="17" t="s">
        <v>2701</v>
      </c>
      <c r="C123" s="16">
        <v>1</v>
      </c>
      <c r="D123" s="74" t="s">
        <v>2918</v>
      </c>
      <c r="E123" s="84" t="s">
        <v>871</v>
      </c>
      <c r="F123" s="76">
        <v>12</v>
      </c>
      <c r="G123" s="16" t="s">
        <v>711</v>
      </c>
      <c r="H123" s="15" t="s">
        <v>2933</v>
      </c>
      <c r="I123" s="15" t="s">
        <v>2897</v>
      </c>
      <c r="J123" s="15">
        <v>1</v>
      </c>
      <c r="K123" s="15">
        <v>1</v>
      </c>
      <c r="L123" s="77">
        <f>(((VLOOKUP($H123,'CMIP OI dimres'!$A$2:$C$35,2)*VLOOKUP($I123,'CMIP OI dimres'!$A$2:$C$35,2)*VLOOKUP($J123,'CMIP OI dimres'!$A$2:$C$35,2)*VLOOKUP($K123,'CMIP OI dimres'!$A$2:$C$35,2)*$F123)*4)/1000000)*C123</f>
        <v>414.72</v>
      </c>
      <c r="M123" s="77">
        <f>(((VLOOKUP($H123,'CMIP OI dimres'!$A$2:$C$35,3)*VLOOKUP($I123,'CMIP OI dimres'!$A$2:$C$35,3)*VLOOKUP($J123,'CMIP OI dimres'!$A$2:$C$35,3)*VLOOKUP($K123,'CMIP OI dimres'!$A$2:$C$35,3)*$F123)*4)/1000000)*C123</f>
        <v>5.8982400000000004</v>
      </c>
    </row>
    <row r="124" spans="1:13" ht="13">
      <c r="A124" s="16">
        <v>3</v>
      </c>
      <c r="B124" s="17" t="s">
        <v>1486</v>
      </c>
      <c r="C124" s="16">
        <v>0</v>
      </c>
      <c r="D124" s="74" t="s">
        <v>2918</v>
      </c>
      <c r="E124" s="84" t="s">
        <v>871</v>
      </c>
      <c r="F124" s="76">
        <v>12</v>
      </c>
      <c r="G124" s="16" t="s">
        <v>711</v>
      </c>
      <c r="H124" s="15" t="s">
        <v>2933</v>
      </c>
      <c r="I124" s="15" t="s">
        <v>2897</v>
      </c>
      <c r="J124" s="15">
        <v>1</v>
      </c>
      <c r="K124" s="15">
        <v>1</v>
      </c>
      <c r="L124" s="77">
        <f>(((VLOOKUP($H124,'CMIP OI dimres'!$A$2:$C$35,2)*VLOOKUP($I124,'CMIP OI dimres'!$A$2:$C$35,2)*VLOOKUP($J124,'CMIP OI dimres'!$A$2:$C$35,2)*VLOOKUP($K124,'CMIP OI dimres'!$A$2:$C$35,2)*$F124)*4)/1000000)*C124</f>
        <v>0</v>
      </c>
      <c r="M124" s="77">
        <f>(((VLOOKUP($H124,'CMIP OI dimres'!$A$2:$C$35,3)*VLOOKUP($I124,'CMIP OI dimres'!$A$2:$C$35,3)*VLOOKUP($J124,'CMIP OI dimres'!$A$2:$C$35,3)*VLOOKUP($K124,'CMIP OI dimres'!$A$2:$C$35,3)*$F124)*4)/1000000)*C124</f>
        <v>0</v>
      </c>
    </row>
    <row r="125" spans="1:13" ht="13">
      <c r="A125" s="16">
        <v>3</v>
      </c>
      <c r="B125" s="17" t="s">
        <v>1618</v>
      </c>
      <c r="C125" s="16">
        <v>0</v>
      </c>
      <c r="D125" s="74" t="s">
        <v>2918</v>
      </c>
      <c r="E125" s="84" t="s">
        <v>871</v>
      </c>
      <c r="F125" s="76">
        <v>12</v>
      </c>
      <c r="G125" s="16" t="s">
        <v>711</v>
      </c>
      <c r="H125" s="15" t="s">
        <v>2933</v>
      </c>
      <c r="I125" s="15" t="s">
        <v>2897</v>
      </c>
      <c r="J125" s="15">
        <v>1</v>
      </c>
      <c r="K125" s="15">
        <v>1</v>
      </c>
      <c r="L125" s="77">
        <f>(((VLOOKUP($H125,'CMIP OI dimres'!$A$2:$C$35,2)*VLOOKUP($I125,'CMIP OI dimres'!$A$2:$C$35,2)*VLOOKUP($J125,'CMIP OI dimres'!$A$2:$C$35,2)*VLOOKUP($K125,'CMIP OI dimres'!$A$2:$C$35,2)*$F125)*4)/1000000)*C125</f>
        <v>0</v>
      </c>
      <c r="M125" s="77">
        <f>(((VLOOKUP($H125,'CMIP OI dimres'!$A$2:$C$35,3)*VLOOKUP($I125,'CMIP OI dimres'!$A$2:$C$35,3)*VLOOKUP($J125,'CMIP OI dimres'!$A$2:$C$35,3)*VLOOKUP($K125,'CMIP OI dimres'!$A$2:$C$35,3)*$F125)*4)/1000000)*C125</f>
        <v>0</v>
      </c>
    </row>
    <row r="126" spans="1:13" ht="13">
      <c r="A126" s="16">
        <v>2</v>
      </c>
      <c r="B126" s="17" t="s">
        <v>1621</v>
      </c>
      <c r="C126" s="16">
        <v>0</v>
      </c>
      <c r="D126" s="74" t="s">
        <v>2918</v>
      </c>
      <c r="E126" s="84" t="s">
        <v>871</v>
      </c>
      <c r="F126" s="76">
        <v>12</v>
      </c>
      <c r="G126" s="16" t="s">
        <v>711</v>
      </c>
      <c r="H126" s="15" t="s">
        <v>2933</v>
      </c>
      <c r="I126" s="15" t="s">
        <v>2897</v>
      </c>
      <c r="J126" s="15">
        <v>1</v>
      </c>
      <c r="K126" s="15">
        <v>1</v>
      </c>
      <c r="L126" s="77">
        <f>(((VLOOKUP($H126,'CMIP OI dimres'!$A$2:$C$35,2)*VLOOKUP($I126,'CMIP OI dimres'!$A$2:$C$35,2)*VLOOKUP($J126,'CMIP OI dimres'!$A$2:$C$35,2)*VLOOKUP($K126,'CMIP OI dimres'!$A$2:$C$35,2)*$F126)*4)/1000000)*C126</f>
        <v>0</v>
      </c>
      <c r="M126" s="77">
        <f>(((VLOOKUP($H126,'CMIP OI dimres'!$A$2:$C$35,3)*VLOOKUP($I126,'CMIP OI dimres'!$A$2:$C$35,3)*VLOOKUP($J126,'CMIP OI dimres'!$A$2:$C$35,3)*VLOOKUP($K126,'CMIP OI dimres'!$A$2:$C$35,3)*$F126)*4)/1000000)*C126</f>
        <v>0</v>
      </c>
    </row>
    <row r="127" spans="1:13" ht="13">
      <c r="A127" s="16">
        <v>3</v>
      </c>
      <c r="B127" s="17" t="s">
        <v>1624</v>
      </c>
      <c r="C127" s="16">
        <v>0</v>
      </c>
      <c r="D127" s="74" t="s">
        <v>2918</v>
      </c>
      <c r="E127" s="84" t="s">
        <v>871</v>
      </c>
      <c r="F127" s="76">
        <v>12</v>
      </c>
      <c r="G127" s="16" t="s">
        <v>711</v>
      </c>
      <c r="H127" s="15" t="s">
        <v>2933</v>
      </c>
      <c r="I127" s="15" t="s">
        <v>2897</v>
      </c>
      <c r="J127" s="15">
        <v>1</v>
      </c>
      <c r="K127" s="15">
        <v>1</v>
      </c>
      <c r="L127" s="77">
        <f>(((VLOOKUP($H127,'CMIP OI dimres'!$A$2:$C$35,2)*VLOOKUP($I127,'CMIP OI dimres'!$A$2:$C$35,2)*VLOOKUP($J127,'CMIP OI dimres'!$A$2:$C$35,2)*VLOOKUP($K127,'CMIP OI dimres'!$A$2:$C$35,2)*$F127)*4)/1000000)*C127</f>
        <v>0</v>
      </c>
      <c r="M127" s="77">
        <f>(((VLOOKUP($H127,'CMIP OI dimres'!$A$2:$C$35,3)*VLOOKUP($I127,'CMIP OI dimres'!$A$2:$C$35,3)*VLOOKUP($J127,'CMIP OI dimres'!$A$2:$C$35,3)*VLOOKUP($K127,'CMIP OI dimres'!$A$2:$C$35,3)*$F127)*4)/1000000)*C127</f>
        <v>0</v>
      </c>
    </row>
    <row r="128" spans="1:13" ht="13">
      <c r="A128" s="16">
        <v>3</v>
      </c>
      <c r="B128" s="17" t="s">
        <v>1624</v>
      </c>
      <c r="C128" s="16">
        <v>0</v>
      </c>
      <c r="D128" s="74" t="s">
        <v>2918</v>
      </c>
      <c r="E128" s="84" t="s">
        <v>871</v>
      </c>
      <c r="F128" s="76">
        <v>12</v>
      </c>
      <c r="G128" s="16" t="s">
        <v>711</v>
      </c>
      <c r="H128" s="15" t="s">
        <v>2933</v>
      </c>
      <c r="I128" s="15" t="s">
        <v>2897</v>
      </c>
      <c r="J128" s="15">
        <v>1</v>
      </c>
      <c r="K128" s="15">
        <v>1</v>
      </c>
      <c r="L128" s="77">
        <f>(((VLOOKUP($H128,'CMIP OI dimres'!$A$2:$C$35,2)*VLOOKUP($I128,'CMIP OI dimres'!$A$2:$C$35,2)*VLOOKUP($J128,'CMIP OI dimres'!$A$2:$C$35,2)*VLOOKUP($K128,'CMIP OI dimres'!$A$2:$C$35,2)*$F128)*4)/1000000)*C128</f>
        <v>0</v>
      </c>
      <c r="M128" s="77">
        <f>(((VLOOKUP($H128,'CMIP OI dimres'!$A$2:$C$35,3)*VLOOKUP($I128,'CMIP OI dimres'!$A$2:$C$35,3)*VLOOKUP($J128,'CMIP OI dimres'!$A$2:$C$35,3)*VLOOKUP($K128,'CMIP OI dimres'!$A$2:$C$35,3)*$F128)*4)/1000000)*C128</f>
        <v>0</v>
      </c>
    </row>
    <row r="129" spans="1:13" ht="13">
      <c r="A129" s="16">
        <v>3</v>
      </c>
      <c r="B129" s="17" t="s">
        <v>1753</v>
      </c>
      <c r="C129" s="16">
        <v>0</v>
      </c>
      <c r="D129" s="74" t="s">
        <v>2918</v>
      </c>
      <c r="E129" s="84" t="s">
        <v>871</v>
      </c>
      <c r="F129" s="76">
        <v>12</v>
      </c>
      <c r="G129" s="16" t="s">
        <v>711</v>
      </c>
      <c r="H129" s="15" t="s">
        <v>2933</v>
      </c>
      <c r="I129" s="15" t="s">
        <v>2897</v>
      </c>
      <c r="J129" s="15">
        <v>1</v>
      </c>
      <c r="K129" s="15">
        <v>1</v>
      </c>
      <c r="L129" s="77">
        <f>(((VLOOKUP($H129,'CMIP OI dimres'!$A$2:$C$35,2)*VLOOKUP($I129,'CMIP OI dimres'!$A$2:$C$35,2)*VLOOKUP($J129,'CMIP OI dimres'!$A$2:$C$35,2)*VLOOKUP($K129,'CMIP OI dimres'!$A$2:$C$35,2)*$F129)*4)/1000000)*C129</f>
        <v>0</v>
      </c>
      <c r="M129" s="77">
        <f>(((VLOOKUP($H129,'CMIP OI dimres'!$A$2:$C$35,3)*VLOOKUP($I129,'CMIP OI dimres'!$A$2:$C$35,3)*VLOOKUP($J129,'CMIP OI dimres'!$A$2:$C$35,3)*VLOOKUP($K129,'CMIP OI dimres'!$A$2:$C$35,3)*$F129)*4)/1000000)*C129</f>
        <v>0</v>
      </c>
    </row>
    <row r="130" spans="1:13" ht="13">
      <c r="A130" s="16">
        <v>3</v>
      </c>
      <c r="B130" s="17" t="s">
        <v>1753</v>
      </c>
      <c r="C130" s="16">
        <v>0</v>
      </c>
      <c r="D130" s="74" t="s">
        <v>2918</v>
      </c>
      <c r="E130" s="84" t="s">
        <v>871</v>
      </c>
      <c r="F130" s="76">
        <v>12</v>
      </c>
      <c r="G130" s="16" t="s">
        <v>711</v>
      </c>
      <c r="H130" s="15" t="s">
        <v>2933</v>
      </c>
      <c r="I130" s="15" t="s">
        <v>2897</v>
      </c>
      <c r="J130" s="15">
        <v>1</v>
      </c>
      <c r="K130" s="15">
        <v>1</v>
      </c>
      <c r="L130" s="77">
        <f>(((VLOOKUP($H130,'CMIP OI dimres'!$A$2:$C$35,2)*VLOOKUP($I130,'CMIP OI dimres'!$A$2:$C$35,2)*VLOOKUP($J130,'CMIP OI dimres'!$A$2:$C$35,2)*VLOOKUP($K130,'CMIP OI dimres'!$A$2:$C$35,2)*$F130)*4)/1000000)*C130</f>
        <v>0</v>
      </c>
      <c r="M130" s="77">
        <f>(((VLOOKUP($H130,'CMIP OI dimres'!$A$2:$C$35,3)*VLOOKUP($I130,'CMIP OI dimres'!$A$2:$C$35,3)*VLOOKUP($J130,'CMIP OI dimres'!$A$2:$C$35,3)*VLOOKUP($K130,'CMIP OI dimres'!$A$2:$C$35,3)*$F130)*4)/1000000)*C130</f>
        <v>0</v>
      </c>
    </row>
    <row r="131" spans="1:13" ht="13">
      <c r="A131" s="16">
        <v>2</v>
      </c>
      <c r="B131" s="17" t="s">
        <v>1636</v>
      </c>
      <c r="C131" s="16">
        <v>0</v>
      </c>
      <c r="D131" s="74" t="s">
        <v>2918</v>
      </c>
      <c r="E131" s="84" t="s">
        <v>871</v>
      </c>
      <c r="F131" s="76">
        <v>12</v>
      </c>
      <c r="G131" s="16" t="s">
        <v>711</v>
      </c>
      <c r="H131" s="15" t="s">
        <v>2897</v>
      </c>
      <c r="I131" s="15" t="s">
        <v>2919</v>
      </c>
      <c r="J131" s="15">
        <v>1</v>
      </c>
      <c r="K131" s="15">
        <v>1</v>
      </c>
      <c r="L131" s="77">
        <f>(((VLOOKUP($H131,'CMIP OI dimres'!$A$2:$C$35,2)*VLOOKUP($I131,'CMIP OI dimres'!$A$2:$C$35,2)*VLOOKUP($J131,'CMIP OI dimres'!$A$2:$C$35,2)*VLOOKUP($K131,'CMIP OI dimres'!$A$2:$C$35,2)*$F131)*4)/1000000)*C131</f>
        <v>0</v>
      </c>
      <c r="M131" s="77">
        <f>(((VLOOKUP($H131,'CMIP OI dimres'!$A$2:$C$35,3)*VLOOKUP($I131,'CMIP OI dimres'!$A$2:$C$35,3)*VLOOKUP($J131,'CMIP OI dimres'!$A$2:$C$35,3)*VLOOKUP($K131,'CMIP OI dimres'!$A$2:$C$35,3)*$F131)*4)/1000000)*C131</f>
        <v>0</v>
      </c>
    </row>
    <row r="132" spans="1:13" ht="13">
      <c r="A132" s="16">
        <v>2</v>
      </c>
      <c r="B132" s="17" t="s">
        <v>1645</v>
      </c>
      <c r="C132" s="16">
        <v>0</v>
      </c>
      <c r="D132" s="74" t="s">
        <v>2918</v>
      </c>
      <c r="E132" s="84" t="s">
        <v>871</v>
      </c>
      <c r="F132" s="76">
        <v>12</v>
      </c>
      <c r="G132" s="16" t="s">
        <v>711</v>
      </c>
      <c r="H132" s="15" t="s">
        <v>2897</v>
      </c>
      <c r="I132" s="15" t="s">
        <v>2919</v>
      </c>
      <c r="J132" s="15">
        <v>1</v>
      </c>
      <c r="K132" s="15">
        <v>1</v>
      </c>
      <c r="L132" s="77">
        <f>(((VLOOKUP($H132,'CMIP OI dimres'!$A$2:$C$35,2)*VLOOKUP($I132,'CMIP OI dimres'!$A$2:$C$35,2)*VLOOKUP($J132,'CMIP OI dimres'!$A$2:$C$35,2)*VLOOKUP($K132,'CMIP OI dimres'!$A$2:$C$35,2)*$F132)*4)/1000000)*C132</f>
        <v>0</v>
      </c>
      <c r="M132" s="77">
        <f>(((VLOOKUP($H132,'CMIP OI dimres'!$A$2:$C$35,3)*VLOOKUP($I132,'CMIP OI dimres'!$A$2:$C$35,3)*VLOOKUP($J132,'CMIP OI dimres'!$A$2:$C$35,3)*VLOOKUP($K132,'CMIP OI dimres'!$A$2:$C$35,3)*$F132)*4)/1000000)*C132</f>
        <v>0</v>
      </c>
    </row>
    <row r="133" spans="1:13" ht="13">
      <c r="A133" s="16">
        <v>2</v>
      </c>
      <c r="B133" s="17" t="s">
        <v>1523</v>
      </c>
      <c r="C133" s="16">
        <v>1</v>
      </c>
      <c r="D133" s="74" t="s">
        <v>2918</v>
      </c>
      <c r="E133" s="84" t="s">
        <v>871</v>
      </c>
      <c r="F133" s="76">
        <v>12</v>
      </c>
      <c r="G133" s="16" t="s">
        <v>711</v>
      </c>
      <c r="H133" s="15" t="s">
        <v>2933</v>
      </c>
      <c r="I133" s="15" t="s">
        <v>2897</v>
      </c>
      <c r="J133" s="15">
        <v>1</v>
      </c>
      <c r="K133" s="15">
        <v>1</v>
      </c>
      <c r="L133" s="77">
        <f>(((VLOOKUP($H133,'CMIP OI dimres'!$A$2:$C$35,2)*VLOOKUP($I133,'CMIP OI dimres'!$A$2:$C$35,2)*VLOOKUP($J133,'CMIP OI dimres'!$A$2:$C$35,2)*VLOOKUP($K133,'CMIP OI dimres'!$A$2:$C$35,2)*$F133)*4)/1000000)*C133</f>
        <v>414.72</v>
      </c>
      <c r="M133" s="77">
        <f>(((VLOOKUP($H133,'CMIP OI dimres'!$A$2:$C$35,3)*VLOOKUP($I133,'CMIP OI dimres'!$A$2:$C$35,3)*VLOOKUP($J133,'CMIP OI dimres'!$A$2:$C$35,3)*VLOOKUP($K133,'CMIP OI dimres'!$A$2:$C$35,3)*$F133)*4)/1000000)*C133</f>
        <v>5.8982400000000004</v>
      </c>
    </row>
    <row r="134" spans="1:13" ht="13">
      <c r="A134" s="16">
        <v>3</v>
      </c>
      <c r="B134" s="17" t="s">
        <v>1233</v>
      </c>
      <c r="C134" s="16">
        <v>1</v>
      </c>
      <c r="D134" s="74" t="s">
        <v>2918</v>
      </c>
      <c r="E134" s="84" t="s">
        <v>871</v>
      </c>
      <c r="F134" s="76">
        <v>12</v>
      </c>
      <c r="G134" s="16" t="s">
        <v>711</v>
      </c>
      <c r="H134" s="15" t="s">
        <v>2933</v>
      </c>
      <c r="I134" s="15" t="s">
        <v>2897</v>
      </c>
      <c r="J134" s="15">
        <v>1</v>
      </c>
      <c r="K134" s="15">
        <v>1</v>
      </c>
      <c r="L134" s="77">
        <f>(((VLOOKUP($H134,'CMIP OI dimres'!$A$2:$C$35,2)*VLOOKUP($I134,'CMIP OI dimres'!$A$2:$C$35,2)*VLOOKUP($J134,'CMIP OI dimres'!$A$2:$C$35,2)*VLOOKUP($K134,'CMIP OI dimres'!$A$2:$C$35,2)*$F134)*4)/1000000)*C134</f>
        <v>414.72</v>
      </c>
      <c r="M134" s="77">
        <f>(((VLOOKUP($H134,'CMIP OI dimres'!$A$2:$C$35,3)*VLOOKUP($I134,'CMIP OI dimres'!$A$2:$C$35,3)*VLOOKUP($J134,'CMIP OI dimres'!$A$2:$C$35,3)*VLOOKUP($K134,'CMIP OI dimres'!$A$2:$C$35,3)*$F134)*4)/1000000)*C134</f>
        <v>5.8982400000000004</v>
      </c>
    </row>
    <row r="135" spans="1:13" ht="13">
      <c r="A135" s="16">
        <v>3</v>
      </c>
      <c r="B135" s="17" t="s">
        <v>1528</v>
      </c>
      <c r="C135" s="16">
        <v>1</v>
      </c>
      <c r="D135" s="74" t="s">
        <v>2918</v>
      </c>
      <c r="E135" s="84" t="s">
        <v>871</v>
      </c>
      <c r="F135" s="76">
        <v>12</v>
      </c>
      <c r="G135" s="16" t="s">
        <v>711</v>
      </c>
      <c r="H135" s="15" t="s">
        <v>2933</v>
      </c>
      <c r="I135" s="15" t="s">
        <v>2897</v>
      </c>
      <c r="J135" s="15">
        <v>1</v>
      </c>
      <c r="K135" s="15">
        <v>1</v>
      </c>
      <c r="L135" s="77">
        <f>(((VLOOKUP($H135,'CMIP OI dimres'!$A$2:$C$35,2)*VLOOKUP($I135,'CMIP OI dimres'!$A$2:$C$35,2)*VLOOKUP($J135,'CMIP OI dimres'!$A$2:$C$35,2)*VLOOKUP($K135,'CMIP OI dimres'!$A$2:$C$35,2)*$F135)*4)/1000000)*C135</f>
        <v>414.72</v>
      </c>
      <c r="M135" s="77">
        <f>(((VLOOKUP($H135,'CMIP OI dimres'!$A$2:$C$35,3)*VLOOKUP($I135,'CMIP OI dimres'!$A$2:$C$35,3)*VLOOKUP($J135,'CMIP OI dimres'!$A$2:$C$35,3)*VLOOKUP($K135,'CMIP OI dimres'!$A$2:$C$35,3)*$F135)*4)/1000000)*C135</f>
        <v>5.8982400000000004</v>
      </c>
    </row>
    <row r="136" spans="1:13" ht="13">
      <c r="A136" s="16">
        <v>3</v>
      </c>
      <c r="B136" s="17" t="s">
        <v>1655</v>
      </c>
      <c r="C136" s="16">
        <v>1</v>
      </c>
      <c r="D136" s="74" t="s">
        <v>2918</v>
      </c>
      <c r="E136" s="84" t="s">
        <v>871</v>
      </c>
      <c r="F136" s="76">
        <v>12</v>
      </c>
      <c r="G136" s="16" t="s">
        <v>711</v>
      </c>
      <c r="H136" s="15" t="s">
        <v>2933</v>
      </c>
      <c r="I136" s="15" t="s">
        <v>2897</v>
      </c>
      <c r="J136" s="15">
        <v>1</v>
      </c>
      <c r="K136" s="15">
        <v>1</v>
      </c>
      <c r="L136" s="77">
        <f>(((VLOOKUP($H136,'CMIP OI dimres'!$A$2:$C$35,2)*VLOOKUP($I136,'CMIP OI dimres'!$A$2:$C$35,2)*VLOOKUP($J136,'CMIP OI dimres'!$A$2:$C$35,2)*VLOOKUP($K136,'CMIP OI dimres'!$A$2:$C$35,2)*$F136)*4)/1000000)*C136</f>
        <v>414.72</v>
      </c>
      <c r="M136" s="77">
        <f>(((VLOOKUP($H136,'CMIP OI dimres'!$A$2:$C$35,3)*VLOOKUP($I136,'CMIP OI dimres'!$A$2:$C$35,3)*VLOOKUP($J136,'CMIP OI dimres'!$A$2:$C$35,3)*VLOOKUP($K136,'CMIP OI dimres'!$A$2:$C$35,3)*$F136)*4)/1000000)*C136</f>
        <v>5.8982400000000004</v>
      </c>
    </row>
    <row r="137" spans="1:13" ht="13">
      <c r="A137" s="16">
        <v>3</v>
      </c>
      <c r="B137" s="17" t="s">
        <v>1658</v>
      </c>
      <c r="C137" s="16">
        <v>1</v>
      </c>
      <c r="D137" s="74" t="s">
        <v>2918</v>
      </c>
      <c r="E137" s="84" t="s">
        <v>871</v>
      </c>
      <c r="F137" s="76">
        <v>12</v>
      </c>
      <c r="G137" s="16" t="s">
        <v>711</v>
      </c>
      <c r="H137" s="15" t="s">
        <v>2933</v>
      </c>
      <c r="I137" s="15" t="s">
        <v>2897</v>
      </c>
      <c r="J137" s="15">
        <v>1</v>
      </c>
      <c r="K137" s="15">
        <v>1</v>
      </c>
      <c r="L137" s="77">
        <f>(((VLOOKUP($H137,'CMIP OI dimres'!$A$2:$C$35,2)*VLOOKUP($I137,'CMIP OI dimres'!$A$2:$C$35,2)*VLOOKUP($J137,'CMIP OI dimres'!$A$2:$C$35,2)*VLOOKUP($K137,'CMIP OI dimres'!$A$2:$C$35,2)*$F137)*4)/1000000)*C137</f>
        <v>414.72</v>
      </c>
      <c r="M137" s="77">
        <f>(((VLOOKUP($H137,'CMIP OI dimres'!$A$2:$C$35,3)*VLOOKUP($I137,'CMIP OI dimres'!$A$2:$C$35,3)*VLOOKUP($J137,'CMIP OI dimres'!$A$2:$C$35,3)*VLOOKUP($K137,'CMIP OI dimres'!$A$2:$C$35,3)*$F137)*4)/1000000)*C137</f>
        <v>5.8982400000000004</v>
      </c>
    </row>
    <row r="138" spans="1:13" ht="13">
      <c r="A138" s="16">
        <v>2</v>
      </c>
      <c r="B138" s="17" t="s">
        <v>1661</v>
      </c>
      <c r="C138" s="16">
        <v>1</v>
      </c>
      <c r="D138" s="74" t="s">
        <v>2918</v>
      </c>
      <c r="E138" s="84" t="s">
        <v>871</v>
      </c>
      <c r="F138" s="76">
        <v>12</v>
      </c>
      <c r="G138" s="16" t="s">
        <v>711</v>
      </c>
      <c r="H138" s="15" t="s">
        <v>2933</v>
      </c>
      <c r="I138" s="15" t="s">
        <v>2897</v>
      </c>
      <c r="J138" s="15">
        <v>1</v>
      </c>
      <c r="K138" s="15">
        <v>1</v>
      </c>
      <c r="L138" s="77">
        <f>(((VLOOKUP($H138,'CMIP OI dimres'!$A$2:$C$35,2)*VLOOKUP($I138,'CMIP OI dimres'!$A$2:$C$35,2)*VLOOKUP($J138,'CMIP OI dimres'!$A$2:$C$35,2)*VLOOKUP($K138,'CMIP OI dimres'!$A$2:$C$35,2)*$F138)*4)/1000000)*C138</f>
        <v>414.72</v>
      </c>
      <c r="M138" s="77">
        <f>(((VLOOKUP($H138,'CMIP OI dimres'!$A$2:$C$35,3)*VLOOKUP($I138,'CMIP OI dimres'!$A$2:$C$35,3)*VLOOKUP($J138,'CMIP OI dimres'!$A$2:$C$35,3)*VLOOKUP($K138,'CMIP OI dimres'!$A$2:$C$35,3)*$F138)*4)/1000000)*C138</f>
        <v>5.8982400000000004</v>
      </c>
    </row>
    <row r="139" spans="1:13" ht="13">
      <c r="A139" s="16">
        <v>3</v>
      </c>
      <c r="B139" s="17" t="s">
        <v>1664</v>
      </c>
      <c r="C139" s="16">
        <v>1</v>
      </c>
      <c r="D139" s="74" t="s">
        <v>2918</v>
      </c>
      <c r="E139" s="84" t="s">
        <v>871</v>
      </c>
      <c r="F139" s="76">
        <v>12</v>
      </c>
      <c r="G139" s="16" t="s">
        <v>711</v>
      </c>
      <c r="H139" s="15" t="s">
        <v>2933</v>
      </c>
      <c r="I139" s="15" t="s">
        <v>2897</v>
      </c>
      <c r="J139" s="15">
        <v>1</v>
      </c>
      <c r="K139" s="15">
        <v>1</v>
      </c>
      <c r="L139" s="77">
        <f>(((VLOOKUP($H139,'CMIP OI dimres'!$A$2:$C$35,2)*VLOOKUP($I139,'CMIP OI dimres'!$A$2:$C$35,2)*VLOOKUP($J139,'CMIP OI dimres'!$A$2:$C$35,2)*VLOOKUP($K139,'CMIP OI dimres'!$A$2:$C$35,2)*$F139)*4)/1000000)*C139</f>
        <v>414.72</v>
      </c>
      <c r="M139" s="77">
        <f>(((VLOOKUP($H139,'CMIP OI dimres'!$A$2:$C$35,3)*VLOOKUP($I139,'CMIP OI dimres'!$A$2:$C$35,3)*VLOOKUP($J139,'CMIP OI dimres'!$A$2:$C$35,3)*VLOOKUP($K139,'CMIP OI dimres'!$A$2:$C$35,3)*$F139)*4)/1000000)*C139</f>
        <v>5.8982400000000004</v>
      </c>
    </row>
    <row r="140" spans="1:13" ht="13">
      <c r="A140" s="16">
        <v>2</v>
      </c>
      <c r="B140" s="17" t="s">
        <v>1667</v>
      </c>
      <c r="C140" s="16">
        <v>1</v>
      </c>
      <c r="D140" s="74" t="s">
        <v>2918</v>
      </c>
      <c r="E140" s="84" t="s">
        <v>871</v>
      </c>
      <c r="F140" s="76">
        <v>12</v>
      </c>
      <c r="G140" s="16" t="s">
        <v>711</v>
      </c>
      <c r="H140" s="15" t="s">
        <v>2933</v>
      </c>
      <c r="I140" s="15" t="s">
        <v>2897</v>
      </c>
      <c r="J140" s="15">
        <v>1</v>
      </c>
      <c r="K140" s="15">
        <v>1</v>
      </c>
      <c r="L140" s="77">
        <f>(((VLOOKUP($H140,'CMIP OI dimres'!$A$2:$C$35,2)*VLOOKUP($I140,'CMIP OI dimres'!$A$2:$C$35,2)*VLOOKUP($J140,'CMIP OI dimres'!$A$2:$C$35,2)*VLOOKUP($K140,'CMIP OI dimres'!$A$2:$C$35,2)*$F140)*4)/1000000)*C140</f>
        <v>414.72</v>
      </c>
      <c r="M140" s="77">
        <f>(((VLOOKUP($H140,'CMIP OI dimres'!$A$2:$C$35,3)*VLOOKUP($I140,'CMIP OI dimres'!$A$2:$C$35,3)*VLOOKUP($J140,'CMIP OI dimres'!$A$2:$C$35,3)*VLOOKUP($K140,'CMIP OI dimres'!$A$2:$C$35,3)*$F140)*4)/1000000)*C140</f>
        <v>5.8982400000000004</v>
      </c>
    </row>
    <row r="141" spans="1:13" ht="13">
      <c r="A141" s="16">
        <v>1</v>
      </c>
      <c r="B141" s="17" t="s">
        <v>1673</v>
      </c>
      <c r="C141" s="16">
        <v>1</v>
      </c>
      <c r="D141" s="74" t="s">
        <v>2918</v>
      </c>
      <c r="E141" s="84" t="s">
        <v>871</v>
      </c>
      <c r="F141" s="76">
        <v>12</v>
      </c>
      <c r="G141" s="16" t="s">
        <v>711</v>
      </c>
      <c r="H141" s="15" t="s">
        <v>2933</v>
      </c>
      <c r="I141" s="15" t="s">
        <v>2897</v>
      </c>
      <c r="J141" s="15">
        <v>1</v>
      </c>
      <c r="K141" s="15">
        <v>1</v>
      </c>
      <c r="L141" s="77">
        <f>(((VLOOKUP($H141,'CMIP OI dimres'!$A$2:$C$35,2)*VLOOKUP($I141,'CMIP OI dimres'!$A$2:$C$35,2)*VLOOKUP($J141,'CMIP OI dimres'!$A$2:$C$35,2)*VLOOKUP($K141,'CMIP OI dimres'!$A$2:$C$35,2)*$F141)*4)/1000000)*C141</f>
        <v>414.72</v>
      </c>
      <c r="M141" s="77">
        <f>(((VLOOKUP($H141,'CMIP OI dimres'!$A$2:$C$35,3)*VLOOKUP($I141,'CMIP OI dimres'!$A$2:$C$35,3)*VLOOKUP($J141,'CMIP OI dimres'!$A$2:$C$35,3)*VLOOKUP($K141,'CMIP OI dimres'!$A$2:$C$35,3)*$F141)*4)/1000000)*C141</f>
        <v>5.8982400000000004</v>
      </c>
    </row>
    <row r="142" spans="1:13" ht="13">
      <c r="A142" s="16">
        <v>3</v>
      </c>
      <c r="B142" s="17" t="s">
        <v>1547</v>
      </c>
      <c r="C142" s="16">
        <v>1</v>
      </c>
      <c r="D142" s="74" t="s">
        <v>2918</v>
      </c>
      <c r="E142" s="84" t="s">
        <v>871</v>
      </c>
      <c r="F142" s="76">
        <v>12</v>
      </c>
      <c r="G142" s="16" t="s">
        <v>711</v>
      </c>
      <c r="H142" s="15" t="s">
        <v>2933</v>
      </c>
      <c r="I142" s="15" t="s">
        <v>2897</v>
      </c>
      <c r="J142" s="15">
        <v>1</v>
      </c>
      <c r="K142" s="15">
        <v>1</v>
      </c>
      <c r="L142" s="77">
        <f>(((VLOOKUP($H142,'CMIP OI dimres'!$A$2:$C$35,2)*VLOOKUP($I142,'CMIP OI dimres'!$A$2:$C$35,2)*VLOOKUP($J142,'CMIP OI dimres'!$A$2:$C$35,2)*VLOOKUP($K142,'CMIP OI dimres'!$A$2:$C$35,2)*$F142)*4)/1000000)*C142</f>
        <v>414.72</v>
      </c>
      <c r="M142" s="77">
        <f>(((VLOOKUP($H142,'CMIP OI dimres'!$A$2:$C$35,3)*VLOOKUP($I142,'CMIP OI dimres'!$A$2:$C$35,3)*VLOOKUP($J142,'CMIP OI dimres'!$A$2:$C$35,3)*VLOOKUP($K142,'CMIP OI dimres'!$A$2:$C$35,3)*$F142)*4)/1000000)*C142</f>
        <v>5.8982400000000004</v>
      </c>
    </row>
    <row r="143" spans="1:13" ht="13">
      <c r="A143" s="16">
        <v>1</v>
      </c>
      <c r="B143" s="17" t="s">
        <v>1412</v>
      </c>
      <c r="C143" s="16">
        <v>1</v>
      </c>
      <c r="D143" s="74" t="s">
        <v>2918</v>
      </c>
      <c r="E143" s="84" t="s">
        <v>871</v>
      </c>
      <c r="F143" s="76">
        <v>12</v>
      </c>
      <c r="G143" s="16" t="s">
        <v>711</v>
      </c>
      <c r="H143" s="15" t="s">
        <v>2933</v>
      </c>
      <c r="I143" s="15" t="s">
        <v>2897</v>
      </c>
      <c r="J143" s="15" t="s">
        <v>2912</v>
      </c>
      <c r="K143" s="15">
        <v>1</v>
      </c>
      <c r="L143" s="77">
        <f>(((VLOOKUP($H143,'CMIP OI dimres'!$A$2:$C$35,2)*VLOOKUP($I143,'CMIP OI dimres'!$A$2:$C$35,2)*VLOOKUP($J143,'CMIP OI dimres'!$A$2:$C$35,2)*VLOOKUP($K143,'CMIP OI dimres'!$A$2:$C$35,2)*$F143)*4)/1000000)*C143</f>
        <v>24883.200000000001</v>
      </c>
      <c r="M143" s="77">
        <f>(((VLOOKUP($H143,'CMIP OI dimres'!$A$2:$C$35,3)*VLOOKUP($I143,'CMIP OI dimres'!$A$2:$C$35,3)*VLOOKUP($J143,'CMIP OI dimres'!$A$2:$C$35,3)*VLOOKUP($K143,'CMIP OI dimres'!$A$2:$C$35,3)*$F143)*4)/1000000)*C143</f>
        <v>353.89440000000002</v>
      </c>
    </row>
    <row r="144" spans="1:13" ht="13">
      <c r="A144" s="16">
        <v>1</v>
      </c>
      <c r="B144" s="17" t="s">
        <v>1415</v>
      </c>
      <c r="C144" s="16">
        <v>0</v>
      </c>
      <c r="D144" s="74" t="s">
        <v>2918</v>
      </c>
      <c r="E144" s="84" t="s">
        <v>871</v>
      </c>
      <c r="F144" s="76">
        <v>12</v>
      </c>
      <c r="G144" s="16" t="s">
        <v>711</v>
      </c>
      <c r="H144" s="15">
        <v>1</v>
      </c>
      <c r="I144" s="15">
        <v>1</v>
      </c>
      <c r="J144" s="15">
        <v>1</v>
      </c>
      <c r="K144" s="15">
        <v>1</v>
      </c>
      <c r="L144" s="77">
        <f>(((VLOOKUP($H144,'CMIP OI dimres'!$A$2:$C$35,2)*VLOOKUP($I144,'CMIP OI dimres'!$A$2:$C$35,2)*VLOOKUP($J144,'CMIP OI dimres'!$A$2:$C$35,2)*VLOOKUP($K144,'CMIP OI dimres'!$A$2:$C$35,2)*$F144)*4)/1000000)*C144</f>
        <v>0</v>
      </c>
      <c r="M144" s="77">
        <f>(((VLOOKUP($H144,'CMIP OI dimres'!$A$2:$C$35,3)*VLOOKUP($I144,'CMIP OI dimres'!$A$2:$C$35,3)*VLOOKUP($J144,'CMIP OI dimres'!$A$2:$C$35,3)*VLOOKUP($K144,'CMIP OI dimres'!$A$2:$C$35,3)*$F144)*4)/1000000)*C144</f>
        <v>0</v>
      </c>
    </row>
    <row r="145" spans="1:13" ht="13">
      <c r="A145" s="16">
        <v>3</v>
      </c>
      <c r="B145" s="17" t="s">
        <v>1557</v>
      </c>
      <c r="C145" s="16">
        <v>0</v>
      </c>
      <c r="D145" s="74" t="s">
        <v>2918</v>
      </c>
      <c r="E145" s="84" t="s">
        <v>871</v>
      </c>
      <c r="F145" s="76">
        <v>12</v>
      </c>
      <c r="G145" s="16" t="s">
        <v>711</v>
      </c>
      <c r="H145" s="15" t="s">
        <v>2933</v>
      </c>
      <c r="I145" s="15" t="s">
        <v>2897</v>
      </c>
      <c r="J145" s="15">
        <v>1</v>
      </c>
      <c r="K145" s="15">
        <v>1</v>
      </c>
      <c r="L145" s="77">
        <f>(((VLOOKUP($H145,'CMIP OI dimres'!$A$2:$C$35,2)*VLOOKUP($I145,'CMIP OI dimres'!$A$2:$C$35,2)*VLOOKUP($J145,'CMIP OI dimres'!$A$2:$C$35,2)*VLOOKUP($K145,'CMIP OI dimres'!$A$2:$C$35,2)*$F145)*4)/1000000)*C145</f>
        <v>0</v>
      </c>
      <c r="M145" s="77">
        <f>(((VLOOKUP($H145,'CMIP OI dimres'!$A$2:$C$35,3)*VLOOKUP($I145,'CMIP OI dimres'!$A$2:$C$35,3)*VLOOKUP($J145,'CMIP OI dimres'!$A$2:$C$35,3)*VLOOKUP($K145,'CMIP OI dimres'!$A$2:$C$35,3)*$F145)*4)/1000000)*C145</f>
        <v>0</v>
      </c>
    </row>
    <row r="146" spans="1:13" ht="13">
      <c r="A146" s="16">
        <v>3</v>
      </c>
      <c r="B146" s="17" t="s">
        <v>1561</v>
      </c>
      <c r="C146" s="16">
        <v>0</v>
      </c>
      <c r="D146" s="74" t="s">
        <v>2918</v>
      </c>
      <c r="E146" s="84" t="s">
        <v>871</v>
      </c>
      <c r="F146" s="76">
        <v>12</v>
      </c>
      <c r="G146" s="16" t="s">
        <v>711</v>
      </c>
      <c r="H146" s="15" t="s">
        <v>2933</v>
      </c>
      <c r="I146" s="15" t="s">
        <v>2897</v>
      </c>
      <c r="J146" s="15">
        <v>1</v>
      </c>
      <c r="K146" s="15">
        <v>1</v>
      </c>
      <c r="L146" s="77">
        <f>(((VLOOKUP($H146,'CMIP OI dimres'!$A$2:$C$35,2)*VLOOKUP($I146,'CMIP OI dimres'!$A$2:$C$35,2)*VLOOKUP($J146,'CMIP OI dimres'!$A$2:$C$35,2)*VLOOKUP($K146,'CMIP OI dimres'!$A$2:$C$35,2)*$F146)*4)/1000000)*C146</f>
        <v>0</v>
      </c>
      <c r="M146" s="77">
        <f>(((VLOOKUP($H146,'CMIP OI dimres'!$A$2:$C$35,3)*VLOOKUP($I146,'CMIP OI dimres'!$A$2:$C$35,3)*VLOOKUP($J146,'CMIP OI dimres'!$A$2:$C$35,3)*VLOOKUP($K146,'CMIP OI dimres'!$A$2:$C$35,3)*$F146)*4)/1000000)*C146</f>
        <v>0</v>
      </c>
    </row>
    <row r="147" spans="1:13" ht="13">
      <c r="A147" s="16">
        <v>3</v>
      </c>
      <c r="B147" s="17" t="s">
        <v>1342</v>
      </c>
      <c r="C147" s="16">
        <v>1</v>
      </c>
      <c r="D147" s="74" t="s">
        <v>2918</v>
      </c>
      <c r="E147" s="84" t="s">
        <v>871</v>
      </c>
      <c r="F147" s="76">
        <v>12</v>
      </c>
      <c r="G147" s="16" t="s">
        <v>711</v>
      </c>
      <c r="H147" s="15" t="s">
        <v>2933</v>
      </c>
      <c r="I147" s="15" t="s">
        <v>2897</v>
      </c>
      <c r="J147" s="15">
        <v>1</v>
      </c>
      <c r="K147" s="15">
        <v>1</v>
      </c>
      <c r="L147" s="77">
        <f>(((VLOOKUP($H147,'CMIP OI dimres'!$A$2:$C$35,2)*VLOOKUP($I147,'CMIP OI dimres'!$A$2:$C$35,2)*VLOOKUP($J147,'CMIP OI dimres'!$A$2:$C$35,2)*VLOOKUP($K147,'CMIP OI dimres'!$A$2:$C$35,2)*$F147)*4)/1000000)*C147</f>
        <v>414.72</v>
      </c>
      <c r="M147" s="77">
        <f>(((VLOOKUP($H147,'CMIP OI dimres'!$A$2:$C$35,3)*VLOOKUP($I147,'CMIP OI dimres'!$A$2:$C$35,3)*VLOOKUP($J147,'CMIP OI dimres'!$A$2:$C$35,3)*VLOOKUP($K147,'CMIP OI dimres'!$A$2:$C$35,3)*$F147)*4)/1000000)*C147</f>
        <v>5.8982400000000004</v>
      </c>
    </row>
    <row r="148" spans="1:13" ht="13">
      <c r="A148" s="16">
        <v>2</v>
      </c>
      <c r="B148" s="17" t="s">
        <v>812</v>
      </c>
      <c r="C148" s="16">
        <v>0</v>
      </c>
      <c r="D148" s="74" t="s">
        <v>2918</v>
      </c>
      <c r="E148" s="84" t="s">
        <v>871</v>
      </c>
      <c r="F148" s="76">
        <v>12</v>
      </c>
      <c r="G148" s="16" t="s">
        <v>711</v>
      </c>
      <c r="H148" s="15" t="s">
        <v>2897</v>
      </c>
      <c r="I148" s="15" t="s">
        <v>3059</v>
      </c>
      <c r="J148" s="15" t="s">
        <v>2919</v>
      </c>
      <c r="K148" s="15">
        <v>1</v>
      </c>
      <c r="L148" s="77">
        <f>(((VLOOKUP($H148,'CMIP OI dimres'!$A$2:$C$35,2)*VLOOKUP($I148,'CMIP OI dimres'!$A$2:$C$35,2)*VLOOKUP($J148,'CMIP OI dimres'!$A$2:$C$35,2)*VLOOKUP($K148,'CMIP OI dimres'!$A$2:$C$35,2)*$F148)*4)/1000000)*C148</f>
        <v>0</v>
      </c>
      <c r="M148" s="77">
        <f>(((VLOOKUP($H148,'CMIP OI dimres'!$A$2:$C$35,3)*VLOOKUP($I148,'CMIP OI dimres'!$A$2:$C$35,3)*VLOOKUP($J148,'CMIP OI dimres'!$A$2:$C$35,3)*VLOOKUP($K148,'CMIP OI dimres'!$A$2:$C$35,3)*$F148)*4)/1000000)*C148</f>
        <v>0</v>
      </c>
    </row>
    <row r="149" spans="1:13" ht="13">
      <c r="A149" s="16">
        <v>3</v>
      </c>
      <c r="B149" s="17" t="s">
        <v>1004</v>
      </c>
      <c r="C149" s="16">
        <v>0</v>
      </c>
      <c r="D149" s="74" t="s">
        <v>2918</v>
      </c>
      <c r="E149" s="84" t="s">
        <v>871</v>
      </c>
      <c r="F149" s="76">
        <v>12</v>
      </c>
      <c r="G149" s="16" t="s">
        <v>711</v>
      </c>
      <c r="H149" s="15" t="s">
        <v>2897</v>
      </c>
      <c r="I149" s="15" t="s">
        <v>3059</v>
      </c>
      <c r="J149" s="15" t="s">
        <v>2919</v>
      </c>
      <c r="K149" s="15">
        <v>1</v>
      </c>
      <c r="L149" s="77">
        <f>(((VLOOKUP($H149,'CMIP OI dimres'!$A$2:$C$35,2)*VLOOKUP($I149,'CMIP OI dimres'!$A$2:$C$35,2)*VLOOKUP($J149,'CMIP OI dimres'!$A$2:$C$35,2)*VLOOKUP($K149,'CMIP OI dimres'!$A$2:$C$35,2)*$F149)*4)/1000000)*C149</f>
        <v>0</v>
      </c>
      <c r="M149" s="77">
        <f>(((VLOOKUP($H149,'CMIP OI dimres'!$A$2:$C$35,3)*VLOOKUP($I149,'CMIP OI dimres'!$A$2:$C$35,3)*VLOOKUP($J149,'CMIP OI dimres'!$A$2:$C$35,3)*VLOOKUP($K149,'CMIP OI dimres'!$A$2:$C$35,3)*$F149)*4)/1000000)*C149</f>
        <v>0</v>
      </c>
    </row>
    <row r="150" spans="1:13" ht="13">
      <c r="A150" s="16">
        <v>2</v>
      </c>
      <c r="B150" s="17" t="s">
        <v>1163</v>
      </c>
      <c r="C150" s="16">
        <v>0</v>
      </c>
      <c r="D150" s="74" t="s">
        <v>2918</v>
      </c>
      <c r="E150" s="84" t="s">
        <v>871</v>
      </c>
      <c r="F150" s="76">
        <v>12</v>
      </c>
      <c r="G150" s="16" t="s">
        <v>711</v>
      </c>
      <c r="H150" s="15" t="s">
        <v>2897</v>
      </c>
      <c r="I150" s="15" t="s">
        <v>2912</v>
      </c>
      <c r="J150" s="15" t="s">
        <v>2919</v>
      </c>
      <c r="K150" s="15">
        <v>1</v>
      </c>
      <c r="L150" s="77">
        <f>(((VLOOKUP($H150,'CMIP OI dimres'!$A$2:$C$35,2)*VLOOKUP($I150,'CMIP OI dimres'!$A$2:$C$35,2)*VLOOKUP($J150,'CMIP OI dimres'!$A$2:$C$35,2)*VLOOKUP($K150,'CMIP OI dimres'!$A$2:$C$35,2)*$F150)*4)/1000000)*C150</f>
        <v>0</v>
      </c>
      <c r="M150" s="77">
        <f>(((VLOOKUP($H150,'CMIP OI dimres'!$A$2:$C$35,3)*VLOOKUP($I150,'CMIP OI dimres'!$A$2:$C$35,3)*VLOOKUP($J150,'CMIP OI dimres'!$A$2:$C$35,3)*VLOOKUP($K150,'CMIP OI dimres'!$A$2:$C$35,3)*$F150)*4)/1000000)*C150</f>
        <v>0</v>
      </c>
    </row>
    <row r="151" spans="1:13" ht="13">
      <c r="A151" s="16">
        <v>3</v>
      </c>
      <c r="B151" s="17" t="s">
        <v>1165</v>
      </c>
      <c r="C151" s="16">
        <v>1</v>
      </c>
      <c r="D151" s="74" t="s">
        <v>2918</v>
      </c>
      <c r="E151" s="84" t="s">
        <v>871</v>
      </c>
      <c r="F151" s="76">
        <v>12</v>
      </c>
      <c r="G151" s="16" t="s">
        <v>711</v>
      </c>
      <c r="H151" s="15" t="s">
        <v>2897</v>
      </c>
      <c r="I151" s="15" t="s">
        <v>2912</v>
      </c>
      <c r="J151" s="15" t="s">
        <v>2919</v>
      </c>
      <c r="K151" s="15">
        <v>1</v>
      </c>
      <c r="L151" s="77">
        <f>(((VLOOKUP($H151,'CMIP OI dimres'!$A$2:$C$35,2)*VLOOKUP($I151,'CMIP OI dimres'!$A$2:$C$35,2)*VLOOKUP($J151,'CMIP OI dimres'!$A$2:$C$35,2)*VLOOKUP($K151,'CMIP OI dimres'!$A$2:$C$35,2)*$F151)*4)/1000000)*C151</f>
        <v>20.736000000000001</v>
      </c>
      <c r="M151" s="77">
        <f>(((VLOOKUP($H151,'CMIP OI dimres'!$A$2:$C$35,3)*VLOOKUP($I151,'CMIP OI dimres'!$A$2:$C$35,3)*VLOOKUP($J151,'CMIP OI dimres'!$A$2:$C$35,3)*VLOOKUP($K151,'CMIP OI dimres'!$A$2:$C$35,3)*$F151)*4)/1000000)*C151</f>
        <v>2.7648000000000001</v>
      </c>
    </row>
    <row r="152" spans="1:13" ht="13">
      <c r="A152" s="16">
        <v>2</v>
      </c>
      <c r="B152" s="17" t="s">
        <v>1166</v>
      </c>
      <c r="C152" s="16">
        <v>0</v>
      </c>
      <c r="D152" s="74" t="s">
        <v>2918</v>
      </c>
      <c r="E152" s="84" t="s">
        <v>871</v>
      </c>
      <c r="F152" s="76">
        <v>12</v>
      </c>
      <c r="G152" s="16" t="s">
        <v>711</v>
      </c>
      <c r="H152" s="15" t="s">
        <v>2897</v>
      </c>
      <c r="I152" s="15" t="s">
        <v>3059</v>
      </c>
      <c r="J152" s="15" t="s">
        <v>2919</v>
      </c>
      <c r="K152" s="15">
        <v>1</v>
      </c>
      <c r="L152" s="77">
        <f>(((VLOOKUP($H152,'CMIP OI dimres'!$A$2:$C$35,2)*VLOOKUP($I152,'CMIP OI dimres'!$A$2:$C$35,2)*VLOOKUP($J152,'CMIP OI dimres'!$A$2:$C$35,2)*VLOOKUP($K152,'CMIP OI dimres'!$A$2:$C$35,2)*$F152)*4)/1000000)*C152</f>
        <v>0</v>
      </c>
      <c r="M152" s="77">
        <f>(((VLOOKUP($H152,'CMIP OI dimres'!$A$2:$C$35,3)*VLOOKUP($I152,'CMIP OI dimres'!$A$2:$C$35,3)*VLOOKUP($J152,'CMIP OI dimres'!$A$2:$C$35,3)*VLOOKUP($K152,'CMIP OI dimres'!$A$2:$C$35,3)*$F152)*4)/1000000)*C152</f>
        <v>0</v>
      </c>
    </row>
    <row r="153" spans="1:13" ht="13">
      <c r="A153" s="16">
        <v>3</v>
      </c>
      <c r="B153" s="17" t="s">
        <v>1016</v>
      </c>
      <c r="C153" s="16">
        <v>0</v>
      </c>
      <c r="D153" s="74" t="s">
        <v>2918</v>
      </c>
      <c r="E153" s="84" t="s">
        <v>871</v>
      </c>
      <c r="F153" s="76">
        <v>12</v>
      </c>
      <c r="G153" s="16" t="s">
        <v>711</v>
      </c>
      <c r="H153" s="15" t="s">
        <v>2897</v>
      </c>
      <c r="I153" s="15" t="s">
        <v>3059</v>
      </c>
      <c r="J153" s="15" t="s">
        <v>2919</v>
      </c>
      <c r="K153" s="15">
        <v>1</v>
      </c>
      <c r="L153" s="77">
        <f>(((VLOOKUP($H153,'CMIP OI dimres'!$A$2:$C$35,2)*VLOOKUP($I153,'CMIP OI dimres'!$A$2:$C$35,2)*VLOOKUP($J153,'CMIP OI dimres'!$A$2:$C$35,2)*VLOOKUP($K153,'CMIP OI dimres'!$A$2:$C$35,2)*$F153)*4)/1000000)*C153</f>
        <v>0</v>
      </c>
      <c r="M153" s="77">
        <f>(((VLOOKUP($H153,'CMIP OI dimres'!$A$2:$C$35,3)*VLOOKUP($I153,'CMIP OI dimres'!$A$2:$C$35,3)*VLOOKUP($J153,'CMIP OI dimres'!$A$2:$C$35,3)*VLOOKUP($K153,'CMIP OI dimres'!$A$2:$C$35,3)*$F153)*4)/1000000)*C153</f>
        <v>0</v>
      </c>
    </row>
    <row r="154" spans="1:13" ht="13">
      <c r="A154" s="16">
        <v>2</v>
      </c>
      <c r="B154" s="17" t="s">
        <v>1172</v>
      </c>
      <c r="C154" s="16">
        <v>0</v>
      </c>
      <c r="D154" s="74" t="s">
        <v>2918</v>
      </c>
      <c r="E154" s="84" t="s">
        <v>871</v>
      </c>
      <c r="F154" s="76">
        <v>12</v>
      </c>
      <c r="G154" s="16" t="s">
        <v>711</v>
      </c>
      <c r="H154" s="15" t="s">
        <v>2897</v>
      </c>
      <c r="I154" s="15" t="s">
        <v>2912</v>
      </c>
      <c r="J154" s="15" t="s">
        <v>2919</v>
      </c>
      <c r="K154" s="15">
        <v>1</v>
      </c>
      <c r="L154" s="77">
        <f>(((VLOOKUP($H154,'CMIP OI dimres'!$A$2:$C$35,2)*VLOOKUP($I154,'CMIP OI dimres'!$A$2:$C$35,2)*VLOOKUP($J154,'CMIP OI dimres'!$A$2:$C$35,2)*VLOOKUP($K154,'CMIP OI dimres'!$A$2:$C$35,2)*$F154)*4)/1000000)*C154</f>
        <v>0</v>
      </c>
      <c r="M154" s="77">
        <f>(((VLOOKUP($H154,'CMIP OI dimres'!$A$2:$C$35,3)*VLOOKUP($I154,'CMIP OI dimres'!$A$2:$C$35,3)*VLOOKUP($J154,'CMIP OI dimres'!$A$2:$C$35,3)*VLOOKUP($K154,'CMIP OI dimres'!$A$2:$C$35,3)*$F154)*4)/1000000)*C154</f>
        <v>0</v>
      </c>
    </row>
    <row r="155" spans="1:13" ht="13">
      <c r="A155" s="16">
        <v>3</v>
      </c>
      <c r="B155" s="17" t="s">
        <v>1173</v>
      </c>
      <c r="C155" s="16">
        <v>0</v>
      </c>
      <c r="D155" s="74" t="s">
        <v>2918</v>
      </c>
      <c r="E155" s="84" t="s">
        <v>871</v>
      </c>
      <c r="F155" s="76">
        <v>12</v>
      </c>
      <c r="G155" s="16" t="s">
        <v>711</v>
      </c>
      <c r="H155" s="15" t="s">
        <v>2897</v>
      </c>
      <c r="I155" s="15" t="s">
        <v>2912</v>
      </c>
      <c r="J155" s="15" t="s">
        <v>2919</v>
      </c>
      <c r="K155" s="15">
        <v>1</v>
      </c>
      <c r="L155" s="77">
        <f>(((VLOOKUP($H155,'CMIP OI dimres'!$A$2:$C$35,2)*VLOOKUP($I155,'CMIP OI dimres'!$A$2:$C$35,2)*VLOOKUP($J155,'CMIP OI dimres'!$A$2:$C$35,2)*VLOOKUP($K155,'CMIP OI dimres'!$A$2:$C$35,2)*$F155)*4)/1000000)*C155</f>
        <v>0</v>
      </c>
      <c r="M155" s="77">
        <f>(((VLOOKUP($H155,'CMIP OI dimres'!$A$2:$C$35,3)*VLOOKUP($I155,'CMIP OI dimres'!$A$2:$C$35,3)*VLOOKUP($J155,'CMIP OI dimres'!$A$2:$C$35,3)*VLOOKUP($K155,'CMIP OI dimres'!$A$2:$C$35,3)*$F155)*4)/1000000)*C155</f>
        <v>0</v>
      </c>
    </row>
    <row r="156" spans="1:13" ht="13">
      <c r="A156" s="16">
        <v>3</v>
      </c>
      <c r="B156" s="17" t="s">
        <v>1922</v>
      </c>
      <c r="C156" s="16">
        <v>1</v>
      </c>
      <c r="D156" s="74" t="s">
        <v>2918</v>
      </c>
      <c r="E156" s="84" t="s">
        <v>871</v>
      </c>
      <c r="F156" s="76">
        <v>12</v>
      </c>
      <c r="G156" s="16" t="s">
        <v>711</v>
      </c>
      <c r="H156" s="15" t="s">
        <v>2933</v>
      </c>
      <c r="I156" s="15" t="s">
        <v>2897</v>
      </c>
      <c r="J156" s="15">
        <v>1</v>
      </c>
      <c r="K156" s="15">
        <v>1</v>
      </c>
      <c r="L156" s="77">
        <f>(((VLOOKUP($H156,'CMIP OI dimres'!$A$2:$C$35,2)*VLOOKUP($I156,'CMIP OI dimres'!$A$2:$C$35,2)*VLOOKUP($J156,'CMIP OI dimres'!$A$2:$C$35,2)*VLOOKUP($K156,'CMIP OI dimres'!$A$2:$C$35,2)*$F156)*4)/1000000)*C156</f>
        <v>414.72</v>
      </c>
      <c r="M156" s="77">
        <f>(((VLOOKUP($H156,'CMIP OI dimres'!$A$2:$C$35,3)*VLOOKUP($I156,'CMIP OI dimres'!$A$2:$C$35,3)*VLOOKUP($J156,'CMIP OI dimres'!$A$2:$C$35,3)*VLOOKUP($K156,'CMIP OI dimres'!$A$2:$C$35,3)*$F156)*4)/1000000)*C156</f>
        <v>5.8982400000000004</v>
      </c>
    </row>
    <row r="157" spans="1:13" ht="13">
      <c r="A157" s="16">
        <v>3</v>
      </c>
      <c r="B157" s="17" t="s">
        <v>1569</v>
      </c>
      <c r="C157" s="16">
        <v>1</v>
      </c>
      <c r="D157" s="74" t="s">
        <v>2918</v>
      </c>
      <c r="E157" s="84" t="s">
        <v>871</v>
      </c>
      <c r="F157" s="76">
        <v>12</v>
      </c>
      <c r="G157" s="16" t="s">
        <v>711</v>
      </c>
      <c r="H157" s="15" t="s">
        <v>2933</v>
      </c>
      <c r="I157" s="15" t="s">
        <v>2897</v>
      </c>
      <c r="J157" s="15">
        <v>1</v>
      </c>
      <c r="K157" s="15">
        <v>1</v>
      </c>
      <c r="L157" s="77">
        <f>(((VLOOKUP($H157,'CMIP OI dimres'!$A$2:$C$35,2)*VLOOKUP($I157,'CMIP OI dimres'!$A$2:$C$35,2)*VLOOKUP($J157,'CMIP OI dimres'!$A$2:$C$35,2)*VLOOKUP($K157,'CMIP OI dimres'!$A$2:$C$35,2)*$F157)*4)/1000000)*C157</f>
        <v>414.72</v>
      </c>
      <c r="M157" s="77">
        <f>(((VLOOKUP($H157,'CMIP OI dimres'!$A$2:$C$35,3)*VLOOKUP($I157,'CMIP OI dimres'!$A$2:$C$35,3)*VLOOKUP($J157,'CMIP OI dimres'!$A$2:$C$35,3)*VLOOKUP($K157,'CMIP OI dimres'!$A$2:$C$35,3)*$F157)*4)/1000000)*C157</f>
        <v>5.8982400000000004</v>
      </c>
    </row>
    <row r="158" spans="1:13" ht="13">
      <c r="A158" s="16">
        <v>3</v>
      </c>
      <c r="B158" s="17" t="s">
        <v>1702</v>
      </c>
      <c r="C158" s="16">
        <v>1</v>
      </c>
      <c r="D158" s="74" t="s">
        <v>2918</v>
      </c>
      <c r="E158" s="84" t="s">
        <v>871</v>
      </c>
      <c r="F158" s="76">
        <v>12</v>
      </c>
      <c r="G158" s="16" t="s">
        <v>711</v>
      </c>
      <c r="H158" s="15" t="s">
        <v>2933</v>
      </c>
      <c r="I158" s="15" t="s">
        <v>2897</v>
      </c>
      <c r="J158" s="15">
        <v>1</v>
      </c>
      <c r="K158" s="15">
        <v>1</v>
      </c>
      <c r="L158" s="77">
        <f>(((VLOOKUP($H158,'CMIP OI dimres'!$A$2:$C$35,2)*VLOOKUP($I158,'CMIP OI dimres'!$A$2:$C$35,2)*VLOOKUP($J158,'CMIP OI dimres'!$A$2:$C$35,2)*VLOOKUP($K158,'CMIP OI dimres'!$A$2:$C$35,2)*$F158)*4)/1000000)*C158</f>
        <v>414.72</v>
      </c>
      <c r="M158" s="77">
        <f>(((VLOOKUP($H158,'CMIP OI dimres'!$A$2:$C$35,3)*VLOOKUP($I158,'CMIP OI dimres'!$A$2:$C$35,3)*VLOOKUP($J158,'CMIP OI dimres'!$A$2:$C$35,3)*VLOOKUP($K158,'CMIP OI dimres'!$A$2:$C$35,3)*$F158)*4)/1000000)*C158</f>
        <v>5.8982400000000004</v>
      </c>
    </row>
    <row r="159" spans="1:13" ht="13">
      <c r="A159" s="16">
        <v>1</v>
      </c>
      <c r="B159" s="17" t="s">
        <v>1443</v>
      </c>
      <c r="C159" s="16">
        <v>1</v>
      </c>
      <c r="D159" s="74" t="s">
        <v>2918</v>
      </c>
      <c r="E159" s="84" t="s">
        <v>871</v>
      </c>
      <c r="F159" s="76">
        <v>12</v>
      </c>
      <c r="G159" s="16" t="s">
        <v>711</v>
      </c>
      <c r="H159" s="15" t="s">
        <v>2933</v>
      </c>
      <c r="I159" s="15" t="s">
        <v>2897</v>
      </c>
      <c r="J159" s="15">
        <v>1</v>
      </c>
      <c r="K159" s="15">
        <v>1</v>
      </c>
      <c r="L159" s="77">
        <f>(((VLOOKUP($H159,'CMIP OI dimres'!$A$2:$C$35,2)*VLOOKUP($I159,'CMIP OI dimres'!$A$2:$C$35,2)*VLOOKUP($J159,'CMIP OI dimres'!$A$2:$C$35,2)*VLOOKUP($K159,'CMIP OI dimres'!$A$2:$C$35,2)*$F159)*4)/1000000)*C159</f>
        <v>414.72</v>
      </c>
      <c r="M159" s="77">
        <f>(((VLOOKUP($H159,'CMIP OI dimres'!$A$2:$C$35,3)*VLOOKUP($I159,'CMIP OI dimres'!$A$2:$C$35,3)*VLOOKUP($J159,'CMIP OI dimres'!$A$2:$C$35,3)*VLOOKUP($K159,'CMIP OI dimres'!$A$2:$C$35,3)*$F159)*4)/1000000)*C159</f>
        <v>5.8982400000000004</v>
      </c>
    </row>
    <row r="160" spans="1:13" ht="13">
      <c r="A160" s="16">
        <v>2</v>
      </c>
      <c r="B160" s="17" t="s">
        <v>1150</v>
      </c>
      <c r="C160" s="16">
        <v>1</v>
      </c>
      <c r="D160" s="74" t="s">
        <v>2918</v>
      </c>
      <c r="E160" s="84" t="s">
        <v>871</v>
      </c>
      <c r="F160" s="76">
        <v>12</v>
      </c>
      <c r="G160" s="16" t="s">
        <v>711</v>
      </c>
      <c r="H160" s="15" t="s">
        <v>2933</v>
      </c>
      <c r="I160" s="15" t="s">
        <v>2897</v>
      </c>
      <c r="J160" s="15">
        <v>1</v>
      </c>
      <c r="K160" s="15">
        <v>1</v>
      </c>
      <c r="L160" s="77">
        <f>(((VLOOKUP($H160,'CMIP OI dimres'!$A$2:$C$35,2)*VLOOKUP($I160,'CMIP OI dimres'!$A$2:$C$35,2)*VLOOKUP($J160,'CMIP OI dimres'!$A$2:$C$35,2)*VLOOKUP($K160,'CMIP OI dimres'!$A$2:$C$35,2)*$F160)*4)/1000000)*C160</f>
        <v>414.72</v>
      </c>
      <c r="M160" s="77">
        <f>(((VLOOKUP($H160,'CMIP OI dimres'!$A$2:$C$35,3)*VLOOKUP($I160,'CMIP OI dimres'!$A$2:$C$35,3)*VLOOKUP($J160,'CMIP OI dimres'!$A$2:$C$35,3)*VLOOKUP($K160,'CMIP OI dimres'!$A$2:$C$35,3)*$F160)*4)/1000000)*C160</f>
        <v>5.8982400000000004</v>
      </c>
    </row>
    <row r="161" spans="1:13" ht="13">
      <c r="A161" s="16">
        <v>2</v>
      </c>
      <c r="B161" s="17" t="s">
        <v>1300</v>
      </c>
      <c r="C161" s="16">
        <v>1</v>
      </c>
      <c r="D161" s="74" t="s">
        <v>2918</v>
      </c>
      <c r="E161" s="84" t="s">
        <v>871</v>
      </c>
      <c r="F161" s="76">
        <v>12</v>
      </c>
      <c r="G161" s="16" t="s">
        <v>711</v>
      </c>
      <c r="H161" s="15" t="s">
        <v>2933</v>
      </c>
      <c r="I161" s="15" t="s">
        <v>2897</v>
      </c>
      <c r="J161" s="15">
        <v>1</v>
      </c>
      <c r="K161" s="15">
        <v>1</v>
      </c>
      <c r="L161" s="77">
        <f>(((VLOOKUP($H161,'CMIP OI dimres'!$A$2:$C$35,2)*VLOOKUP($I161,'CMIP OI dimres'!$A$2:$C$35,2)*VLOOKUP($J161,'CMIP OI dimres'!$A$2:$C$35,2)*VLOOKUP($K161,'CMIP OI dimres'!$A$2:$C$35,2)*$F161)*4)/1000000)*C161</f>
        <v>414.72</v>
      </c>
      <c r="M161" s="77">
        <f>(((VLOOKUP($H161,'CMIP OI dimres'!$A$2:$C$35,3)*VLOOKUP($I161,'CMIP OI dimres'!$A$2:$C$35,3)*VLOOKUP($J161,'CMIP OI dimres'!$A$2:$C$35,3)*VLOOKUP($K161,'CMIP OI dimres'!$A$2:$C$35,3)*$F161)*4)/1000000)*C161</f>
        <v>5.8982400000000004</v>
      </c>
    </row>
    <row r="162" spans="1:13" ht="13">
      <c r="A162" s="16">
        <v>2</v>
      </c>
      <c r="B162" s="17" t="s">
        <v>1454</v>
      </c>
      <c r="C162" s="16">
        <v>1</v>
      </c>
      <c r="D162" s="74" t="s">
        <v>2918</v>
      </c>
      <c r="E162" s="84" t="s">
        <v>871</v>
      </c>
      <c r="F162" s="76">
        <v>12</v>
      </c>
      <c r="G162" s="16" t="s">
        <v>711</v>
      </c>
      <c r="H162" s="15" t="s">
        <v>2933</v>
      </c>
      <c r="I162" s="15" t="s">
        <v>2897</v>
      </c>
      <c r="J162" s="15">
        <v>1</v>
      </c>
      <c r="K162" s="15">
        <v>1</v>
      </c>
      <c r="L162" s="77">
        <f>(((VLOOKUP($H162,'CMIP OI dimres'!$A$2:$C$35,2)*VLOOKUP($I162,'CMIP OI dimres'!$A$2:$C$35,2)*VLOOKUP($J162,'CMIP OI dimres'!$A$2:$C$35,2)*VLOOKUP($K162,'CMIP OI dimres'!$A$2:$C$35,2)*$F162)*4)/1000000)*C162</f>
        <v>414.72</v>
      </c>
      <c r="M162" s="77">
        <f>(((VLOOKUP($H162,'CMIP OI dimres'!$A$2:$C$35,3)*VLOOKUP($I162,'CMIP OI dimres'!$A$2:$C$35,3)*VLOOKUP($J162,'CMIP OI dimres'!$A$2:$C$35,3)*VLOOKUP($K162,'CMIP OI dimres'!$A$2:$C$35,3)*$F162)*4)/1000000)*C162</f>
        <v>5.8982400000000004</v>
      </c>
    </row>
    <row r="163" spans="1:13" ht="13">
      <c r="A163" s="16">
        <v>3</v>
      </c>
      <c r="B163" s="17" t="s">
        <v>1187</v>
      </c>
      <c r="C163" s="16">
        <v>1</v>
      </c>
      <c r="D163" s="74" t="s">
        <v>2918</v>
      </c>
      <c r="E163" s="84" t="s">
        <v>871</v>
      </c>
      <c r="F163" s="76">
        <v>12</v>
      </c>
      <c r="G163" s="16" t="s">
        <v>711</v>
      </c>
      <c r="H163" s="15" t="s">
        <v>2933</v>
      </c>
      <c r="I163" s="15" t="s">
        <v>2897</v>
      </c>
      <c r="J163" s="15" t="s">
        <v>2912</v>
      </c>
      <c r="K163" s="15">
        <v>1</v>
      </c>
      <c r="L163" s="77">
        <f>(((VLOOKUP($H163,'CMIP OI dimres'!$A$2:$C$35,2)*VLOOKUP($I163,'CMIP OI dimres'!$A$2:$C$35,2)*VLOOKUP($J163,'CMIP OI dimres'!$A$2:$C$35,2)*VLOOKUP($K163,'CMIP OI dimres'!$A$2:$C$35,2)*$F163)*4)/1000000)*C163</f>
        <v>24883.200000000001</v>
      </c>
      <c r="M163" s="77">
        <f>(((VLOOKUP($H163,'CMIP OI dimres'!$A$2:$C$35,3)*VLOOKUP($I163,'CMIP OI dimres'!$A$2:$C$35,3)*VLOOKUP($J163,'CMIP OI dimres'!$A$2:$C$35,3)*VLOOKUP($K163,'CMIP OI dimres'!$A$2:$C$35,3)*$F163)*4)/1000000)*C163</f>
        <v>353.89440000000002</v>
      </c>
    </row>
    <row r="164" spans="1:13" ht="13">
      <c r="A164" s="16">
        <v>2</v>
      </c>
      <c r="B164" s="17" t="s">
        <v>1151</v>
      </c>
      <c r="C164" s="16">
        <v>1</v>
      </c>
      <c r="D164" s="74" t="s">
        <v>2918</v>
      </c>
      <c r="E164" s="84" t="s">
        <v>871</v>
      </c>
      <c r="F164" s="76">
        <v>12</v>
      </c>
      <c r="G164" s="16" t="s">
        <v>711</v>
      </c>
      <c r="H164" s="15" t="s">
        <v>2933</v>
      </c>
      <c r="I164" s="15" t="s">
        <v>2897</v>
      </c>
      <c r="J164" s="15">
        <v>1</v>
      </c>
      <c r="K164" s="15">
        <v>1</v>
      </c>
      <c r="L164" s="77">
        <f>(((VLOOKUP($H164,'CMIP OI dimres'!$A$2:$C$35,2)*VLOOKUP($I164,'CMIP OI dimres'!$A$2:$C$35,2)*VLOOKUP($J164,'CMIP OI dimres'!$A$2:$C$35,2)*VLOOKUP($K164,'CMIP OI dimres'!$A$2:$C$35,2)*$F164)*4)/1000000)*C164</f>
        <v>414.72</v>
      </c>
      <c r="M164" s="77">
        <f>(((VLOOKUP($H164,'CMIP OI dimres'!$A$2:$C$35,3)*VLOOKUP($I164,'CMIP OI dimres'!$A$2:$C$35,3)*VLOOKUP($J164,'CMIP OI dimres'!$A$2:$C$35,3)*VLOOKUP($K164,'CMIP OI dimres'!$A$2:$C$35,3)*$F164)*4)/1000000)*C164</f>
        <v>5.8982400000000004</v>
      </c>
    </row>
    <row r="165" spans="1:13" ht="13">
      <c r="A165" s="16">
        <v>2</v>
      </c>
      <c r="B165" s="17" t="s">
        <v>1244</v>
      </c>
      <c r="C165" s="16">
        <v>1</v>
      </c>
      <c r="D165" s="74" t="s">
        <v>2918</v>
      </c>
      <c r="E165" s="84" t="s">
        <v>871</v>
      </c>
      <c r="F165" s="76">
        <v>12</v>
      </c>
      <c r="G165" s="16" t="s">
        <v>711</v>
      </c>
      <c r="H165" s="15" t="s">
        <v>2933</v>
      </c>
      <c r="I165" s="15" t="s">
        <v>2897</v>
      </c>
      <c r="J165" s="15" t="s">
        <v>2912</v>
      </c>
      <c r="K165" s="15">
        <v>1</v>
      </c>
      <c r="L165" s="77">
        <f>(((VLOOKUP($H165,'CMIP OI dimres'!$A$2:$C$35,2)*VLOOKUP($I165,'CMIP OI dimres'!$A$2:$C$35,2)*VLOOKUP($J165,'CMIP OI dimres'!$A$2:$C$35,2)*VLOOKUP($K165,'CMIP OI dimres'!$A$2:$C$35,2)*$F165)*4)/1000000)*C165</f>
        <v>24883.200000000001</v>
      </c>
      <c r="M165" s="77">
        <f>(((VLOOKUP($H165,'CMIP OI dimres'!$A$2:$C$35,3)*VLOOKUP($I165,'CMIP OI dimres'!$A$2:$C$35,3)*VLOOKUP($J165,'CMIP OI dimres'!$A$2:$C$35,3)*VLOOKUP($K165,'CMIP OI dimres'!$A$2:$C$35,3)*$F165)*4)/1000000)*C165</f>
        <v>353.89440000000002</v>
      </c>
    </row>
    <row r="166" spans="1:13" ht="13">
      <c r="A166" s="16">
        <v>2</v>
      </c>
      <c r="B166" s="17" t="s">
        <v>1457</v>
      </c>
      <c r="C166" s="16">
        <v>1</v>
      </c>
      <c r="D166" s="74" t="s">
        <v>2918</v>
      </c>
      <c r="E166" s="84" t="s">
        <v>871</v>
      </c>
      <c r="F166" s="76">
        <v>12</v>
      </c>
      <c r="G166" s="16" t="s">
        <v>711</v>
      </c>
      <c r="H166" s="15" t="s">
        <v>2933</v>
      </c>
      <c r="I166" s="15" t="s">
        <v>2897</v>
      </c>
      <c r="J166" s="15">
        <v>1</v>
      </c>
      <c r="K166" s="15">
        <v>1</v>
      </c>
      <c r="L166" s="77">
        <f>(((VLOOKUP($H166,'CMIP OI dimres'!$A$2:$C$35,2)*VLOOKUP($I166,'CMIP OI dimres'!$A$2:$C$35,2)*VLOOKUP($J166,'CMIP OI dimres'!$A$2:$C$35,2)*VLOOKUP($K166,'CMIP OI dimres'!$A$2:$C$35,2)*$F166)*4)/1000000)*C166</f>
        <v>414.72</v>
      </c>
      <c r="M166" s="77">
        <f>(((VLOOKUP($H166,'CMIP OI dimres'!$A$2:$C$35,3)*VLOOKUP($I166,'CMIP OI dimres'!$A$2:$C$35,3)*VLOOKUP($J166,'CMIP OI dimres'!$A$2:$C$35,3)*VLOOKUP($K166,'CMIP OI dimres'!$A$2:$C$35,3)*$F166)*4)/1000000)*C166</f>
        <v>5.8982400000000004</v>
      </c>
    </row>
    <row r="167" spans="1:13" ht="13">
      <c r="A167" s="16">
        <v>1</v>
      </c>
      <c r="B167" s="17" t="s">
        <v>1154</v>
      </c>
      <c r="C167" s="16">
        <v>1</v>
      </c>
      <c r="D167" s="74" t="s">
        <v>2918</v>
      </c>
      <c r="E167" s="84" t="s">
        <v>871</v>
      </c>
      <c r="F167" s="76">
        <v>12</v>
      </c>
      <c r="G167" s="16" t="s">
        <v>712</v>
      </c>
      <c r="H167" s="15" t="s">
        <v>2933</v>
      </c>
      <c r="I167" s="15" t="s">
        <v>2897</v>
      </c>
      <c r="J167" s="15">
        <v>1</v>
      </c>
      <c r="K167" s="15">
        <v>1</v>
      </c>
      <c r="L167" s="77">
        <f>(((VLOOKUP($H167,'CMIP OI dimres'!$A$2:$C$35,2)*VLOOKUP($I167,'CMIP OI dimres'!$A$2:$C$35,2)*VLOOKUP($J167,'CMIP OI dimres'!$A$2:$C$35,2)*VLOOKUP($K167,'CMIP OI dimres'!$A$2:$C$35,2)*$F167)*4)/1000000)*C167</f>
        <v>414.72</v>
      </c>
      <c r="M167" s="77">
        <f>(((VLOOKUP($H167,'CMIP OI dimres'!$A$2:$C$35,3)*VLOOKUP($I167,'CMIP OI dimres'!$A$2:$C$35,3)*VLOOKUP($J167,'CMIP OI dimres'!$A$2:$C$35,3)*VLOOKUP($K167,'CMIP OI dimres'!$A$2:$C$35,3)*$F167)*4)/1000000)*C167</f>
        <v>5.8982400000000004</v>
      </c>
    </row>
    <row r="168" spans="1:13" ht="13">
      <c r="A168" s="16">
        <v>2</v>
      </c>
      <c r="B168" s="17" t="s">
        <v>1591</v>
      </c>
      <c r="C168" s="16">
        <v>1</v>
      </c>
      <c r="D168" s="74" t="s">
        <v>2918</v>
      </c>
      <c r="E168" s="84" t="s">
        <v>871</v>
      </c>
      <c r="F168" s="76">
        <v>12</v>
      </c>
      <c r="G168" s="16" t="s">
        <v>711</v>
      </c>
      <c r="H168" s="15" t="s">
        <v>2933</v>
      </c>
      <c r="I168" s="15" t="s">
        <v>2897</v>
      </c>
      <c r="J168" s="15">
        <v>1</v>
      </c>
      <c r="K168" s="15">
        <v>1</v>
      </c>
      <c r="L168" s="77">
        <f>(((VLOOKUP($H168,'CMIP OI dimres'!$A$2:$C$35,2)*VLOOKUP($I168,'CMIP OI dimres'!$A$2:$C$35,2)*VLOOKUP($J168,'CMIP OI dimres'!$A$2:$C$35,2)*VLOOKUP($K168,'CMIP OI dimres'!$A$2:$C$35,2)*$F168)*4)/1000000)*C168</f>
        <v>414.72</v>
      </c>
      <c r="M168" s="77">
        <f>(((VLOOKUP($H168,'CMIP OI dimres'!$A$2:$C$35,3)*VLOOKUP($I168,'CMIP OI dimres'!$A$2:$C$35,3)*VLOOKUP($J168,'CMIP OI dimres'!$A$2:$C$35,3)*VLOOKUP($K168,'CMIP OI dimres'!$A$2:$C$35,3)*$F168)*4)/1000000)*C168</f>
        <v>5.8982400000000004</v>
      </c>
    </row>
    <row r="169" spans="1:13" ht="13">
      <c r="A169" s="16">
        <v>2</v>
      </c>
      <c r="B169" s="17" t="s">
        <v>1594</v>
      </c>
      <c r="C169" s="16">
        <v>1</v>
      </c>
      <c r="D169" s="74" t="s">
        <v>2918</v>
      </c>
      <c r="E169" s="84" t="s">
        <v>871</v>
      </c>
      <c r="F169" s="76">
        <v>12</v>
      </c>
      <c r="G169" s="16" t="s">
        <v>711</v>
      </c>
      <c r="H169" s="15" t="s">
        <v>2897</v>
      </c>
      <c r="I169" s="15" t="s">
        <v>2919</v>
      </c>
      <c r="J169" s="15">
        <v>1</v>
      </c>
      <c r="K169" s="15">
        <v>1</v>
      </c>
      <c r="L169" s="77">
        <f>(((VLOOKUP($H169,'CMIP OI dimres'!$A$2:$C$35,2)*VLOOKUP($I169,'CMIP OI dimres'!$A$2:$C$35,2)*VLOOKUP($J169,'CMIP OI dimres'!$A$2:$C$35,2)*VLOOKUP($K169,'CMIP OI dimres'!$A$2:$C$35,2)*$F169)*4)/1000000)*C169</f>
        <v>0.34560000000000002</v>
      </c>
      <c r="M169" s="77">
        <f>(((VLOOKUP($H169,'CMIP OI dimres'!$A$2:$C$35,3)*VLOOKUP($I169,'CMIP OI dimres'!$A$2:$C$35,3)*VLOOKUP($J169,'CMIP OI dimres'!$A$2:$C$35,3)*VLOOKUP($K169,'CMIP OI dimres'!$A$2:$C$35,3)*$F169)*4)/1000000)*C169</f>
        <v>4.6080000000000003E-2</v>
      </c>
    </row>
    <row r="170" spans="1:13" ht="13">
      <c r="A170" s="16">
        <v>2</v>
      </c>
      <c r="B170" s="17" t="s">
        <v>1597</v>
      </c>
      <c r="C170" s="16">
        <v>1</v>
      </c>
      <c r="D170" s="74" t="s">
        <v>2918</v>
      </c>
      <c r="E170" s="84" t="s">
        <v>871</v>
      </c>
      <c r="F170" s="76">
        <v>12</v>
      </c>
      <c r="G170" s="16" t="s">
        <v>711</v>
      </c>
      <c r="H170" s="15" t="s">
        <v>2897</v>
      </c>
      <c r="I170" s="15" t="s">
        <v>2919</v>
      </c>
      <c r="J170" s="15">
        <v>1</v>
      </c>
      <c r="K170" s="15">
        <v>1</v>
      </c>
      <c r="L170" s="77">
        <f>(((VLOOKUP($H170,'CMIP OI dimres'!$A$2:$C$35,2)*VLOOKUP($I170,'CMIP OI dimres'!$A$2:$C$35,2)*VLOOKUP($J170,'CMIP OI dimres'!$A$2:$C$35,2)*VLOOKUP($K170,'CMIP OI dimres'!$A$2:$C$35,2)*$F170)*4)/1000000)*C170</f>
        <v>0.34560000000000002</v>
      </c>
      <c r="M170" s="77">
        <f>(((VLOOKUP($H170,'CMIP OI dimres'!$A$2:$C$35,3)*VLOOKUP($I170,'CMIP OI dimres'!$A$2:$C$35,3)*VLOOKUP($J170,'CMIP OI dimres'!$A$2:$C$35,3)*VLOOKUP($K170,'CMIP OI dimres'!$A$2:$C$35,3)*$F170)*4)/1000000)*C170</f>
        <v>4.6080000000000003E-2</v>
      </c>
    </row>
    <row r="171" spans="1:13" ht="13">
      <c r="A171" s="16">
        <v>1</v>
      </c>
      <c r="B171" s="17" t="s">
        <v>915</v>
      </c>
      <c r="C171" s="16">
        <v>1</v>
      </c>
      <c r="D171" s="74" t="s">
        <v>2918</v>
      </c>
      <c r="E171" s="84" t="s">
        <v>871</v>
      </c>
      <c r="F171" s="76">
        <v>12</v>
      </c>
      <c r="G171" s="16" t="s">
        <v>711</v>
      </c>
      <c r="H171" s="15" t="s">
        <v>2933</v>
      </c>
      <c r="I171" s="15" t="s">
        <v>2897</v>
      </c>
      <c r="J171" s="15" t="s">
        <v>2912</v>
      </c>
      <c r="K171" s="15">
        <v>1</v>
      </c>
      <c r="L171" s="77">
        <f>(((VLOOKUP($H171,'CMIP OI dimres'!$A$2:$C$35,2)*VLOOKUP($I171,'CMIP OI dimres'!$A$2:$C$35,2)*VLOOKUP($J171,'CMIP OI dimres'!$A$2:$C$35,2)*VLOOKUP($K171,'CMIP OI dimres'!$A$2:$C$35,2)*$F171)*4)/1000000)*C171</f>
        <v>24883.200000000001</v>
      </c>
      <c r="M171" s="77">
        <f>(((VLOOKUP($H171,'CMIP OI dimres'!$A$2:$C$35,3)*VLOOKUP($I171,'CMIP OI dimres'!$A$2:$C$35,3)*VLOOKUP($J171,'CMIP OI dimres'!$A$2:$C$35,3)*VLOOKUP($K171,'CMIP OI dimres'!$A$2:$C$35,3)*$F171)*4)/1000000)*C171</f>
        <v>353.89440000000002</v>
      </c>
    </row>
    <row r="172" spans="1:13" ht="13">
      <c r="A172" s="16">
        <v>1</v>
      </c>
      <c r="B172" s="17" t="s">
        <v>1095</v>
      </c>
      <c r="C172" s="16">
        <v>1</v>
      </c>
      <c r="D172" s="74" t="s">
        <v>2918</v>
      </c>
      <c r="E172" s="84" t="s">
        <v>871</v>
      </c>
      <c r="F172" s="76">
        <v>12</v>
      </c>
      <c r="G172" s="16" t="s">
        <v>711</v>
      </c>
      <c r="H172" s="15">
        <v>1</v>
      </c>
      <c r="I172" s="15">
        <v>1</v>
      </c>
      <c r="J172" s="15">
        <v>1</v>
      </c>
      <c r="K172" s="15">
        <v>1</v>
      </c>
      <c r="L172" s="77">
        <f>(((VLOOKUP($H172,'CMIP OI dimres'!$A$2:$C$35,2)*VLOOKUP($I172,'CMIP OI dimres'!$A$2:$C$35,2)*VLOOKUP($J172,'CMIP OI dimres'!$A$2:$C$35,2)*VLOOKUP($K172,'CMIP OI dimres'!$A$2:$C$35,2)*$F172)*4)/1000000)*C172</f>
        <v>4.8000000000000001E-5</v>
      </c>
      <c r="M172" s="77">
        <f>(((VLOOKUP($H172,'CMIP OI dimres'!$A$2:$C$35,3)*VLOOKUP($I172,'CMIP OI dimres'!$A$2:$C$35,3)*VLOOKUP($J172,'CMIP OI dimres'!$A$2:$C$35,3)*VLOOKUP($K172,'CMIP OI dimres'!$A$2:$C$35,3)*$F172)*4)/1000000)*C172</f>
        <v>4.8000000000000001E-5</v>
      </c>
    </row>
    <row r="173" spans="1:13" ht="13">
      <c r="A173" s="16">
        <v>2</v>
      </c>
      <c r="B173" s="17" t="s">
        <v>456</v>
      </c>
      <c r="C173" s="16">
        <v>1</v>
      </c>
      <c r="D173" s="74" t="s">
        <v>2918</v>
      </c>
      <c r="E173" s="84" t="s">
        <v>871</v>
      </c>
      <c r="F173" s="76">
        <v>12</v>
      </c>
      <c r="G173" s="16" t="s">
        <v>711</v>
      </c>
      <c r="H173" s="15" t="s">
        <v>2933</v>
      </c>
      <c r="I173" s="15" t="s">
        <v>2897</v>
      </c>
      <c r="J173" s="15">
        <v>1</v>
      </c>
      <c r="K173" s="15">
        <v>1</v>
      </c>
      <c r="L173" s="77">
        <f>(((VLOOKUP($H173,'CMIP OI dimres'!$A$2:$C$35,2)*VLOOKUP($I173,'CMIP OI dimres'!$A$2:$C$35,2)*VLOOKUP($J173,'CMIP OI dimres'!$A$2:$C$35,2)*VLOOKUP($K173,'CMIP OI dimres'!$A$2:$C$35,2)*$F173)*4)/1000000)*C173</f>
        <v>414.72</v>
      </c>
      <c r="M173" s="77">
        <f>(((VLOOKUP($H173,'CMIP OI dimres'!$A$2:$C$35,3)*VLOOKUP($I173,'CMIP OI dimres'!$A$2:$C$35,3)*VLOOKUP($J173,'CMIP OI dimres'!$A$2:$C$35,3)*VLOOKUP($K173,'CMIP OI dimres'!$A$2:$C$35,3)*$F173)*4)/1000000)*C173</f>
        <v>5.8982400000000004</v>
      </c>
    </row>
    <row r="174" spans="1:13" ht="13">
      <c r="A174" s="16">
        <v>1</v>
      </c>
      <c r="B174" s="17" t="s">
        <v>1600</v>
      </c>
      <c r="C174" s="16">
        <v>1</v>
      </c>
      <c r="D174" s="74" t="s">
        <v>2918</v>
      </c>
      <c r="E174" s="84" t="s">
        <v>871</v>
      </c>
      <c r="F174" s="76">
        <v>12</v>
      </c>
      <c r="G174" s="16" t="s">
        <v>711</v>
      </c>
      <c r="H174" s="15" t="s">
        <v>2933</v>
      </c>
      <c r="I174" s="15" t="s">
        <v>2897</v>
      </c>
      <c r="J174" s="15">
        <v>1</v>
      </c>
      <c r="K174" s="15">
        <v>1</v>
      </c>
      <c r="L174" s="77">
        <f>(((VLOOKUP($H174,'CMIP OI dimres'!$A$2:$C$35,2)*VLOOKUP($I174,'CMIP OI dimres'!$A$2:$C$35,2)*VLOOKUP($J174,'CMIP OI dimres'!$A$2:$C$35,2)*VLOOKUP($K174,'CMIP OI dimres'!$A$2:$C$35,2)*$F174)*4)/1000000)*C174</f>
        <v>414.72</v>
      </c>
      <c r="M174" s="77">
        <f>(((VLOOKUP($H174,'CMIP OI dimres'!$A$2:$C$35,3)*VLOOKUP($I174,'CMIP OI dimres'!$A$2:$C$35,3)*VLOOKUP($J174,'CMIP OI dimres'!$A$2:$C$35,3)*VLOOKUP($K174,'CMIP OI dimres'!$A$2:$C$35,3)*$F174)*4)/1000000)*C174</f>
        <v>5.8982400000000004</v>
      </c>
    </row>
    <row r="175" spans="1:13" ht="13">
      <c r="A175" s="16">
        <v>2</v>
      </c>
      <c r="B175" s="17" t="s">
        <v>1603</v>
      </c>
      <c r="C175" s="16">
        <v>0</v>
      </c>
      <c r="D175" s="74" t="s">
        <v>2918</v>
      </c>
      <c r="E175" s="84" t="s">
        <v>871</v>
      </c>
      <c r="F175" s="76">
        <v>12</v>
      </c>
      <c r="G175" s="16" t="s">
        <v>711</v>
      </c>
      <c r="H175" s="15" t="s">
        <v>2933</v>
      </c>
      <c r="I175" s="15" t="s">
        <v>2897</v>
      </c>
      <c r="J175" s="15">
        <v>1</v>
      </c>
      <c r="K175" s="15">
        <v>1</v>
      </c>
      <c r="L175" s="77">
        <f>(((VLOOKUP($H175,'CMIP OI dimres'!$A$2:$C$35,2)*VLOOKUP($I175,'CMIP OI dimres'!$A$2:$C$35,2)*VLOOKUP($J175,'CMIP OI dimres'!$A$2:$C$35,2)*VLOOKUP($K175,'CMIP OI dimres'!$A$2:$C$35,2)*$F175)*4)/1000000)*C175</f>
        <v>0</v>
      </c>
      <c r="M175" s="77">
        <f>(((VLOOKUP($H175,'CMIP OI dimres'!$A$2:$C$35,3)*VLOOKUP($I175,'CMIP OI dimres'!$A$2:$C$35,3)*VLOOKUP($J175,'CMIP OI dimres'!$A$2:$C$35,3)*VLOOKUP($K175,'CMIP OI dimres'!$A$2:$C$35,3)*$F175)*4)/1000000)*C175</f>
        <v>0</v>
      </c>
    </row>
    <row r="176" spans="1:13" ht="13">
      <c r="A176" s="16">
        <v>2</v>
      </c>
      <c r="B176" s="17" t="s">
        <v>1327</v>
      </c>
      <c r="C176" s="16">
        <v>1</v>
      </c>
      <c r="D176" s="74" t="s">
        <v>2918</v>
      </c>
      <c r="E176" s="84" t="s">
        <v>871</v>
      </c>
      <c r="F176" s="76">
        <v>12</v>
      </c>
      <c r="G176" s="16" t="s">
        <v>711</v>
      </c>
      <c r="H176" s="15" t="s">
        <v>2933</v>
      </c>
      <c r="I176" s="15" t="s">
        <v>2897</v>
      </c>
      <c r="J176" s="15">
        <v>1</v>
      </c>
      <c r="K176" s="15">
        <v>1</v>
      </c>
      <c r="L176" s="77">
        <f>(((VLOOKUP($H176,'CMIP OI dimres'!$A$2:$C$35,2)*VLOOKUP($I176,'CMIP OI dimres'!$A$2:$C$35,2)*VLOOKUP($J176,'CMIP OI dimres'!$A$2:$C$35,2)*VLOOKUP($K176,'CMIP OI dimres'!$A$2:$C$35,2)*$F176)*4)/1000000)*C176</f>
        <v>414.72</v>
      </c>
      <c r="M176" s="77">
        <f>(((VLOOKUP($H176,'CMIP OI dimres'!$A$2:$C$35,3)*VLOOKUP($I176,'CMIP OI dimres'!$A$2:$C$35,3)*VLOOKUP($J176,'CMIP OI dimres'!$A$2:$C$35,3)*VLOOKUP($K176,'CMIP OI dimres'!$A$2:$C$35,3)*$F176)*4)/1000000)*C176</f>
        <v>5.8982400000000004</v>
      </c>
    </row>
    <row r="177" spans="1:13" ht="13">
      <c r="A177" s="16">
        <v>2</v>
      </c>
      <c r="B177" s="17" t="s">
        <v>1481</v>
      </c>
      <c r="C177" s="16">
        <v>0</v>
      </c>
      <c r="D177" s="74" t="s">
        <v>2918</v>
      </c>
      <c r="E177" s="84" t="s">
        <v>871</v>
      </c>
      <c r="F177" s="76">
        <v>12</v>
      </c>
      <c r="G177" s="16" t="s">
        <v>711</v>
      </c>
      <c r="H177" s="15" t="s">
        <v>2933</v>
      </c>
      <c r="I177" s="15" t="s">
        <v>2897</v>
      </c>
      <c r="J177" s="15">
        <v>1</v>
      </c>
      <c r="K177" s="15">
        <v>1</v>
      </c>
      <c r="L177" s="77">
        <f>(((VLOOKUP($H177,'CMIP OI dimres'!$A$2:$C$35,2)*VLOOKUP($I177,'CMIP OI dimres'!$A$2:$C$35,2)*VLOOKUP($J177,'CMIP OI dimres'!$A$2:$C$35,2)*VLOOKUP($K177,'CMIP OI dimres'!$A$2:$C$35,2)*$F177)*4)/1000000)*C177</f>
        <v>0</v>
      </c>
      <c r="M177" s="77">
        <f>(((VLOOKUP($H177,'CMIP OI dimres'!$A$2:$C$35,3)*VLOOKUP($I177,'CMIP OI dimres'!$A$2:$C$35,3)*VLOOKUP($J177,'CMIP OI dimres'!$A$2:$C$35,3)*VLOOKUP($K177,'CMIP OI dimres'!$A$2:$C$35,3)*$F177)*4)/1000000)*C177</f>
        <v>0</v>
      </c>
    </row>
    <row r="178" spans="1:13" ht="13">
      <c r="A178" s="16">
        <v>2</v>
      </c>
      <c r="B178" s="17" t="s">
        <v>1484</v>
      </c>
      <c r="C178" s="16">
        <v>1</v>
      </c>
      <c r="D178" s="74" t="s">
        <v>2918</v>
      </c>
      <c r="E178" s="84" t="s">
        <v>871</v>
      </c>
      <c r="F178" s="76">
        <v>12</v>
      </c>
      <c r="G178" s="16" t="s">
        <v>711</v>
      </c>
      <c r="H178" s="15" t="s">
        <v>2933</v>
      </c>
      <c r="I178" s="15" t="s">
        <v>2897</v>
      </c>
      <c r="J178" s="15">
        <v>1</v>
      </c>
      <c r="K178" s="15">
        <v>1</v>
      </c>
      <c r="L178" s="77">
        <f>(((VLOOKUP($H178,'CMIP OI dimres'!$A$2:$C$35,2)*VLOOKUP($I178,'CMIP OI dimres'!$A$2:$C$35,2)*VLOOKUP($J178,'CMIP OI dimres'!$A$2:$C$35,2)*VLOOKUP($K178,'CMIP OI dimres'!$A$2:$C$35,2)*$F178)*4)/1000000)*C178</f>
        <v>414.72</v>
      </c>
      <c r="M178" s="77">
        <f>(((VLOOKUP($H178,'CMIP OI dimres'!$A$2:$C$35,3)*VLOOKUP($I178,'CMIP OI dimres'!$A$2:$C$35,3)*VLOOKUP($J178,'CMIP OI dimres'!$A$2:$C$35,3)*VLOOKUP($K178,'CMIP OI dimres'!$A$2:$C$35,3)*$F178)*4)/1000000)*C178</f>
        <v>5.8982400000000004</v>
      </c>
    </row>
    <row r="179" spans="1:13" ht="13">
      <c r="A179" s="16">
        <v>1</v>
      </c>
      <c r="B179" s="17" t="s">
        <v>576</v>
      </c>
      <c r="C179" s="16">
        <v>1</v>
      </c>
      <c r="D179" s="74" t="s">
        <v>2918</v>
      </c>
      <c r="E179" s="84" t="s">
        <v>871</v>
      </c>
      <c r="F179" s="76">
        <v>12</v>
      </c>
      <c r="G179" s="16" t="s">
        <v>711</v>
      </c>
      <c r="H179" s="15" t="s">
        <v>2933</v>
      </c>
      <c r="I179" s="15" t="s">
        <v>2897</v>
      </c>
      <c r="J179" s="15" t="s">
        <v>2912</v>
      </c>
      <c r="K179" s="15">
        <v>1</v>
      </c>
      <c r="L179" s="77">
        <f>(((VLOOKUP($H179,'CMIP OI dimres'!$A$2:$C$35,2)*VLOOKUP($I179,'CMIP OI dimres'!$A$2:$C$35,2)*VLOOKUP($J179,'CMIP OI dimres'!$A$2:$C$35,2)*VLOOKUP($K179,'CMIP OI dimres'!$A$2:$C$35,2)*$F179)*4)/1000000)*C179</f>
        <v>24883.200000000001</v>
      </c>
      <c r="M179" s="77">
        <f>(((VLOOKUP($H179,'CMIP OI dimres'!$A$2:$C$35,3)*VLOOKUP($I179,'CMIP OI dimres'!$A$2:$C$35,3)*VLOOKUP($J179,'CMIP OI dimres'!$A$2:$C$35,3)*VLOOKUP($K179,'CMIP OI dimres'!$A$2:$C$35,3)*$F179)*4)/1000000)*C179</f>
        <v>353.89440000000002</v>
      </c>
    </row>
    <row r="180" spans="1:13" ht="13">
      <c r="A180" s="16">
        <v>1</v>
      </c>
      <c r="B180" s="17" t="s">
        <v>822</v>
      </c>
      <c r="C180" s="16">
        <v>1</v>
      </c>
      <c r="D180" s="74" t="s">
        <v>2918</v>
      </c>
      <c r="E180" s="84" t="s">
        <v>871</v>
      </c>
      <c r="F180" s="76">
        <v>12</v>
      </c>
      <c r="G180" s="16" t="s">
        <v>711</v>
      </c>
      <c r="H180" s="15">
        <v>1</v>
      </c>
      <c r="I180" s="15">
        <v>1</v>
      </c>
      <c r="J180" s="15">
        <v>1</v>
      </c>
      <c r="K180" s="15">
        <v>1</v>
      </c>
      <c r="L180" s="77">
        <f>(((VLOOKUP($H180,'CMIP OI dimres'!$A$2:$C$35,2)*VLOOKUP($I180,'CMIP OI dimres'!$A$2:$C$35,2)*VLOOKUP($J180,'CMIP OI dimres'!$A$2:$C$35,2)*VLOOKUP($K180,'CMIP OI dimres'!$A$2:$C$35,2)*$F180)*4)/1000000)*C180</f>
        <v>4.8000000000000001E-5</v>
      </c>
      <c r="M180" s="77">
        <f>(((VLOOKUP($H180,'CMIP OI dimres'!$A$2:$C$35,3)*VLOOKUP($I180,'CMIP OI dimres'!$A$2:$C$35,3)*VLOOKUP($J180,'CMIP OI dimres'!$A$2:$C$35,3)*VLOOKUP($K180,'CMIP OI dimres'!$A$2:$C$35,3)*$F180)*4)/1000000)*C180</f>
        <v>4.8000000000000001E-5</v>
      </c>
    </row>
    <row r="181" spans="1:13" ht="13">
      <c r="A181" s="16">
        <v>1</v>
      </c>
      <c r="B181" s="17" t="s">
        <v>1488</v>
      </c>
      <c r="C181" s="16">
        <v>1</v>
      </c>
      <c r="D181" s="74" t="s">
        <v>2918</v>
      </c>
      <c r="E181" s="84" t="s">
        <v>871</v>
      </c>
      <c r="F181" s="76">
        <v>12</v>
      </c>
      <c r="G181" s="16" t="s">
        <v>711</v>
      </c>
      <c r="H181" s="15" t="s">
        <v>2933</v>
      </c>
      <c r="I181" s="15" t="s">
        <v>2897</v>
      </c>
      <c r="J181" s="15" t="s">
        <v>2912</v>
      </c>
      <c r="K181" s="15">
        <v>1</v>
      </c>
      <c r="L181" s="77">
        <f>(((VLOOKUP($H181,'CMIP OI dimres'!$A$2:$C$35,2)*VLOOKUP($I181,'CMIP OI dimres'!$A$2:$C$35,2)*VLOOKUP($J181,'CMIP OI dimres'!$A$2:$C$35,2)*VLOOKUP($K181,'CMIP OI dimres'!$A$2:$C$35,2)*$F181)*4)/1000000)*C181</f>
        <v>24883.200000000001</v>
      </c>
      <c r="M181" s="77">
        <f>(((VLOOKUP($H181,'CMIP OI dimres'!$A$2:$C$35,3)*VLOOKUP($I181,'CMIP OI dimres'!$A$2:$C$35,3)*VLOOKUP($J181,'CMIP OI dimres'!$A$2:$C$35,3)*VLOOKUP($K181,'CMIP OI dimres'!$A$2:$C$35,3)*$F181)*4)/1000000)*C181</f>
        <v>353.89440000000002</v>
      </c>
    </row>
    <row r="182" spans="1:13" ht="13">
      <c r="A182" s="16">
        <v>2</v>
      </c>
      <c r="B182" s="17" t="s">
        <v>2215</v>
      </c>
      <c r="C182" s="16">
        <v>1</v>
      </c>
      <c r="D182" s="74" t="s">
        <v>2918</v>
      </c>
      <c r="E182" s="84" t="s">
        <v>871</v>
      </c>
      <c r="F182" s="76">
        <v>12</v>
      </c>
      <c r="G182" s="16" t="s">
        <v>711</v>
      </c>
      <c r="H182" s="15" t="s">
        <v>2933</v>
      </c>
      <c r="I182" s="15" t="s">
        <v>2897</v>
      </c>
      <c r="J182" s="15">
        <v>1</v>
      </c>
      <c r="K182" s="15">
        <v>1</v>
      </c>
      <c r="L182" s="77">
        <f>(((VLOOKUP($H182,'CMIP OI dimres'!$A$2:$C$35,2)*VLOOKUP($I182,'CMIP OI dimres'!$A$2:$C$35,2)*VLOOKUP($J182,'CMIP OI dimres'!$A$2:$C$35,2)*VLOOKUP($K182,'CMIP OI dimres'!$A$2:$C$35,2)*$F182)*4)/1000000)*C182</f>
        <v>414.72</v>
      </c>
      <c r="M182" s="77">
        <f>(((VLOOKUP($H182,'CMIP OI dimres'!$A$2:$C$35,3)*VLOOKUP($I182,'CMIP OI dimres'!$A$2:$C$35,3)*VLOOKUP($J182,'CMIP OI dimres'!$A$2:$C$35,3)*VLOOKUP($K182,'CMIP OI dimres'!$A$2:$C$35,3)*$F182)*4)/1000000)*C182</f>
        <v>5.8982400000000004</v>
      </c>
    </row>
    <row r="183" spans="1:13" ht="13">
      <c r="A183" s="16">
        <v>3</v>
      </c>
      <c r="B183" s="17" t="s">
        <v>1318</v>
      </c>
      <c r="C183" s="16">
        <v>1</v>
      </c>
      <c r="D183" s="74" t="s">
        <v>2918</v>
      </c>
      <c r="E183" s="84" t="s">
        <v>871</v>
      </c>
      <c r="F183" s="76">
        <v>12</v>
      </c>
      <c r="G183" s="16" t="s">
        <v>711</v>
      </c>
      <c r="H183" s="15" t="s">
        <v>2933</v>
      </c>
      <c r="I183" s="15" t="s">
        <v>2897</v>
      </c>
      <c r="J183" s="15">
        <v>1</v>
      </c>
      <c r="K183" s="15">
        <v>1</v>
      </c>
      <c r="L183" s="77">
        <f>(((VLOOKUP($H183,'CMIP OI dimres'!$A$2:$C$35,2)*VLOOKUP($I183,'CMIP OI dimres'!$A$2:$C$35,2)*VLOOKUP($J183,'CMIP OI dimres'!$A$2:$C$35,2)*VLOOKUP($K183,'CMIP OI dimres'!$A$2:$C$35,2)*$F183)*4)/1000000)*C183</f>
        <v>414.72</v>
      </c>
      <c r="M183" s="77">
        <f>(((VLOOKUP($H183,'CMIP OI dimres'!$A$2:$C$35,3)*VLOOKUP($I183,'CMIP OI dimres'!$A$2:$C$35,3)*VLOOKUP($J183,'CMIP OI dimres'!$A$2:$C$35,3)*VLOOKUP($K183,'CMIP OI dimres'!$A$2:$C$35,3)*$F183)*4)/1000000)*C183</f>
        <v>5.8982400000000004</v>
      </c>
    </row>
    <row r="184" spans="1:13" ht="13">
      <c r="A184" s="16">
        <v>2</v>
      </c>
      <c r="B184" s="17" t="s">
        <v>441</v>
      </c>
      <c r="C184" s="16">
        <v>1</v>
      </c>
      <c r="D184" s="74" t="s">
        <v>2918</v>
      </c>
      <c r="E184" s="84" t="s">
        <v>871</v>
      </c>
      <c r="F184" s="76">
        <v>12</v>
      </c>
      <c r="G184" s="16" t="s">
        <v>711</v>
      </c>
      <c r="H184" s="15" t="s">
        <v>2933</v>
      </c>
      <c r="I184" s="15" t="s">
        <v>2897</v>
      </c>
      <c r="J184" s="15" t="s">
        <v>2912</v>
      </c>
      <c r="K184" s="15">
        <v>1</v>
      </c>
      <c r="L184" s="77">
        <f>(((VLOOKUP($H184,'CMIP OI dimres'!$A$2:$C$35,2)*VLOOKUP($I184,'CMIP OI dimres'!$A$2:$C$35,2)*VLOOKUP($J184,'CMIP OI dimres'!$A$2:$C$35,2)*VLOOKUP($K184,'CMIP OI dimres'!$A$2:$C$35,2)*$F184)*4)/1000000)*C184</f>
        <v>24883.200000000001</v>
      </c>
      <c r="M184" s="77">
        <f>(((VLOOKUP($H184,'CMIP OI dimres'!$A$2:$C$35,3)*VLOOKUP($I184,'CMIP OI dimres'!$A$2:$C$35,3)*VLOOKUP($J184,'CMIP OI dimres'!$A$2:$C$35,3)*VLOOKUP($K184,'CMIP OI dimres'!$A$2:$C$35,3)*$F184)*4)/1000000)*C184</f>
        <v>353.89440000000002</v>
      </c>
    </row>
    <row r="185" spans="1:13" ht="13">
      <c r="A185" s="16">
        <v>1</v>
      </c>
      <c r="B185" s="17" t="s">
        <v>439</v>
      </c>
      <c r="C185" s="16">
        <v>1</v>
      </c>
      <c r="D185" s="74" t="s">
        <v>2918</v>
      </c>
      <c r="E185" s="84" t="s">
        <v>871</v>
      </c>
      <c r="F185" s="76">
        <v>12</v>
      </c>
      <c r="G185" s="16" t="s">
        <v>711</v>
      </c>
      <c r="H185" s="15" t="s">
        <v>2933</v>
      </c>
      <c r="I185" s="15" t="s">
        <v>2897</v>
      </c>
      <c r="J185" s="15" t="s">
        <v>2912</v>
      </c>
      <c r="K185" s="15">
        <v>1</v>
      </c>
      <c r="L185" s="77">
        <f>(((VLOOKUP($H185,'CMIP OI dimres'!$A$2:$C$35,2)*VLOOKUP($I185,'CMIP OI dimres'!$A$2:$C$35,2)*VLOOKUP($J185,'CMIP OI dimres'!$A$2:$C$35,2)*VLOOKUP($K185,'CMIP OI dimres'!$A$2:$C$35,2)*$F185)*4)/1000000)*C185</f>
        <v>24883.200000000001</v>
      </c>
      <c r="M185" s="77">
        <f>(((VLOOKUP($H185,'CMIP OI dimres'!$A$2:$C$35,3)*VLOOKUP($I185,'CMIP OI dimres'!$A$2:$C$35,3)*VLOOKUP($J185,'CMIP OI dimres'!$A$2:$C$35,3)*VLOOKUP($K185,'CMIP OI dimres'!$A$2:$C$35,3)*$F185)*4)/1000000)*C185</f>
        <v>353.89440000000002</v>
      </c>
    </row>
    <row r="186" spans="1:13" ht="13">
      <c r="A186" s="16">
        <v>2</v>
      </c>
      <c r="B186" s="17" t="s">
        <v>899</v>
      </c>
      <c r="C186" s="16">
        <v>1</v>
      </c>
      <c r="D186" s="74" t="s">
        <v>2918</v>
      </c>
      <c r="E186" s="84" t="s">
        <v>871</v>
      </c>
      <c r="F186" s="76">
        <v>12</v>
      </c>
      <c r="G186" s="16" t="s">
        <v>711</v>
      </c>
      <c r="H186" s="15" t="s">
        <v>2933</v>
      </c>
      <c r="I186" s="15" t="s">
        <v>2897</v>
      </c>
      <c r="J186" s="15" t="s">
        <v>2912</v>
      </c>
      <c r="K186" s="15">
        <v>1</v>
      </c>
      <c r="L186" s="77">
        <f>(((VLOOKUP($H186,'CMIP OI dimres'!$A$2:$C$35,2)*VLOOKUP($I186,'CMIP OI dimres'!$A$2:$C$35,2)*VLOOKUP($J186,'CMIP OI dimres'!$A$2:$C$35,2)*VLOOKUP($K186,'CMIP OI dimres'!$A$2:$C$35,2)*$F186)*4)/1000000)*C186</f>
        <v>24883.200000000001</v>
      </c>
      <c r="M186" s="77">
        <f>(((VLOOKUP($H186,'CMIP OI dimres'!$A$2:$C$35,3)*VLOOKUP($I186,'CMIP OI dimres'!$A$2:$C$35,3)*VLOOKUP($J186,'CMIP OI dimres'!$A$2:$C$35,3)*VLOOKUP($K186,'CMIP OI dimres'!$A$2:$C$35,3)*$F186)*4)/1000000)*C186</f>
        <v>353.89440000000002</v>
      </c>
    </row>
    <row r="187" spans="1:13" ht="13">
      <c r="A187" s="16">
        <v>1</v>
      </c>
      <c r="B187" s="17" t="s">
        <v>450</v>
      </c>
      <c r="C187" s="16">
        <v>1</v>
      </c>
      <c r="D187" s="74" t="s">
        <v>2918</v>
      </c>
      <c r="E187" s="84" t="s">
        <v>871</v>
      </c>
      <c r="F187" s="76">
        <v>12</v>
      </c>
      <c r="G187" s="16" t="s">
        <v>711</v>
      </c>
      <c r="H187" s="15" t="s">
        <v>2933</v>
      </c>
      <c r="I187" s="15" t="s">
        <v>2897</v>
      </c>
      <c r="J187" s="15" t="s">
        <v>2912</v>
      </c>
      <c r="K187" s="15">
        <v>1</v>
      </c>
      <c r="L187" s="77">
        <f>(((VLOOKUP($H187,'CMIP OI dimres'!$A$2:$C$35,2)*VLOOKUP($I187,'CMIP OI dimres'!$A$2:$C$35,2)*VLOOKUP($J187,'CMIP OI dimres'!$A$2:$C$35,2)*VLOOKUP($K187,'CMIP OI dimres'!$A$2:$C$35,2)*$F187)*4)/1000000)*C187</f>
        <v>24883.200000000001</v>
      </c>
      <c r="M187" s="77">
        <f>(((VLOOKUP($H187,'CMIP OI dimres'!$A$2:$C$35,3)*VLOOKUP($I187,'CMIP OI dimres'!$A$2:$C$35,3)*VLOOKUP($J187,'CMIP OI dimres'!$A$2:$C$35,3)*VLOOKUP($K187,'CMIP OI dimres'!$A$2:$C$35,3)*$F187)*4)/1000000)*C187</f>
        <v>353.89440000000002</v>
      </c>
    </row>
    <row r="188" spans="1:13" ht="13">
      <c r="A188" s="16">
        <v>1</v>
      </c>
      <c r="B188" s="17" t="s">
        <v>1491</v>
      </c>
      <c r="C188" s="16">
        <v>1</v>
      </c>
      <c r="D188" s="74" t="s">
        <v>2918</v>
      </c>
      <c r="E188" s="84" t="s">
        <v>871</v>
      </c>
      <c r="F188" s="76">
        <v>12</v>
      </c>
      <c r="G188" s="16" t="s">
        <v>711</v>
      </c>
      <c r="H188" s="15">
        <v>1</v>
      </c>
      <c r="I188" s="15">
        <v>1</v>
      </c>
      <c r="J188" s="15">
        <v>1</v>
      </c>
      <c r="K188" s="15">
        <v>1</v>
      </c>
      <c r="L188" s="77">
        <f>(((VLOOKUP($H188,'CMIP OI dimres'!$A$2:$C$35,2)*VLOOKUP($I188,'CMIP OI dimres'!$A$2:$C$35,2)*VLOOKUP($J188,'CMIP OI dimres'!$A$2:$C$35,2)*VLOOKUP($K188,'CMIP OI dimres'!$A$2:$C$35,2)*$F188)*4)/1000000)*C188</f>
        <v>4.8000000000000001E-5</v>
      </c>
      <c r="M188" s="77">
        <f>(((VLOOKUP($H188,'CMIP OI dimres'!$A$2:$C$35,3)*VLOOKUP($I188,'CMIP OI dimres'!$A$2:$C$35,3)*VLOOKUP($J188,'CMIP OI dimres'!$A$2:$C$35,3)*VLOOKUP($K188,'CMIP OI dimres'!$A$2:$C$35,3)*$F188)*4)/1000000)*C188</f>
        <v>4.8000000000000001E-5</v>
      </c>
    </row>
    <row r="189" spans="1:13" ht="13">
      <c r="A189" s="16">
        <v>2</v>
      </c>
      <c r="B189" s="17" t="s">
        <v>1494</v>
      </c>
      <c r="C189" s="16">
        <v>1</v>
      </c>
      <c r="D189" s="74" t="s">
        <v>2918</v>
      </c>
      <c r="E189" s="84" t="s">
        <v>871</v>
      </c>
      <c r="F189" s="76">
        <v>12</v>
      </c>
      <c r="G189" s="16" t="s">
        <v>711</v>
      </c>
      <c r="H189" s="15" t="s">
        <v>2933</v>
      </c>
      <c r="I189" s="15" t="s">
        <v>2897</v>
      </c>
      <c r="J189" s="15">
        <v>1</v>
      </c>
      <c r="K189" s="15">
        <v>1</v>
      </c>
      <c r="L189" s="77">
        <f>(((VLOOKUP($H189,'CMIP OI dimres'!$A$2:$C$35,2)*VLOOKUP($I189,'CMIP OI dimres'!$A$2:$C$35,2)*VLOOKUP($J189,'CMIP OI dimres'!$A$2:$C$35,2)*VLOOKUP($K189,'CMIP OI dimres'!$A$2:$C$35,2)*$F189)*4)/1000000)*C189</f>
        <v>414.72</v>
      </c>
      <c r="M189" s="77">
        <f>(((VLOOKUP($H189,'CMIP OI dimres'!$A$2:$C$35,3)*VLOOKUP($I189,'CMIP OI dimres'!$A$2:$C$35,3)*VLOOKUP($J189,'CMIP OI dimres'!$A$2:$C$35,3)*VLOOKUP($K189,'CMIP OI dimres'!$A$2:$C$35,3)*$F189)*4)/1000000)*C189</f>
        <v>5.8982400000000004</v>
      </c>
    </row>
    <row r="190" spans="1:13" ht="13">
      <c r="A190" s="16">
        <v>2</v>
      </c>
      <c r="B190" s="17" t="s">
        <v>1497</v>
      </c>
      <c r="C190" s="16">
        <v>1</v>
      </c>
      <c r="D190" s="74" t="s">
        <v>2918</v>
      </c>
      <c r="E190" s="84" t="s">
        <v>871</v>
      </c>
      <c r="F190" s="76">
        <v>12</v>
      </c>
      <c r="G190" s="16" t="s">
        <v>711</v>
      </c>
      <c r="H190" s="15" t="s">
        <v>2933</v>
      </c>
      <c r="I190" s="15" t="s">
        <v>2897</v>
      </c>
      <c r="J190" s="15">
        <v>1</v>
      </c>
      <c r="K190" s="15">
        <v>1</v>
      </c>
      <c r="L190" s="77">
        <f>(((VLOOKUP($H190,'CMIP OI dimres'!$A$2:$C$35,2)*VLOOKUP($I190,'CMIP OI dimres'!$A$2:$C$35,2)*VLOOKUP($J190,'CMIP OI dimres'!$A$2:$C$35,2)*VLOOKUP($K190,'CMIP OI dimres'!$A$2:$C$35,2)*$F190)*4)/1000000)*C190</f>
        <v>414.72</v>
      </c>
      <c r="M190" s="77">
        <f>(((VLOOKUP($H190,'CMIP OI dimres'!$A$2:$C$35,3)*VLOOKUP($I190,'CMIP OI dimres'!$A$2:$C$35,3)*VLOOKUP($J190,'CMIP OI dimres'!$A$2:$C$35,3)*VLOOKUP($K190,'CMIP OI dimres'!$A$2:$C$35,3)*$F190)*4)/1000000)*C190</f>
        <v>5.8982400000000004</v>
      </c>
    </row>
    <row r="191" spans="1:13" ht="13">
      <c r="A191" s="16">
        <v>2</v>
      </c>
      <c r="B191" s="17" t="s">
        <v>1006</v>
      </c>
      <c r="C191" s="16">
        <v>1</v>
      </c>
      <c r="D191" s="74" t="s">
        <v>2918</v>
      </c>
      <c r="E191" s="84" t="s">
        <v>871</v>
      </c>
      <c r="F191" s="76">
        <v>12</v>
      </c>
      <c r="G191" s="16" t="s">
        <v>711</v>
      </c>
      <c r="H191" s="15" t="s">
        <v>2933</v>
      </c>
      <c r="I191" s="15" t="s">
        <v>2897</v>
      </c>
      <c r="J191" s="15">
        <v>1</v>
      </c>
      <c r="K191" s="15">
        <v>1</v>
      </c>
      <c r="L191" s="77">
        <f>(((VLOOKUP($H191,'CMIP OI dimres'!$A$2:$C$35,2)*VLOOKUP($I191,'CMIP OI dimres'!$A$2:$C$35,2)*VLOOKUP($J191,'CMIP OI dimres'!$A$2:$C$35,2)*VLOOKUP($K191,'CMIP OI dimres'!$A$2:$C$35,2)*$F191)*4)/1000000)*C191</f>
        <v>414.72</v>
      </c>
      <c r="M191" s="77">
        <f>(((VLOOKUP($H191,'CMIP OI dimres'!$A$2:$C$35,3)*VLOOKUP($I191,'CMIP OI dimres'!$A$2:$C$35,3)*VLOOKUP($J191,'CMIP OI dimres'!$A$2:$C$35,3)*VLOOKUP($K191,'CMIP OI dimres'!$A$2:$C$35,3)*$F191)*4)/1000000)*C191</f>
        <v>5.8982400000000004</v>
      </c>
    </row>
    <row r="192" spans="1:13" ht="13">
      <c r="A192" s="16">
        <v>2</v>
      </c>
      <c r="B192" s="17" t="s">
        <v>1626</v>
      </c>
      <c r="C192" s="16">
        <v>1</v>
      </c>
      <c r="D192" s="74" t="s">
        <v>2918</v>
      </c>
      <c r="E192" s="84" t="s">
        <v>871</v>
      </c>
      <c r="F192" s="76">
        <v>12</v>
      </c>
      <c r="G192" s="16" t="s">
        <v>711</v>
      </c>
      <c r="H192" s="15" t="s">
        <v>2933</v>
      </c>
      <c r="I192" s="15" t="s">
        <v>2897</v>
      </c>
      <c r="J192" s="15">
        <v>1</v>
      </c>
      <c r="K192" s="15">
        <v>1</v>
      </c>
      <c r="L192" s="77">
        <f>(((VLOOKUP($H192,'CMIP OI dimres'!$A$2:$C$35,2)*VLOOKUP($I192,'CMIP OI dimres'!$A$2:$C$35,2)*VLOOKUP($J192,'CMIP OI dimres'!$A$2:$C$35,2)*VLOOKUP($K192,'CMIP OI dimres'!$A$2:$C$35,2)*$F192)*4)/1000000)*C192</f>
        <v>414.72</v>
      </c>
      <c r="M192" s="77">
        <f>(((VLOOKUP($H192,'CMIP OI dimres'!$A$2:$C$35,3)*VLOOKUP($I192,'CMIP OI dimres'!$A$2:$C$35,3)*VLOOKUP($J192,'CMIP OI dimres'!$A$2:$C$35,3)*VLOOKUP($K192,'CMIP OI dimres'!$A$2:$C$35,3)*$F192)*4)/1000000)*C192</f>
        <v>5.8982400000000004</v>
      </c>
    </row>
    <row r="193" spans="1:13" ht="13">
      <c r="A193" s="16">
        <v>1</v>
      </c>
      <c r="B193" s="17" t="s">
        <v>1863</v>
      </c>
      <c r="C193" s="16">
        <v>1</v>
      </c>
      <c r="D193" s="74" t="s">
        <v>2918</v>
      </c>
      <c r="E193" s="84" t="s">
        <v>871</v>
      </c>
      <c r="F193" s="76">
        <v>12</v>
      </c>
      <c r="G193" s="16" t="s">
        <v>712</v>
      </c>
      <c r="H193" s="15" t="s">
        <v>2933</v>
      </c>
      <c r="I193" s="15" t="s">
        <v>2897</v>
      </c>
      <c r="J193" s="15">
        <v>1</v>
      </c>
      <c r="K193" s="15">
        <v>1</v>
      </c>
      <c r="L193" s="77">
        <f>(((VLOOKUP($H193,'CMIP OI dimres'!$A$2:$C$35,2)*VLOOKUP($I193,'CMIP OI dimres'!$A$2:$C$35,2)*VLOOKUP($J193,'CMIP OI dimres'!$A$2:$C$35,2)*VLOOKUP($K193,'CMIP OI dimres'!$A$2:$C$35,2)*$F193)*4)/1000000)*C193</f>
        <v>414.72</v>
      </c>
      <c r="M193" s="77">
        <f>(((VLOOKUP($H193,'CMIP OI dimres'!$A$2:$C$35,3)*VLOOKUP($I193,'CMIP OI dimres'!$A$2:$C$35,3)*VLOOKUP($J193,'CMIP OI dimres'!$A$2:$C$35,3)*VLOOKUP($K193,'CMIP OI dimres'!$A$2:$C$35,3)*$F193)*4)/1000000)*C193</f>
        <v>5.8982400000000004</v>
      </c>
    </row>
    <row r="194" spans="1:13" ht="13">
      <c r="A194" s="16">
        <v>2</v>
      </c>
      <c r="B194" s="17" t="s">
        <v>1632</v>
      </c>
      <c r="C194" s="16">
        <v>0</v>
      </c>
      <c r="D194" s="74" t="s">
        <v>2918</v>
      </c>
      <c r="E194" s="84" t="s">
        <v>871</v>
      </c>
      <c r="F194" s="76">
        <v>12</v>
      </c>
      <c r="G194" s="16" t="s">
        <v>711</v>
      </c>
      <c r="H194" s="15" t="s">
        <v>2933</v>
      </c>
      <c r="I194" s="15" t="s">
        <v>2897</v>
      </c>
      <c r="J194" s="15">
        <v>1</v>
      </c>
      <c r="K194" s="15">
        <v>1</v>
      </c>
      <c r="L194" s="77">
        <f>(((VLOOKUP($H194,'CMIP OI dimres'!$A$2:$C$35,2)*VLOOKUP($I194,'CMIP OI dimres'!$A$2:$C$35,2)*VLOOKUP($J194,'CMIP OI dimres'!$A$2:$C$35,2)*VLOOKUP($K194,'CMIP OI dimres'!$A$2:$C$35,2)*$F194)*4)/1000000)*C194</f>
        <v>0</v>
      </c>
      <c r="M194" s="77">
        <f>(((VLOOKUP($H194,'CMIP OI dimres'!$A$2:$C$35,3)*VLOOKUP($I194,'CMIP OI dimres'!$A$2:$C$35,3)*VLOOKUP($J194,'CMIP OI dimres'!$A$2:$C$35,3)*VLOOKUP($K194,'CMIP OI dimres'!$A$2:$C$35,3)*$F194)*4)/1000000)*C194</f>
        <v>0</v>
      </c>
    </row>
    <row r="195" spans="1:13" ht="13">
      <c r="A195" s="16">
        <v>2</v>
      </c>
      <c r="B195" s="17" t="s">
        <v>1517</v>
      </c>
      <c r="C195" s="16">
        <v>1</v>
      </c>
      <c r="D195" s="74" t="s">
        <v>2918</v>
      </c>
      <c r="E195" s="84" t="s">
        <v>871</v>
      </c>
      <c r="F195" s="76">
        <v>12</v>
      </c>
      <c r="G195" s="16" t="s">
        <v>711</v>
      </c>
      <c r="H195" s="15" t="s">
        <v>2933</v>
      </c>
      <c r="I195" s="15" t="s">
        <v>2897</v>
      </c>
      <c r="J195" s="15">
        <v>1</v>
      </c>
      <c r="K195" s="15">
        <v>1</v>
      </c>
      <c r="L195" s="77">
        <f>(((VLOOKUP($H195,'CMIP OI dimres'!$A$2:$C$35,2)*VLOOKUP($I195,'CMIP OI dimres'!$A$2:$C$35,2)*VLOOKUP($J195,'CMIP OI dimres'!$A$2:$C$35,2)*VLOOKUP($K195,'CMIP OI dimres'!$A$2:$C$35,2)*$F195)*4)/1000000)*C195</f>
        <v>414.72</v>
      </c>
      <c r="M195" s="77">
        <f>(((VLOOKUP($H195,'CMIP OI dimres'!$A$2:$C$35,3)*VLOOKUP($I195,'CMIP OI dimres'!$A$2:$C$35,3)*VLOOKUP($J195,'CMIP OI dimres'!$A$2:$C$35,3)*VLOOKUP($K195,'CMIP OI dimres'!$A$2:$C$35,3)*$F195)*4)/1000000)*C195</f>
        <v>5.8982400000000004</v>
      </c>
    </row>
    <row r="196" spans="1:13" ht="13">
      <c r="A196" s="16">
        <v>2</v>
      </c>
      <c r="B196" s="17" t="s">
        <v>1638</v>
      </c>
      <c r="C196" s="16">
        <v>1</v>
      </c>
      <c r="D196" s="74" t="s">
        <v>2918</v>
      </c>
      <c r="E196" s="84" t="s">
        <v>871</v>
      </c>
      <c r="F196" s="76">
        <v>12</v>
      </c>
      <c r="G196" s="16" t="s">
        <v>711</v>
      </c>
      <c r="H196" s="15" t="s">
        <v>2933</v>
      </c>
      <c r="I196" s="15" t="s">
        <v>2897</v>
      </c>
      <c r="J196" s="15">
        <v>1</v>
      </c>
      <c r="K196" s="15">
        <v>1</v>
      </c>
      <c r="L196" s="77">
        <f>(((VLOOKUP($H196,'CMIP OI dimres'!$A$2:$C$35,2)*VLOOKUP($I196,'CMIP OI dimres'!$A$2:$C$35,2)*VLOOKUP($J196,'CMIP OI dimres'!$A$2:$C$35,2)*VLOOKUP($K196,'CMIP OI dimres'!$A$2:$C$35,2)*$F196)*4)/1000000)*C196</f>
        <v>414.72</v>
      </c>
      <c r="M196" s="77">
        <f>(((VLOOKUP($H196,'CMIP OI dimres'!$A$2:$C$35,3)*VLOOKUP($I196,'CMIP OI dimres'!$A$2:$C$35,3)*VLOOKUP($J196,'CMIP OI dimres'!$A$2:$C$35,3)*VLOOKUP($K196,'CMIP OI dimres'!$A$2:$C$35,3)*$F196)*4)/1000000)*C196</f>
        <v>5.8982400000000004</v>
      </c>
    </row>
    <row r="197" spans="1:13" ht="13">
      <c r="A197" s="16">
        <v>1</v>
      </c>
      <c r="B197" s="17" t="s">
        <v>455</v>
      </c>
      <c r="C197" s="16">
        <v>1</v>
      </c>
      <c r="D197" s="74" t="s">
        <v>2918</v>
      </c>
      <c r="E197" s="84" t="s">
        <v>871</v>
      </c>
      <c r="F197" s="76">
        <v>12</v>
      </c>
      <c r="G197" s="16" t="s">
        <v>711</v>
      </c>
      <c r="H197" s="15" t="s">
        <v>2933</v>
      </c>
      <c r="I197" s="15" t="s">
        <v>2897</v>
      </c>
      <c r="J197" s="15" t="s">
        <v>2912</v>
      </c>
      <c r="K197" s="15">
        <v>1</v>
      </c>
      <c r="L197" s="77">
        <f>(((VLOOKUP($H197,'CMIP OI dimres'!$A$2:$C$35,2)*VLOOKUP($I197,'CMIP OI dimres'!$A$2:$C$35,2)*VLOOKUP($J197,'CMIP OI dimres'!$A$2:$C$35,2)*VLOOKUP($K197,'CMIP OI dimres'!$A$2:$C$35,2)*$F197)*4)/1000000)*C197</f>
        <v>24883.200000000001</v>
      </c>
      <c r="M197" s="77">
        <f>(((VLOOKUP($H197,'CMIP OI dimres'!$A$2:$C$35,3)*VLOOKUP($I197,'CMIP OI dimres'!$A$2:$C$35,3)*VLOOKUP($J197,'CMIP OI dimres'!$A$2:$C$35,3)*VLOOKUP($K197,'CMIP OI dimres'!$A$2:$C$35,3)*$F197)*4)/1000000)*C197</f>
        <v>353.89440000000002</v>
      </c>
    </row>
    <row r="198" spans="1:13" ht="13">
      <c r="A198" s="16">
        <v>1</v>
      </c>
      <c r="B198" s="17" t="s">
        <v>1167</v>
      </c>
      <c r="C198" s="16">
        <v>1</v>
      </c>
      <c r="D198" s="74" t="s">
        <v>2918</v>
      </c>
      <c r="E198" s="84" t="s">
        <v>871</v>
      </c>
      <c r="F198" s="76">
        <v>12</v>
      </c>
      <c r="G198" s="16" t="s">
        <v>711</v>
      </c>
      <c r="H198" s="15" t="s">
        <v>2933</v>
      </c>
      <c r="I198" s="15" t="s">
        <v>2897</v>
      </c>
      <c r="J198" s="15" t="s">
        <v>2912</v>
      </c>
      <c r="K198" s="15">
        <v>1</v>
      </c>
      <c r="L198" s="77">
        <f>(((VLOOKUP($H198,'CMIP OI dimres'!$A$2:$C$35,2)*VLOOKUP($I198,'CMIP OI dimres'!$A$2:$C$35,2)*VLOOKUP($J198,'CMIP OI dimres'!$A$2:$C$35,2)*VLOOKUP($K198,'CMIP OI dimres'!$A$2:$C$35,2)*$F198)*4)/1000000)*C198</f>
        <v>24883.200000000001</v>
      </c>
      <c r="M198" s="77">
        <f>(((VLOOKUP($H198,'CMIP OI dimres'!$A$2:$C$35,3)*VLOOKUP($I198,'CMIP OI dimres'!$A$2:$C$35,3)*VLOOKUP($J198,'CMIP OI dimres'!$A$2:$C$35,3)*VLOOKUP($K198,'CMIP OI dimres'!$A$2:$C$35,3)*$F198)*4)/1000000)*C198</f>
        <v>353.89440000000002</v>
      </c>
    </row>
    <row r="199" spans="1:13" ht="13">
      <c r="A199" s="16">
        <v>3</v>
      </c>
      <c r="B199" s="17" t="s">
        <v>1383</v>
      </c>
      <c r="C199" s="16">
        <v>1</v>
      </c>
      <c r="D199" s="74" t="s">
        <v>2918</v>
      </c>
      <c r="E199" s="84" t="s">
        <v>871</v>
      </c>
      <c r="F199" s="76">
        <v>12</v>
      </c>
      <c r="G199" s="16" t="s">
        <v>711</v>
      </c>
      <c r="H199" s="15" t="s">
        <v>2933</v>
      </c>
      <c r="I199" s="15" t="s">
        <v>2897</v>
      </c>
      <c r="J199" s="15">
        <v>1</v>
      </c>
      <c r="K199" s="15">
        <v>1</v>
      </c>
      <c r="L199" s="77">
        <f>(((VLOOKUP($H199,'CMIP OI dimres'!$A$2:$C$35,2)*VLOOKUP($I199,'CMIP OI dimres'!$A$2:$C$35,2)*VLOOKUP($J199,'CMIP OI dimres'!$A$2:$C$35,2)*VLOOKUP($K199,'CMIP OI dimres'!$A$2:$C$35,2)*$F199)*4)/1000000)*C199</f>
        <v>414.72</v>
      </c>
      <c r="M199" s="77">
        <f>(((VLOOKUP($H199,'CMIP OI dimres'!$A$2:$C$35,3)*VLOOKUP($I199,'CMIP OI dimres'!$A$2:$C$35,3)*VLOOKUP($J199,'CMIP OI dimres'!$A$2:$C$35,3)*VLOOKUP($K199,'CMIP OI dimres'!$A$2:$C$35,3)*$F199)*4)/1000000)*C199</f>
        <v>5.8982400000000004</v>
      </c>
    </row>
    <row r="200" spans="1:13" ht="13">
      <c r="A200" s="16">
        <v>1</v>
      </c>
      <c r="B200" s="17" t="s">
        <v>970</v>
      </c>
      <c r="C200" s="16">
        <v>1</v>
      </c>
      <c r="D200" s="74" t="s">
        <v>2918</v>
      </c>
      <c r="E200" s="84" t="s">
        <v>871</v>
      </c>
      <c r="F200" s="76">
        <v>12</v>
      </c>
      <c r="G200" s="16" t="s">
        <v>711</v>
      </c>
      <c r="H200" s="15" t="s">
        <v>2933</v>
      </c>
      <c r="I200" s="15" t="s">
        <v>2897</v>
      </c>
      <c r="J200" s="15">
        <v>1</v>
      </c>
      <c r="K200" s="15">
        <v>1</v>
      </c>
      <c r="L200" s="77">
        <f>(((VLOOKUP($H200,'CMIP OI dimres'!$A$2:$C$35,2)*VLOOKUP($I200,'CMIP OI dimres'!$A$2:$C$35,2)*VLOOKUP($J200,'CMIP OI dimres'!$A$2:$C$35,2)*VLOOKUP($K200,'CMIP OI dimres'!$A$2:$C$35,2)*$F200)*4)/1000000)*C200</f>
        <v>414.72</v>
      </c>
      <c r="M200" s="77">
        <f>(((VLOOKUP($H200,'CMIP OI dimres'!$A$2:$C$35,3)*VLOOKUP($I200,'CMIP OI dimres'!$A$2:$C$35,3)*VLOOKUP($J200,'CMIP OI dimres'!$A$2:$C$35,3)*VLOOKUP($K200,'CMIP OI dimres'!$A$2:$C$35,3)*$F200)*4)/1000000)*C200</f>
        <v>5.8982400000000004</v>
      </c>
    </row>
    <row r="201" spans="1:13" ht="13">
      <c r="A201" s="16">
        <v>1</v>
      </c>
      <c r="B201" s="17" t="s">
        <v>1386</v>
      </c>
      <c r="C201" s="16">
        <v>1</v>
      </c>
      <c r="D201" s="74" t="s">
        <v>2918</v>
      </c>
      <c r="E201" s="84" t="s">
        <v>871</v>
      </c>
      <c r="F201" s="76">
        <v>12</v>
      </c>
      <c r="G201" s="16" t="s">
        <v>711</v>
      </c>
      <c r="H201" s="15">
        <v>1</v>
      </c>
      <c r="I201" s="15">
        <v>1</v>
      </c>
      <c r="J201" s="15">
        <v>1</v>
      </c>
      <c r="K201" s="15">
        <v>1</v>
      </c>
      <c r="L201" s="77">
        <f>(((VLOOKUP($H201,'CMIP OI dimres'!$A$2:$C$35,2)*VLOOKUP($I201,'CMIP OI dimres'!$A$2:$C$35,2)*VLOOKUP($J201,'CMIP OI dimres'!$A$2:$C$35,2)*VLOOKUP($K201,'CMIP OI dimres'!$A$2:$C$35,2)*$F201)*4)/1000000)*C201</f>
        <v>4.8000000000000001E-5</v>
      </c>
      <c r="M201" s="77">
        <f>(((VLOOKUP($H201,'CMIP OI dimres'!$A$2:$C$35,3)*VLOOKUP($I201,'CMIP OI dimres'!$A$2:$C$35,3)*VLOOKUP($J201,'CMIP OI dimres'!$A$2:$C$35,3)*VLOOKUP($K201,'CMIP OI dimres'!$A$2:$C$35,3)*$F201)*4)/1000000)*C201</f>
        <v>4.8000000000000001E-5</v>
      </c>
    </row>
    <row r="202" spans="1:13" ht="13">
      <c r="A202" s="16">
        <v>1</v>
      </c>
      <c r="B202" s="17" t="s">
        <v>1235</v>
      </c>
      <c r="C202" s="16">
        <v>1</v>
      </c>
      <c r="D202" s="74" t="s">
        <v>2918</v>
      </c>
      <c r="E202" s="84" t="s">
        <v>871</v>
      </c>
      <c r="F202" s="76">
        <v>12</v>
      </c>
      <c r="G202" s="16" t="s">
        <v>711</v>
      </c>
      <c r="H202" s="15">
        <v>1</v>
      </c>
      <c r="I202" s="15">
        <v>1</v>
      </c>
      <c r="J202" s="15">
        <v>1</v>
      </c>
      <c r="K202" s="15">
        <v>1</v>
      </c>
      <c r="L202" s="77">
        <f>(((VLOOKUP($H202,'CMIP OI dimres'!$A$2:$C$35,2)*VLOOKUP($I202,'CMIP OI dimres'!$A$2:$C$35,2)*VLOOKUP($J202,'CMIP OI dimres'!$A$2:$C$35,2)*VLOOKUP($K202,'CMIP OI dimres'!$A$2:$C$35,2)*$F202)*4)/1000000)*C202</f>
        <v>4.8000000000000001E-5</v>
      </c>
      <c r="M202" s="77">
        <f>(((VLOOKUP($H202,'CMIP OI dimres'!$A$2:$C$35,3)*VLOOKUP($I202,'CMIP OI dimres'!$A$2:$C$35,3)*VLOOKUP($J202,'CMIP OI dimres'!$A$2:$C$35,3)*VLOOKUP($K202,'CMIP OI dimres'!$A$2:$C$35,3)*$F202)*4)/1000000)*C202</f>
        <v>4.8000000000000001E-5</v>
      </c>
    </row>
    <row r="203" spans="1:13" ht="13">
      <c r="A203" s="16">
        <v>3</v>
      </c>
      <c r="B203" s="17" t="s">
        <v>1530</v>
      </c>
      <c r="C203" s="16">
        <v>1</v>
      </c>
      <c r="D203" s="74" t="s">
        <v>2918</v>
      </c>
      <c r="E203" s="84" t="s">
        <v>871</v>
      </c>
      <c r="F203" s="76">
        <v>12</v>
      </c>
      <c r="G203" s="16" t="s">
        <v>711</v>
      </c>
      <c r="H203" s="15" t="s">
        <v>2933</v>
      </c>
      <c r="I203" s="15" t="s">
        <v>2897</v>
      </c>
      <c r="J203" s="15">
        <v>1</v>
      </c>
      <c r="K203" s="15">
        <v>1</v>
      </c>
      <c r="L203" s="77">
        <f>(((VLOOKUP($H203,'CMIP OI dimres'!$A$2:$C$35,2)*VLOOKUP($I203,'CMIP OI dimres'!$A$2:$C$35,2)*VLOOKUP($J203,'CMIP OI dimres'!$A$2:$C$35,2)*VLOOKUP($K203,'CMIP OI dimres'!$A$2:$C$35,2)*$F203)*4)/1000000)*C203</f>
        <v>414.72</v>
      </c>
      <c r="M203" s="77">
        <f>(((VLOOKUP($H203,'CMIP OI dimres'!$A$2:$C$35,3)*VLOOKUP($I203,'CMIP OI dimres'!$A$2:$C$35,3)*VLOOKUP($J203,'CMIP OI dimres'!$A$2:$C$35,3)*VLOOKUP($K203,'CMIP OI dimres'!$A$2:$C$35,3)*$F203)*4)/1000000)*C203</f>
        <v>5.8982400000000004</v>
      </c>
    </row>
    <row r="204" spans="1:13" ht="13">
      <c r="A204" s="16">
        <v>1</v>
      </c>
      <c r="B204" s="17" t="s">
        <v>1533</v>
      </c>
      <c r="C204" s="16">
        <v>1</v>
      </c>
      <c r="D204" s="74" t="s">
        <v>2918</v>
      </c>
      <c r="E204" s="84" t="s">
        <v>871</v>
      </c>
      <c r="F204" s="76">
        <v>12</v>
      </c>
      <c r="G204" s="16" t="s">
        <v>711</v>
      </c>
      <c r="H204" s="15">
        <v>1</v>
      </c>
      <c r="I204" s="15">
        <v>1</v>
      </c>
      <c r="J204" s="15">
        <v>1</v>
      </c>
      <c r="K204" s="15">
        <v>1</v>
      </c>
      <c r="L204" s="77">
        <f>(((VLOOKUP($H204,'CMIP OI dimres'!$A$2:$C$35,2)*VLOOKUP($I204,'CMIP OI dimres'!$A$2:$C$35,2)*VLOOKUP($J204,'CMIP OI dimres'!$A$2:$C$35,2)*VLOOKUP($K204,'CMIP OI dimres'!$A$2:$C$35,2)*$F204)*4)/1000000)*C204</f>
        <v>4.8000000000000001E-5</v>
      </c>
      <c r="M204" s="77">
        <f>(((VLOOKUP($H204,'CMIP OI dimres'!$A$2:$C$35,3)*VLOOKUP($I204,'CMIP OI dimres'!$A$2:$C$35,3)*VLOOKUP($J204,'CMIP OI dimres'!$A$2:$C$35,3)*VLOOKUP($K204,'CMIP OI dimres'!$A$2:$C$35,3)*$F204)*4)/1000000)*C204</f>
        <v>4.8000000000000001E-5</v>
      </c>
    </row>
    <row r="205" spans="1:13" ht="13">
      <c r="A205" s="16">
        <v>3</v>
      </c>
      <c r="B205" s="17" t="s">
        <v>1536</v>
      </c>
      <c r="C205" s="16">
        <v>1</v>
      </c>
      <c r="D205" s="74" t="s">
        <v>2918</v>
      </c>
      <c r="E205" s="84" t="s">
        <v>871</v>
      </c>
      <c r="F205" s="76">
        <v>12</v>
      </c>
      <c r="G205" s="16" t="s">
        <v>711</v>
      </c>
      <c r="H205" s="15" t="s">
        <v>2933</v>
      </c>
      <c r="I205" s="15" t="s">
        <v>2897</v>
      </c>
      <c r="J205" s="15">
        <v>1</v>
      </c>
      <c r="K205" s="15">
        <v>1</v>
      </c>
      <c r="L205" s="77">
        <f>(((VLOOKUP($H205,'CMIP OI dimres'!$A$2:$C$35,2)*VLOOKUP($I205,'CMIP OI dimres'!$A$2:$C$35,2)*VLOOKUP($J205,'CMIP OI dimres'!$A$2:$C$35,2)*VLOOKUP($K205,'CMIP OI dimres'!$A$2:$C$35,2)*$F205)*4)/1000000)*C205</f>
        <v>414.72</v>
      </c>
      <c r="M205" s="77">
        <f>(((VLOOKUP($H205,'CMIP OI dimres'!$A$2:$C$35,3)*VLOOKUP($I205,'CMIP OI dimres'!$A$2:$C$35,3)*VLOOKUP($J205,'CMIP OI dimres'!$A$2:$C$35,3)*VLOOKUP($K205,'CMIP OI dimres'!$A$2:$C$35,3)*$F205)*4)/1000000)*C205</f>
        <v>5.8982400000000004</v>
      </c>
    </row>
    <row r="206" spans="1:13" ht="13">
      <c r="A206" s="16">
        <v>3</v>
      </c>
      <c r="B206" s="17" t="s">
        <v>1540</v>
      </c>
      <c r="C206" s="16">
        <v>1</v>
      </c>
      <c r="D206" s="74" t="s">
        <v>2918</v>
      </c>
      <c r="E206" s="84" t="s">
        <v>871</v>
      </c>
      <c r="F206" s="76">
        <v>12</v>
      </c>
      <c r="G206" s="16" t="s">
        <v>711</v>
      </c>
      <c r="H206" s="15" t="s">
        <v>2933</v>
      </c>
      <c r="I206" s="15" t="s">
        <v>2897</v>
      </c>
      <c r="J206" s="15">
        <v>1</v>
      </c>
      <c r="K206" s="15">
        <v>1</v>
      </c>
      <c r="L206" s="77">
        <f>(((VLOOKUP($H206,'CMIP OI dimres'!$A$2:$C$35,2)*VLOOKUP($I206,'CMIP OI dimres'!$A$2:$C$35,2)*VLOOKUP($J206,'CMIP OI dimres'!$A$2:$C$35,2)*VLOOKUP($K206,'CMIP OI dimres'!$A$2:$C$35,2)*$F206)*4)/1000000)*C206</f>
        <v>414.72</v>
      </c>
      <c r="M206" s="77">
        <f>(((VLOOKUP($H206,'CMIP OI dimres'!$A$2:$C$35,3)*VLOOKUP($I206,'CMIP OI dimres'!$A$2:$C$35,3)*VLOOKUP($J206,'CMIP OI dimres'!$A$2:$C$35,3)*VLOOKUP($K206,'CMIP OI dimres'!$A$2:$C$35,3)*$F206)*4)/1000000)*C206</f>
        <v>5.8982400000000004</v>
      </c>
    </row>
    <row r="207" spans="1:13" ht="13">
      <c r="A207" s="16">
        <v>2</v>
      </c>
      <c r="B207" s="17" t="s">
        <v>1671</v>
      </c>
      <c r="C207" s="16">
        <v>1</v>
      </c>
      <c r="D207" s="74" t="s">
        <v>1670</v>
      </c>
      <c r="E207" s="84" t="s">
        <v>713</v>
      </c>
      <c r="F207" s="76">
        <v>1</v>
      </c>
      <c r="G207" s="16" t="s">
        <v>711</v>
      </c>
      <c r="H207" s="15" t="s">
        <v>2933</v>
      </c>
      <c r="I207" s="15" t="s">
        <v>2897</v>
      </c>
      <c r="J207" s="15" t="s">
        <v>2912</v>
      </c>
      <c r="K207" s="15">
        <v>1</v>
      </c>
      <c r="L207" s="77">
        <f>(((VLOOKUP($H207,'CMIP OI dimres'!$A$2:$C$35,2)*VLOOKUP($I207,'CMIP OI dimres'!$A$2:$C$35,2)*VLOOKUP($J207,'CMIP OI dimres'!$A$2:$C$35,2)*VLOOKUP($K207,'CMIP OI dimres'!$A$2:$C$35,2)*$F207)*4)/1000000)*C207</f>
        <v>2073.6</v>
      </c>
      <c r="M207" s="77">
        <f>(((VLOOKUP($H207,'CMIP OI dimres'!$A$2:$C$35,3)*VLOOKUP($I207,'CMIP OI dimres'!$A$2:$C$35,3)*VLOOKUP($J207,'CMIP OI dimres'!$A$2:$C$35,3)*VLOOKUP($K207,'CMIP OI dimres'!$A$2:$C$35,3)*$F207)*4)/1000000)*C207</f>
        <v>29.491199999999999</v>
      </c>
    </row>
    <row r="208" spans="1:13" ht="13">
      <c r="A208" s="16">
        <v>3</v>
      </c>
      <c r="B208" s="17" t="s">
        <v>1403</v>
      </c>
      <c r="C208" s="16">
        <v>1</v>
      </c>
      <c r="D208" s="74" t="s">
        <v>1670</v>
      </c>
      <c r="E208" s="84" t="s">
        <v>713</v>
      </c>
      <c r="F208" s="76">
        <v>1</v>
      </c>
      <c r="G208" s="16" t="s">
        <v>711</v>
      </c>
      <c r="H208" s="15" t="s">
        <v>2933</v>
      </c>
      <c r="I208" s="15" t="s">
        <v>2897</v>
      </c>
      <c r="J208" s="15" t="s">
        <v>2912</v>
      </c>
      <c r="K208" s="15">
        <v>1</v>
      </c>
      <c r="L208" s="77">
        <f>(((VLOOKUP($H208,'CMIP OI dimres'!$A$2:$C$35,2)*VLOOKUP($I208,'CMIP OI dimres'!$A$2:$C$35,2)*VLOOKUP($J208,'CMIP OI dimres'!$A$2:$C$35,2)*VLOOKUP($K208,'CMIP OI dimres'!$A$2:$C$35,2)*$F208)*4)/1000000)*C208</f>
        <v>2073.6</v>
      </c>
      <c r="M208" s="77">
        <f>(((VLOOKUP($H208,'CMIP OI dimres'!$A$2:$C$35,3)*VLOOKUP($I208,'CMIP OI dimres'!$A$2:$C$35,3)*VLOOKUP($J208,'CMIP OI dimres'!$A$2:$C$35,3)*VLOOKUP($K208,'CMIP OI dimres'!$A$2:$C$35,3)*$F208)*4)/1000000)*C208</f>
        <v>29.491199999999999</v>
      </c>
    </row>
    <row r="209" spans="1:13" ht="13">
      <c r="A209" s="16">
        <v>3</v>
      </c>
      <c r="B209" s="17" t="s">
        <v>1263</v>
      </c>
      <c r="C209" s="16">
        <v>1</v>
      </c>
      <c r="D209" s="74" t="s">
        <v>1670</v>
      </c>
      <c r="E209" s="84" t="s">
        <v>713</v>
      </c>
      <c r="F209" s="76">
        <v>1</v>
      </c>
      <c r="G209" s="16" t="s">
        <v>711</v>
      </c>
      <c r="H209" s="15" t="s">
        <v>2933</v>
      </c>
      <c r="I209" s="15" t="s">
        <v>2897</v>
      </c>
      <c r="J209" s="15" t="s">
        <v>2912</v>
      </c>
      <c r="K209" s="15">
        <v>1</v>
      </c>
      <c r="L209" s="77">
        <f>(((VLOOKUP($H209,'CMIP OI dimres'!$A$2:$C$35,2)*VLOOKUP($I209,'CMIP OI dimres'!$A$2:$C$35,2)*VLOOKUP($J209,'CMIP OI dimres'!$A$2:$C$35,2)*VLOOKUP($K209,'CMIP OI dimres'!$A$2:$C$35,2)*$F209)*4)/1000000)*C209</f>
        <v>2073.6</v>
      </c>
      <c r="M209" s="77">
        <f>(((VLOOKUP($H209,'CMIP OI dimres'!$A$2:$C$35,3)*VLOOKUP($I209,'CMIP OI dimres'!$A$2:$C$35,3)*VLOOKUP($J209,'CMIP OI dimres'!$A$2:$C$35,3)*VLOOKUP($K209,'CMIP OI dimres'!$A$2:$C$35,3)*$F209)*4)/1000000)*C209</f>
        <v>29.491199999999999</v>
      </c>
    </row>
    <row r="210" spans="1:13" ht="13">
      <c r="A210" s="16">
        <v>3</v>
      </c>
      <c r="B210" s="17" t="s">
        <v>1418</v>
      </c>
      <c r="C210" s="16">
        <v>1</v>
      </c>
      <c r="D210" s="74" t="s">
        <v>1670</v>
      </c>
      <c r="E210" s="84" t="s">
        <v>713</v>
      </c>
      <c r="F210" s="76">
        <v>1</v>
      </c>
      <c r="G210" s="16" t="s">
        <v>711</v>
      </c>
      <c r="H210" s="15" t="s">
        <v>2933</v>
      </c>
      <c r="I210" s="15" t="s">
        <v>2897</v>
      </c>
      <c r="J210" s="15" t="s">
        <v>2912</v>
      </c>
      <c r="K210" s="15">
        <v>1</v>
      </c>
      <c r="L210" s="77">
        <f>(((VLOOKUP($H210,'CMIP OI dimres'!$A$2:$C$35,2)*VLOOKUP($I210,'CMIP OI dimres'!$A$2:$C$35,2)*VLOOKUP($J210,'CMIP OI dimres'!$A$2:$C$35,2)*VLOOKUP($K210,'CMIP OI dimres'!$A$2:$C$35,2)*$F210)*4)/1000000)*C210</f>
        <v>2073.6</v>
      </c>
      <c r="M210" s="77">
        <f>(((VLOOKUP($H210,'CMIP OI dimres'!$A$2:$C$35,3)*VLOOKUP($I210,'CMIP OI dimres'!$A$2:$C$35,3)*VLOOKUP($J210,'CMIP OI dimres'!$A$2:$C$35,3)*VLOOKUP($K210,'CMIP OI dimres'!$A$2:$C$35,3)*$F210)*4)/1000000)*C210</f>
        <v>29.491199999999999</v>
      </c>
    </row>
    <row r="211" spans="1:13" ht="13">
      <c r="A211" s="16">
        <v>3</v>
      </c>
      <c r="B211" s="17" t="s">
        <v>1421</v>
      </c>
      <c r="C211" s="16">
        <v>1</v>
      </c>
      <c r="D211" s="74" t="s">
        <v>1670</v>
      </c>
      <c r="E211" s="84" t="s">
        <v>713</v>
      </c>
      <c r="F211" s="76">
        <v>1</v>
      </c>
      <c r="G211" s="16" t="s">
        <v>711</v>
      </c>
      <c r="H211" s="15" t="s">
        <v>2933</v>
      </c>
      <c r="I211" s="15" t="s">
        <v>2897</v>
      </c>
      <c r="J211" s="15" t="s">
        <v>2912</v>
      </c>
      <c r="K211" s="15">
        <v>1</v>
      </c>
      <c r="L211" s="77">
        <f>(((VLOOKUP($H211,'CMIP OI dimres'!$A$2:$C$35,2)*VLOOKUP($I211,'CMIP OI dimres'!$A$2:$C$35,2)*VLOOKUP($J211,'CMIP OI dimres'!$A$2:$C$35,2)*VLOOKUP($K211,'CMIP OI dimres'!$A$2:$C$35,2)*$F211)*4)/1000000)*C211</f>
        <v>2073.6</v>
      </c>
      <c r="M211" s="77">
        <f>(((VLOOKUP($H211,'CMIP OI dimres'!$A$2:$C$35,3)*VLOOKUP($I211,'CMIP OI dimres'!$A$2:$C$35,3)*VLOOKUP($J211,'CMIP OI dimres'!$A$2:$C$35,3)*VLOOKUP($K211,'CMIP OI dimres'!$A$2:$C$35,3)*$F211)*4)/1000000)*C211</f>
        <v>29.491199999999999</v>
      </c>
    </row>
    <row r="212" spans="1:13" ht="13">
      <c r="A212" s="16">
        <v>3</v>
      </c>
      <c r="B212" s="17" t="s">
        <v>1696</v>
      </c>
      <c r="C212" s="16">
        <v>1</v>
      </c>
      <c r="D212" s="74" t="s">
        <v>1670</v>
      </c>
      <c r="E212" s="84" t="s">
        <v>713</v>
      </c>
      <c r="F212" s="76">
        <v>1</v>
      </c>
      <c r="G212" s="16" t="s">
        <v>711</v>
      </c>
      <c r="H212" s="15" t="s">
        <v>2933</v>
      </c>
      <c r="I212" s="15" t="s">
        <v>2897</v>
      </c>
      <c r="J212" s="15" t="s">
        <v>2912</v>
      </c>
      <c r="K212" s="15">
        <v>1</v>
      </c>
      <c r="L212" s="77">
        <f>(((VLOOKUP($H212,'CMIP OI dimres'!$A$2:$C$35,2)*VLOOKUP($I212,'CMIP OI dimres'!$A$2:$C$35,2)*VLOOKUP($J212,'CMIP OI dimres'!$A$2:$C$35,2)*VLOOKUP($K212,'CMIP OI dimres'!$A$2:$C$35,2)*$F212)*4)/1000000)*C212</f>
        <v>2073.6</v>
      </c>
      <c r="M212" s="77">
        <f>(((VLOOKUP($H212,'CMIP OI dimres'!$A$2:$C$35,3)*VLOOKUP($I212,'CMIP OI dimres'!$A$2:$C$35,3)*VLOOKUP($J212,'CMIP OI dimres'!$A$2:$C$35,3)*VLOOKUP($K212,'CMIP OI dimres'!$A$2:$C$35,3)*$F212)*4)/1000000)*C212</f>
        <v>29.491199999999999</v>
      </c>
    </row>
    <row r="213" spans="1:13" ht="13">
      <c r="A213" s="16">
        <v>3</v>
      </c>
      <c r="B213" s="17" t="s">
        <v>1563</v>
      </c>
      <c r="C213" s="16">
        <v>1</v>
      </c>
      <c r="D213" s="74" t="s">
        <v>1670</v>
      </c>
      <c r="E213" s="84" t="s">
        <v>713</v>
      </c>
      <c r="F213" s="76">
        <v>1</v>
      </c>
      <c r="G213" s="16" t="s">
        <v>711</v>
      </c>
      <c r="H213" s="15" t="s">
        <v>2933</v>
      </c>
      <c r="I213" s="15" t="s">
        <v>2897</v>
      </c>
      <c r="J213" s="15" t="s">
        <v>2912</v>
      </c>
      <c r="K213" s="15">
        <v>1</v>
      </c>
      <c r="L213" s="77">
        <f>(((VLOOKUP($H213,'CMIP OI dimres'!$A$2:$C$35,2)*VLOOKUP($I213,'CMIP OI dimres'!$A$2:$C$35,2)*VLOOKUP($J213,'CMIP OI dimres'!$A$2:$C$35,2)*VLOOKUP($K213,'CMIP OI dimres'!$A$2:$C$35,2)*$F213)*4)/1000000)*C213</f>
        <v>2073.6</v>
      </c>
      <c r="M213" s="77">
        <f>(((VLOOKUP($H213,'CMIP OI dimres'!$A$2:$C$35,3)*VLOOKUP($I213,'CMIP OI dimres'!$A$2:$C$35,3)*VLOOKUP($J213,'CMIP OI dimres'!$A$2:$C$35,3)*VLOOKUP($K213,'CMIP OI dimres'!$A$2:$C$35,3)*$F213)*4)/1000000)*C213</f>
        <v>29.491199999999999</v>
      </c>
    </row>
    <row r="214" spans="1:13" ht="13">
      <c r="A214" s="16">
        <v>3</v>
      </c>
      <c r="B214" s="17" t="s">
        <v>1566</v>
      </c>
      <c r="C214" s="16">
        <v>1</v>
      </c>
      <c r="D214" s="74" t="s">
        <v>1670</v>
      </c>
      <c r="E214" s="84" t="s">
        <v>713</v>
      </c>
      <c r="F214" s="76">
        <v>1</v>
      </c>
      <c r="G214" s="16" t="s">
        <v>711</v>
      </c>
      <c r="H214" s="15" t="s">
        <v>2933</v>
      </c>
      <c r="I214" s="15" t="s">
        <v>2897</v>
      </c>
      <c r="J214" s="15" t="s">
        <v>2912</v>
      </c>
      <c r="K214" s="15">
        <v>1</v>
      </c>
      <c r="L214" s="77">
        <f>(((VLOOKUP($H214,'CMIP OI dimres'!$A$2:$C$35,2)*VLOOKUP($I214,'CMIP OI dimres'!$A$2:$C$35,2)*VLOOKUP($J214,'CMIP OI dimres'!$A$2:$C$35,2)*VLOOKUP($K214,'CMIP OI dimres'!$A$2:$C$35,2)*$F214)*4)/1000000)*C214</f>
        <v>2073.6</v>
      </c>
      <c r="M214" s="77">
        <f>(((VLOOKUP($H214,'CMIP OI dimres'!$A$2:$C$35,3)*VLOOKUP($I214,'CMIP OI dimres'!$A$2:$C$35,3)*VLOOKUP($J214,'CMIP OI dimres'!$A$2:$C$35,3)*VLOOKUP($K214,'CMIP OI dimres'!$A$2:$C$35,3)*$F214)*4)/1000000)*C214</f>
        <v>29.491199999999999</v>
      </c>
    </row>
    <row r="215" spans="1:13" ht="13">
      <c r="A215" s="16">
        <v>3</v>
      </c>
      <c r="B215" s="17" t="s">
        <v>1572</v>
      </c>
      <c r="C215" s="16">
        <v>1</v>
      </c>
      <c r="D215" s="74" t="s">
        <v>1670</v>
      </c>
      <c r="E215" s="84" t="s">
        <v>713</v>
      </c>
      <c r="F215" s="76">
        <v>1</v>
      </c>
      <c r="G215" s="16" t="s">
        <v>711</v>
      </c>
      <c r="H215" s="15" t="s">
        <v>2933</v>
      </c>
      <c r="I215" s="15" t="s">
        <v>2897</v>
      </c>
      <c r="J215" s="15" t="s">
        <v>2912</v>
      </c>
      <c r="K215" s="15">
        <v>1</v>
      </c>
      <c r="L215" s="77">
        <f>(((VLOOKUP($H215,'CMIP OI dimres'!$A$2:$C$35,2)*VLOOKUP($I215,'CMIP OI dimres'!$A$2:$C$35,2)*VLOOKUP($J215,'CMIP OI dimres'!$A$2:$C$35,2)*VLOOKUP($K215,'CMIP OI dimres'!$A$2:$C$35,2)*$F215)*4)/1000000)*C215</f>
        <v>2073.6</v>
      </c>
      <c r="M215" s="77">
        <f>(((VLOOKUP($H215,'CMIP OI dimres'!$A$2:$C$35,3)*VLOOKUP($I215,'CMIP OI dimres'!$A$2:$C$35,3)*VLOOKUP($J215,'CMIP OI dimres'!$A$2:$C$35,3)*VLOOKUP($K215,'CMIP OI dimres'!$A$2:$C$35,3)*$F215)*4)/1000000)*C215</f>
        <v>29.491199999999999</v>
      </c>
    </row>
    <row r="216" spans="1:13" ht="13">
      <c r="A216" s="16">
        <v>3</v>
      </c>
      <c r="B216" s="17" t="s">
        <v>1576</v>
      </c>
      <c r="C216" s="16">
        <v>1</v>
      </c>
      <c r="D216" s="74" t="s">
        <v>1670</v>
      </c>
      <c r="E216" s="84" t="s">
        <v>713</v>
      </c>
      <c r="F216" s="76">
        <v>1</v>
      </c>
      <c r="G216" s="16" t="s">
        <v>711</v>
      </c>
      <c r="H216" s="15" t="s">
        <v>2933</v>
      </c>
      <c r="I216" s="15" t="s">
        <v>2897</v>
      </c>
      <c r="J216" s="15" t="s">
        <v>2912</v>
      </c>
      <c r="K216" s="15">
        <v>1</v>
      </c>
      <c r="L216" s="77">
        <f>(((VLOOKUP($H216,'CMIP OI dimres'!$A$2:$C$35,2)*VLOOKUP($I216,'CMIP OI dimres'!$A$2:$C$35,2)*VLOOKUP($J216,'CMIP OI dimres'!$A$2:$C$35,2)*VLOOKUP($K216,'CMIP OI dimres'!$A$2:$C$35,2)*$F216)*4)/1000000)*C216</f>
        <v>2073.6</v>
      </c>
      <c r="M216" s="77">
        <f>(((VLOOKUP($H216,'CMIP OI dimres'!$A$2:$C$35,3)*VLOOKUP($I216,'CMIP OI dimres'!$A$2:$C$35,3)*VLOOKUP($J216,'CMIP OI dimres'!$A$2:$C$35,3)*VLOOKUP($K216,'CMIP OI dimres'!$A$2:$C$35,3)*$F216)*4)/1000000)*C216</f>
        <v>29.491199999999999</v>
      </c>
    </row>
    <row r="217" spans="1:13" ht="13">
      <c r="A217" s="16">
        <v>2</v>
      </c>
      <c r="B217" s="17" t="s">
        <v>1447</v>
      </c>
      <c r="C217" s="16">
        <v>1</v>
      </c>
      <c r="D217" s="74" t="s">
        <v>1670</v>
      </c>
      <c r="E217" s="84" t="s">
        <v>713</v>
      </c>
      <c r="F217" s="76">
        <v>1</v>
      </c>
      <c r="G217" s="16" t="s">
        <v>711</v>
      </c>
      <c r="H217" s="15" t="s">
        <v>2933</v>
      </c>
      <c r="I217" s="15" t="s">
        <v>2897</v>
      </c>
      <c r="J217" s="15" t="s">
        <v>2912</v>
      </c>
      <c r="K217" s="15">
        <v>1</v>
      </c>
      <c r="L217" s="77">
        <f>(((VLOOKUP($H217,'CMIP OI dimres'!$A$2:$C$35,2)*VLOOKUP($I217,'CMIP OI dimres'!$A$2:$C$35,2)*VLOOKUP($J217,'CMIP OI dimres'!$A$2:$C$35,2)*VLOOKUP($K217,'CMIP OI dimres'!$A$2:$C$35,2)*$F217)*4)/1000000)*C217</f>
        <v>2073.6</v>
      </c>
      <c r="M217" s="77">
        <f>(((VLOOKUP($H217,'CMIP OI dimres'!$A$2:$C$35,3)*VLOOKUP($I217,'CMIP OI dimres'!$A$2:$C$35,3)*VLOOKUP($J217,'CMIP OI dimres'!$A$2:$C$35,3)*VLOOKUP($K217,'CMIP OI dimres'!$A$2:$C$35,3)*$F217)*4)/1000000)*C217</f>
        <v>29.491199999999999</v>
      </c>
    </row>
    <row r="218" spans="1:13" ht="13">
      <c r="A218" s="16">
        <v>1</v>
      </c>
      <c r="B218" s="17" t="s">
        <v>1307</v>
      </c>
      <c r="C218" s="16">
        <v>1</v>
      </c>
      <c r="D218" s="74" t="s">
        <v>1670</v>
      </c>
      <c r="E218" s="84" t="s">
        <v>713</v>
      </c>
      <c r="F218" s="76">
        <v>1</v>
      </c>
      <c r="G218" s="16" t="s">
        <v>711</v>
      </c>
      <c r="H218" s="15" t="s">
        <v>2933</v>
      </c>
      <c r="I218" s="15" t="s">
        <v>2897</v>
      </c>
      <c r="J218" s="15" t="s">
        <v>2912</v>
      </c>
      <c r="K218" s="15">
        <v>1</v>
      </c>
      <c r="L218" s="77">
        <f>(((VLOOKUP($H218,'CMIP OI dimres'!$A$2:$C$35,2)*VLOOKUP($I218,'CMIP OI dimres'!$A$2:$C$35,2)*VLOOKUP($J218,'CMIP OI dimres'!$A$2:$C$35,2)*VLOOKUP($K218,'CMIP OI dimres'!$A$2:$C$35,2)*$F218)*4)/1000000)*C218</f>
        <v>2073.6</v>
      </c>
      <c r="M218" s="77">
        <f>(((VLOOKUP($H218,'CMIP OI dimres'!$A$2:$C$35,3)*VLOOKUP($I218,'CMIP OI dimres'!$A$2:$C$35,3)*VLOOKUP($J218,'CMIP OI dimres'!$A$2:$C$35,3)*VLOOKUP($K218,'CMIP OI dimres'!$A$2:$C$35,3)*$F218)*4)/1000000)*C218</f>
        <v>29.491199999999999</v>
      </c>
    </row>
    <row r="219" spans="1:13" ht="13">
      <c r="A219" s="16">
        <v>3</v>
      </c>
      <c r="B219" s="17" t="s">
        <v>1311</v>
      </c>
      <c r="C219" s="16">
        <v>1</v>
      </c>
      <c r="D219" s="74" t="s">
        <v>1670</v>
      </c>
      <c r="E219" s="84" t="s">
        <v>713</v>
      </c>
      <c r="F219" s="76">
        <v>1</v>
      </c>
      <c r="G219" s="16" t="s">
        <v>711</v>
      </c>
      <c r="H219" s="15" t="s">
        <v>2933</v>
      </c>
      <c r="I219" s="15" t="s">
        <v>2897</v>
      </c>
      <c r="J219" s="15" t="s">
        <v>2912</v>
      </c>
      <c r="K219" s="15">
        <v>1</v>
      </c>
      <c r="L219" s="77">
        <f>(((VLOOKUP($H219,'CMIP OI dimres'!$A$2:$C$35,2)*VLOOKUP($I219,'CMIP OI dimres'!$A$2:$C$35,2)*VLOOKUP($J219,'CMIP OI dimres'!$A$2:$C$35,2)*VLOOKUP($K219,'CMIP OI dimres'!$A$2:$C$35,2)*$F219)*4)/1000000)*C219</f>
        <v>2073.6</v>
      </c>
      <c r="M219" s="77">
        <f>(((VLOOKUP($H219,'CMIP OI dimres'!$A$2:$C$35,3)*VLOOKUP($I219,'CMIP OI dimres'!$A$2:$C$35,3)*VLOOKUP($J219,'CMIP OI dimres'!$A$2:$C$35,3)*VLOOKUP($K219,'CMIP OI dimres'!$A$2:$C$35,3)*$F219)*4)/1000000)*C219</f>
        <v>29.491199999999999</v>
      </c>
    </row>
    <row r="220" spans="1:13" ht="13">
      <c r="A220" s="16">
        <v>3</v>
      </c>
      <c r="B220" s="17" t="s">
        <v>999</v>
      </c>
      <c r="C220" s="16">
        <v>1</v>
      </c>
      <c r="D220" s="74" t="s">
        <v>1670</v>
      </c>
      <c r="E220" s="84" t="s">
        <v>713</v>
      </c>
      <c r="F220" s="76">
        <v>1</v>
      </c>
      <c r="G220" s="16" t="s">
        <v>711</v>
      </c>
      <c r="H220" s="15" t="s">
        <v>2933</v>
      </c>
      <c r="I220" s="15" t="s">
        <v>2897</v>
      </c>
      <c r="J220" s="15" t="s">
        <v>2912</v>
      </c>
      <c r="K220" s="15">
        <v>1</v>
      </c>
      <c r="L220" s="77">
        <f>(((VLOOKUP($H220,'CMIP OI dimres'!$A$2:$C$35,2)*VLOOKUP($I220,'CMIP OI dimres'!$A$2:$C$35,2)*VLOOKUP($J220,'CMIP OI dimres'!$A$2:$C$35,2)*VLOOKUP($K220,'CMIP OI dimres'!$A$2:$C$35,2)*$F220)*4)/1000000)*C220</f>
        <v>2073.6</v>
      </c>
      <c r="M220" s="77">
        <f>(((VLOOKUP($H220,'CMIP OI dimres'!$A$2:$C$35,3)*VLOOKUP($I220,'CMIP OI dimres'!$A$2:$C$35,3)*VLOOKUP($J220,'CMIP OI dimres'!$A$2:$C$35,3)*VLOOKUP($K220,'CMIP OI dimres'!$A$2:$C$35,3)*$F220)*4)/1000000)*C220</f>
        <v>29.491199999999999</v>
      </c>
    </row>
    <row r="221" spans="1:13" ht="13">
      <c r="A221" s="16">
        <v>3</v>
      </c>
      <c r="B221" s="17" t="s">
        <v>1156</v>
      </c>
      <c r="C221" s="16">
        <v>1</v>
      </c>
      <c r="D221" s="74" t="s">
        <v>1670</v>
      </c>
      <c r="E221" s="84" t="s">
        <v>713</v>
      </c>
      <c r="F221" s="76">
        <v>1</v>
      </c>
      <c r="G221" s="16" t="s">
        <v>711</v>
      </c>
      <c r="H221" s="15" t="s">
        <v>2933</v>
      </c>
      <c r="I221" s="15" t="s">
        <v>2897</v>
      </c>
      <c r="J221" s="15" t="s">
        <v>2912</v>
      </c>
      <c r="K221" s="15">
        <v>1</v>
      </c>
      <c r="L221" s="77">
        <f>(((VLOOKUP($H221,'CMIP OI dimres'!$A$2:$C$35,2)*VLOOKUP($I221,'CMIP OI dimres'!$A$2:$C$35,2)*VLOOKUP($J221,'CMIP OI dimres'!$A$2:$C$35,2)*VLOOKUP($K221,'CMIP OI dimres'!$A$2:$C$35,2)*$F221)*4)/1000000)*C221</f>
        <v>2073.6</v>
      </c>
      <c r="M221" s="77">
        <f>(((VLOOKUP($H221,'CMIP OI dimres'!$A$2:$C$35,3)*VLOOKUP($I221,'CMIP OI dimres'!$A$2:$C$35,3)*VLOOKUP($J221,'CMIP OI dimres'!$A$2:$C$35,3)*VLOOKUP($K221,'CMIP OI dimres'!$A$2:$C$35,3)*$F221)*4)/1000000)*C221</f>
        <v>29.491199999999999</v>
      </c>
    </row>
    <row r="222" spans="1:13" ht="13">
      <c r="A222" s="16">
        <v>3</v>
      </c>
      <c r="B222" s="17" t="s">
        <v>1462</v>
      </c>
      <c r="C222" s="16">
        <v>1</v>
      </c>
      <c r="D222" s="74" t="s">
        <v>1670</v>
      </c>
      <c r="E222" s="84" t="s">
        <v>713</v>
      </c>
      <c r="F222" s="76">
        <v>1</v>
      </c>
      <c r="G222" s="16" t="s">
        <v>711</v>
      </c>
      <c r="H222" s="15" t="s">
        <v>2933</v>
      </c>
      <c r="I222" s="15" t="s">
        <v>2897</v>
      </c>
      <c r="J222" s="15" t="s">
        <v>2912</v>
      </c>
      <c r="K222" s="15">
        <v>1</v>
      </c>
      <c r="L222" s="77">
        <f>(((VLOOKUP($H222,'CMIP OI dimres'!$A$2:$C$35,2)*VLOOKUP($I222,'CMIP OI dimres'!$A$2:$C$35,2)*VLOOKUP($J222,'CMIP OI dimres'!$A$2:$C$35,2)*VLOOKUP($K222,'CMIP OI dimres'!$A$2:$C$35,2)*$F222)*4)/1000000)*C222</f>
        <v>2073.6</v>
      </c>
      <c r="M222" s="77">
        <f>(((VLOOKUP($H222,'CMIP OI dimres'!$A$2:$C$35,3)*VLOOKUP($I222,'CMIP OI dimres'!$A$2:$C$35,3)*VLOOKUP($J222,'CMIP OI dimres'!$A$2:$C$35,3)*VLOOKUP($K222,'CMIP OI dimres'!$A$2:$C$35,3)*$F222)*4)/1000000)*C222</f>
        <v>29.491199999999999</v>
      </c>
    </row>
    <row r="223" spans="1:13" ht="13">
      <c r="A223" s="16">
        <v>2</v>
      </c>
      <c r="B223" s="17" t="s">
        <v>1465</v>
      </c>
      <c r="C223" s="16">
        <v>1</v>
      </c>
      <c r="D223" s="74" t="s">
        <v>1670</v>
      </c>
      <c r="E223" s="84" t="s">
        <v>713</v>
      </c>
      <c r="F223" s="76">
        <v>1</v>
      </c>
      <c r="G223" s="16" t="s">
        <v>711</v>
      </c>
      <c r="H223" s="15" t="s">
        <v>2933</v>
      </c>
      <c r="I223" s="15" t="s">
        <v>2897</v>
      </c>
      <c r="J223" s="15" t="s">
        <v>2912</v>
      </c>
      <c r="K223" s="15">
        <v>1</v>
      </c>
      <c r="L223" s="77">
        <f>(((VLOOKUP($H223,'CMIP OI dimres'!$A$2:$C$35,2)*VLOOKUP($I223,'CMIP OI dimres'!$A$2:$C$35,2)*VLOOKUP($J223,'CMIP OI dimres'!$A$2:$C$35,2)*VLOOKUP($K223,'CMIP OI dimres'!$A$2:$C$35,2)*$F223)*4)/1000000)*C223</f>
        <v>2073.6</v>
      </c>
      <c r="M223" s="77">
        <f>(((VLOOKUP($H223,'CMIP OI dimres'!$A$2:$C$35,3)*VLOOKUP($I223,'CMIP OI dimres'!$A$2:$C$35,3)*VLOOKUP($J223,'CMIP OI dimres'!$A$2:$C$35,3)*VLOOKUP($K223,'CMIP OI dimres'!$A$2:$C$35,3)*$F223)*4)/1000000)*C223</f>
        <v>29.491199999999999</v>
      </c>
    </row>
    <row r="224" spans="1:13" ht="13">
      <c r="A224" s="16">
        <v>1</v>
      </c>
      <c r="B224" s="17" t="s">
        <v>1468</v>
      </c>
      <c r="C224" s="16">
        <v>1</v>
      </c>
      <c r="D224" s="74" t="s">
        <v>1670</v>
      </c>
      <c r="E224" s="84" t="s">
        <v>713</v>
      </c>
      <c r="F224" s="76">
        <v>1</v>
      </c>
      <c r="G224" s="16" t="s">
        <v>711</v>
      </c>
      <c r="H224" s="15" t="s">
        <v>2933</v>
      </c>
      <c r="I224" s="15" t="s">
        <v>2897</v>
      </c>
      <c r="J224" s="15" t="s">
        <v>2912</v>
      </c>
      <c r="K224" s="15">
        <v>1</v>
      </c>
      <c r="L224" s="77">
        <f>(((VLOOKUP($H224,'CMIP OI dimres'!$A$2:$C$35,2)*VLOOKUP($I224,'CMIP OI dimres'!$A$2:$C$35,2)*VLOOKUP($J224,'CMIP OI dimres'!$A$2:$C$35,2)*VLOOKUP($K224,'CMIP OI dimres'!$A$2:$C$35,2)*$F224)*4)/1000000)*C224</f>
        <v>2073.6</v>
      </c>
      <c r="M224" s="77">
        <f>(((VLOOKUP($H224,'CMIP OI dimres'!$A$2:$C$35,3)*VLOOKUP($I224,'CMIP OI dimres'!$A$2:$C$35,3)*VLOOKUP($J224,'CMIP OI dimres'!$A$2:$C$35,3)*VLOOKUP($K224,'CMIP OI dimres'!$A$2:$C$35,3)*$F224)*4)/1000000)*C224</f>
        <v>29.491199999999999</v>
      </c>
    </row>
    <row r="225" spans="1:13" ht="13">
      <c r="A225" s="16">
        <v>1</v>
      </c>
      <c r="B225" s="17" t="s">
        <v>1471</v>
      </c>
      <c r="C225" s="16">
        <v>1</v>
      </c>
      <c r="D225" s="74" t="s">
        <v>1670</v>
      </c>
      <c r="E225" s="84" t="s">
        <v>713</v>
      </c>
      <c r="F225" s="76">
        <v>1</v>
      </c>
      <c r="G225" s="16" t="s">
        <v>711</v>
      </c>
      <c r="H225" s="15" t="s">
        <v>2933</v>
      </c>
      <c r="I225" s="15" t="s">
        <v>2897</v>
      </c>
      <c r="J225" s="15" t="s">
        <v>2912</v>
      </c>
      <c r="K225" s="15">
        <v>1</v>
      </c>
      <c r="L225" s="77">
        <f>(((VLOOKUP($H225,'CMIP OI dimres'!$A$2:$C$35,2)*VLOOKUP($I225,'CMIP OI dimres'!$A$2:$C$35,2)*VLOOKUP($J225,'CMIP OI dimres'!$A$2:$C$35,2)*VLOOKUP($K225,'CMIP OI dimres'!$A$2:$C$35,2)*$F225)*4)/1000000)*C225</f>
        <v>2073.6</v>
      </c>
      <c r="M225" s="77">
        <f>(((VLOOKUP($H225,'CMIP OI dimres'!$A$2:$C$35,3)*VLOOKUP($I225,'CMIP OI dimres'!$A$2:$C$35,3)*VLOOKUP($J225,'CMIP OI dimres'!$A$2:$C$35,3)*VLOOKUP($K225,'CMIP OI dimres'!$A$2:$C$35,3)*$F225)*4)/1000000)*C225</f>
        <v>29.491199999999999</v>
      </c>
    </row>
    <row r="226" spans="1:13" ht="13">
      <c r="A226" s="16">
        <v>2</v>
      </c>
      <c r="B226" s="17" t="s">
        <v>1475</v>
      </c>
      <c r="C226" s="16">
        <v>1</v>
      </c>
      <c r="D226" s="74" t="s">
        <v>1670</v>
      </c>
      <c r="E226" s="84" t="s">
        <v>713</v>
      </c>
      <c r="F226" s="76">
        <v>1</v>
      </c>
      <c r="G226" s="16" t="s">
        <v>711</v>
      </c>
      <c r="H226" s="15" t="s">
        <v>2933</v>
      </c>
      <c r="I226" s="15" t="s">
        <v>2897</v>
      </c>
      <c r="J226" s="15" t="s">
        <v>2912</v>
      </c>
      <c r="K226" s="15">
        <v>1</v>
      </c>
      <c r="L226" s="77">
        <f>(((VLOOKUP($H226,'CMIP OI dimres'!$A$2:$C$35,2)*VLOOKUP($I226,'CMIP OI dimres'!$A$2:$C$35,2)*VLOOKUP($J226,'CMIP OI dimres'!$A$2:$C$35,2)*VLOOKUP($K226,'CMIP OI dimres'!$A$2:$C$35,2)*$F226)*4)/1000000)*C226</f>
        <v>2073.6</v>
      </c>
      <c r="M226" s="77">
        <f>(((VLOOKUP($H226,'CMIP OI dimres'!$A$2:$C$35,3)*VLOOKUP($I226,'CMIP OI dimres'!$A$2:$C$35,3)*VLOOKUP($J226,'CMIP OI dimres'!$A$2:$C$35,3)*VLOOKUP($K226,'CMIP OI dimres'!$A$2:$C$35,3)*$F226)*4)/1000000)*C226</f>
        <v>29.491199999999999</v>
      </c>
    </row>
    <row r="227" spans="1:13" ht="13">
      <c r="A227" s="16">
        <v>3</v>
      </c>
      <c r="B227" s="17" t="s">
        <v>1605</v>
      </c>
      <c r="C227" s="16">
        <v>1</v>
      </c>
      <c r="D227" s="74" t="s">
        <v>1670</v>
      </c>
      <c r="E227" s="84" t="s">
        <v>713</v>
      </c>
      <c r="F227" s="76">
        <v>1</v>
      </c>
      <c r="G227" s="16" t="s">
        <v>711</v>
      </c>
      <c r="H227" s="15" t="s">
        <v>2933</v>
      </c>
      <c r="I227" s="15" t="s">
        <v>2897</v>
      </c>
      <c r="J227" s="15" t="s">
        <v>2912</v>
      </c>
      <c r="K227" s="15">
        <v>1</v>
      </c>
      <c r="L227" s="77">
        <f>(((VLOOKUP($H227,'CMIP OI dimres'!$A$2:$C$35,2)*VLOOKUP($I227,'CMIP OI dimres'!$A$2:$C$35,2)*VLOOKUP($J227,'CMIP OI dimres'!$A$2:$C$35,2)*VLOOKUP($K227,'CMIP OI dimres'!$A$2:$C$35,2)*$F227)*4)/1000000)*C227</f>
        <v>2073.6</v>
      </c>
      <c r="M227" s="77">
        <f>(((VLOOKUP($H227,'CMIP OI dimres'!$A$2:$C$35,3)*VLOOKUP($I227,'CMIP OI dimres'!$A$2:$C$35,3)*VLOOKUP($J227,'CMIP OI dimres'!$A$2:$C$35,3)*VLOOKUP($K227,'CMIP OI dimres'!$A$2:$C$35,3)*$F227)*4)/1000000)*C227</f>
        <v>29.491199999999999</v>
      </c>
    </row>
    <row r="228" spans="1:13" ht="13">
      <c r="A228" s="16">
        <v>3</v>
      </c>
      <c r="B228" s="17" t="s">
        <v>1325</v>
      </c>
      <c r="C228" s="16">
        <v>1</v>
      </c>
      <c r="D228" s="74" t="s">
        <v>1670</v>
      </c>
      <c r="E228" s="84" t="s">
        <v>713</v>
      </c>
      <c r="F228" s="76">
        <v>1</v>
      </c>
      <c r="G228" s="16" t="s">
        <v>711</v>
      </c>
      <c r="H228" s="15" t="s">
        <v>2933</v>
      </c>
      <c r="I228" s="15" t="s">
        <v>2897</v>
      </c>
      <c r="J228" s="15" t="s">
        <v>2912</v>
      </c>
      <c r="K228" s="15">
        <v>1</v>
      </c>
      <c r="L228" s="77">
        <f>(((VLOOKUP($H228,'CMIP OI dimres'!$A$2:$C$35,2)*VLOOKUP($I228,'CMIP OI dimres'!$A$2:$C$35,2)*VLOOKUP($J228,'CMIP OI dimres'!$A$2:$C$35,2)*VLOOKUP($K228,'CMIP OI dimres'!$A$2:$C$35,2)*$F228)*4)/1000000)*C228</f>
        <v>2073.6</v>
      </c>
      <c r="M228" s="77">
        <f>(((VLOOKUP($H228,'CMIP OI dimres'!$A$2:$C$35,3)*VLOOKUP($I228,'CMIP OI dimres'!$A$2:$C$35,3)*VLOOKUP($J228,'CMIP OI dimres'!$A$2:$C$35,3)*VLOOKUP($K228,'CMIP OI dimres'!$A$2:$C$35,3)*$F228)*4)/1000000)*C228</f>
        <v>29.491199999999999</v>
      </c>
    </row>
    <row r="229" spans="1:13" ht="13">
      <c r="A229" s="16">
        <v>3</v>
      </c>
      <c r="B229" s="17" t="s">
        <v>1479</v>
      </c>
      <c r="C229" s="16">
        <v>1</v>
      </c>
      <c r="D229" s="74" t="s">
        <v>1670</v>
      </c>
      <c r="E229" s="84" t="s">
        <v>713</v>
      </c>
      <c r="F229" s="76">
        <v>1</v>
      </c>
      <c r="G229" s="16" t="s">
        <v>711</v>
      </c>
      <c r="H229" s="15" t="s">
        <v>2933</v>
      </c>
      <c r="I229" s="15" t="s">
        <v>2897</v>
      </c>
      <c r="J229" s="15" t="s">
        <v>2912</v>
      </c>
      <c r="K229" s="15">
        <v>1</v>
      </c>
      <c r="L229" s="77">
        <f>(((VLOOKUP($H229,'CMIP OI dimres'!$A$2:$C$35,2)*VLOOKUP($I229,'CMIP OI dimres'!$A$2:$C$35,2)*VLOOKUP($J229,'CMIP OI dimres'!$A$2:$C$35,2)*VLOOKUP($K229,'CMIP OI dimres'!$A$2:$C$35,2)*$F229)*4)/1000000)*C229</f>
        <v>2073.6</v>
      </c>
      <c r="M229" s="77">
        <f>(((VLOOKUP($H229,'CMIP OI dimres'!$A$2:$C$35,3)*VLOOKUP($I229,'CMIP OI dimres'!$A$2:$C$35,3)*VLOOKUP($J229,'CMIP OI dimres'!$A$2:$C$35,3)*VLOOKUP($K229,'CMIP OI dimres'!$A$2:$C$35,3)*$F229)*4)/1000000)*C229</f>
        <v>29.491199999999999</v>
      </c>
    </row>
    <row r="230" spans="1:13" ht="13">
      <c r="A230" s="16">
        <v>3</v>
      </c>
      <c r="B230" s="17" t="s">
        <v>1346</v>
      </c>
      <c r="C230" s="16">
        <v>1</v>
      </c>
      <c r="D230" s="74" t="s">
        <v>1670</v>
      </c>
      <c r="E230" s="84" t="s">
        <v>713</v>
      </c>
      <c r="F230" s="76">
        <v>1</v>
      </c>
      <c r="G230" s="16" t="s">
        <v>711</v>
      </c>
      <c r="H230" s="15" t="s">
        <v>2933</v>
      </c>
      <c r="I230" s="15" t="s">
        <v>2897</v>
      </c>
      <c r="J230" s="15" t="s">
        <v>2912</v>
      </c>
      <c r="K230" s="15">
        <v>1</v>
      </c>
      <c r="L230" s="77">
        <f>(((VLOOKUP($H230,'CMIP OI dimres'!$A$2:$C$35,2)*VLOOKUP($I230,'CMIP OI dimres'!$A$2:$C$35,2)*VLOOKUP($J230,'CMIP OI dimres'!$A$2:$C$35,2)*VLOOKUP($K230,'CMIP OI dimres'!$A$2:$C$35,2)*$F230)*4)/1000000)*C230</f>
        <v>2073.6</v>
      </c>
      <c r="M230" s="77">
        <f>(((VLOOKUP($H230,'CMIP OI dimres'!$A$2:$C$35,3)*VLOOKUP($I230,'CMIP OI dimres'!$A$2:$C$35,3)*VLOOKUP($J230,'CMIP OI dimres'!$A$2:$C$35,3)*VLOOKUP($K230,'CMIP OI dimres'!$A$2:$C$35,3)*$F230)*4)/1000000)*C230</f>
        <v>29.491199999999999</v>
      </c>
    </row>
    <row r="231" spans="1:13" ht="13">
      <c r="A231" s="16">
        <v>3</v>
      </c>
      <c r="B231" s="17" t="s">
        <v>1349</v>
      </c>
      <c r="C231" s="16">
        <v>1</v>
      </c>
      <c r="D231" s="74" t="s">
        <v>1670</v>
      </c>
      <c r="E231" s="84" t="s">
        <v>713</v>
      </c>
      <c r="F231" s="76">
        <v>1</v>
      </c>
      <c r="G231" s="16" t="s">
        <v>711</v>
      </c>
      <c r="H231" s="15" t="s">
        <v>2933</v>
      </c>
      <c r="I231" s="15" t="s">
        <v>2897</v>
      </c>
      <c r="J231" s="15" t="s">
        <v>2912</v>
      </c>
      <c r="K231" s="15">
        <v>1</v>
      </c>
      <c r="L231" s="77">
        <f>(((VLOOKUP($H231,'CMIP OI dimres'!$A$2:$C$35,2)*VLOOKUP($I231,'CMIP OI dimres'!$A$2:$C$35,2)*VLOOKUP($J231,'CMIP OI dimres'!$A$2:$C$35,2)*VLOOKUP($K231,'CMIP OI dimres'!$A$2:$C$35,2)*$F231)*4)/1000000)*C231</f>
        <v>2073.6</v>
      </c>
      <c r="M231" s="77">
        <f>(((VLOOKUP($H231,'CMIP OI dimres'!$A$2:$C$35,3)*VLOOKUP($I231,'CMIP OI dimres'!$A$2:$C$35,3)*VLOOKUP($J231,'CMIP OI dimres'!$A$2:$C$35,3)*VLOOKUP($K231,'CMIP OI dimres'!$A$2:$C$35,3)*$F231)*4)/1000000)*C231</f>
        <v>29.491199999999999</v>
      </c>
    </row>
    <row r="232" spans="1:13" ht="13">
      <c r="A232" s="16">
        <v>3</v>
      </c>
      <c r="B232" s="17" t="s">
        <v>1502</v>
      </c>
      <c r="C232" s="16">
        <v>1</v>
      </c>
      <c r="D232" s="74" t="s">
        <v>1670</v>
      </c>
      <c r="E232" s="84" t="s">
        <v>713</v>
      </c>
      <c r="F232" s="76">
        <v>1</v>
      </c>
      <c r="G232" s="16" t="s">
        <v>711</v>
      </c>
      <c r="H232" s="15" t="s">
        <v>2933</v>
      </c>
      <c r="I232" s="15" t="s">
        <v>2897</v>
      </c>
      <c r="J232" s="15" t="s">
        <v>2912</v>
      </c>
      <c r="K232" s="15">
        <v>1</v>
      </c>
      <c r="L232" s="77">
        <f>(((VLOOKUP($H232,'CMIP OI dimres'!$A$2:$C$35,2)*VLOOKUP($I232,'CMIP OI dimres'!$A$2:$C$35,2)*VLOOKUP($J232,'CMIP OI dimres'!$A$2:$C$35,2)*VLOOKUP($K232,'CMIP OI dimres'!$A$2:$C$35,2)*$F232)*4)/1000000)*C232</f>
        <v>2073.6</v>
      </c>
      <c r="M232" s="77">
        <f>(((VLOOKUP($H232,'CMIP OI dimres'!$A$2:$C$35,3)*VLOOKUP($I232,'CMIP OI dimres'!$A$2:$C$35,3)*VLOOKUP($J232,'CMIP OI dimres'!$A$2:$C$35,3)*VLOOKUP($K232,'CMIP OI dimres'!$A$2:$C$35,3)*$F232)*4)/1000000)*C232</f>
        <v>29.491199999999999</v>
      </c>
    </row>
    <row r="233" spans="1:13" ht="13">
      <c r="A233" s="16">
        <v>3</v>
      </c>
      <c r="B233" s="17" t="s">
        <v>1500</v>
      </c>
      <c r="C233" s="16">
        <v>1</v>
      </c>
      <c r="D233" s="74" t="s">
        <v>1670</v>
      </c>
      <c r="E233" s="84" t="s">
        <v>713</v>
      </c>
      <c r="F233" s="76">
        <v>1</v>
      </c>
      <c r="G233" s="16" t="s">
        <v>711</v>
      </c>
      <c r="H233" s="15" t="s">
        <v>2933</v>
      </c>
      <c r="I233" s="15" t="s">
        <v>2897</v>
      </c>
      <c r="J233" s="15" t="s">
        <v>2912</v>
      </c>
      <c r="K233" s="15">
        <v>1</v>
      </c>
      <c r="L233" s="77">
        <f>(((VLOOKUP($H233,'CMIP OI dimres'!$A$2:$C$35,2)*VLOOKUP($I233,'CMIP OI dimres'!$A$2:$C$35,2)*VLOOKUP($J233,'CMIP OI dimres'!$A$2:$C$35,2)*VLOOKUP($K233,'CMIP OI dimres'!$A$2:$C$35,2)*$F233)*4)/1000000)*C233</f>
        <v>2073.6</v>
      </c>
      <c r="M233" s="77">
        <f>(((VLOOKUP($H233,'CMIP OI dimres'!$A$2:$C$35,3)*VLOOKUP($I233,'CMIP OI dimres'!$A$2:$C$35,3)*VLOOKUP($J233,'CMIP OI dimres'!$A$2:$C$35,3)*VLOOKUP($K233,'CMIP OI dimres'!$A$2:$C$35,3)*$F233)*4)/1000000)*C233</f>
        <v>29.491199999999999</v>
      </c>
    </row>
    <row r="234" spans="1:13" ht="13">
      <c r="A234" s="16">
        <v>3</v>
      </c>
      <c r="B234" s="17" t="s">
        <v>1509</v>
      </c>
      <c r="C234" s="16">
        <v>1</v>
      </c>
      <c r="D234" s="74" t="s">
        <v>1670</v>
      </c>
      <c r="E234" s="84" t="s">
        <v>713</v>
      </c>
      <c r="F234" s="76">
        <v>1</v>
      </c>
      <c r="G234" s="16" t="s">
        <v>711</v>
      </c>
      <c r="H234" s="15" t="s">
        <v>2933</v>
      </c>
      <c r="I234" s="15" t="s">
        <v>2897</v>
      </c>
      <c r="J234" s="15" t="s">
        <v>2912</v>
      </c>
      <c r="K234" s="15">
        <v>1</v>
      </c>
      <c r="L234" s="77">
        <f>(((VLOOKUP($H234,'CMIP OI dimres'!$A$2:$C$35,2)*VLOOKUP($I234,'CMIP OI dimres'!$A$2:$C$35,2)*VLOOKUP($J234,'CMIP OI dimres'!$A$2:$C$35,2)*VLOOKUP($K234,'CMIP OI dimres'!$A$2:$C$35,2)*$F234)*4)/1000000)*C234</f>
        <v>2073.6</v>
      </c>
      <c r="M234" s="77">
        <f>(((VLOOKUP($H234,'CMIP OI dimres'!$A$2:$C$35,3)*VLOOKUP($I234,'CMIP OI dimres'!$A$2:$C$35,3)*VLOOKUP($J234,'CMIP OI dimres'!$A$2:$C$35,3)*VLOOKUP($K234,'CMIP OI dimres'!$A$2:$C$35,3)*$F234)*4)/1000000)*C234</f>
        <v>29.491199999999999</v>
      </c>
    </row>
    <row r="235" spans="1:13" ht="13">
      <c r="A235" s="16">
        <v>3</v>
      </c>
      <c r="B235" s="17" t="s">
        <v>1511</v>
      </c>
      <c r="C235" s="16">
        <v>1</v>
      </c>
      <c r="D235" s="74" t="s">
        <v>1670</v>
      </c>
      <c r="E235" s="84" t="s">
        <v>713</v>
      </c>
      <c r="F235" s="76">
        <v>1</v>
      </c>
      <c r="G235" s="16" t="s">
        <v>711</v>
      </c>
      <c r="H235" s="15" t="s">
        <v>2933</v>
      </c>
      <c r="I235" s="15" t="s">
        <v>2897</v>
      </c>
      <c r="J235" s="15" t="s">
        <v>2912</v>
      </c>
      <c r="K235" s="15">
        <v>1</v>
      </c>
      <c r="L235" s="77">
        <f>(((VLOOKUP($H235,'CMIP OI dimres'!$A$2:$C$35,2)*VLOOKUP($I235,'CMIP OI dimres'!$A$2:$C$35,2)*VLOOKUP($J235,'CMIP OI dimres'!$A$2:$C$35,2)*VLOOKUP($K235,'CMIP OI dimres'!$A$2:$C$35,2)*$F235)*4)/1000000)*C235</f>
        <v>2073.6</v>
      </c>
      <c r="M235" s="77">
        <f>(((VLOOKUP($H235,'CMIP OI dimres'!$A$2:$C$35,3)*VLOOKUP($I235,'CMIP OI dimres'!$A$2:$C$35,3)*VLOOKUP($J235,'CMIP OI dimres'!$A$2:$C$35,3)*VLOOKUP($K235,'CMIP OI dimres'!$A$2:$C$35,3)*$F235)*4)/1000000)*C235</f>
        <v>29.491199999999999</v>
      </c>
    </row>
    <row r="236" spans="1:13" ht="13">
      <c r="A236" s="16">
        <v>3</v>
      </c>
      <c r="B236" s="17" t="s">
        <v>1514</v>
      </c>
      <c r="C236" s="16">
        <v>1</v>
      </c>
      <c r="D236" s="74" t="s">
        <v>1670</v>
      </c>
      <c r="E236" s="84" t="s">
        <v>713</v>
      </c>
      <c r="F236" s="76">
        <v>1</v>
      </c>
      <c r="G236" s="16" t="s">
        <v>711</v>
      </c>
      <c r="H236" s="15" t="s">
        <v>2933</v>
      </c>
      <c r="I236" s="15" t="s">
        <v>2897</v>
      </c>
      <c r="J236" s="15" t="s">
        <v>2912</v>
      </c>
      <c r="K236" s="15">
        <v>1</v>
      </c>
      <c r="L236" s="77">
        <f>(((VLOOKUP($H236,'CMIP OI dimres'!$A$2:$C$35,2)*VLOOKUP($I236,'CMIP OI dimres'!$A$2:$C$35,2)*VLOOKUP($J236,'CMIP OI dimres'!$A$2:$C$35,2)*VLOOKUP($K236,'CMIP OI dimres'!$A$2:$C$35,2)*$F236)*4)/1000000)*C236</f>
        <v>2073.6</v>
      </c>
      <c r="M236" s="77">
        <f>(((VLOOKUP($H236,'CMIP OI dimres'!$A$2:$C$35,3)*VLOOKUP($I236,'CMIP OI dimres'!$A$2:$C$35,3)*VLOOKUP($J236,'CMIP OI dimres'!$A$2:$C$35,3)*VLOOKUP($K236,'CMIP OI dimres'!$A$2:$C$35,3)*$F236)*4)/1000000)*C236</f>
        <v>29.491199999999999</v>
      </c>
    </row>
    <row r="237" spans="1:13" ht="13">
      <c r="A237" s="16">
        <v>3</v>
      </c>
      <c r="B237" s="17" t="s">
        <v>1371</v>
      </c>
      <c r="C237" s="16">
        <v>1</v>
      </c>
      <c r="D237" s="74" t="s">
        <v>1670</v>
      </c>
      <c r="E237" s="84" t="s">
        <v>713</v>
      </c>
      <c r="F237" s="76">
        <v>1</v>
      </c>
      <c r="G237" s="16" t="s">
        <v>711</v>
      </c>
      <c r="H237" s="15" t="s">
        <v>2933</v>
      </c>
      <c r="I237" s="15" t="s">
        <v>2897</v>
      </c>
      <c r="J237" s="15" t="s">
        <v>2912</v>
      </c>
      <c r="K237" s="15">
        <v>1</v>
      </c>
      <c r="L237" s="77">
        <f>(((VLOOKUP($H237,'CMIP OI dimres'!$A$2:$C$35,2)*VLOOKUP($I237,'CMIP OI dimres'!$A$2:$C$35,2)*VLOOKUP($J237,'CMIP OI dimres'!$A$2:$C$35,2)*VLOOKUP($K237,'CMIP OI dimres'!$A$2:$C$35,2)*$F237)*4)/1000000)*C237</f>
        <v>2073.6</v>
      </c>
      <c r="M237" s="77">
        <f>(((VLOOKUP($H237,'CMIP OI dimres'!$A$2:$C$35,3)*VLOOKUP($I237,'CMIP OI dimres'!$A$2:$C$35,3)*VLOOKUP($J237,'CMIP OI dimres'!$A$2:$C$35,3)*VLOOKUP($K237,'CMIP OI dimres'!$A$2:$C$35,3)*$F237)*4)/1000000)*C237</f>
        <v>29.491199999999999</v>
      </c>
    </row>
    <row r="238" spans="1:13" ht="13">
      <c r="A238" s="16">
        <v>1</v>
      </c>
      <c r="B238" s="17" t="s">
        <v>1220</v>
      </c>
      <c r="C238" s="16">
        <v>1</v>
      </c>
      <c r="D238" s="74" t="s">
        <v>1670</v>
      </c>
      <c r="E238" s="84" t="s">
        <v>713</v>
      </c>
      <c r="F238" s="76">
        <v>1</v>
      </c>
      <c r="G238" s="16" t="s">
        <v>711</v>
      </c>
      <c r="H238" s="15" t="s">
        <v>2933</v>
      </c>
      <c r="I238" s="15" t="s">
        <v>2897</v>
      </c>
      <c r="J238" s="15" t="s">
        <v>2912</v>
      </c>
      <c r="K238" s="15">
        <v>1</v>
      </c>
      <c r="L238" s="77">
        <f>(((VLOOKUP($H238,'CMIP OI dimres'!$A$2:$C$35,2)*VLOOKUP($I238,'CMIP OI dimres'!$A$2:$C$35,2)*VLOOKUP($J238,'CMIP OI dimres'!$A$2:$C$35,2)*VLOOKUP($K238,'CMIP OI dimres'!$A$2:$C$35,2)*$F238)*4)/1000000)*C238</f>
        <v>2073.6</v>
      </c>
      <c r="M238" s="77">
        <f>(((VLOOKUP($H238,'CMIP OI dimres'!$A$2:$C$35,3)*VLOOKUP($I238,'CMIP OI dimres'!$A$2:$C$35,3)*VLOOKUP($J238,'CMIP OI dimres'!$A$2:$C$35,3)*VLOOKUP($K238,'CMIP OI dimres'!$A$2:$C$35,3)*$F238)*4)/1000000)*C238</f>
        <v>29.491199999999999</v>
      </c>
    </row>
    <row r="239" spans="1:13" ht="13">
      <c r="A239" s="16">
        <v>2</v>
      </c>
      <c r="B239" s="17" t="s">
        <v>1223</v>
      </c>
      <c r="C239" s="16">
        <v>1</v>
      </c>
      <c r="D239" s="74" t="s">
        <v>1670</v>
      </c>
      <c r="E239" s="84" t="s">
        <v>713</v>
      </c>
      <c r="F239" s="76">
        <v>1</v>
      </c>
      <c r="G239" s="16" t="s">
        <v>711</v>
      </c>
      <c r="H239" s="15" t="s">
        <v>2933</v>
      </c>
      <c r="I239" s="15" t="s">
        <v>2897</v>
      </c>
      <c r="J239" s="15" t="s">
        <v>2912</v>
      </c>
      <c r="K239" s="15">
        <v>1</v>
      </c>
      <c r="L239" s="77">
        <f>(((VLOOKUP($H239,'CMIP OI dimres'!$A$2:$C$35,2)*VLOOKUP($I239,'CMIP OI dimres'!$A$2:$C$35,2)*VLOOKUP($J239,'CMIP OI dimres'!$A$2:$C$35,2)*VLOOKUP($K239,'CMIP OI dimres'!$A$2:$C$35,2)*$F239)*4)/1000000)*C239</f>
        <v>2073.6</v>
      </c>
      <c r="M239" s="77">
        <f>(((VLOOKUP($H239,'CMIP OI dimres'!$A$2:$C$35,3)*VLOOKUP($I239,'CMIP OI dimres'!$A$2:$C$35,3)*VLOOKUP($J239,'CMIP OI dimres'!$A$2:$C$35,3)*VLOOKUP($K239,'CMIP OI dimres'!$A$2:$C$35,3)*$F239)*4)/1000000)*C239</f>
        <v>29.491199999999999</v>
      </c>
    </row>
    <row r="240" spans="1:13" ht="13">
      <c r="A240" s="16">
        <v>1</v>
      </c>
      <c r="B240" s="17" t="s">
        <v>1375</v>
      </c>
      <c r="C240" s="16">
        <v>1</v>
      </c>
      <c r="D240" s="74" t="s">
        <v>1670</v>
      </c>
      <c r="E240" s="84" t="s">
        <v>713</v>
      </c>
      <c r="F240" s="76">
        <v>1</v>
      </c>
      <c r="G240" s="16" t="s">
        <v>711</v>
      </c>
      <c r="H240" s="15" t="s">
        <v>2933</v>
      </c>
      <c r="I240" s="15" t="s">
        <v>2897</v>
      </c>
      <c r="J240" s="15" t="s">
        <v>2912</v>
      </c>
      <c r="K240" s="15">
        <v>1</v>
      </c>
      <c r="L240" s="77">
        <f>(((VLOOKUP($H240,'CMIP OI dimres'!$A$2:$C$35,2)*VLOOKUP($I240,'CMIP OI dimres'!$A$2:$C$35,2)*VLOOKUP($J240,'CMIP OI dimres'!$A$2:$C$35,2)*VLOOKUP($K240,'CMIP OI dimres'!$A$2:$C$35,2)*$F240)*4)/1000000)*C240</f>
        <v>2073.6</v>
      </c>
      <c r="M240" s="77">
        <f>(((VLOOKUP($H240,'CMIP OI dimres'!$A$2:$C$35,3)*VLOOKUP($I240,'CMIP OI dimres'!$A$2:$C$35,3)*VLOOKUP($J240,'CMIP OI dimres'!$A$2:$C$35,3)*VLOOKUP($K240,'CMIP OI dimres'!$A$2:$C$35,3)*$F240)*4)/1000000)*C240</f>
        <v>29.491199999999999</v>
      </c>
    </row>
    <row r="241" spans="1:13" ht="13">
      <c r="A241" s="16">
        <v>3</v>
      </c>
      <c r="B241" s="17" t="s">
        <v>1378</v>
      </c>
      <c r="C241" s="16">
        <v>1</v>
      </c>
      <c r="D241" s="74" t="s">
        <v>1670</v>
      </c>
      <c r="E241" s="84" t="s">
        <v>713</v>
      </c>
      <c r="F241" s="76">
        <v>1</v>
      </c>
      <c r="G241" s="16" t="s">
        <v>711</v>
      </c>
      <c r="H241" s="15" t="s">
        <v>2933</v>
      </c>
      <c r="I241" s="15" t="s">
        <v>2897</v>
      </c>
      <c r="J241" s="15" t="s">
        <v>2912</v>
      </c>
      <c r="K241" s="15">
        <v>1</v>
      </c>
      <c r="L241" s="77">
        <f>(((VLOOKUP($H241,'CMIP OI dimres'!$A$2:$C$35,2)*VLOOKUP($I241,'CMIP OI dimres'!$A$2:$C$35,2)*VLOOKUP($J241,'CMIP OI dimres'!$A$2:$C$35,2)*VLOOKUP($K241,'CMIP OI dimres'!$A$2:$C$35,2)*$F241)*4)/1000000)*C241</f>
        <v>2073.6</v>
      </c>
      <c r="M241" s="77">
        <f>(((VLOOKUP($H241,'CMIP OI dimres'!$A$2:$C$35,3)*VLOOKUP($I241,'CMIP OI dimres'!$A$2:$C$35,3)*VLOOKUP($J241,'CMIP OI dimres'!$A$2:$C$35,3)*VLOOKUP($K241,'CMIP OI dimres'!$A$2:$C$35,3)*$F241)*4)/1000000)*C241</f>
        <v>29.491199999999999</v>
      </c>
    </row>
    <row r="242" spans="1:13" ht="13">
      <c r="A242" s="16">
        <v>3</v>
      </c>
      <c r="B242" s="17" t="s">
        <v>1229</v>
      </c>
      <c r="C242" s="16">
        <v>1</v>
      </c>
      <c r="D242" s="74" t="s">
        <v>1670</v>
      </c>
      <c r="E242" s="84" t="s">
        <v>713</v>
      </c>
      <c r="F242" s="76">
        <v>1</v>
      </c>
      <c r="G242" s="16" t="s">
        <v>711</v>
      </c>
      <c r="H242" s="15" t="s">
        <v>2933</v>
      </c>
      <c r="I242" s="15" t="s">
        <v>2897</v>
      </c>
      <c r="J242" s="15" t="s">
        <v>2912</v>
      </c>
      <c r="K242" s="15">
        <v>1</v>
      </c>
      <c r="L242" s="77">
        <f>(((VLOOKUP($H242,'CMIP OI dimres'!$A$2:$C$35,2)*VLOOKUP($I242,'CMIP OI dimres'!$A$2:$C$35,2)*VLOOKUP($J242,'CMIP OI dimres'!$A$2:$C$35,2)*VLOOKUP($K242,'CMIP OI dimres'!$A$2:$C$35,2)*$F242)*4)/1000000)*C242</f>
        <v>2073.6</v>
      </c>
      <c r="M242" s="77">
        <f>(((VLOOKUP($H242,'CMIP OI dimres'!$A$2:$C$35,3)*VLOOKUP($I242,'CMIP OI dimres'!$A$2:$C$35,3)*VLOOKUP($J242,'CMIP OI dimres'!$A$2:$C$35,3)*VLOOKUP($K242,'CMIP OI dimres'!$A$2:$C$35,3)*$F242)*4)/1000000)*C242</f>
        <v>29.491199999999999</v>
      </c>
    </row>
    <row r="243" spans="1:13" ht="13">
      <c r="A243" s="16">
        <v>3</v>
      </c>
      <c r="B243" s="17" t="s">
        <v>1232</v>
      </c>
      <c r="C243" s="16">
        <v>1</v>
      </c>
      <c r="D243" s="74" t="s">
        <v>1670</v>
      </c>
      <c r="E243" s="84" t="s">
        <v>713</v>
      </c>
      <c r="F243" s="76">
        <v>1</v>
      </c>
      <c r="G243" s="16" t="s">
        <v>711</v>
      </c>
      <c r="H243" s="15" t="s">
        <v>2933</v>
      </c>
      <c r="I243" s="15" t="s">
        <v>2897</v>
      </c>
      <c r="J243" s="15" t="s">
        <v>2912</v>
      </c>
      <c r="K243" s="15">
        <v>1</v>
      </c>
      <c r="L243" s="77">
        <f>(((VLOOKUP($H243,'CMIP OI dimres'!$A$2:$C$35,2)*VLOOKUP($I243,'CMIP OI dimres'!$A$2:$C$35,2)*VLOOKUP($J243,'CMIP OI dimres'!$A$2:$C$35,2)*VLOOKUP($K243,'CMIP OI dimres'!$A$2:$C$35,2)*$F243)*4)/1000000)*C243</f>
        <v>2073.6</v>
      </c>
      <c r="M243" s="77">
        <f>(((VLOOKUP($H243,'CMIP OI dimres'!$A$2:$C$35,3)*VLOOKUP($I243,'CMIP OI dimres'!$A$2:$C$35,3)*VLOOKUP($J243,'CMIP OI dimres'!$A$2:$C$35,3)*VLOOKUP($K243,'CMIP OI dimres'!$A$2:$C$35,3)*$F243)*4)/1000000)*C243</f>
        <v>29.491199999999999</v>
      </c>
    </row>
    <row r="244" spans="1:13" ht="13">
      <c r="A244" s="16">
        <v>3</v>
      </c>
      <c r="B244" s="17" t="s">
        <v>1083</v>
      </c>
      <c r="C244" s="16">
        <v>1</v>
      </c>
      <c r="D244" s="74" t="s">
        <v>1670</v>
      </c>
      <c r="E244" s="84" t="s">
        <v>713</v>
      </c>
      <c r="F244" s="76">
        <v>1</v>
      </c>
      <c r="G244" s="16" t="s">
        <v>711</v>
      </c>
      <c r="H244" s="15" t="s">
        <v>2933</v>
      </c>
      <c r="I244" s="15" t="s">
        <v>2897</v>
      </c>
      <c r="J244" s="15" t="s">
        <v>2912</v>
      </c>
      <c r="K244" s="15">
        <v>1</v>
      </c>
      <c r="L244" s="77">
        <f>(((VLOOKUP($H244,'CMIP OI dimres'!$A$2:$C$35,2)*VLOOKUP($I244,'CMIP OI dimres'!$A$2:$C$35,2)*VLOOKUP($J244,'CMIP OI dimres'!$A$2:$C$35,2)*VLOOKUP($K244,'CMIP OI dimres'!$A$2:$C$35,2)*$F244)*4)/1000000)*C244</f>
        <v>2073.6</v>
      </c>
      <c r="M244" s="77">
        <f>(((VLOOKUP($H244,'CMIP OI dimres'!$A$2:$C$35,3)*VLOOKUP($I244,'CMIP OI dimres'!$A$2:$C$35,3)*VLOOKUP($J244,'CMIP OI dimres'!$A$2:$C$35,3)*VLOOKUP($K244,'CMIP OI dimres'!$A$2:$C$35,3)*$F244)*4)/1000000)*C244</f>
        <v>29.491199999999999</v>
      </c>
    </row>
    <row r="245" spans="1:13" ht="13">
      <c r="A245" s="16">
        <v>3</v>
      </c>
      <c r="B245" s="17" t="s">
        <v>1085</v>
      </c>
      <c r="C245" s="16">
        <v>1</v>
      </c>
      <c r="D245" s="74" t="s">
        <v>1670</v>
      </c>
      <c r="E245" s="84" t="s">
        <v>713</v>
      </c>
      <c r="F245" s="76">
        <v>1</v>
      </c>
      <c r="G245" s="16" t="s">
        <v>711</v>
      </c>
      <c r="H245" s="15" t="s">
        <v>2933</v>
      </c>
      <c r="I245" s="15" t="s">
        <v>2897</v>
      </c>
      <c r="J245" s="15" t="s">
        <v>2912</v>
      </c>
      <c r="K245" s="15">
        <v>1</v>
      </c>
      <c r="L245" s="77">
        <f>(((VLOOKUP($H245,'CMIP OI dimres'!$A$2:$C$35,2)*VLOOKUP($I245,'CMIP OI dimres'!$A$2:$C$35,2)*VLOOKUP($J245,'CMIP OI dimres'!$A$2:$C$35,2)*VLOOKUP($K245,'CMIP OI dimres'!$A$2:$C$35,2)*$F245)*4)/1000000)*C245</f>
        <v>2073.6</v>
      </c>
      <c r="M245" s="77">
        <f>(((VLOOKUP($H245,'CMIP OI dimres'!$A$2:$C$35,3)*VLOOKUP($I245,'CMIP OI dimres'!$A$2:$C$35,3)*VLOOKUP($J245,'CMIP OI dimres'!$A$2:$C$35,3)*VLOOKUP($K245,'CMIP OI dimres'!$A$2:$C$35,3)*$F245)*4)/1000000)*C245</f>
        <v>29.491199999999999</v>
      </c>
    </row>
    <row r="246" spans="1:13" ht="13">
      <c r="A246" s="16">
        <v>1</v>
      </c>
      <c r="B246" s="17" t="s">
        <v>1088</v>
      </c>
      <c r="C246" s="16">
        <v>1</v>
      </c>
      <c r="D246" s="74" t="s">
        <v>1670</v>
      </c>
      <c r="E246" s="84" t="s">
        <v>713</v>
      </c>
      <c r="F246" s="76">
        <v>1</v>
      </c>
      <c r="G246" s="16" t="s">
        <v>711</v>
      </c>
      <c r="H246" s="15" t="s">
        <v>2933</v>
      </c>
      <c r="I246" s="15" t="s">
        <v>2897</v>
      </c>
      <c r="J246" s="15" t="s">
        <v>2912</v>
      </c>
      <c r="K246" s="15">
        <v>1</v>
      </c>
      <c r="L246" s="77">
        <f>(((VLOOKUP($H246,'CMIP OI dimres'!$A$2:$C$35,2)*VLOOKUP($I246,'CMIP OI dimres'!$A$2:$C$35,2)*VLOOKUP($J246,'CMIP OI dimres'!$A$2:$C$35,2)*VLOOKUP($K246,'CMIP OI dimres'!$A$2:$C$35,2)*$F246)*4)/1000000)*C246</f>
        <v>2073.6</v>
      </c>
      <c r="M246" s="77">
        <f>(((VLOOKUP($H246,'CMIP OI dimres'!$A$2:$C$35,3)*VLOOKUP($I246,'CMIP OI dimres'!$A$2:$C$35,3)*VLOOKUP($J246,'CMIP OI dimres'!$A$2:$C$35,3)*VLOOKUP($K246,'CMIP OI dimres'!$A$2:$C$35,3)*$F246)*4)/1000000)*C246</f>
        <v>29.491199999999999</v>
      </c>
    </row>
    <row r="247" spans="1:13" ht="13">
      <c r="A247" s="16">
        <v>2</v>
      </c>
      <c r="B247" s="17" t="s">
        <v>1238</v>
      </c>
      <c r="C247" s="16">
        <v>1</v>
      </c>
      <c r="D247" s="74" t="s">
        <v>1670</v>
      </c>
      <c r="E247" s="84" t="s">
        <v>713</v>
      </c>
      <c r="F247" s="76">
        <v>1</v>
      </c>
      <c r="G247" s="16" t="s">
        <v>711</v>
      </c>
      <c r="H247" s="15" t="s">
        <v>2933</v>
      </c>
      <c r="I247" s="15" t="s">
        <v>2897</v>
      </c>
      <c r="J247" s="15" t="s">
        <v>2912</v>
      </c>
      <c r="K247" s="15">
        <v>1</v>
      </c>
      <c r="L247" s="77">
        <f>(((VLOOKUP($H247,'CMIP OI dimres'!$A$2:$C$35,2)*VLOOKUP($I247,'CMIP OI dimres'!$A$2:$C$35,2)*VLOOKUP($J247,'CMIP OI dimres'!$A$2:$C$35,2)*VLOOKUP($K247,'CMIP OI dimres'!$A$2:$C$35,2)*$F247)*4)/1000000)*C247</f>
        <v>2073.6</v>
      </c>
      <c r="M247" s="77">
        <f>(((VLOOKUP($H247,'CMIP OI dimres'!$A$2:$C$35,3)*VLOOKUP($I247,'CMIP OI dimres'!$A$2:$C$35,3)*VLOOKUP($J247,'CMIP OI dimres'!$A$2:$C$35,3)*VLOOKUP($K247,'CMIP OI dimres'!$A$2:$C$35,3)*$F247)*4)/1000000)*C247</f>
        <v>29.491199999999999</v>
      </c>
    </row>
    <row r="248" spans="1:13" ht="13">
      <c r="A248" s="16">
        <v>3</v>
      </c>
      <c r="B248" s="17" t="s">
        <v>1389</v>
      </c>
      <c r="C248" s="16">
        <v>1</v>
      </c>
      <c r="D248" s="74" t="s">
        <v>1670</v>
      </c>
      <c r="E248" s="84" t="s">
        <v>713</v>
      </c>
      <c r="F248" s="76">
        <v>1</v>
      </c>
      <c r="G248" s="16" t="s">
        <v>711</v>
      </c>
      <c r="H248" s="15" t="s">
        <v>2933</v>
      </c>
      <c r="I248" s="15" t="s">
        <v>2897</v>
      </c>
      <c r="J248" s="15" t="s">
        <v>2912</v>
      </c>
      <c r="K248" s="15">
        <v>1</v>
      </c>
      <c r="L248" s="77">
        <f>(((VLOOKUP($H248,'CMIP OI dimres'!$A$2:$C$35,2)*VLOOKUP($I248,'CMIP OI dimres'!$A$2:$C$35,2)*VLOOKUP($J248,'CMIP OI dimres'!$A$2:$C$35,2)*VLOOKUP($K248,'CMIP OI dimres'!$A$2:$C$35,2)*$F248)*4)/1000000)*C248</f>
        <v>2073.6</v>
      </c>
      <c r="M248" s="77">
        <f>(((VLOOKUP($H248,'CMIP OI dimres'!$A$2:$C$35,3)*VLOOKUP($I248,'CMIP OI dimres'!$A$2:$C$35,3)*VLOOKUP($J248,'CMIP OI dimres'!$A$2:$C$35,3)*VLOOKUP($K248,'CMIP OI dimres'!$A$2:$C$35,3)*$F248)*4)/1000000)*C248</f>
        <v>29.491199999999999</v>
      </c>
    </row>
    <row r="249" spans="1:13" ht="13">
      <c r="A249" s="16">
        <v>3</v>
      </c>
      <c r="B249" s="17" t="s">
        <v>1392</v>
      </c>
      <c r="C249" s="16">
        <v>1</v>
      </c>
      <c r="D249" s="74" t="s">
        <v>1670</v>
      </c>
      <c r="E249" s="84" t="s">
        <v>713</v>
      </c>
      <c r="F249" s="76">
        <v>1</v>
      </c>
      <c r="G249" s="16" t="s">
        <v>711</v>
      </c>
      <c r="H249" s="15" t="s">
        <v>2933</v>
      </c>
      <c r="I249" s="15" t="s">
        <v>2897</v>
      </c>
      <c r="J249" s="15" t="s">
        <v>2912</v>
      </c>
      <c r="K249" s="15">
        <v>1</v>
      </c>
      <c r="L249" s="77">
        <f>(((VLOOKUP($H249,'CMIP OI dimres'!$A$2:$C$35,2)*VLOOKUP($I249,'CMIP OI dimres'!$A$2:$C$35,2)*VLOOKUP($J249,'CMIP OI dimres'!$A$2:$C$35,2)*VLOOKUP($K249,'CMIP OI dimres'!$A$2:$C$35,2)*$F249)*4)/1000000)*C249</f>
        <v>2073.6</v>
      </c>
      <c r="M249" s="77">
        <f>(((VLOOKUP($H249,'CMIP OI dimres'!$A$2:$C$35,3)*VLOOKUP($I249,'CMIP OI dimres'!$A$2:$C$35,3)*VLOOKUP($J249,'CMIP OI dimres'!$A$2:$C$35,3)*VLOOKUP($K249,'CMIP OI dimres'!$A$2:$C$35,3)*$F249)*4)/1000000)*C249</f>
        <v>29.491199999999999</v>
      </c>
    </row>
    <row r="250" spans="1:13" ht="13">
      <c r="A250" s="16">
        <v>3</v>
      </c>
      <c r="B250" s="17" t="s">
        <v>1395</v>
      </c>
      <c r="C250" s="16">
        <v>1</v>
      </c>
      <c r="D250" s="74" t="s">
        <v>1670</v>
      </c>
      <c r="E250" s="84" t="s">
        <v>713</v>
      </c>
      <c r="F250" s="76">
        <v>1</v>
      </c>
      <c r="G250" s="16" t="s">
        <v>711</v>
      </c>
      <c r="H250" s="15" t="s">
        <v>2933</v>
      </c>
      <c r="I250" s="15" t="s">
        <v>2897</v>
      </c>
      <c r="J250" s="15" t="s">
        <v>2912</v>
      </c>
      <c r="K250" s="15">
        <v>1</v>
      </c>
      <c r="L250" s="77">
        <f>(((VLOOKUP($H250,'CMIP OI dimres'!$A$2:$C$35,2)*VLOOKUP($I250,'CMIP OI dimres'!$A$2:$C$35,2)*VLOOKUP($J250,'CMIP OI dimres'!$A$2:$C$35,2)*VLOOKUP($K250,'CMIP OI dimres'!$A$2:$C$35,2)*$F250)*4)/1000000)*C250</f>
        <v>2073.6</v>
      </c>
      <c r="M250" s="77">
        <f>(((VLOOKUP($H250,'CMIP OI dimres'!$A$2:$C$35,3)*VLOOKUP($I250,'CMIP OI dimres'!$A$2:$C$35,3)*VLOOKUP($J250,'CMIP OI dimres'!$A$2:$C$35,3)*VLOOKUP($K250,'CMIP OI dimres'!$A$2:$C$35,3)*$F250)*4)/1000000)*C250</f>
        <v>29.491199999999999</v>
      </c>
    </row>
    <row r="251" spans="1:13" ht="13">
      <c r="A251" s="16">
        <v>3</v>
      </c>
      <c r="B251" s="17" t="s">
        <v>1537</v>
      </c>
      <c r="C251" s="16">
        <v>1</v>
      </c>
      <c r="D251" s="74" t="s">
        <v>1670</v>
      </c>
      <c r="E251" s="84" t="s">
        <v>713</v>
      </c>
      <c r="F251" s="76">
        <v>1</v>
      </c>
      <c r="G251" s="16" t="s">
        <v>711</v>
      </c>
      <c r="H251" s="15" t="s">
        <v>2933</v>
      </c>
      <c r="I251" s="15" t="s">
        <v>2897</v>
      </c>
      <c r="J251" s="15" t="s">
        <v>2912</v>
      </c>
      <c r="K251" s="15">
        <v>1</v>
      </c>
      <c r="L251" s="77">
        <f>(((VLOOKUP($H251,'CMIP OI dimres'!$A$2:$C$35,2)*VLOOKUP($I251,'CMIP OI dimres'!$A$2:$C$35,2)*VLOOKUP($J251,'CMIP OI dimres'!$A$2:$C$35,2)*VLOOKUP($K251,'CMIP OI dimres'!$A$2:$C$35,2)*$F251)*4)/1000000)*C251</f>
        <v>2073.6</v>
      </c>
      <c r="M251" s="77">
        <f>(((VLOOKUP($H251,'CMIP OI dimres'!$A$2:$C$35,3)*VLOOKUP($I251,'CMIP OI dimres'!$A$2:$C$35,3)*VLOOKUP($J251,'CMIP OI dimres'!$A$2:$C$35,3)*VLOOKUP($K251,'CMIP OI dimres'!$A$2:$C$35,3)*$F251)*4)/1000000)*C251</f>
        <v>29.491199999999999</v>
      </c>
    </row>
    <row r="252" spans="1:13" ht="13">
      <c r="A252" s="16">
        <v>3</v>
      </c>
      <c r="B252" s="17" t="s">
        <v>1400</v>
      </c>
      <c r="C252" s="16">
        <v>1</v>
      </c>
      <c r="D252" s="74" t="s">
        <v>1670</v>
      </c>
      <c r="E252" s="84" t="s">
        <v>713</v>
      </c>
      <c r="F252" s="76">
        <v>1</v>
      </c>
      <c r="G252" s="16" t="s">
        <v>711</v>
      </c>
      <c r="H252" s="15" t="s">
        <v>2933</v>
      </c>
      <c r="I252" s="15" t="s">
        <v>2897</v>
      </c>
      <c r="J252" s="15" t="s">
        <v>2912</v>
      </c>
      <c r="K252" s="15">
        <v>1</v>
      </c>
      <c r="L252" s="77">
        <f>(((VLOOKUP($H252,'CMIP OI dimres'!$A$2:$C$35,2)*VLOOKUP($I252,'CMIP OI dimres'!$A$2:$C$35,2)*VLOOKUP($J252,'CMIP OI dimres'!$A$2:$C$35,2)*VLOOKUP($K252,'CMIP OI dimres'!$A$2:$C$35,2)*$F252)*4)/1000000)*C252</f>
        <v>2073.6</v>
      </c>
      <c r="M252" s="77">
        <f>(((VLOOKUP($H252,'CMIP OI dimres'!$A$2:$C$35,3)*VLOOKUP($I252,'CMIP OI dimres'!$A$2:$C$35,3)*VLOOKUP($J252,'CMIP OI dimres'!$A$2:$C$35,3)*VLOOKUP($K252,'CMIP OI dimres'!$A$2:$C$35,3)*$F252)*4)/1000000)*C252</f>
        <v>29.491199999999999</v>
      </c>
    </row>
    <row r="253" spans="1:13" ht="13">
      <c r="A253" s="16">
        <v>3</v>
      </c>
      <c r="B253" s="17" t="s">
        <v>1544</v>
      </c>
      <c r="C253" s="16">
        <v>1</v>
      </c>
      <c r="D253" s="74" t="s">
        <v>1670</v>
      </c>
      <c r="E253" s="84" t="s">
        <v>713</v>
      </c>
      <c r="F253" s="76">
        <v>1</v>
      </c>
      <c r="G253" s="16" t="s">
        <v>711</v>
      </c>
      <c r="H253" s="15" t="s">
        <v>2933</v>
      </c>
      <c r="I253" s="15" t="s">
        <v>2897</v>
      </c>
      <c r="J253" s="15" t="s">
        <v>2912</v>
      </c>
      <c r="K253" s="15">
        <v>1</v>
      </c>
      <c r="L253" s="77">
        <f>(((VLOOKUP($H253,'CMIP OI dimres'!$A$2:$C$35,2)*VLOOKUP($I253,'CMIP OI dimres'!$A$2:$C$35,2)*VLOOKUP($J253,'CMIP OI dimres'!$A$2:$C$35,2)*VLOOKUP($K253,'CMIP OI dimres'!$A$2:$C$35,2)*$F253)*4)/1000000)*C253</f>
        <v>2073.6</v>
      </c>
      <c r="M253" s="77">
        <f>(((VLOOKUP($H253,'CMIP OI dimres'!$A$2:$C$35,3)*VLOOKUP($I253,'CMIP OI dimres'!$A$2:$C$35,3)*VLOOKUP($J253,'CMIP OI dimres'!$A$2:$C$35,3)*VLOOKUP($K253,'CMIP OI dimres'!$A$2:$C$35,3)*$F253)*4)/1000000)*C253</f>
        <v>29.491199999999999</v>
      </c>
    </row>
    <row r="254" spans="1:13" ht="13">
      <c r="A254" s="16">
        <v>3</v>
      </c>
      <c r="B254" s="17" t="s">
        <v>1407</v>
      </c>
      <c r="C254" s="16">
        <v>1</v>
      </c>
      <c r="D254" s="74" t="s">
        <v>1670</v>
      </c>
      <c r="E254" s="84" t="s">
        <v>713</v>
      </c>
      <c r="F254" s="76">
        <v>1</v>
      </c>
      <c r="G254" s="16" t="s">
        <v>711</v>
      </c>
      <c r="H254" s="15" t="s">
        <v>2933</v>
      </c>
      <c r="I254" s="15" t="s">
        <v>2897</v>
      </c>
      <c r="J254" s="15" t="s">
        <v>2912</v>
      </c>
      <c r="K254" s="15">
        <v>1</v>
      </c>
      <c r="L254" s="77">
        <f>(((VLOOKUP($H254,'CMIP OI dimres'!$A$2:$C$35,2)*VLOOKUP($I254,'CMIP OI dimres'!$A$2:$C$35,2)*VLOOKUP($J254,'CMIP OI dimres'!$A$2:$C$35,2)*VLOOKUP($K254,'CMIP OI dimres'!$A$2:$C$35,2)*$F254)*4)/1000000)*C254</f>
        <v>2073.6</v>
      </c>
      <c r="M254" s="77">
        <f>(((VLOOKUP($H254,'CMIP OI dimres'!$A$2:$C$35,3)*VLOOKUP($I254,'CMIP OI dimres'!$A$2:$C$35,3)*VLOOKUP($J254,'CMIP OI dimres'!$A$2:$C$35,3)*VLOOKUP($K254,'CMIP OI dimres'!$A$2:$C$35,3)*$F254)*4)/1000000)*C254</f>
        <v>29.491199999999999</v>
      </c>
    </row>
    <row r="255" spans="1:13" ht="13">
      <c r="A255" s="16">
        <v>3</v>
      </c>
      <c r="B255" s="17" t="s">
        <v>1410</v>
      </c>
      <c r="C255" s="16">
        <v>1</v>
      </c>
      <c r="D255" s="74" t="s">
        <v>1670</v>
      </c>
      <c r="E255" s="84" t="s">
        <v>713</v>
      </c>
      <c r="F255" s="76">
        <v>1</v>
      </c>
      <c r="G255" s="16" t="s">
        <v>711</v>
      </c>
      <c r="H255" s="15" t="s">
        <v>2933</v>
      </c>
      <c r="I255" s="15" t="s">
        <v>2897</v>
      </c>
      <c r="J255" s="15" t="s">
        <v>2912</v>
      </c>
      <c r="K255" s="15">
        <v>1</v>
      </c>
      <c r="L255" s="77">
        <f>(((VLOOKUP($H255,'CMIP OI dimres'!$A$2:$C$35,2)*VLOOKUP($I255,'CMIP OI dimres'!$A$2:$C$35,2)*VLOOKUP($J255,'CMIP OI dimres'!$A$2:$C$35,2)*VLOOKUP($K255,'CMIP OI dimres'!$A$2:$C$35,2)*$F255)*4)/1000000)*C255</f>
        <v>2073.6</v>
      </c>
      <c r="M255" s="77">
        <f>(((VLOOKUP($H255,'CMIP OI dimres'!$A$2:$C$35,3)*VLOOKUP($I255,'CMIP OI dimres'!$A$2:$C$35,3)*VLOOKUP($J255,'CMIP OI dimres'!$A$2:$C$35,3)*VLOOKUP($K255,'CMIP OI dimres'!$A$2:$C$35,3)*$F255)*4)/1000000)*C255</f>
        <v>29.491199999999999</v>
      </c>
    </row>
    <row r="256" spans="1:13" ht="13">
      <c r="A256" s="16">
        <v>1</v>
      </c>
      <c r="B256" s="17" t="s">
        <v>1281</v>
      </c>
      <c r="C256" s="16">
        <v>1</v>
      </c>
      <c r="D256" s="74" t="s">
        <v>1670</v>
      </c>
      <c r="E256" s="84" t="s">
        <v>713</v>
      </c>
      <c r="F256" s="76">
        <v>1</v>
      </c>
      <c r="G256" s="16" t="s">
        <v>711</v>
      </c>
      <c r="H256" s="15" t="s">
        <v>2933</v>
      </c>
      <c r="I256" s="15" t="s">
        <v>2897</v>
      </c>
      <c r="J256" s="15" t="s">
        <v>2912</v>
      </c>
      <c r="K256" s="15">
        <v>1</v>
      </c>
      <c r="L256" s="77">
        <f>(((VLOOKUP($H256,'CMIP OI dimres'!$A$2:$C$35,2)*VLOOKUP($I256,'CMIP OI dimres'!$A$2:$C$35,2)*VLOOKUP($J256,'CMIP OI dimres'!$A$2:$C$35,2)*VLOOKUP($K256,'CMIP OI dimres'!$A$2:$C$35,2)*$F256)*4)/1000000)*C256</f>
        <v>2073.6</v>
      </c>
      <c r="M256" s="77">
        <f>(((VLOOKUP($H256,'CMIP OI dimres'!$A$2:$C$35,3)*VLOOKUP($I256,'CMIP OI dimres'!$A$2:$C$35,3)*VLOOKUP($J256,'CMIP OI dimres'!$A$2:$C$35,3)*VLOOKUP($K256,'CMIP OI dimres'!$A$2:$C$35,3)*$F256)*4)/1000000)*C256</f>
        <v>29.491199999999999</v>
      </c>
    </row>
    <row r="257" spans="1:13" ht="13">
      <c r="A257" s="16">
        <v>3</v>
      </c>
      <c r="B257" s="17" t="s">
        <v>1698</v>
      </c>
      <c r="C257" s="16">
        <v>1</v>
      </c>
      <c r="D257" s="74" t="s">
        <v>1670</v>
      </c>
      <c r="E257" s="84" t="s">
        <v>713</v>
      </c>
      <c r="F257" s="76">
        <v>1</v>
      </c>
      <c r="G257" s="16" t="s">
        <v>711</v>
      </c>
      <c r="H257" s="15" t="s">
        <v>2933</v>
      </c>
      <c r="I257" s="15" t="s">
        <v>2897</v>
      </c>
      <c r="J257" s="15" t="s">
        <v>2912</v>
      </c>
      <c r="K257" s="15">
        <v>1</v>
      </c>
      <c r="L257" s="77">
        <f>(((VLOOKUP($H257,'CMIP OI dimres'!$A$2:$C$35,2)*VLOOKUP($I257,'CMIP OI dimres'!$A$2:$C$35,2)*VLOOKUP($J257,'CMIP OI dimres'!$A$2:$C$35,2)*VLOOKUP($K257,'CMIP OI dimres'!$A$2:$C$35,2)*$F257)*4)/1000000)*C257</f>
        <v>2073.6</v>
      </c>
      <c r="M257" s="77">
        <f>(((VLOOKUP($H257,'CMIP OI dimres'!$A$2:$C$35,3)*VLOOKUP($I257,'CMIP OI dimres'!$A$2:$C$35,3)*VLOOKUP($J257,'CMIP OI dimres'!$A$2:$C$35,3)*VLOOKUP($K257,'CMIP OI dimres'!$A$2:$C$35,3)*$F257)*4)/1000000)*C257</f>
        <v>29.491199999999999</v>
      </c>
    </row>
    <row r="258" spans="1:13" ht="13">
      <c r="A258" s="16">
        <v>3</v>
      </c>
      <c r="B258" s="17" t="s">
        <v>1428</v>
      </c>
      <c r="C258" s="16">
        <v>1</v>
      </c>
      <c r="D258" s="74" t="s">
        <v>1670</v>
      </c>
      <c r="E258" s="84" t="s">
        <v>713</v>
      </c>
      <c r="F258" s="76">
        <v>1</v>
      </c>
      <c r="G258" s="16" t="s">
        <v>711</v>
      </c>
      <c r="H258" s="15" t="s">
        <v>2933</v>
      </c>
      <c r="I258" s="15" t="s">
        <v>2897</v>
      </c>
      <c r="J258" s="15" t="s">
        <v>2912</v>
      </c>
      <c r="K258" s="15">
        <v>1</v>
      </c>
      <c r="L258" s="77">
        <f>(((VLOOKUP($H258,'CMIP OI dimres'!$A$2:$C$35,2)*VLOOKUP($I258,'CMIP OI dimres'!$A$2:$C$35,2)*VLOOKUP($J258,'CMIP OI dimres'!$A$2:$C$35,2)*VLOOKUP($K258,'CMIP OI dimres'!$A$2:$C$35,2)*$F258)*4)/1000000)*C258</f>
        <v>2073.6</v>
      </c>
      <c r="M258" s="77">
        <f>(((VLOOKUP($H258,'CMIP OI dimres'!$A$2:$C$35,3)*VLOOKUP($I258,'CMIP OI dimres'!$A$2:$C$35,3)*VLOOKUP($J258,'CMIP OI dimres'!$A$2:$C$35,3)*VLOOKUP($K258,'CMIP OI dimres'!$A$2:$C$35,3)*$F258)*4)/1000000)*C258</f>
        <v>29.491199999999999</v>
      </c>
    </row>
    <row r="259" spans="1:13" ht="13">
      <c r="A259" s="16">
        <v>3</v>
      </c>
      <c r="B259" s="17" t="s">
        <v>1434</v>
      </c>
      <c r="C259" s="16">
        <v>1</v>
      </c>
      <c r="D259" s="74" t="s">
        <v>1670</v>
      </c>
      <c r="E259" s="84" t="s">
        <v>713</v>
      </c>
      <c r="F259" s="76">
        <v>1</v>
      </c>
      <c r="G259" s="16" t="s">
        <v>711</v>
      </c>
      <c r="H259" s="15" t="s">
        <v>2933</v>
      </c>
      <c r="I259" s="15" t="s">
        <v>2897</v>
      </c>
      <c r="J259" s="15" t="s">
        <v>2912</v>
      </c>
      <c r="K259" s="15">
        <v>1</v>
      </c>
      <c r="L259" s="77">
        <f>(((VLOOKUP($H259,'CMIP OI dimres'!$A$2:$C$35,2)*VLOOKUP($I259,'CMIP OI dimres'!$A$2:$C$35,2)*VLOOKUP($J259,'CMIP OI dimres'!$A$2:$C$35,2)*VLOOKUP($K259,'CMIP OI dimres'!$A$2:$C$35,2)*$F259)*4)/1000000)*C259</f>
        <v>2073.6</v>
      </c>
      <c r="M259" s="77">
        <f>(((VLOOKUP($H259,'CMIP OI dimres'!$A$2:$C$35,3)*VLOOKUP($I259,'CMIP OI dimres'!$A$2:$C$35,3)*VLOOKUP($J259,'CMIP OI dimres'!$A$2:$C$35,3)*VLOOKUP($K259,'CMIP OI dimres'!$A$2:$C$35,3)*$F259)*4)/1000000)*C259</f>
        <v>29.491199999999999</v>
      </c>
    </row>
    <row r="260" spans="1:13" ht="13">
      <c r="A260" s="16">
        <v>1</v>
      </c>
      <c r="B260" s="17" t="s">
        <v>1437</v>
      </c>
      <c r="C260" s="16">
        <v>1</v>
      </c>
      <c r="D260" s="74" t="s">
        <v>1670</v>
      </c>
      <c r="E260" s="84" t="s">
        <v>713</v>
      </c>
      <c r="F260" s="76">
        <v>1</v>
      </c>
      <c r="G260" s="16" t="s">
        <v>711</v>
      </c>
      <c r="H260" s="15" t="s">
        <v>2933</v>
      </c>
      <c r="I260" s="15" t="s">
        <v>2897</v>
      </c>
      <c r="J260" s="15" t="s">
        <v>2912</v>
      </c>
      <c r="K260" s="15">
        <v>1</v>
      </c>
      <c r="L260" s="77">
        <f>(((VLOOKUP($H260,'CMIP OI dimres'!$A$2:$C$35,2)*VLOOKUP($I260,'CMIP OI dimres'!$A$2:$C$35,2)*VLOOKUP($J260,'CMIP OI dimres'!$A$2:$C$35,2)*VLOOKUP($K260,'CMIP OI dimres'!$A$2:$C$35,2)*$F260)*4)/1000000)*C260</f>
        <v>2073.6</v>
      </c>
      <c r="M260" s="77">
        <f>(((VLOOKUP($H260,'CMIP OI dimres'!$A$2:$C$35,3)*VLOOKUP($I260,'CMIP OI dimres'!$A$2:$C$35,3)*VLOOKUP($J260,'CMIP OI dimres'!$A$2:$C$35,3)*VLOOKUP($K260,'CMIP OI dimres'!$A$2:$C$35,3)*$F260)*4)/1000000)*C260</f>
        <v>29.491199999999999</v>
      </c>
    </row>
    <row r="261" spans="1:13" ht="13">
      <c r="A261" s="16">
        <v>1</v>
      </c>
      <c r="B261" s="17" t="s">
        <v>1440</v>
      </c>
      <c r="C261" s="16">
        <v>1</v>
      </c>
      <c r="D261" s="74" t="s">
        <v>1670</v>
      </c>
      <c r="E261" s="84" t="s">
        <v>713</v>
      </c>
      <c r="F261" s="76">
        <v>1</v>
      </c>
      <c r="G261" s="16" t="s">
        <v>711</v>
      </c>
      <c r="H261" s="15" t="s">
        <v>2933</v>
      </c>
      <c r="I261" s="15" t="s">
        <v>2897</v>
      </c>
      <c r="J261" s="15" t="s">
        <v>2912</v>
      </c>
      <c r="K261" s="15">
        <v>1</v>
      </c>
      <c r="L261" s="77">
        <f>(((VLOOKUP($H261,'CMIP OI dimres'!$A$2:$C$35,2)*VLOOKUP($I261,'CMIP OI dimres'!$A$2:$C$35,2)*VLOOKUP($J261,'CMIP OI dimres'!$A$2:$C$35,2)*VLOOKUP($K261,'CMIP OI dimres'!$A$2:$C$35,2)*$F261)*4)/1000000)*C261</f>
        <v>2073.6</v>
      </c>
      <c r="M261" s="77">
        <f>(((VLOOKUP($H261,'CMIP OI dimres'!$A$2:$C$35,3)*VLOOKUP($I261,'CMIP OI dimres'!$A$2:$C$35,3)*VLOOKUP($J261,'CMIP OI dimres'!$A$2:$C$35,3)*VLOOKUP($K261,'CMIP OI dimres'!$A$2:$C$35,3)*$F261)*4)/1000000)*C261</f>
        <v>29.491199999999999</v>
      </c>
    </row>
    <row r="262" spans="1:13" ht="13">
      <c r="A262" s="16">
        <v>2</v>
      </c>
      <c r="B262" s="17" t="s">
        <v>991</v>
      </c>
      <c r="C262" s="16">
        <v>1</v>
      </c>
      <c r="D262" s="74" t="s">
        <v>1670</v>
      </c>
      <c r="E262" s="84" t="s">
        <v>713</v>
      </c>
      <c r="F262" s="76">
        <v>1</v>
      </c>
      <c r="G262" s="16" t="s">
        <v>711</v>
      </c>
      <c r="H262" s="15" t="s">
        <v>2933</v>
      </c>
      <c r="I262" s="15" t="s">
        <v>2897</v>
      </c>
      <c r="J262" s="15" t="s">
        <v>2912</v>
      </c>
      <c r="K262" s="15">
        <v>1</v>
      </c>
      <c r="L262" s="77">
        <f>(((VLOOKUP($H262,'CMIP OI dimres'!$A$2:$C$35,2)*VLOOKUP($I262,'CMIP OI dimres'!$A$2:$C$35,2)*VLOOKUP($J262,'CMIP OI dimres'!$A$2:$C$35,2)*VLOOKUP($K262,'CMIP OI dimres'!$A$2:$C$35,2)*$F262)*4)/1000000)*C262</f>
        <v>2073.6</v>
      </c>
      <c r="M262" s="77">
        <f>(((VLOOKUP($H262,'CMIP OI dimres'!$A$2:$C$35,3)*VLOOKUP($I262,'CMIP OI dimres'!$A$2:$C$35,3)*VLOOKUP($J262,'CMIP OI dimres'!$A$2:$C$35,3)*VLOOKUP($K262,'CMIP OI dimres'!$A$2:$C$35,3)*$F262)*4)/1000000)*C262</f>
        <v>29.491199999999999</v>
      </c>
    </row>
    <row r="263" spans="1:13" ht="13">
      <c r="A263" s="16">
        <v>3</v>
      </c>
      <c r="B263" s="17" t="s">
        <v>1299</v>
      </c>
      <c r="C263" s="16">
        <v>1</v>
      </c>
      <c r="D263" s="74" t="s">
        <v>1670</v>
      </c>
      <c r="E263" s="84" t="s">
        <v>713</v>
      </c>
      <c r="F263" s="76">
        <v>1</v>
      </c>
      <c r="G263" s="16" t="s">
        <v>711</v>
      </c>
      <c r="H263" s="15" t="s">
        <v>2933</v>
      </c>
      <c r="I263" s="15" t="s">
        <v>2897</v>
      </c>
      <c r="J263" s="15" t="s">
        <v>2912</v>
      </c>
      <c r="K263" s="15">
        <v>1</v>
      </c>
      <c r="L263" s="77">
        <f>(((VLOOKUP($H263,'CMIP OI dimres'!$A$2:$C$35,2)*VLOOKUP($I263,'CMIP OI dimres'!$A$2:$C$35,2)*VLOOKUP($J263,'CMIP OI dimres'!$A$2:$C$35,2)*VLOOKUP($K263,'CMIP OI dimres'!$A$2:$C$35,2)*$F263)*4)/1000000)*C263</f>
        <v>2073.6</v>
      </c>
      <c r="M263" s="77">
        <f>(((VLOOKUP($H263,'CMIP OI dimres'!$A$2:$C$35,3)*VLOOKUP($I263,'CMIP OI dimres'!$A$2:$C$35,3)*VLOOKUP($J263,'CMIP OI dimres'!$A$2:$C$35,3)*VLOOKUP($K263,'CMIP OI dimres'!$A$2:$C$35,3)*$F263)*4)/1000000)*C263</f>
        <v>29.491199999999999</v>
      </c>
    </row>
  </sheetData>
  <mergeCells count="3">
    <mergeCell ref="A1:M1"/>
    <mergeCell ref="H2:K2"/>
    <mergeCell ref="L2:M2"/>
  </mergeCells>
  <phoneticPr fontId="23" type="noConversion"/>
  <pageMargins left="0.25" right="0.25" top="0.25" bottom="0.25" header="0.25" footer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E18"/>
  <sheetViews>
    <sheetView workbookViewId="0">
      <selection sqref="A1:E1"/>
    </sheetView>
  </sheetViews>
  <sheetFormatPr baseColWidth="10" defaultColWidth="10.28515625" defaultRowHeight="20" customHeight="1"/>
  <cols>
    <col min="1" max="1" width="9.5703125" style="88" customWidth="1"/>
    <col min="2" max="2" width="5" style="88" customWidth="1"/>
    <col min="3" max="5" width="4" style="88" customWidth="1"/>
    <col min="6" max="16384" width="10.28515625" style="88"/>
  </cols>
  <sheetData>
    <row r="1" spans="1:5" ht="15">
      <c r="A1" s="410" t="s">
        <v>716</v>
      </c>
      <c r="B1" s="409"/>
      <c r="C1" s="409"/>
      <c r="D1" s="409"/>
      <c r="E1" s="409"/>
    </row>
    <row r="2" spans="1:5" ht="14">
      <c r="A2" s="60" t="s">
        <v>436</v>
      </c>
      <c r="B2" s="60">
        <v>0.25</v>
      </c>
      <c r="C2" s="60">
        <v>0.5</v>
      </c>
      <c r="D2" s="60">
        <v>1</v>
      </c>
      <c r="E2" s="60">
        <v>2</v>
      </c>
    </row>
    <row r="3" spans="1:5" ht="14">
      <c r="A3" s="61">
        <v>1</v>
      </c>
      <c r="B3" s="62">
        <v>1</v>
      </c>
      <c r="C3" s="62">
        <v>1</v>
      </c>
      <c r="D3" s="62">
        <v>1</v>
      </c>
      <c r="E3" s="62">
        <v>1</v>
      </c>
    </row>
    <row r="4" spans="1:5" ht="14">
      <c r="A4" s="61" t="s">
        <v>717</v>
      </c>
      <c r="B4" s="62">
        <v>27</v>
      </c>
      <c r="C4" s="62">
        <v>27</v>
      </c>
      <c r="D4" s="62">
        <v>27</v>
      </c>
      <c r="E4" s="62">
        <v>27</v>
      </c>
    </row>
    <row r="5" spans="1:5" ht="14">
      <c r="A5" s="61" t="s">
        <v>718</v>
      </c>
      <c r="B5" s="62">
        <v>7</v>
      </c>
      <c r="C5" s="62">
        <v>7</v>
      </c>
      <c r="D5" s="62">
        <v>7</v>
      </c>
      <c r="E5" s="62">
        <v>7</v>
      </c>
    </row>
    <row r="6" spans="1:5" ht="14">
      <c r="A6" s="61" t="s">
        <v>478</v>
      </c>
      <c r="B6" s="62">
        <v>49</v>
      </c>
      <c r="C6" s="62">
        <v>49</v>
      </c>
      <c r="D6" s="62">
        <v>49</v>
      </c>
      <c r="E6" s="62">
        <v>49</v>
      </c>
    </row>
    <row r="7" spans="1:5" ht="14">
      <c r="A7" s="61" t="s">
        <v>479</v>
      </c>
      <c r="B7" s="62">
        <v>7</v>
      </c>
      <c r="C7" s="62">
        <v>7</v>
      </c>
      <c r="D7" s="62">
        <v>7</v>
      </c>
      <c r="E7" s="62">
        <v>7</v>
      </c>
    </row>
    <row r="8" spans="1:5" ht="14">
      <c r="A8" s="61" t="s">
        <v>2898</v>
      </c>
      <c r="B8" s="62">
        <v>768</v>
      </c>
      <c r="C8" s="62">
        <v>384</v>
      </c>
      <c r="D8" s="62">
        <v>192</v>
      </c>
      <c r="E8" s="62">
        <v>96</v>
      </c>
    </row>
    <row r="9" spans="1:5" ht="14">
      <c r="A9" s="61" t="s">
        <v>480</v>
      </c>
      <c r="B9" s="62">
        <v>768</v>
      </c>
      <c r="C9" s="62">
        <v>384</v>
      </c>
      <c r="D9" s="62">
        <v>192</v>
      </c>
      <c r="E9" s="62">
        <v>96</v>
      </c>
    </row>
    <row r="10" spans="1:5" ht="14">
      <c r="A10" s="61" t="s">
        <v>481</v>
      </c>
      <c r="B10" s="62">
        <v>360</v>
      </c>
      <c r="C10" s="62">
        <v>360</v>
      </c>
      <c r="D10" s="62">
        <v>360</v>
      </c>
      <c r="E10" s="62">
        <v>360</v>
      </c>
    </row>
    <row r="11" spans="1:5" ht="14">
      <c r="A11" s="61" t="s">
        <v>3050</v>
      </c>
      <c r="B11" s="62">
        <v>26</v>
      </c>
      <c r="C11" s="62">
        <v>26</v>
      </c>
      <c r="D11" s="62">
        <v>26</v>
      </c>
      <c r="E11" s="62">
        <v>26</v>
      </c>
    </row>
    <row r="12" spans="1:5" ht="14">
      <c r="A12" s="61" t="s">
        <v>482</v>
      </c>
      <c r="B12" s="62">
        <v>15</v>
      </c>
      <c r="C12" s="62">
        <v>15</v>
      </c>
      <c r="D12" s="62">
        <v>15</v>
      </c>
      <c r="E12" s="62">
        <v>15</v>
      </c>
    </row>
    <row r="13" spans="1:5" ht="14">
      <c r="A13" s="61" t="s">
        <v>483</v>
      </c>
      <c r="B13" s="62">
        <v>10</v>
      </c>
      <c r="C13" s="62">
        <v>10</v>
      </c>
      <c r="D13" s="62">
        <v>10</v>
      </c>
      <c r="E13" s="62">
        <v>10</v>
      </c>
    </row>
    <row r="14" spans="1:5" ht="14">
      <c r="A14" s="61" t="s">
        <v>2934</v>
      </c>
      <c r="B14" s="62">
        <v>1152</v>
      </c>
      <c r="C14" s="62">
        <v>576</v>
      </c>
      <c r="D14" s="62">
        <v>288</v>
      </c>
      <c r="E14" s="62">
        <v>144</v>
      </c>
    </row>
    <row r="15" spans="1:5" ht="14">
      <c r="A15" s="61" t="s">
        <v>484</v>
      </c>
      <c r="B15" s="62">
        <v>1152</v>
      </c>
      <c r="C15" s="62">
        <v>576</v>
      </c>
      <c r="D15" s="62">
        <v>288</v>
      </c>
      <c r="E15" s="62">
        <v>144</v>
      </c>
    </row>
    <row r="16" spans="1:5" ht="14">
      <c r="A16" s="61" t="s">
        <v>485</v>
      </c>
      <c r="B16" s="62">
        <v>720</v>
      </c>
      <c r="C16" s="62">
        <v>720</v>
      </c>
      <c r="D16" s="62">
        <v>720</v>
      </c>
      <c r="E16" s="62">
        <v>720</v>
      </c>
    </row>
    <row r="17" spans="1:5" ht="14">
      <c r="A17" s="61" t="s">
        <v>720</v>
      </c>
      <c r="B17" s="62">
        <v>767</v>
      </c>
      <c r="C17" s="62">
        <v>383</v>
      </c>
      <c r="D17" s="62">
        <v>191</v>
      </c>
      <c r="E17" s="62">
        <v>95</v>
      </c>
    </row>
    <row r="18" spans="1:5" ht="14">
      <c r="A18" s="61" t="s">
        <v>721</v>
      </c>
      <c r="B18" s="62">
        <v>768</v>
      </c>
      <c r="C18" s="62">
        <v>384</v>
      </c>
      <c r="D18" s="62">
        <v>192</v>
      </c>
      <c r="E18" s="62">
        <v>96</v>
      </c>
    </row>
  </sheetData>
  <mergeCells count="1">
    <mergeCell ref="A1:E1"/>
  </mergeCells>
  <phoneticPr fontId="23" type="noConversion"/>
  <pageMargins left="0.25" right="0.25" top="0.5" bottom="0.25" header="0.25" footer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C14"/>
  <sheetViews>
    <sheetView workbookViewId="0">
      <selection sqref="A1:C1"/>
    </sheetView>
  </sheetViews>
  <sheetFormatPr baseColWidth="10" defaultColWidth="10.28515625" defaultRowHeight="20" customHeight="1"/>
  <cols>
    <col min="1" max="1" width="12" style="89" customWidth="1"/>
    <col min="2" max="2" width="4.5703125" style="89" customWidth="1"/>
    <col min="3" max="3" width="3.7109375" style="89" customWidth="1"/>
    <col min="4" max="16384" width="10.28515625" style="89"/>
  </cols>
  <sheetData>
    <row r="1" spans="1:3" ht="16">
      <c r="A1" s="408" t="s">
        <v>722</v>
      </c>
      <c r="B1" s="409"/>
      <c r="C1" s="409"/>
    </row>
    <row r="2" spans="1:3" ht="14">
      <c r="A2" s="60" t="s">
        <v>436</v>
      </c>
      <c r="B2" s="60">
        <v>0.1</v>
      </c>
      <c r="C2" s="60">
        <v>1</v>
      </c>
    </row>
    <row r="3" spans="1:3" ht="14">
      <c r="A3" s="61">
        <v>1</v>
      </c>
      <c r="B3" s="62">
        <v>1</v>
      </c>
      <c r="C3" s="62">
        <v>1</v>
      </c>
    </row>
    <row r="4" spans="1:3" ht="14">
      <c r="A4" s="61" t="s">
        <v>725</v>
      </c>
      <c r="B4" s="62">
        <v>395</v>
      </c>
      <c r="C4" s="62">
        <v>395</v>
      </c>
    </row>
    <row r="5" spans="1:3" ht="14">
      <c r="A5" s="61" t="s">
        <v>726</v>
      </c>
      <c r="B5" s="62">
        <v>3</v>
      </c>
      <c r="C5" s="62">
        <v>3</v>
      </c>
    </row>
    <row r="6" spans="1:3" ht="14">
      <c r="A6" s="61" t="s">
        <v>727</v>
      </c>
      <c r="B6" s="62">
        <v>61</v>
      </c>
      <c r="C6" s="62">
        <v>61</v>
      </c>
    </row>
    <row r="7" spans="1:3" ht="14">
      <c r="A7" s="61" t="s">
        <v>940</v>
      </c>
      <c r="B7" s="62">
        <v>3600</v>
      </c>
      <c r="C7" s="62">
        <v>320</v>
      </c>
    </row>
    <row r="8" spans="1:3" ht="14">
      <c r="A8" s="61" t="s">
        <v>941</v>
      </c>
      <c r="B8" s="62">
        <v>2400</v>
      </c>
      <c r="C8" s="62">
        <v>384</v>
      </c>
    </row>
    <row r="9" spans="1:3" ht="14">
      <c r="A9" s="61" t="s">
        <v>728</v>
      </c>
      <c r="B9" s="62">
        <v>2400</v>
      </c>
      <c r="C9" s="62">
        <v>384</v>
      </c>
    </row>
    <row r="10" spans="1:3" ht="14">
      <c r="A10" s="61" t="s">
        <v>729</v>
      </c>
      <c r="B10" s="62">
        <v>3600</v>
      </c>
      <c r="C10" s="62">
        <v>320</v>
      </c>
    </row>
    <row r="11" spans="1:3" ht="14">
      <c r="A11" s="61" t="s">
        <v>730</v>
      </c>
      <c r="B11" s="62">
        <v>4</v>
      </c>
      <c r="C11" s="62">
        <v>4</v>
      </c>
    </row>
    <row r="12" spans="1:3" ht="14">
      <c r="A12" s="61" t="s">
        <v>731</v>
      </c>
      <c r="B12" s="62">
        <v>2</v>
      </c>
      <c r="C12" s="62">
        <v>2</v>
      </c>
    </row>
    <row r="13" spans="1:3" ht="14">
      <c r="A13" s="61" t="s">
        <v>939</v>
      </c>
      <c r="B13" s="62">
        <v>60</v>
      </c>
      <c r="C13" s="62">
        <v>60</v>
      </c>
    </row>
    <row r="14" spans="1:3" ht="14">
      <c r="A14" s="61" t="s">
        <v>942</v>
      </c>
      <c r="B14" s="62">
        <v>60</v>
      </c>
      <c r="C14" s="62">
        <v>60</v>
      </c>
    </row>
  </sheetData>
  <mergeCells count="1">
    <mergeCell ref="A1:C1"/>
  </mergeCells>
  <phoneticPr fontId="23" type="noConversion"/>
  <pageMargins left="0.25" right="0.25" top="0.5" bottom="0.25" header="0.25" footer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P451"/>
  <sheetViews>
    <sheetView workbookViewId="0"/>
  </sheetViews>
  <sheetFormatPr baseColWidth="10" defaultColWidth="10.28515625" defaultRowHeight="20" customHeight="1"/>
  <cols>
    <col min="1" max="1" width="5.85546875" style="90" bestFit="1" customWidth="1"/>
    <col min="2" max="2" width="21" style="90" bestFit="1" customWidth="1"/>
    <col min="3" max="3" width="9.85546875" style="90" bestFit="1" customWidth="1"/>
    <col min="4" max="4" width="3.85546875" style="90" bestFit="1" customWidth="1"/>
    <col min="5" max="5" width="5" style="90" bestFit="1" customWidth="1"/>
    <col min="6" max="6" width="4.7109375" style="90" bestFit="1" customWidth="1"/>
    <col min="7" max="7" width="4" style="90" bestFit="1" customWidth="1"/>
    <col min="8" max="8" width="5.42578125" style="90" bestFit="1" customWidth="1"/>
    <col min="9" max="9" width="4.85546875" style="90" bestFit="1" customWidth="1"/>
    <col min="10" max="10" width="5.7109375" style="90" bestFit="1" customWidth="1"/>
    <col min="11" max="11" width="3.140625" style="90" bestFit="1" customWidth="1"/>
    <col min="12" max="12" width="4" style="90" bestFit="1" customWidth="1"/>
    <col min="13" max="13" width="7.42578125" style="90" bestFit="1" customWidth="1"/>
    <col min="14" max="15" width="6.28515625" style="90" bestFit="1" customWidth="1"/>
    <col min="16" max="16" width="5.42578125" style="90" bestFit="1" customWidth="1"/>
    <col min="17" max="16384" width="10.28515625" style="90"/>
  </cols>
  <sheetData>
    <row r="1" spans="1:16" ht="13">
      <c r="A1" s="12" t="s">
        <v>2710</v>
      </c>
      <c r="B1" s="12" t="s">
        <v>737</v>
      </c>
      <c r="C1" s="11" t="s">
        <v>3061</v>
      </c>
      <c r="D1" s="91" t="s">
        <v>238</v>
      </c>
      <c r="E1" s="92" t="s">
        <v>239</v>
      </c>
      <c r="F1" s="12" t="s">
        <v>3008</v>
      </c>
      <c r="G1" s="12" t="s">
        <v>738</v>
      </c>
      <c r="H1" s="411" t="s">
        <v>739</v>
      </c>
      <c r="I1" s="411"/>
      <c r="J1" s="411"/>
      <c r="K1" s="411"/>
      <c r="L1" s="12"/>
      <c r="M1" s="412" t="s">
        <v>240</v>
      </c>
      <c r="N1" s="412"/>
      <c r="O1" s="412"/>
      <c r="P1" s="412"/>
    </row>
    <row r="2" spans="1:16" ht="13">
      <c r="A2" s="12"/>
      <c r="B2" s="93"/>
      <c r="C2" s="94"/>
      <c r="D2" s="91"/>
      <c r="E2" s="92"/>
      <c r="F2" s="12"/>
      <c r="G2" s="12"/>
      <c r="H2" s="12" t="s">
        <v>453</v>
      </c>
      <c r="I2" s="12" t="s">
        <v>458</v>
      </c>
      <c r="J2" s="12" t="s">
        <v>459</v>
      </c>
      <c r="K2" s="12" t="s">
        <v>460</v>
      </c>
      <c r="L2" s="12" t="s">
        <v>461</v>
      </c>
      <c r="M2" s="95" t="s">
        <v>462</v>
      </c>
      <c r="N2" s="95" t="s">
        <v>2995</v>
      </c>
      <c r="O2" s="95" t="s">
        <v>2998</v>
      </c>
      <c r="P2" s="95" t="s">
        <v>2999</v>
      </c>
    </row>
    <row r="3" spans="1:16" ht="13">
      <c r="A3" s="16">
        <v>1</v>
      </c>
      <c r="B3" s="17" t="s">
        <v>745</v>
      </c>
      <c r="C3" s="220" t="s">
        <v>876</v>
      </c>
      <c r="D3" s="75" t="s">
        <v>706</v>
      </c>
      <c r="E3" s="76">
        <f t="shared" ref="E3:E8" si="0">365*48</f>
        <v>17520</v>
      </c>
      <c r="F3" s="16" t="s">
        <v>463</v>
      </c>
      <c r="G3" s="16">
        <v>1</v>
      </c>
      <c r="H3" s="15" t="s">
        <v>2934</v>
      </c>
      <c r="I3" s="15" t="s">
        <v>2898</v>
      </c>
      <c r="J3" s="15" t="s">
        <v>3050</v>
      </c>
      <c r="K3" s="15">
        <v>1</v>
      </c>
      <c r="L3" s="16">
        <v>3</v>
      </c>
      <c r="M3" s="77">
        <f>$G3*(((VLOOKUP($H3,'hist AL dimres'!$A$2:$E$18,2)*VLOOKUP($I3,'hist AL dimres'!$A$2:$E$18,2)*VLOOKUP($J3,'hist AL dimres'!$A$2:$E$18,2)*VLOOKUP($K3,'hist AL dimres'!$A$2:$E$18,2)*$E3)*4)/1000000)</f>
        <v>1612059.77088</v>
      </c>
      <c r="N3" s="77">
        <f>$G3*(((VLOOKUP($H3,'hist AL dimres'!$A$2:$E$18,3)*VLOOKUP($I3,'hist AL dimres'!$A$2:$E$18,3)*VLOOKUP($J3,'hist AL dimres'!$A$2:$E$18,3)*VLOOKUP($K3,'hist AL dimres'!$A$2:$E$18,3)*$E3)*4)/1000000)</f>
        <v>403014.94271999999</v>
      </c>
      <c r="O3" s="77">
        <f>$G3*(((VLOOKUP($H3,'hist AL dimres'!$A$2:$E$18,4)*VLOOKUP($I3,'hist AL dimres'!$A$2:$E$18,4)*VLOOKUP($J3,'hist AL dimres'!$A$2:$E$18,4)*VLOOKUP($K3,'hist AL dimres'!$A$2:$E$18,4)*$E3)*4)/1000000)</f>
        <v>100753.73568</v>
      </c>
      <c r="P3" s="77">
        <f>$G3*(((VLOOKUP($H3,'hist AL dimres'!$A$2:$E$18,5)*VLOOKUP($I3,'hist AL dimres'!$A$2:$E$18,5)*VLOOKUP($J3,'hist AL dimres'!$A$2:$E$18,5)*VLOOKUP($K3,'hist AL dimres'!$A$2:$E$18,5)*$E3)*4)/1000000)</f>
        <v>25188.433919999999</v>
      </c>
    </row>
    <row r="4" spans="1:16" ht="13">
      <c r="A4" s="16">
        <v>1</v>
      </c>
      <c r="B4" s="17" t="s">
        <v>1180</v>
      </c>
      <c r="C4" s="220" t="s">
        <v>876</v>
      </c>
      <c r="D4" s="75" t="s">
        <v>706</v>
      </c>
      <c r="E4" s="76">
        <f t="shared" si="0"/>
        <v>17520</v>
      </c>
      <c r="F4" s="16" t="s">
        <v>463</v>
      </c>
      <c r="G4" s="16">
        <v>1</v>
      </c>
      <c r="H4" s="15" t="s">
        <v>2934</v>
      </c>
      <c r="I4" s="15" t="s">
        <v>2898</v>
      </c>
      <c r="J4" s="15" t="s">
        <v>3050</v>
      </c>
      <c r="K4" s="15">
        <v>1</v>
      </c>
      <c r="L4" s="16">
        <v>3</v>
      </c>
      <c r="M4" s="77">
        <f>$G4*(((VLOOKUP($H4,'hist AL dimres'!$A$2:$E$18,2)*VLOOKUP($I4,'hist AL dimres'!$A$2:$E$18,2)*VLOOKUP($J4,'hist AL dimres'!$A$2:$E$18,2)*VLOOKUP($K4,'hist AL dimres'!$A$2:$E$18,2)*$E4)*4)/1000000)</f>
        <v>1612059.77088</v>
      </c>
      <c r="N4" s="77">
        <f>$G4*(((VLOOKUP($H4,'hist AL dimres'!$A$2:$E$18,3)*VLOOKUP($I4,'hist AL dimres'!$A$2:$E$18,3)*VLOOKUP($J4,'hist AL dimres'!$A$2:$E$18,3)*VLOOKUP($K4,'hist AL dimres'!$A$2:$E$18,3)*$E4)*4)/1000000)</f>
        <v>403014.94271999999</v>
      </c>
      <c r="O4" s="77">
        <f>$G4*(((VLOOKUP($H4,'hist AL dimres'!$A$2:$E$18,4)*VLOOKUP($I4,'hist AL dimres'!$A$2:$E$18,4)*VLOOKUP($J4,'hist AL dimres'!$A$2:$E$18,4)*VLOOKUP($K4,'hist AL dimres'!$A$2:$E$18,4)*$E4)*4)/1000000)</f>
        <v>100753.73568</v>
      </c>
      <c r="P4" s="77">
        <f>$G4*(((VLOOKUP($H4,'hist AL dimres'!$A$2:$E$18,5)*VLOOKUP($I4,'hist AL dimres'!$A$2:$E$18,5)*VLOOKUP($J4,'hist AL dimres'!$A$2:$E$18,5)*VLOOKUP($K4,'hist AL dimres'!$A$2:$E$18,5)*$E4)*4)/1000000)</f>
        <v>25188.433919999999</v>
      </c>
    </row>
    <row r="5" spans="1:16" ht="13">
      <c r="A5" s="16">
        <v>1</v>
      </c>
      <c r="B5" s="17" t="s">
        <v>1359</v>
      </c>
      <c r="C5" s="220" t="s">
        <v>876</v>
      </c>
      <c r="D5" s="75" t="s">
        <v>706</v>
      </c>
      <c r="E5" s="76">
        <f t="shared" si="0"/>
        <v>17520</v>
      </c>
      <c r="F5" s="16" t="s">
        <v>463</v>
      </c>
      <c r="G5" s="16">
        <v>1</v>
      </c>
      <c r="H5" s="15" t="s">
        <v>2934</v>
      </c>
      <c r="I5" s="15" t="s">
        <v>2898</v>
      </c>
      <c r="J5" s="15" t="s">
        <v>3050</v>
      </c>
      <c r="K5" s="15">
        <v>1</v>
      </c>
      <c r="L5" s="16">
        <v>3</v>
      </c>
      <c r="M5" s="77">
        <f>$G5*(((VLOOKUP($H5,'hist AL dimres'!$A$2:$E$18,2)*VLOOKUP($I5,'hist AL dimres'!$A$2:$E$18,2)*VLOOKUP($J5,'hist AL dimres'!$A$2:$E$18,2)*VLOOKUP($K5,'hist AL dimres'!$A$2:$E$18,2)*$E5)*4)/1000000)</f>
        <v>1612059.77088</v>
      </c>
      <c r="N5" s="77">
        <f>$G5*(((VLOOKUP($H5,'hist AL dimres'!$A$2:$E$18,3)*VLOOKUP($I5,'hist AL dimres'!$A$2:$E$18,3)*VLOOKUP($J5,'hist AL dimres'!$A$2:$E$18,3)*VLOOKUP($K5,'hist AL dimres'!$A$2:$E$18,3)*$E5)*4)/1000000)</f>
        <v>403014.94271999999</v>
      </c>
      <c r="O5" s="77">
        <f>$G5*(((VLOOKUP($H5,'hist AL dimres'!$A$2:$E$18,4)*VLOOKUP($I5,'hist AL dimres'!$A$2:$E$18,4)*VLOOKUP($J5,'hist AL dimres'!$A$2:$E$18,4)*VLOOKUP($K5,'hist AL dimres'!$A$2:$E$18,4)*$E5)*4)/1000000)</f>
        <v>100753.73568</v>
      </c>
      <c r="P5" s="77">
        <f>$G5*(((VLOOKUP($H5,'hist AL dimres'!$A$2:$E$18,5)*VLOOKUP($I5,'hist AL dimres'!$A$2:$E$18,5)*VLOOKUP($J5,'hist AL dimres'!$A$2:$E$18,5)*VLOOKUP($K5,'hist AL dimres'!$A$2:$E$18,5)*$E5)*4)/1000000)</f>
        <v>25188.433919999999</v>
      </c>
    </row>
    <row r="6" spans="1:16" ht="13">
      <c r="A6" s="16">
        <v>1</v>
      </c>
      <c r="B6" s="17" t="s">
        <v>698</v>
      </c>
      <c r="C6" s="220" t="s">
        <v>876</v>
      </c>
      <c r="D6" s="75" t="s">
        <v>706</v>
      </c>
      <c r="E6" s="76">
        <f t="shared" si="0"/>
        <v>17520</v>
      </c>
      <c r="F6" s="16" t="s">
        <v>463</v>
      </c>
      <c r="G6" s="16">
        <v>1</v>
      </c>
      <c r="H6" s="15" t="s">
        <v>2934</v>
      </c>
      <c r="I6" s="15" t="s">
        <v>2898</v>
      </c>
      <c r="J6" s="15" t="s">
        <v>3050</v>
      </c>
      <c r="K6" s="15">
        <v>1</v>
      </c>
      <c r="L6" s="16">
        <v>3</v>
      </c>
      <c r="M6" s="77">
        <f>$G6*(((VLOOKUP($H6,'hist AL dimres'!$A$2:$E$18,2)*VLOOKUP($I6,'hist AL dimres'!$A$2:$E$18,2)*VLOOKUP($J6,'hist AL dimres'!$A$2:$E$18,2)*VLOOKUP($K6,'hist AL dimres'!$A$2:$E$18,2)*$E6)*4)/1000000)</f>
        <v>1612059.77088</v>
      </c>
      <c r="N6" s="77">
        <f>$G6*(((VLOOKUP($H6,'hist AL dimres'!$A$2:$E$18,3)*VLOOKUP($I6,'hist AL dimres'!$A$2:$E$18,3)*VLOOKUP($J6,'hist AL dimres'!$A$2:$E$18,3)*VLOOKUP($K6,'hist AL dimres'!$A$2:$E$18,3)*$E6)*4)/1000000)</f>
        <v>403014.94271999999</v>
      </c>
      <c r="O6" s="77">
        <f>$G6*(((VLOOKUP($H6,'hist AL dimres'!$A$2:$E$18,4)*VLOOKUP($I6,'hist AL dimres'!$A$2:$E$18,4)*VLOOKUP($J6,'hist AL dimres'!$A$2:$E$18,4)*VLOOKUP($K6,'hist AL dimres'!$A$2:$E$18,4)*$E6)*4)/1000000)</f>
        <v>100753.73568</v>
      </c>
      <c r="P6" s="77">
        <f>$G6*(((VLOOKUP($H6,'hist AL dimres'!$A$2:$E$18,5)*VLOOKUP($I6,'hist AL dimres'!$A$2:$E$18,5)*VLOOKUP($J6,'hist AL dimres'!$A$2:$E$18,5)*VLOOKUP($K6,'hist AL dimres'!$A$2:$E$18,5)*$E6)*4)/1000000)</f>
        <v>25188.433919999999</v>
      </c>
    </row>
    <row r="7" spans="1:16" ht="13">
      <c r="A7" s="16">
        <v>1</v>
      </c>
      <c r="B7" s="17" t="s">
        <v>689</v>
      </c>
      <c r="C7" s="220" t="s">
        <v>876</v>
      </c>
      <c r="D7" s="75" t="s">
        <v>706</v>
      </c>
      <c r="E7" s="76">
        <f t="shared" si="0"/>
        <v>17520</v>
      </c>
      <c r="F7" s="16" t="s">
        <v>463</v>
      </c>
      <c r="G7" s="16">
        <v>1</v>
      </c>
      <c r="H7" s="15" t="s">
        <v>2934</v>
      </c>
      <c r="I7" s="15" t="s">
        <v>2898</v>
      </c>
      <c r="J7" s="15" t="s">
        <v>3050</v>
      </c>
      <c r="K7" s="15">
        <v>1</v>
      </c>
      <c r="L7" s="16">
        <v>3</v>
      </c>
      <c r="M7" s="77">
        <f>$G7*(((VLOOKUP($H7,'hist AL dimres'!$A$2:$E$18,2)*VLOOKUP($I7,'hist AL dimres'!$A$2:$E$18,2)*VLOOKUP($J7,'hist AL dimres'!$A$2:$E$18,2)*VLOOKUP($K7,'hist AL dimres'!$A$2:$E$18,2)*$E7)*4)/1000000)</f>
        <v>1612059.77088</v>
      </c>
      <c r="N7" s="77">
        <f>$G7*(((VLOOKUP($H7,'hist AL dimres'!$A$2:$E$18,3)*VLOOKUP($I7,'hist AL dimres'!$A$2:$E$18,3)*VLOOKUP($J7,'hist AL dimres'!$A$2:$E$18,3)*VLOOKUP($K7,'hist AL dimres'!$A$2:$E$18,3)*$E7)*4)/1000000)</f>
        <v>403014.94271999999</v>
      </c>
      <c r="O7" s="77">
        <f>$G7*(((VLOOKUP($H7,'hist AL dimres'!$A$2:$E$18,4)*VLOOKUP($I7,'hist AL dimres'!$A$2:$E$18,4)*VLOOKUP($J7,'hist AL dimres'!$A$2:$E$18,4)*VLOOKUP($K7,'hist AL dimres'!$A$2:$E$18,4)*$E7)*4)/1000000)</f>
        <v>100753.73568</v>
      </c>
      <c r="P7" s="77">
        <f>$G7*(((VLOOKUP($H7,'hist AL dimres'!$A$2:$E$18,5)*VLOOKUP($I7,'hist AL dimres'!$A$2:$E$18,5)*VLOOKUP($J7,'hist AL dimres'!$A$2:$E$18,5)*VLOOKUP($K7,'hist AL dimres'!$A$2:$E$18,5)*$E7)*4)/1000000)</f>
        <v>25188.433919999999</v>
      </c>
    </row>
    <row r="8" spans="1:16" ht="13">
      <c r="A8" s="16">
        <v>1</v>
      </c>
      <c r="B8" s="17" t="s">
        <v>449</v>
      </c>
      <c r="C8" s="220" t="s">
        <v>876</v>
      </c>
      <c r="D8" s="75" t="s">
        <v>706</v>
      </c>
      <c r="E8" s="76">
        <f t="shared" si="0"/>
        <v>17520</v>
      </c>
      <c r="F8" s="16" t="s">
        <v>463</v>
      </c>
      <c r="G8" s="16">
        <v>1</v>
      </c>
      <c r="H8" s="15" t="s">
        <v>2934</v>
      </c>
      <c r="I8" s="15" t="s">
        <v>2898</v>
      </c>
      <c r="J8" s="15" t="s">
        <v>3050</v>
      </c>
      <c r="K8" s="15">
        <v>1</v>
      </c>
      <c r="L8" s="16">
        <v>3</v>
      </c>
      <c r="M8" s="77">
        <f>$G8*(((VLOOKUP($H8,'hist AL dimres'!$A$2:$E$18,2)*VLOOKUP($I8,'hist AL dimres'!$A$2:$E$18,2)*VLOOKUP($J8,'hist AL dimres'!$A$2:$E$18,2)*VLOOKUP($K8,'hist AL dimres'!$A$2:$E$18,2)*$E8)*4)/1000000)</f>
        <v>1612059.77088</v>
      </c>
      <c r="N8" s="77">
        <f>$G8*(((VLOOKUP($H8,'hist AL dimres'!$A$2:$E$18,3)*VLOOKUP($I8,'hist AL dimres'!$A$2:$E$18,3)*VLOOKUP($J8,'hist AL dimres'!$A$2:$E$18,3)*VLOOKUP($K8,'hist AL dimres'!$A$2:$E$18,3)*$E8)*4)/1000000)</f>
        <v>403014.94271999999</v>
      </c>
      <c r="O8" s="77">
        <f>$G8*(((VLOOKUP($H8,'hist AL dimres'!$A$2:$E$18,4)*VLOOKUP($I8,'hist AL dimres'!$A$2:$E$18,4)*VLOOKUP($J8,'hist AL dimres'!$A$2:$E$18,4)*VLOOKUP($K8,'hist AL dimres'!$A$2:$E$18,4)*$E8)*4)/1000000)</f>
        <v>100753.73568</v>
      </c>
      <c r="P8" s="77">
        <f>$G8*(((VLOOKUP($H8,'hist AL dimres'!$A$2:$E$18,5)*VLOOKUP($I8,'hist AL dimres'!$A$2:$E$18,5)*VLOOKUP($J8,'hist AL dimres'!$A$2:$E$18,5)*VLOOKUP($K8,'hist AL dimres'!$A$2:$E$18,5)*$E8)*4)/1000000)</f>
        <v>25188.433919999999</v>
      </c>
    </row>
    <row r="9" spans="1:16" ht="13">
      <c r="A9" s="16">
        <v>1</v>
      </c>
      <c r="B9" s="17" t="s">
        <v>923</v>
      </c>
      <c r="C9" s="220" t="s">
        <v>876</v>
      </c>
      <c r="D9" s="75" t="s">
        <v>706</v>
      </c>
      <c r="E9" s="76">
        <f>365*48+A119:P119</f>
        <v>17532</v>
      </c>
      <c r="F9" s="16" t="s">
        <v>463</v>
      </c>
      <c r="G9" s="16">
        <v>1</v>
      </c>
      <c r="H9" s="15" t="s">
        <v>2934</v>
      </c>
      <c r="I9" s="15" t="s">
        <v>2898</v>
      </c>
      <c r="J9" s="15" t="s">
        <v>3050</v>
      </c>
      <c r="K9" s="15">
        <v>1</v>
      </c>
      <c r="L9" s="16">
        <v>3</v>
      </c>
      <c r="M9" s="77">
        <f>$G9*(((VLOOKUP($H9,'hist AL dimres'!$A$2:$E$18,2)*VLOOKUP($I9,'hist AL dimres'!$A$2:$E$18,2)*VLOOKUP($J9,'hist AL dimres'!$A$2:$E$18,2)*VLOOKUP($K9,'hist AL dimres'!$A$2:$E$18,2)*$E9)*4)/1000000)</f>
        <v>1613163.9214079999</v>
      </c>
      <c r="N9" s="77">
        <f>$G9*(((VLOOKUP($H9,'hist AL dimres'!$A$2:$E$18,3)*VLOOKUP($I9,'hist AL dimres'!$A$2:$E$18,3)*VLOOKUP($J9,'hist AL dimres'!$A$2:$E$18,3)*VLOOKUP($K9,'hist AL dimres'!$A$2:$E$18,3)*$E9)*4)/1000000)</f>
        <v>403290.98035199998</v>
      </c>
      <c r="O9" s="77">
        <f>$G9*(((VLOOKUP($H9,'hist AL dimres'!$A$2:$E$18,4)*VLOOKUP($I9,'hist AL dimres'!$A$2:$E$18,4)*VLOOKUP($J9,'hist AL dimres'!$A$2:$E$18,4)*VLOOKUP($K9,'hist AL dimres'!$A$2:$E$18,4)*$E9)*4)/1000000)</f>
        <v>100822.745088</v>
      </c>
      <c r="P9" s="77">
        <f>$G9*(((VLOOKUP($H9,'hist AL dimres'!$A$2:$E$18,5)*VLOOKUP($I9,'hist AL dimres'!$A$2:$E$18,5)*VLOOKUP($J9,'hist AL dimres'!$A$2:$E$18,5)*VLOOKUP($K9,'hist AL dimres'!$A$2:$E$18,5)*$E9)*4)/1000000)</f>
        <v>25205.686271999999</v>
      </c>
    </row>
    <row r="10" spans="1:16" ht="13">
      <c r="A10" s="16">
        <v>1</v>
      </c>
      <c r="B10" s="17" t="s">
        <v>746</v>
      </c>
      <c r="C10" s="220" t="s">
        <v>875</v>
      </c>
      <c r="D10" s="75" t="s">
        <v>3069</v>
      </c>
      <c r="E10" s="76">
        <f t="shared" ref="E10:E26" si="1">365*(24/3)</f>
        <v>2920</v>
      </c>
      <c r="F10" s="16" t="s">
        <v>463</v>
      </c>
      <c r="G10" s="16">
        <v>1</v>
      </c>
      <c r="H10" s="15" t="s">
        <v>2934</v>
      </c>
      <c r="I10" s="15" t="s">
        <v>2898</v>
      </c>
      <c r="J10" s="15">
        <v>1</v>
      </c>
      <c r="K10" s="15">
        <v>1</v>
      </c>
      <c r="L10" s="16">
        <v>2</v>
      </c>
      <c r="M10" s="77">
        <f>$G10*(((VLOOKUP($H10,'hist AL dimres'!$A$2:$E$18,2)*VLOOKUP($I10,'hist AL dimres'!$A$2:$E$18,2)*VLOOKUP($J10,'hist AL dimres'!$A$2:$E$18,2)*VLOOKUP($K10,'hist AL dimres'!$A$2:$E$18,2)*$E10)*4)/1000000)</f>
        <v>10333.716479999999</v>
      </c>
      <c r="N10" s="77">
        <f>$G10*(((VLOOKUP($H10,'hist AL dimres'!$A$2:$E$18,3)*VLOOKUP($I10,'hist AL dimres'!$A$2:$E$18,3)*VLOOKUP($J10,'hist AL dimres'!$A$2:$E$18,3)*VLOOKUP($K10,'hist AL dimres'!$A$2:$E$18,3)*$E10)*4)/1000000)</f>
        <v>2583.4291199999998</v>
      </c>
      <c r="O10" s="77">
        <f>$G10*(((VLOOKUP($H10,'hist AL dimres'!$A$2:$E$18,4)*VLOOKUP($I10,'hist AL dimres'!$A$2:$E$18,4)*VLOOKUP($J10,'hist AL dimres'!$A$2:$E$18,4)*VLOOKUP($K10,'hist AL dimres'!$A$2:$E$18,4)*$E10)*4)/1000000)</f>
        <v>645.85727999999995</v>
      </c>
      <c r="P10" s="77">
        <f>$G10*(((VLOOKUP($H10,'hist AL dimres'!$A$2:$E$18,5)*VLOOKUP($I10,'hist AL dimres'!$A$2:$E$18,5)*VLOOKUP($J10,'hist AL dimres'!$A$2:$E$18,5)*VLOOKUP($K10,'hist AL dimres'!$A$2:$E$18,5)*$E10)*4)/1000000)</f>
        <v>161.46431999999999</v>
      </c>
    </row>
    <row r="11" spans="1:16" ht="13">
      <c r="A11" s="16">
        <v>1</v>
      </c>
      <c r="B11" s="17" t="s">
        <v>747</v>
      </c>
      <c r="C11" s="220" t="s">
        <v>875</v>
      </c>
      <c r="D11" s="75" t="s">
        <v>3069</v>
      </c>
      <c r="E11" s="76">
        <f t="shared" si="1"/>
        <v>2920</v>
      </c>
      <c r="F11" s="16" t="s">
        <v>463</v>
      </c>
      <c r="G11" s="16">
        <v>1</v>
      </c>
      <c r="H11" s="15" t="s">
        <v>2934</v>
      </c>
      <c r="I11" s="15" t="s">
        <v>2898</v>
      </c>
      <c r="J11" s="15">
        <v>1</v>
      </c>
      <c r="K11" s="15">
        <v>1</v>
      </c>
      <c r="L11" s="16">
        <v>2</v>
      </c>
      <c r="M11" s="77">
        <f>$G11*(((VLOOKUP($H11,'hist AL dimres'!$A$2:$E$18,2)*VLOOKUP($I11,'hist AL dimres'!$A$2:$E$18,2)*VLOOKUP($J11,'hist AL dimres'!$A$2:$E$18,2)*VLOOKUP($K11,'hist AL dimres'!$A$2:$E$18,2)*$E11)*4)/1000000)</f>
        <v>10333.716479999999</v>
      </c>
      <c r="N11" s="77">
        <f>$G11*(((VLOOKUP($H11,'hist AL dimres'!$A$2:$E$18,3)*VLOOKUP($I11,'hist AL dimres'!$A$2:$E$18,3)*VLOOKUP($J11,'hist AL dimres'!$A$2:$E$18,3)*VLOOKUP($K11,'hist AL dimres'!$A$2:$E$18,3)*$E11)*4)/1000000)</f>
        <v>2583.4291199999998</v>
      </c>
      <c r="O11" s="77">
        <f>$G11*(((VLOOKUP($H11,'hist AL dimres'!$A$2:$E$18,4)*VLOOKUP($I11,'hist AL dimres'!$A$2:$E$18,4)*VLOOKUP($J11,'hist AL dimres'!$A$2:$E$18,4)*VLOOKUP($K11,'hist AL dimres'!$A$2:$E$18,4)*$E11)*4)/1000000)</f>
        <v>645.85727999999995</v>
      </c>
      <c r="P11" s="77">
        <f>$G11*(((VLOOKUP($H11,'hist AL dimres'!$A$2:$E$18,5)*VLOOKUP($I11,'hist AL dimres'!$A$2:$E$18,5)*VLOOKUP($J11,'hist AL dimres'!$A$2:$E$18,5)*VLOOKUP($K11,'hist AL dimres'!$A$2:$E$18,5)*$E11)*4)/1000000)</f>
        <v>161.46431999999999</v>
      </c>
    </row>
    <row r="12" spans="1:16" ht="13">
      <c r="A12" s="16">
        <v>1</v>
      </c>
      <c r="B12" s="17" t="s">
        <v>748</v>
      </c>
      <c r="C12" s="220" t="s">
        <v>875</v>
      </c>
      <c r="D12" s="75" t="s">
        <v>3069</v>
      </c>
      <c r="E12" s="76">
        <f t="shared" si="1"/>
        <v>2920</v>
      </c>
      <c r="F12" s="16" t="s">
        <v>463</v>
      </c>
      <c r="G12" s="16">
        <v>1</v>
      </c>
      <c r="H12" s="15" t="s">
        <v>2934</v>
      </c>
      <c r="I12" s="15" t="s">
        <v>2898</v>
      </c>
      <c r="J12" s="15">
        <v>1</v>
      </c>
      <c r="K12" s="15">
        <v>1</v>
      </c>
      <c r="L12" s="16">
        <v>2</v>
      </c>
      <c r="M12" s="77">
        <f>$G12*(((VLOOKUP($H12,'hist AL dimres'!$A$2:$E$18,2)*VLOOKUP($I12,'hist AL dimres'!$A$2:$E$18,2)*VLOOKUP($J12,'hist AL dimres'!$A$2:$E$18,2)*VLOOKUP($K12,'hist AL dimres'!$A$2:$E$18,2)*$E12)*4)/1000000)</f>
        <v>10333.716479999999</v>
      </c>
      <c r="N12" s="77">
        <f>$G12*(((VLOOKUP($H12,'hist AL dimres'!$A$2:$E$18,3)*VLOOKUP($I12,'hist AL dimres'!$A$2:$E$18,3)*VLOOKUP($J12,'hist AL dimres'!$A$2:$E$18,3)*VLOOKUP($K12,'hist AL dimres'!$A$2:$E$18,3)*$E12)*4)/1000000)</f>
        <v>2583.4291199999998</v>
      </c>
      <c r="O12" s="77">
        <f>$G12*(((VLOOKUP($H12,'hist AL dimres'!$A$2:$E$18,4)*VLOOKUP($I12,'hist AL dimres'!$A$2:$E$18,4)*VLOOKUP($J12,'hist AL dimres'!$A$2:$E$18,4)*VLOOKUP($K12,'hist AL dimres'!$A$2:$E$18,4)*$E12)*4)/1000000)</f>
        <v>645.85727999999995</v>
      </c>
      <c r="P12" s="77">
        <f>$G12*(((VLOOKUP($H12,'hist AL dimres'!$A$2:$E$18,5)*VLOOKUP($I12,'hist AL dimres'!$A$2:$E$18,5)*VLOOKUP($J12,'hist AL dimres'!$A$2:$E$18,5)*VLOOKUP($K12,'hist AL dimres'!$A$2:$E$18,5)*$E12)*4)/1000000)</f>
        <v>161.46431999999999</v>
      </c>
    </row>
    <row r="13" spans="1:16" ht="13">
      <c r="A13" s="16">
        <v>1</v>
      </c>
      <c r="B13" s="17" t="s">
        <v>1246</v>
      </c>
      <c r="C13" s="220" t="s">
        <v>875</v>
      </c>
      <c r="D13" s="75" t="s">
        <v>3069</v>
      </c>
      <c r="E13" s="76">
        <f t="shared" si="1"/>
        <v>2920</v>
      </c>
      <c r="F13" s="16" t="s">
        <v>463</v>
      </c>
      <c r="G13" s="16">
        <v>1</v>
      </c>
      <c r="H13" s="15" t="s">
        <v>2934</v>
      </c>
      <c r="I13" s="15" t="s">
        <v>2898</v>
      </c>
      <c r="J13" s="15">
        <v>1</v>
      </c>
      <c r="K13" s="15">
        <v>1</v>
      </c>
      <c r="L13" s="16">
        <v>2</v>
      </c>
      <c r="M13" s="77">
        <f>$G13*(((VLOOKUP($H13,'hist AL dimres'!$A$2:$E$18,2)*VLOOKUP($I13,'hist AL dimres'!$A$2:$E$18,2)*VLOOKUP($J13,'hist AL dimres'!$A$2:$E$18,2)*VLOOKUP($K13,'hist AL dimres'!$A$2:$E$18,2)*$E13)*4)/1000000)</f>
        <v>10333.716479999999</v>
      </c>
      <c r="N13" s="77">
        <f>$G13*(((VLOOKUP($H13,'hist AL dimres'!$A$2:$E$18,3)*VLOOKUP($I13,'hist AL dimres'!$A$2:$E$18,3)*VLOOKUP($J13,'hist AL dimres'!$A$2:$E$18,3)*VLOOKUP($K13,'hist AL dimres'!$A$2:$E$18,3)*$E13)*4)/1000000)</f>
        <v>2583.4291199999998</v>
      </c>
      <c r="O13" s="77">
        <f>$G13*(((VLOOKUP($H13,'hist AL dimres'!$A$2:$E$18,4)*VLOOKUP($I13,'hist AL dimres'!$A$2:$E$18,4)*VLOOKUP($J13,'hist AL dimres'!$A$2:$E$18,4)*VLOOKUP($K13,'hist AL dimres'!$A$2:$E$18,4)*$E13)*4)/1000000)</f>
        <v>645.85727999999995</v>
      </c>
      <c r="P13" s="77">
        <f>$G13*(((VLOOKUP($H13,'hist AL dimres'!$A$2:$E$18,5)*VLOOKUP($I13,'hist AL dimres'!$A$2:$E$18,5)*VLOOKUP($J13,'hist AL dimres'!$A$2:$E$18,5)*VLOOKUP($K13,'hist AL dimres'!$A$2:$E$18,5)*$E13)*4)/1000000)</f>
        <v>161.46431999999999</v>
      </c>
    </row>
    <row r="14" spans="1:16" ht="13">
      <c r="A14" s="16">
        <v>1</v>
      </c>
      <c r="B14" s="17" t="s">
        <v>1251</v>
      </c>
      <c r="C14" s="220" t="s">
        <v>875</v>
      </c>
      <c r="D14" s="75" t="s">
        <v>3069</v>
      </c>
      <c r="E14" s="76">
        <f t="shared" si="1"/>
        <v>2920</v>
      </c>
      <c r="F14" s="16" t="s">
        <v>463</v>
      </c>
      <c r="G14" s="16">
        <v>1</v>
      </c>
      <c r="H14" s="15" t="s">
        <v>2934</v>
      </c>
      <c r="I14" s="15" t="s">
        <v>2898</v>
      </c>
      <c r="J14" s="15">
        <v>1</v>
      </c>
      <c r="K14" s="15">
        <v>1</v>
      </c>
      <c r="L14" s="16">
        <v>2</v>
      </c>
      <c r="M14" s="77">
        <f>$G14*(((VLOOKUP($H14,'hist AL dimres'!$A$2:$E$18,2)*VLOOKUP($I14,'hist AL dimres'!$A$2:$E$18,2)*VLOOKUP($J14,'hist AL dimres'!$A$2:$E$18,2)*VLOOKUP($K14,'hist AL dimres'!$A$2:$E$18,2)*$E14)*4)/1000000)</f>
        <v>10333.716479999999</v>
      </c>
      <c r="N14" s="77">
        <f>$G14*(((VLOOKUP($H14,'hist AL dimres'!$A$2:$E$18,3)*VLOOKUP($I14,'hist AL dimres'!$A$2:$E$18,3)*VLOOKUP($J14,'hist AL dimres'!$A$2:$E$18,3)*VLOOKUP($K14,'hist AL dimres'!$A$2:$E$18,3)*$E14)*4)/1000000)</f>
        <v>2583.4291199999998</v>
      </c>
      <c r="O14" s="77">
        <f>$G14*(((VLOOKUP($H14,'hist AL dimres'!$A$2:$E$18,4)*VLOOKUP($I14,'hist AL dimres'!$A$2:$E$18,4)*VLOOKUP($J14,'hist AL dimres'!$A$2:$E$18,4)*VLOOKUP($K14,'hist AL dimres'!$A$2:$E$18,4)*$E14)*4)/1000000)</f>
        <v>645.85727999999995</v>
      </c>
      <c r="P14" s="77">
        <f>$G14*(((VLOOKUP($H14,'hist AL dimres'!$A$2:$E$18,5)*VLOOKUP($I14,'hist AL dimres'!$A$2:$E$18,5)*VLOOKUP($J14,'hist AL dimres'!$A$2:$E$18,5)*VLOOKUP($K14,'hist AL dimres'!$A$2:$E$18,5)*$E14)*4)/1000000)</f>
        <v>161.46431999999999</v>
      </c>
    </row>
    <row r="15" spans="1:16" ht="13">
      <c r="A15" s="16">
        <v>1</v>
      </c>
      <c r="B15" s="17" t="s">
        <v>1251</v>
      </c>
      <c r="C15" s="220" t="s">
        <v>875</v>
      </c>
      <c r="D15" s="75" t="s">
        <v>3069</v>
      </c>
      <c r="E15" s="76">
        <f t="shared" si="1"/>
        <v>2920</v>
      </c>
      <c r="F15" s="16" t="s">
        <v>463</v>
      </c>
      <c r="G15" s="16">
        <v>1</v>
      </c>
      <c r="H15" s="15" t="s">
        <v>2934</v>
      </c>
      <c r="I15" s="15" t="s">
        <v>2898</v>
      </c>
      <c r="J15" s="15">
        <v>1</v>
      </c>
      <c r="K15" s="15">
        <v>1</v>
      </c>
      <c r="L15" s="16">
        <v>2</v>
      </c>
      <c r="M15" s="77">
        <f>$G15*(((VLOOKUP($H15,'hist AL dimres'!$A$2:$E$18,2)*VLOOKUP($I15,'hist AL dimres'!$A$2:$E$18,2)*VLOOKUP($J15,'hist AL dimres'!$A$2:$E$18,2)*VLOOKUP($K15,'hist AL dimres'!$A$2:$E$18,2)*$E15)*4)/1000000)</f>
        <v>10333.716479999999</v>
      </c>
      <c r="N15" s="77">
        <f>$G15*(((VLOOKUP($H15,'hist AL dimres'!$A$2:$E$18,3)*VLOOKUP($I15,'hist AL dimres'!$A$2:$E$18,3)*VLOOKUP($J15,'hist AL dimres'!$A$2:$E$18,3)*VLOOKUP($K15,'hist AL dimres'!$A$2:$E$18,3)*$E15)*4)/1000000)</f>
        <v>2583.4291199999998</v>
      </c>
      <c r="O15" s="77">
        <f>$G15*(((VLOOKUP($H15,'hist AL dimres'!$A$2:$E$18,4)*VLOOKUP($I15,'hist AL dimres'!$A$2:$E$18,4)*VLOOKUP($J15,'hist AL dimres'!$A$2:$E$18,4)*VLOOKUP($K15,'hist AL dimres'!$A$2:$E$18,4)*$E15)*4)/1000000)</f>
        <v>645.85727999999995</v>
      </c>
      <c r="P15" s="77">
        <f>$G15*(((VLOOKUP($H15,'hist AL dimres'!$A$2:$E$18,5)*VLOOKUP($I15,'hist AL dimres'!$A$2:$E$18,5)*VLOOKUP($J15,'hist AL dimres'!$A$2:$E$18,5)*VLOOKUP($K15,'hist AL dimres'!$A$2:$E$18,5)*$E15)*4)/1000000)</f>
        <v>161.46431999999999</v>
      </c>
    </row>
    <row r="16" spans="1:16" ht="13">
      <c r="A16" s="16">
        <v>1</v>
      </c>
      <c r="B16" s="17" t="s">
        <v>749</v>
      </c>
      <c r="C16" s="220" t="s">
        <v>875</v>
      </c>
      <c r="D16" s="75" t="s">
        <v>3069</v>
      </c>
      <c r="E16" s="76">
        <f t="shared" si="1"/>
        <v>2920</v>
      </c>
      <c r="F16" s="16" t="s">
        <v>463</v>
      </c>
      <c r="G16" s="16">
        <v>1</v>
      </c>
      <c r="H16" s="15" t="s">
        <v>2934</v>
      </c>
      <c r="I16" s="15" t="s">
        <v>2898</v>
      </c>
      <c r="J16" s="15">
        <v>1</v>
      </c>
      <c r="K16" s="15">
        <v>1</v>
      </c>
      <c r="L16" s="16">
        <v>2</v>
      </c>
      <c r="M16" s="77">
        <f>$G16*(((VLOOKUP($H16,'hist AL dimres'!$A$2:$E$18,2)*VLOOKUP($I16,'hist AL dimres'!$A$2:$E$18,2)*VLOOKUP($J16,'hist AL dimres'!$A$2:$E$18,2)*VLOOKUP($K16,'hist AL dimres'!$A$2:$E$18,2)*$E16)*4)/1000000)</f>
        <v>10333.716479999999</v>
      </c>
      <c r="N16" s="77">
        <f>$G16*(((VLOOKUP($H16,'hist AL dimres'!$A$2:$E$18,3)*VLOOKUP($I16,'hist AL dimres'!$A$2:$E$18,3)*VLOOKUP($J16,'hist AL dimres'!$A$2:$E$18,3)*VLOOKUP($K16,'hist AL dimres'!$A$2:$E$18,3)*$E16)*4)/1000000)</f>
        <v>2583.4291199999998</v>
      </c>
      <c r="O16" s="77">
        <f>$G16*(((VLOOKUP($H16,'hist AL dimres'!$A$2:$E$18,4)*VLOOKUP($I16,'hist AL dimres'!$A$2:$E$18,4)*VLOOKUP($J16,'hist AL dimres'!$A$2:$E$18,4)*VLOOKUP($K16,'hist AL dimres'!$A$2:$E$18,4)*$E16)*4)/1000000)</f>
        <v>645.85727999999995</v>
      </c>
      <c r="P16" s="77">
        <f>$G16*(((VLOOKUP($H16,'hist AL dimres'!$A$2:$E$18,5)*VLOOKUP($I16,'hist AL dimres'!$A$2:$E$18,5)*VLOOKUP($J16,'hist AL dimres'!$A$2:$E$18,5)*VLOOKUP($K16,'hist AL dimres'!$A$2:$E$18,5)*$E16)*4)/1000000)</f>
        <v>161.46431999999999</v>
      </c>
    </row>
    <row r="17" spans="1:16" ht="13">
      <c r="A17" s="16">
        <v>1</v>
      </c>
      <c r="B17" s="17" t="s">
        <v>1291</v>
      </c>
      <c r="C17" s="220" t="s">
        <v>875</v>
      </c>
      <c r="D17" s="75" t="s">
        <v>3069</v>
      </c>
      <c r="E17" s="76">
        <f t="shared" si="1"/>
        <v>2920</v>
      </c>
      <c r="F17" s="16" t="s">
        <v>463</v>
      </c>
      <c r="G17" s="16">
        <v>1</v>
      </c>
      <c r="H17" s="15" t="s">
        <v>2934</v>
      </c>
      <c r="I17" s="15" t="s">
        <v>2898</v>
      </c>
      <c r="J17" s="15">
        <v>1</v>
      </c>
      <c r="K17" s="15">
        <v>1</v>
      </c>
      <c r="L17" s="16">
        <v>2</v>
      </c>
      <c r="M17" s="77">
        <f>$G17*(((VLOOKUP($H17,'hist AL dimres'!$A$2:$E$18,2)*VLOOKUP($I17,'hist AL dimres'!$A$2:$E$18,2)*VLOOKUP($J17,'hist AL dimres'!$A$2:$E$18,2)*VLOOKUP($K17,'hist AL dimres'!$A$2:$E$18,2)*$E17)*4)/1000000)</f>
        <v>10333.716479999999</v>
      </c>
      <c r="N17" s="77">
        <f>$G17*(((VLOOKUP($H17,'hist AL dimres'!$A$2:$E$18,3)*VLOOKUP($I17,'hist AL dimres'!$A$2:$E$18,3)*VLOOKUP($J17,'hist AL dimres'!$A$2:$E$18,3)*VLOOKUP($K17,'hist AL dimres'!$A$2:$E$18,3)*$E17)*4)/1000000)</f>
        <v>2583.4291199999998</v>
      </c>
      <c r="O17" s="77">
        <f>$G17*(((VLOOKUP($H17,'hist AL dimres'!$A$2:$E$18,4)*VLOOKUP($I17,'hist AL dimres'!$A$2:$E$18,4)*VLOOKUP($J17,'hist AL dimres'!$A$2:$E$18,4)*VLOOKUP($K17,'hist AL dimres'!$A$2:$E$18,4)*$E17)*4)/1000000)</f>
        <v>645.85727999999995</v>
      </c>
      <c r="P17" s="77">
        <f>$G17*(((VLOOKUP($H17,'hist AL dimres'!$A$2:$E$18,5)*VLOOKUP($I17,'hist AL dimres'!$A$2:$E$18,5)*VLOOKUP($J17,'hist AL dimres'!$A$2:$E$18,5)*VLOOKUP($K17,'hist AL dimres'!$A$2:$E$18,5)*$E17)*4)/1000000)</f>
        <v>161.46431999999999</v>
      </c>
    </row>
    <row r="18" spans="1:16" ht="13">
      <c r="A18" s="16">
        <v>1</v>
      </c>
      <c r="B18" s="17" t="s">
        <v>750</v>
      </c>
      <c r="C18" s="220" t="s">
        <v>875</v>
      </c>
      <c r="D18" s="75" t="s">
        <v>3069</v>
      </c>
      <c r="E18" s="76">
        <f t="shared" si="1"/>
        <v>2920</v>
      </c>
      <c r="F18" s="16" t="s">
        <v>463</v>
      </c>
      <c r="G18" s="16">
        <v>1</v>
      </c>
      <c r="H18" s="15" t="s">
        <v>2934</v>
      </c>
      <c r="I18" s="15" t="s">
        <v>2898</v>
      </c>
      <c r="J18" s="15">
        <v>1</v>
      </c>
      <c r="K18" s="15">
        <v>1</v>
      </c>
      <c r="L18" s="16">
        <v>2</v>
      </c>
      <c r="M18" s="77">
        <f>$G18*(((VLOOKUP($H18,'hist AL dimres'!$A$2:$E$18,2)*VLOOKUP($I18,'hist AL dimres'!$A$2:$E$18,2)*VLOOKUP($J18,'hist AL dimres'!$A$2:$E$18,2)*VLOOKUP($K18,'hist AL dimres'!$A$2:$E$18,2)*$E18)*4)/1000000)</f>
        <v>10333.716479999999</v>
      </c>
      <c r="N18" s="77">
        <f>$G18*(((VLOOKUP($H18,'hist AL dimres'!$A$2:$E$18,3)*VLOOKUP($I18,'hist AL dimres'!$A$2:$E$18,3)*VLOOKUP($J18,'hist AL dimres'!$A$2:$E$18,3)*VLOOKUP($K18,'hist AL dimres'!$A$2:$E$18,3)*$E18)*4)/1000000)</f>
        <v>2583.4291199999998</v>
      </c>
      <c r="O18" s="77">
        <f>$G18*(((VLOOKUP($H18,'hist AL dimres'!$A$2:$E$18,4)*VLOOKUP($I18,'hist AL dimres'!$A$2:$E$18,4)*VLOOKUP($J18,'hist AL dimres'!$A$2:$E$18,4)*VLOOKUP($K18,'hist AL dimres'!$A$2:$E$18,4)*$E18)*4)/1000000)</f>
        <v>645.85727999999995</v>
      </c>
      <c r="P18" s="77">
        <f>$G18*(((VLOOKUP($H18,'hist AL dimres'!$A$2:$E$18,5)*VLOOKUP($I18,'hist AL dimres'!$A$2:$E$18,5)*VLOOKUP($J18,'hist AL dimres'!$A$2:$E$18,5)*VLOOKUP($K18,'hist AL dimres'!$A$2:$E$18,5)*$E18)*4)/1000000)</f>
        <v>161.46431999999999</v>
      </c>
    </row>
    <row r="19" spans="1:16" ht="13">
      <c r="A19" s="16">
        <v>1</v>
      </c>
      <c r="B19" s="17" t="s">
        <v>751</v>
      </c>
      <c r="C19" s="220" t="s">
        <v>875</v>
      </c>
      <c r="D19" s="75" t="s">
        <v>3069</v>
      </c>
      <c r="E19" s="76">
        <f t="shared" si="1"/>
        <v>2920</v>
      </c>
      <c r="F19" s="16" t="s">
        <v>463</v>
      </c>
      <c r="G19" s="16">
        <v>1</v>
      </c>
      <c r="H19" s="15" t="s">
        <v>2934</v>
      </c>
      <c r="I19" s="15" t="s">
        <v>2898</v>
      </c>
      <c r="J19" s="15">
        <v>1</v>
      </c>
      <c r="K19" s="15">
        <v>1</v>
      </c>
      <c r="L19" s="16">
        <v>2</v>
      </c>
      <c r="M19" s="77">
        <f>$G19*(((VLOOKUP($H19,'hist AL dimres'!$A$2:$E$18,2)*VLOOKUP($I19,'hist AL dimres'!$A$2:$E$18,2)*VLOOKUP($J19,'hist AL dimres'!$A$2:$E$18,2)*VLOOKUP($K19,'hist AL dimres'!$A$2:$E$18,2)*$E19)*4)/1000000)</f>
        <v>10333.716479999999</v>
      </c>
      <c r="N19" s="77">
        <f>$G19*(((VLOOKUP($H19,'hist AL dimres'!$A$2:$E$18,3)*VLOOKUP($I19,'hist AL dimres'!$A$2:$E$18,3)*VLOOKUP($J19,'hist AL dimres'!$A$2:$E$18,3)*VLOOKUP($K19,'hist AL dimres'!$A$2:$E$18,3)*$E19)*4)/1000000)</f>
        <v>2583.4291199999998</v>
      </c>
      <c r="O19" s="77">
        <f>$G19*(((VLOOKUP($H19,'hist AL dimres'!$A$2:$E$18,4)*VLOOKUP($I19,'hist AL dimres'!$A$2:$E$18,4)*VLOOKUP($J19,'hist AL dimres'!$A$2:$E$18,4)*VLOOKUP($K19,'hist AL dimres'!$A$2:$E$18,4)*$E19)*4)/1000000)</f>
        <v>645.85727999999995</v>
      </c>
      <c r="P19" s="77">
        <f>$G19*(((VLOOKUP($H19,'hist AL dimres'!$A$2:$E$18,5)*VLOOKUP($I19,'hist AL dimres'!$A$2:$E$18,5)*VLOOKUP($J19,'hist AL dimres'!$A$2:$E$18,5)*VLOOKUP($K19,'hist AL dimres'!$A$2:$E$18,5)*$E19)*4)/1000000)</f>
        <v>161.46431999999999</v>
      </c>
    </row>
    <row r="20" spans="1:16" ht="13">
      <c r="A20" s="16">
        <v>1</v>
      </c>
      <c r="B20" s="17" t="s">
        <v>752</v>
      </c>
      <c r="C20" s="220" t="s">
        <v>875</v>
      </c>
      <c r="D20" s="75" t="s">
        <v>3069</v>
      </c>
      <c r="E20" s="76">
        <f t="shared" si="1"/>
        <v>2920</v>
      </c>
      <c r="F20" s="16" t="s">
        <v>463</v>
      </c>
      <c r="G20" s="16">
        <v>1</v>
      </c>
      <c r="H20" s="15" t="s">
        <v>2934</v>
      </c>
      <c r="I20" s="15" t="s">
        <v>2898</v>
      </c>
      <c r="J20" s="15">
        <v>1</v>
      </c>
      <c r="K20" s="15">
        <v>1</v>
      </c>
      <c r="L20" s="16">
        <v>2</v>
      </c>
      <c r="M20" s="77">
        <f>$G20*(((VLOOKUP($H20,'hist AL dimres'!$A$2:$E$18,2)*VLOOKUP($I20,'hist AL dimres'!$A$2:$E$18,2)*VLOOKUP($J20,'hist AL dimres'!$A$2:$E$18,2)*VLOOKUP($K20,'hist AL dimres'!$A$2:$E$18,2)*$E20)*4)/1000000)</f>
        <v>10333.716479999999</v>
      </c>
      <c r="N20" s="77">
        <f>$G20*(((VLOOKUP($H20,'hist AL dimres'!$A$2:$E$18,3)*VLOOKUP($I20,'hist AL dimres'!$A$2:$E$18,3)*VLOOKUP($J20,'hist AL dimres'!$A$2:$E$18,3)*VLOOKUP($K20,'hist AL dimres'!$A$2:$E$18,3)*$E20)*4)/1000000)</f>
        <v>2583.4291199999998</v>
      </c>
      <c r="O20" s="77">
        <f>$G20*(((VLOOKUP($H20,'hist AL dimres'!$A$2:$E$18,4)*VLOOKUP($I20,'hist AL dimres'!$A$2:$E$18,4)*VLOOKUP($J20,'hist AL dimres'!$A$2:$E$18,4)*VLOOKUP($K20,'hist AL dimres'!$A$2:$E$18,4)*$E20)*4)/1000000)</f>
        <v>645.85727999999995</v>
      </c>
      <c r="P20" s="77">
        <f>$G20*(((VLOOKUP($H20,'hist AL dimres'!$A$2:$E$18,5)*VLOOKUP($I20,'hist AL dimres'!$A$2:$E$18,5)*VLOOKUP($J20,'hist AL dimres'!$A$2:$E$18,5)*VLOOKUP($K20,'hist AL dimres'!$A$2:$E$18,5)*$E20)*4)/1000000)</f>
        <v>161.46431999999999</v>
      </c>
    </row>
    <row r="21" spans="1:16" ht="13">
      <c r="A21" s="16">
        <v>1</v>
      </c>
      <c r="B21" s="17" t="s">
        <v>753</v>
      </c>
      <c r="C21" s="220" t="s">
        <v>875</v>
      </c>
      <c r="D21" s="75" t="s">
        <v>3069</v>
      </c>
      <c r="E21" s="76">
        <f t="shared" si="1"/>
        <v>2920</v>
      </c>
      <c r="F21" s="16" t="s">
        <v>463</v>
      </c>
      <c r="G21" s="16">
        <v>1</v>
      </c>
      <c r="H21" s="15" t="s">
        <v>2934</v>
      </c>
      <c r="I21" s="15" t="s">
        <v>2898</v>
      </c>
      <c r="J21" s="15">
        <v>1</v>
      </c>
      <c r="K21" s="15">
        <v>1</v>
      </c>
      <c r="L21" s="16">
        <v>2</v>
      </c>
      <c r="M21" s="77">
        <f>$G21*(((VLOOKUP($H21,'hist AL dimres'!$A$2:$E$18,2)*VLOOKUP($I21,'hist AL dimres'!$A$2:$E$18,2)*VLOOKUP($J21,'hist AL dimres'!$A$2:$E$18,2)*VLOOKUP($K21,'hist AL dimres'!$A$2:$E$18,2)*$E21)*4)/1000000)</f>
        <v>10333.716479999999</v>
      </c>
      <c r="N21" s="77">
        <f>$G21*(((VLOOKUP($H21,'hist AL dimres'!$A$2:$E$18,3)*VLOOKUP($I21,'hist AL dimres'!$A$2:$E$18,3)*VLOOKUP($J21,'hist AL dimres'!$A$2:$E$18,3)*VLOOKUP($K21,'hist AL dimres'!$A$2:$E$18,3)*$E21)*4)/1000000)</f>
        <v>2583.4291199999998</v>
      </c>
      <c r="O21" s="77">
        <f>$G21*(((VLOOKUP($H21,'hist AL dimres'!$A$2:$E$18,4)*VLOOKUP($I21,'hist AL dimres'!$A$2:$E$18,4)*VLOOKUP($J21,'hist AL dimres'!$A$2:$E$18,4)*VLOOKUP($K21,'hist AL dimres'!$A$2:$E$18,4)*$E21)*4)/1000000)</f>
        <v>645.85727999999995</v>
      </c>
      <c r="P21" s="77">
        <f>$G21*(((VLOOKUP($H21,'hist AL dimres'!$A$2:$E$18,5)*VLOOKUP($I21,'hist AL dimres'!$A$2:$E$18,5)*VLOOKUP($J21,'hist AL dimres'!$A$2:$E$18,5)*VLOOKUP($K21,'hist AL dimres'!$A$2:$E$18,5)*$E21)*4)/1000000)</f>
        <v>161.46431999999999</v>
      </c>
    </row>
    <row r="22" spans="1:16" ht="13">
      <c r="A22" s="16">
        <v>1</v>
      </c>
      <c r="B22" s="17" t="s">
        <v>1046</v>
      </c>
      <c r="C22" s="220" t="s">
        <v>875</v>
      </c>
      <c r="D22" s="75" t="s">
        <v>3069</v>
      </c>
      <c r="E22" s="76">
        <f t="shared" si="1"/>
        <v>2920</v>
      </c>
      <c r="F22" s="16" t="s">
        <v>463</v>
      </c>
      <c r="G22" s="16">
        <v>1</v>
      </c>
      <c r="H22" s="15" t="s">
        <v>2934</v>
      </c>
      <c r="I22" s="15" t="s">
        <v>2898</v>
      </c>
      <c r="J22" s="15">
        <v>1</v>
      </c>
      <c r="K22" s="15">
        <v>1</v>
      </c>
      <c r="L22" s="16">
        <v>2</v>
      </c>
      <c r="M22" s="77">
        <f>$G22*(((VLOOKUP($H22,'hist AL dimres'!$A$2:$E$18,2)*VLOOKUP($I22,'hist AL dimres'!$A$2:$E$18,2)*VLOOKUP($J22,'hist AL dimres'!$A$2:$E$18,2)*VLOOKUP($K22,'hist AL dimres'!$A$2:$E$18,2)*$E22)*4)/1000000)</f>
        <v>10333.716479999999</v>
      </c>
      <c r="N22" s="77">
        <f>$G22*(((VLOOKUP($H22,'hist AL dimres'!$A$2:$E$18,3)*VLOOKUP($I22,'hist AL dimres'!$A$2:$E$18,3)*VLOOKUP($J22,'hist AL dimres'!$A$2:$E$18,3)*VLOOKUP($K22,'hist AL dimres'!$A$2:$E$18,3)*$E22)*4)/1000000)</f>
        <v>2583.4291199999998</v>
      </c>
      <c r="O22" s="77">
        <f>$G22*(((VLOOKUP($H22,'hist AL dimres'!$A$2:$E$18,4)*VLOOKUP($I22,'hist AL dimres'!$A$2:$E$18,4)*VLOOKUP($J22,'hist AL dimres'!$A$2:$E$18,4)*VLOOKUP($K22,'hist AL dimres'!$A$2:$E$18,4)*$E22)*4)/1000000)</f>
        <v>645.85727999999995</v>
      </c>
      <c r="P22" s="77">
        <f>$G22*(((VLOOKUP($H22,'hist AL dimres'!$A$2:$E$18,5)*VLOOKUP($I22,'hist AL dimres'!$A$2:$E$18,5)*VLOOKUP($J22,'hist AL dimres'!$A$2:$E$18,5)*VLOOKUP($K22,'hist AL dimres'!$A$2:$E$18,5)*$E22)*4)/1000000)</f>
        <v>161.46431999999999</v>
      </c>
    </row>
    <row r="23" spans="1:16" ht="13">
      <c r="A23" s="16">
        <v>1</v>
      </c>
      <c r="B23" s="17" t="s">
        <v>927</v>
      </c>
      <c r="C23" s="220" t="s">
        <v>875</v>
      </c>
      <c r="D23" s="75" t="s">
        <v>3069</v>
      </c>
      <c r="E23" s="76">
        <f t="shared" si="1"/>
        <v>2920</v>
      </c>
      <c r="F23" s="16" t="s">
        <v>463</v>
      </c>
      <c r="G23" s="16">
        <v>1</v>
      </c>
      <c r="H23" s="15" t="s">
        <v>2934</v>
      </c>
      <c r="I23" s="15" t="s">
        <v>2898</v>
      </c>
      <c r="J23" s="15">
        <v>1</v>
      </c>
      <c r="K23" s="15">
        <v>1</v>
      </c>
      <c r="L23" s="16">
        <v>2</v>
      </c>
      <c r="M23" s="77">
        <f>$G23*(((VLOOKUP($H23,'hist AL dimres'!$A$2:$E$18,2)*VLOOKUP($I23,'hist AL dimres'!$A$2:$E$18,2)*VLOOKUP($J23,'hist AL dimres'!$A$2:$E$18,2)*VLOOKUP($K23,'hist AL dimres'!$A$2:$E$18,2)*$E23)*4)/1000000)</f>
        <v>10333.716479999999</v>
      </c>
      <c r="N23" s="77">
        <f>$G23*(((VLOOKUP($H23,'hist AL dimres'!$A$2:$E$18,3)*VLOOKUP($I23,'hist AL dimres'!$A$2:$E$18,3)*VLOOKUP($J23,'hist AL dimres'!$A$2:$E$18,3)*VLOOKUP($K23,'hist AL dimres'!$A$2:$E$18,3)*$E23)*4)/1000000)</f>
        <v>2583.4291199999998</v>
      </c>
      <c r="O23" s="77">
        <f>$G23*(((VLOOKUP($H23,'hist AL dimres'!$A$2:$E$18,4)*VLOOKUP($I23,'hist AL dimres'!$A$2:$E$18,4)*VLOOKUP($J23,'hist AL dimres'!$A$2:$E$18,4)*VLOOKUP($K23,'hist AL dimres'!$A$2:$E$18,4)*$E23)*4)/1000000)</f>
        <v>645.85727999999995</v>
      </c>
      <c r="P23" s="77">
        <f>$G23*(((VLOOKUP($H23,'hist AL dimres'!$A$2:$E$18,5)*VLOOKUP($I23,'hist AL dimres'!$A$2:$E$18,5)*VLOOKUP($J23,'hist AL dimres'!$A$2:$E$18,5)*VLOOKUP($K23,'hist AL dimres'!$A$2:$E$18,5)*$E23)*4)/1000000)</f>
        <v>161.46431999999999</v>
      </c>
    </row>
    <row r="24" spans="1:16" ht="13">
      <c r="A24" s="16">
        <v>1</v>
      </c>
      <c r="B24" s="17" t="s">
        <v>2957</v>
      </c>
      <c r="C24" s="220" t="s">
        <v>875</v>
      </c>
      <c r="D24" s="75" t="s">
        <v>3069</v>
      </c>
      <c r="E24" s="76">
        <f t="shared" si="1"/>
        <v>2920</v>
      </c>
      <c r="F24" s="16" t="s">
        <v>463</v>
      </c>
      <c r="G24" s="16">
        <v>1</v>
      </c>
      <c r="H24" s="15" t="s">
        <v>2934</v>
      </c>
      <c r="I24" s="15" t="s">
        <v>2898</v>
      </c>
      <c r="J24" s="15" t="s">
        <v>3050</v>
      </c>
      <c r="K24" s="15">
        <v>1</v>
      </c>
      <c r="L24" s="16">
        <v>3</v>
      </c>
      <c r="M24" s="77">
        <f>$G24*(((VLOOKUP($H24,'hist AL dimres'!$A$2:$E$18,2)*VLOOKUP($I24,'hist AL dimres'!$A$2:$E$18,2)*VLOOKUP($J24,'hist AL dimres'!$A$2:$E$18,2)*VLOOKUP($K24,'hist AL dimres'!$A$2:$E$18,2)*$E24)*4)/1000000)</f>
        <v>268676.62848000001</v>
      </c>
      <c r="N24" s="77">
        <f>$G24*(((VLOOKUP($H24,'hist AL dimres'!$A$2:$E$18,3)*VLOOKUP($I24,'hist AL dimres'!$A$2:$E$18,3)*VLOOKUP($J24,'hist AL dimres'!$A$2:$E$18,3)*VLOOKUP($K24,'hist AL dimres'!$A$2:$E$18,3)*$E24)*4)/1000000)</f>
        <v>67169.157120000003</v>
      </c>
      <c r="O24" s="77">
        <f>$G24*(((VLOOKUP($H24,'hist AL dimres'!$A$2:$E$18,4)*VLOOKUP($I24,'hist AL dimres'!$A$2:$E$18,4)*VLOOKUP($J24,'hist AL dimres'!$A$2:$E$18,4)*VLOOKUP($K24,'hist AL dimres'!$A$2:$E$18,4)*$E24)*4)/1000000)</f>
        <v>16792.289280000001</v>
      </c>
      <c r="P24" s="77">
        <f>$G24*(((VLOOKUP($H24,'hist AL dimres'!$A$2:$E$18,5)*VLOOKUP($I24,'hist AL dimres'!$A$2:$E$18,5)*VLOOKUP($J24,'hist AL dimres'!$A$2:$E$18,5)*VLOOKUP($K24,'hist AL dimres'!$A$2:$E$18,5)*$E24)*4)/1000000)</f>
        <v>4198.0723200000002</v>
      </c>
    </row>
    <row r="25" spans="1:16" ht="13">
      <c r="A25" s="16">
        <v>1</v>
      </c>
      <c r="B25" s="17" t="s">
        <v>1024</v>
      </c>
      <c r="C25" s="220" t="s">
        <v>875</v>
      </c>
      <c r="D25" s="75" t="s">
        <v>3069</v>
      </c>
      <c r="E25" s="76">
        <f t="shared" si="1"/>
        <v>2920</v>
      </c>
      <c r="F25" s="16" t="s">
        <v>463</v>
      </c>
      <c r="G25" s="16">
        <v>1</v>
      </c>
      <c r="H25" s="15" t="s">
        <v>2934</v>
      </c>
      <c r="I25" s="15" t="s">
        <v>2898</v>
      </c>
      <c r="J25" s="15">
        <v>1</v>
      </c>
      <c r="K25" s="15">
        <v>1</v>
      </c>
      <c r="L25" s="16">
        <v>2</v>
      </c>
      <c r="M25" s="77">
        <f>$G25*(((VLOOKUP($H25,'hist AL dimres'!$A$2:$E$18,2)*VLOOKUP($I25,'hist AL dimres'!$A$2:$E$18,2)*VLOOKUP($J25,'hist AL dimres'!$A$2:$E$18,2)*VLOOKUP($K25,'hist AL dimres'!$A$2:$E$18,2)*$E25)*4)/1000000)</f>
        <v>10333.716479999999</v>
      </c>
      <c r="N25" s="77">
        <f>$G25*(((VLOOKUP($H25,'hist AL dimres'!$A$2:$E$18,3)*VLOOKUP($I25,'hist AL dimres'!$A$2:$E$18,3)*VLOOKUP($J25,'hist AL dimres'!$A$2:$E$18,3)*VLOOKUP($K25,'hist AL dimres'!$A$2:$E$18,3)*$E25)*4)/1000000)</f>
        <v>2583.4291199999998</v>
      </c>
      <c r="O25" s="77">
        <f>$G25*(((VLOOKUP($H25,'hist AL dimres'!$A$2:$E$18,4)*VLOOKUP($I25,'hist AL dimres'!$A$2:$E$18,4)*VLOOKUP($J25,'hist AL dimres'!$A$2:$E$18,4)*VLOOKUP($K25,'hist AL dimres'!$A$2:$E$18,4)*$E25)*4)/1000000)</f>
        <v>645.85727999999995</v>
      </c>
      <c r="P25" s="77">
        <f>$G25*(((VLOOKUP($H25,'hist AL dimres'!$A$2:$E$18,5)*VLOOKUP($I25,'hist AL dimres'!$A$2:$E$18,5)*VLOOKUP($J25,'hist AL dimres'!$A$2:$E$18,5)*VLOOKUP($K25,'hist AL dimres'!$A$2:$E$18,5)*$E25)*4)/1000000)</f>
        <v>161.46431999999999</v>
      </c>
    </row>
    <row r="26" spans="1:16" ht="13">
      <c r="A26" s="16">
        <v>1</v>
      </c>
      <c r="B26" s="17" t="s">
        <v>1196</v>
      </c>
      <c r="C26" s="220" t="s">
        <v>875</v>
      </c>
      <c r="D26" s="75" t="s">
        <v>3069</v>
      </c>
      <c r="E26" s="76">
        <f t="shared" si="1"/>
        <v>2920</v>
      </c>
      <c r="F26" s="16" t="s">
        <v>463</v>
      </c>
      <c r="G26" s="16">
        <v>1</v>
      </c>
      <c r="H26" s="15" t="s">
        <v>2934</v>
      </c>
      <c r="I26" s="15" t="s">
        <v>2898</v>
      </c>
      <c r="J26" s="15">
        <v>1</v>
      </c>
      <c r="K26" s="15">
        <v>1</v>
      </c>
      <c r="L26" s="16">
        <v>2</v>
      </c>
      <c r="M26" s="77">
        <f>$G26*(((VLOOKUP($H26,'hist AL dimres'!$A$2:$E$18,2)*VLOOKUP($I26,'hist AL dimres'!$A$2:$E$18,2)*VLOOKUP($J26,'hist AL dimres'!$A$2:$E$18,2)*VLOOKUP($K26,'hist AL dimres'!$A$2:$E$18,2)*$E26)*4)/1000000)</f>
        <v>10333.716479999999</v>
      </c>
      <c r="N26" s="77">
        <f>$G26*(((VLOOKUP($H26,'hist AL dimres'!$A$2:$E$18,3)*VLOOKUP($I26,'hist AL dimres'!$A$2:$E$18,3)*VLOOKUP($J26,'hist AL dimres'!$A$2:$E$18,3)*VLOOKUP($K26,'hist AL dimres'!$A$2:$E$18,3)*$E26)*4)/1000000)</f>
        <v>2583.4291199999998</v>
      </c>
      <c r="O26" s="77">
        <f>$G26*(((VLOOKUP($H26,'hist AL dimres'!$A$2:$E$18,4)*VLOOKUP($I26,'hist AL dimres'!$A$2:$E$18,4)*VLOOKUP($J26,'hist AL dimres'!$A$2:$E$18,4)*VLOOKUP($K26,'hist AL dimres'!$A$2:$E$18,4)*$E26)*4)/1000000)</f>
        <v>645.85727999999995</v>
      </c>
      <c r="P26" s="77">
        <f>$G26*(((VLOOKUP($H26,'hist AL dimres'!$A$2:$E$18,5)*VLOOKUP($I26,'hist AL dimres'!$A$2:$E$18,5)*VLOOKUP($J26,'hist AL dimres'!$A$2:$E$18,5)*VLOOKUP($K26,'hist AL dimres'!$A$2:$E$18,5)*$E26)*4)/1000000)</f>
        <v>161.46431999999999</v>
      </c>
    </row>
    <row r="27" spans="1:16" ht="13">
      <c r="A27" s="16">
        <v>1</v>
      </c>
      <c r="B27" s="17" t="s">
        <v>754</v>
      </c>
      <c r="C27" s="220" t="s">
        <v>874</v>
      </c>
      <c r="D27" s="75" t="s">
        <v>703</v>
      </c>
      <c r="E27" s="76">
        <f t="shared" ref="E27:E32" si="2">365*(24/6)</f>
        <v>1460</v>
      </c>
      <c r="F27" s="16" t="s">
        <v>463</v>
      </c>
      <c r="G27" s="16">
        <v>1</v>
      </c>
      <c r="H27" s="15" t="s">
        <v>2934</v>
      </c>
      <c r="I27" s="15" t="s">
        <v>2898</v>
      </c>
      <c r="J27" s="15">
        <v>1</v>
      </c>
      <c r="K27" s="15">
        <v>1</v>
      </c>
      <c r="L27" s="16">
        <v>2</v>
      </c>
      <c r="M27" s="77">
        <f>$G27*(((VLOOKUP($H27,'hist AL dimres'!$A$2:$E$18,2)*VLOOKUP($I27,'hist AL dimres'!$A$2:$E$18,2)*VLOOKUP($J27,'hist AL dimres'!$A$2:$E$18,2)*VLOOKUP($K27,'hist AL dimres'!$A$2:$E$18,2)*$E27)*4)/1000000)</f>
        <v>5166.8582399999996</v>
      </c>
      <c r="N27" s="77">
        <f>$G27*(((VLOOKUP($H27,'hist AL dimres'!$A$2:$E$18,3)*VLOOKUP($I27,'hist AL dimres'!$A$2:$E$18,3)*VLOOKUP($J27,'hist AL dimres'!$A$2:$E$18,3)*VLOOKUP($K27,'hist AL dimres'!$A$2:$E$18,3)*$E27)*4)/1000000)</f>
        <v>1291.7145599999999</v>
      </c>
      <c r="O27" s="77">
        <f>$G27*(((VLOOKUP($H27,'hist AL dimres'!$A$2:$E$18,4)*VLOOKUP($I27,'hist AL dimres'!$A$2:$E$18,4)*VLOOKUP($J27,'hist AL dimres'!$A$2:$E$18,4)*VLOOKUP($K27,'hist AL dimres'!$A$2:$E$18,4)*$E27)*4)/1000000)</f>
        <v>322.92863999999997</v>
      </c>
      <c r="P27" s="77">
        <f>$G27*(((VLOOKUP($H27,'hist AL dimres'!$A$2:$E$18,5)*VLOOKUP($I27,'hist AL dimres'!$A$2:$E$18,5)*VLOOKUP($J27,'hist AL dimres'!$A$2:$E$18,5)*VLOOKUP($K27,'hist AL dimres'!$A$2:$E$18,5)*$E27)*4)/1000000)</f>
        <v>80.732159999999993</v>
      </c>
    </row>
    <row r="28" spans="1:16" ht="13">
      <c r="A28" s="16">
        <v>1</v>
      </c>
      <c r="B28" s="17" t="s">
        <v>1046</v>
      </c>
      <c r="C28" s="220" t="s">
        <v>874</v>
      </c>
      <c r="D28" s="75" t="s">
        <v>703</v>
      </c>
      <c r="E28" s="76">
        <f t="shared" si="2"/>
        <v>1460</v>
      </c>
      <c r="F28" s="16" t="s">
        <v>463</v>
      </c>
      <c r="G28" s="16">
        <v>1</v>
      </c>
      <c r="H28" s="15" t="s">
        <v>2934</v>
      </c>
      <c r="I28" s="15" t="s">
        <v>2898</v>
      </c>
      <c r="J28" s="15">
        <v>1</v>
      </c>
      <c r="K28" s="15">
        <v>1</v>
      </c>
      <c r="L28" s="16">
        <v>2</v>
      </c>
      <c r="M28" s="77">
        <f>$G28*(((VLOOKUP($H28,'hist AL dimres'!$A$2:$E$18,2)*VLOOKUP($I28,'hist AL dimres'!$A$2:$E$18,2)*VLOOKUP($J28,'hist AL dimres'!$A$2:$E$18,2)*VLOOKUP($K28,'hist AL dimres'!$A$2:$E$18,2)*$E28)*4)/1000000)</f>
        <v>5166.8582399999996</v>
      </c>
      <c r="N28" s="77">
        <f>$G28*(((VLOOKUP($H28,'hist AL dimres'!$A$2:$E$18,3)*VLOOKUP($I28,'hist AL dimres'!$A$2:$E$18,3)*VLOOKUP($J28,'hist AL dimres'!$A$2:$E$18,3)*VLOOKUP($K28,'hist AL dimres'!$A$2:$E$18,3)*$E28)*4)/1000000)</f>
        <v>1291.7145599999999</v>
      </c>
      <c r="O28" s="77">
        <f>$G28*(((VLOOKUP($H28,'hist AL dimres'!$A$2:$E$18,4)*VLOOKUP($I28,'hist AL dimres'!$A$2:$E$18,4)*VLOOKUP($J28,'hist AL dimres'!$A$2:$E$18,4)*VLOOKUP($K28,'hist AL dimres'!$A$2:$E$18,4)*$E28)*4)/1000000)</f>
        <v>322.92863999999997</v>
      </c>
      <c r="P28" s="77">
        <f>$G28*(((VLOOKUP($H28,'hist AL dimres'!$A$2:$E$18,5)*VLOOKUP($I28,'hist AL dimres'!$A$2:$E$18,5)*VLOOKUP($J28,'hist AL dimres'!$A$2:$E$18,5)*VLOOKUP($K28,'hist AL dimres'!$A$2:$E$18,5)*$E28)*4)/1000000)</f>
        <v>80.732159999999993</v>
      </c>
    </row>
    <row r="29" spans="1:16" ht="13">
      <c r="A29" s="16">
        <v>1</v>
      </c>
      <c r="B29" s="17" t="s">
        <v>1359</v>
      </c>
      <c r="C29" s="220" t="s">
        <v>874</v>
      </c>
      <c r="D29" s="75" t="s">
        <v>703</v>
      </c>
      <c r="E29" s="76">
        <f t="shared" si="2"/>
        <v>1460</v>
      </c>
      <c r="F29" s="16" t="s">
        <v>463</v>
      </c>
      <c r="G29" s="16">
        <v>1</v>
      </c>
      <c r="H29" s="15" t="s">
        <v>2934</v>
      </c>
      <c r="I29" s="15" t="s">
        <v>2898</v>
      </c>
      <c r="J29" s="15" t="s">
        <v>3050</v>
      </c>
      <c r="K29" s="15">
        <v>1</v>
      </c>
      <c r="L29" s="16">
        <v>3</v>
      </c>
      <c r="M29" s="77">
        <f>$G29*(((VLOOKUP($H29,'hist AL dimres'!$A$2:$E$18,2)*VLOOKUP($I29,'hist AL dimres'!$A$2:$E$18,2)*VLOOKUP($J29,'hist AL dimres'!$A$2:$E$18,2)*VLOOKUP($K29,'hist AL dimres'!$A$2:$E$18,2)*$E29)*4)/1000000)</f>
        <v>134338.31424000001</v>
      </c>
      <c r="N29" s="77">
        <f>$G29*(((VLOOKUP($H29,'hist AL dimres'!$A$2:$E$18,3)*VLOOKUP($I29,'hist AL dimres'!$A$2:$E$18,3)*VLOOKUP($J29,'hist AL dimres'!$A$2:$E$18,3)*VLOOKUP($K29,'hist AL dimres'!$A$2:$E$18,3)*$E29)*4)/1000000)</f>
        <v>33584.578560000002</v>
      </c>
      <c r="O29" s="77">
        <f>$G29*(((VLOOKUP($H29,'hist AL dimres'!$A$2:$E$18,4)*VLOOKUP($I29,'hist AL dimres'!$A$2:$E$18,4)*VLOOKUP($J29,'hist AL dimres'!$A$2:$E$18,4)*VLOOKUP($K29,'hist AL dimres'!$A$2:$E$18,4)*$E29)*4)/1000000)</f>
        <v>8396.1446400000004</v>
      </c>
      <c r="P29" s="77">
        <f>$G29*(((VLOOKUP($H29,'hist AL dimres'!$A$2:$E$18,5)*VLOOKUP($I29,'hist AL dimres'!$A$2:$E$18,5)*VLOOKUP($J29,'hist AL dimres'!$A$2:$E$18,5)*VLOOKUP($K29,'hist AL dimres'!$A$2:$E$18,5)*$E29)*4)/1000000)</f>
        <v>2099.0361600000001</v>
      </c>
    </row>
    <row r="30" spans="1:16" ht="13">
      <c r="A30" s="16">
        <v>1</v>
      </c>
      <c r="B30" s="17" t="s">
        <v>2957</v>
      </c>
      <c r="C30" s="220" t="s">
        <v>874</v>
      </c>
      <c r="D30" s="75" t="s">
        <v>703</v>
      </c>
      <c r="E30" s="76">
        <f t="shared" si="2"/>
        <v>1460</v>
      </c>
      <c r="F30" s="16" t="s">
        <v>463</v>
      </c>
      <c r="G30" s="16">
        <v>1</v>
      </c>
      <c r="H30" s="15" t="s">
        <v>2934</v>
      </c>
      <c r="I30" s="15" t="s">
        <v>2898</v>
      </c>
      <c r="J30" s="15" t="s">
        <v>3050</v>
      </c>
      <c r="K30" s="15">
        <v>1</v>
      </c>
      <c r="L30" s="16">
        <v>3</v>
      </c>
      <c r="M30" s="77">
        <f>$G30*(((VLOOKUP($H30,'hist AL dimres'!$A$2:$E$18,2)*VLOOKUP($I30,'hist AL dimres'!$A$2:$E$18,2)*VLOOKUP($J30,'hist AL dimres'!$A$2:$E$18,2)*VLOOKUP($K30,'hist AL dimres'!$A$2:$E$18,2)*$E30)*4)/1000000)</f>
        <v>134338.31424000001</v>
      </c>
      <c r="N30" s="77">
        <f>$G30*(((VLOOKUP($H30,'hist AL dimres'!$A$2:$E$18,3)*VLOOKUP($I30,'hist AL dimres'!$A$2:$E$18,3)*VLOOKUP($J30,'hist AL dimres'!$A$2:$E$18,3)*VLOOKUP($K30,'hist AL dimres'!$A$2:$E$18,3)*$E30)*4)/1000000)</f>
        <v>33584.578560000002</v>
      </c>
      <c r="O30" s="77">
        <f>$G30*(((VLOOKUP($H30,'hist AL dimres'!$A$2:$E$18,4)*VLOOKUP($I30,'hist AL dimres'!$A$2:$E$18,4)*VLOOKUP($J30,'hist AL dimres'!$A$2:$E$18,4)*VLOOKUP($K30,'hist AL dimres'!$A$2:$E$18,4)*$E30)*4)/1000000)</f>
        <v>8396.1446400000004</v>
      </c>
      <c r="P30" s="77">
        <f>$G30*(((VLOOKUP($H30,'hist AL dimres'!$A$2:$E$18,5)*VLOOKUP($I30,'hist AL dimres'!$A$2:$E$18,5)*VLOOKUP($J30,'hist AL dimres'!$A$2:$E$18,5)*VLOOKUP($K30,'hist AL dimres'!$A$2:$E$18,5)*$E30)*4)/1000000)</f>
        <v>2099.0361600000001</v>
      </c>
    </row>
    <row r="31" spans="1:16" ht="13">
      <c r="A31" s="16">
        <v>1</v>
      </c>
      <c r="B31" s="17" t="s">
        <v>689</v>
      </c>
      <c r="C31" s="220" t="s">
        <v>874</v>
      </c>
      <c r="D31" s="75" t="s">
        <v>703</v>
      </c>
      <c r="E31" s="76">
        <f t="shared" si="2"/>
        <v>1460</v>
      </c>
      <c r="F31" s="16" t="s">
        <v>463</v>
      </c>
      <c r="G31" s="16">
        <v>1</v>
      </c>
      <c r="H31" s="15" t="s">
        <v>2934</v>
      </c>
      <c r="I31" s="15" t="s">
        <v>2898</v>
      </c>
      <c r="J31" s="15" t="s">
        <v>3050</v>
      </c>
      <c r="K31" s="15">
        <v>1</v>
      </c>
      <c r="L31" s="16">
        <v>3</v>
      </c>
      <c r="M31" s="77">
        <f>$G31*(((VLOOKUP($H31,'hist AL dimres'!$A$2:$E$18,2)*VLOOKUP($I31,'hist AL dimres'!$A$2:$E$18,2)*VLOOKUP($J31,'hist AL dimres'!$A$2:$E$18,2)*VLOOKUP($K31,'hist AL dimres'!$A$2:$E$18,2)*$E31)*4)/1000000)</f>
        <v>134338.31424000001</v>
      </c>
      <c r="N31" s="77">
        <f>$G31*(((VLOOKUP($H31,'hist AL dimres'!$A$2:$E$18,3)*VLOOKUP($I31,'hist AL dimres'!$A$2:$E$18,3)*VLOOKUP($J31,'hist AL dimres'!$A$2:$E$18,3)*VLOOKUP($K31,'hist AL dimres'!$A$2:$E$18,3)*$E31)*4)/1000000)</f>
        <v>33584.578560000002</v>
      </c>
      <c r="O31" s="77">
        <f>$G31*(((VLOOKUP($H31,'hist AL dimres'!$A$2:$E$18,4)*VLOOKUP($I31,'hist AL dimres'!$A$2:$E$18,4)*VLOOKUP($J31,'hist AL dimres'!$A$2:$E$18,4)*VLOOKUP($K31,'hist AL dimres'!$A$2:$E$18,4)*$E31)*4)/1000000)</f>
        <v>8396.1446400000004</v>
      </c>
      <c r="P31" s="77">
        <f>$G31*(((VLOOKUP($H31,'hist AL dimres'!$A$2:$E$18,5)*VLOOKUP($I31,'hist AL dimres'!$A$2:$E$18,5)*VLOOKUP($J31,'hist AL dimres'!$A$2:$E$18,5)*VLOOKUP($K31,'hist AL dimres'!$A$2:$E$18,5)*$E31)*4)/1000000)</f>
        <v>2099.0361600000001</v>
      </c>
    </row>
    <row r="32" spans="1:16" ht="13">
      <c r="A32" s="16">
        <v>1</v>
      </c>
      <c r="B32" s="17" t="s">
        <v>449</v>
      </c>
      <c r="C32" s="220" t="s">
        <v>874</v>
      </c>
      <c r="D32" s="75" t="s">
        <v>703</v>
      </c>
      <c r="E32" s="76">
        <f t="shared" si="2"/>
        <v>1460</v>
      </c>
      <c r="F32" s="16" t="s">
        <v>463</v>
      </c>
      <c r="G32" s="16">
        <v>1</v>
      </c>
      <c r="H32" s="15" t="s">
        <v>2934</v>
      </c>
      <c r="I32" s="15" t="s">
        <v>2898</v>
      </c>
      <c r="J32" s="15" t="s">
        <v>3050</v>
      </c>
      <c r="K32" s="15">
        <v>1</v>
      </c>
      <c r="L32" s="16">
        <v>3</v>
      </c>
      <c r="M32" s="77">
        <f>$G32*(((VLOOKUP($H32,'hist AL dimres'!$A$2:$E$18,2)*VLOOKUP($I32,'hist AL dimres'!$A$2:$E$18,2)*VLOOKUP($J32,'hist AL dimres'!$A$2:$E$18,2)*VLOOKUP($K32,'hist AL dimres'!$A$2:$E$18,2)*$E32)*4)/1000000)</f>
        <v>134338.31424000001</v>
      </c>
      <c r="N32" s="77">
        <f>$G32*(((VLOOKUP($H32,'hist AL dimres'!$A$2:$E$18,3)*VLOOKUP($I32,'hist AL dimres'!$A$2:$E$18,3)*VLOOKUP($J32,'hist AL dimres'!$A$2:$E$18,3)*VLOOKUP($K32,'hist AL dimres'!$A$2:$E$18,3)*$E32)*4)/1000000)</f>
        <v>33584.578560000002</v>
      </c>
      <c r="O32" s="77">
        <f>$G32*(((VLOOKUP($H32,'hist AL dimres'!$A$2:$E$18,4)*VLOOKUP($I32,'hist AL dimres'!$A$2:$E$18,4)*VLOOKUP($J32,'hist AL dimres'!$A$2:$E$18,4)*VLOOKUP($K32,'hist AL dimres'!$A$2:$E$18,4)*$E32)*4)/1000000)</f>
        <v>8396.1446400000004</v>
      </c>
      <c r="P32" s="77">
        <f>$G32*(((VLOOKUP($H32,'hist AL dimres'!$A$2:$E$18,5)*VLOOKUP($I32,'hist AL dimres'!$A$2:$E$18,5)*VLOOKUP($J32,'hist AL dimres'!$A$2:$E$18,5)*VLOOKUP($K32,'hist AL dimres'!$A$2:$E$18,5)*$E32)*4)/1000000)</f>
        <v>2099.0361600000001</v>
      </c>
    </row>
    <row r="33" spans="1:16" ht="13">
      <c r="A33" s="16">
        <v>1</v>
      </c>
      <c r="B33" s="17" t="s">
        <v>746</v>
      </c>
      <c r="C33" s="220" t="s">
        <v>873</v>
      </c>
      <c r="D33" s="75" t="s">
        <v>2460</v>
      </c>
      <c r="E33" s="76">
        <v>365</v>
      </c>
      <c r="F33" s="16" t="s">
        <v>463</v>
      </c>
      <c r="G33" s="16">
        <v>1</v>
      </c>
      <c r="H33" s="15" t="s">
        <v>2934</v>
      </c>
      <c r="I33" s="15" t="s">
        <v>2898</v>
      </c>
      <c r="J33" s="15">
        <v>1</v>
      </c>
      <c r="K33" s="15">
        <v>1</v>
      </c>
      <c r="L33" s="16">
        <v>2</v>
      </c>
      <c r="M33" s="77">
        <f>$G33*(((VLOOKUP($H33,'hist AL dimres'!$A$2:$E$18,2)*VLOOKUP($I33,'hist AL dimres'!$A$2:$E$18,2)*VLOOKUP($J33,'hist AL dimres'!$A$2:$E$18,2)*VLOOKUP($K33,'hist AL dimres'!$A$2:$E$18,2)*$E33)*4)/1000000)</f>
        <v>1291.7145599999999</v>
      </c>
      <c r="N33" s="77">
        <f>$G33*(((VLOOKUP($H33,'hist AL dimres'!$A$2:$E$18,3)*VLOOKUP($I33,'hist AL dimres'!$A$2:$E$18,3)*VLOOKUP($J33,'hist AL dimres'!$A$2:$E$18,3)*VLOOKUP($K33,'hist AL dimres'!$A$2:$E$18,3)*$E33)*4)/1000000)</f>
        <v>322.92863999999997</v>
      </c>
      <c r="O33" s="77">
        <f>$G33*(((VLOOKUP($H33,'hist AL dimres'!$A$2:$E$18,4)*VLOOKUP($I33,'hist AL dimres'!$A$2:$E$18,4)*VLOOKUP($J33,'hist AL dimres'!$A$2:$E$18,4)*VLOOKUP($K33,'hist AL dimres'!$A$2:$E$18,4)*$E33)*4)/1000000)</f>
        <v>80.732159999999993</v>
      </c>
      <c r="P33" s="77">
        <f>$G33*(((VLOOKUP($H33,'hist AL dimres'!$A$2:$E$18,5)*VLOOKUP($I33,'hist AL dimres'!$A$2:$E$18,5)*VLOOKUP($J33,'hist AL dimres'!$A$2:$E$18,5)*VLOOKUP($K33,'hist AL dimres'!$A$2:$E$18,5)*$E33)*4)/1000000)</f>
        <v>20.183039999999998</v>
      </c>
    </row>
    <row r="34" spans="1:16" ht="13">
      <c r="A34" s="16">
        <v>1</v>
      </c>
      <c r="B34" s="17" t="s">
        <v>745</v>
      </c>
      <c r="C34" s="220" t="s">
        <v>873</v>
      </c>
      <c r="D34" s="75" t="s">
        <v>2460</v>
      </c>
      <c r="E34" s="76">
        <v>365</v>
      </c>
      <c r="F34" s="16" t="s">
        <v>463</v>
      </c>
      <c r="G34" s="16">
        <v>1</v>
      </c>
      <c r="H34" s="15" t="s">
        <v>2934</v>
      </c>
      <c r="I34" s="15" t="s">
        <v>2898</v>
      </c>
      <c r="J34" s="15" t="s">
        <v>3050</v>
      </c>
      <c r="K34" s="15">
        <v>1</v>
      </c>
      <c r="L34" s="16">
        <v>3</v>
      </c>
      <c r="M34" s="77">
        <f>$G34*(((VLOOKUP($H34,'hist AL dimres'!$A$2:$E$18,2)*VLOOKUP($I34,'hist AL dimres'!$A$2:$E$18,2)*VLOOKUP($J34,'hist AL dimres'!$A$2:$E$18,2)*VLOOKUP($K34,'hist AL dimres'!$A$2:$E$18,2)*$E34)*4)/1000000)</f>
        <v>33584.578560000002</v>
      </c>
      <c r="N34" s="77">
        <f>$G34*(((VLOOKUP($H34,'hist AL dimres'!$A$2:$E$18,3)*VLOOKUP($I34,'hist AL dimres'!$A$2:$E$18,3)*VLOOKUP($J34,'hist AL dimres'!$A$2:$E$18,3)*VLOOKUP($K34,'hist AL dimres'!$A$2:$E$18,3)*$E34)*4)/1000000)</f>
        <v>8396.1446400000004</v>
      </c>
      <c r="O34" s="77">
        <f>$G34*(((VLOOKUP($H34,'hist AL dimres'!$A$2:$E$18,4)*VLOOKUP($I34,'hist AL dimres'!$A$2:$E$18,4)*VLOOKUP($J34,'hist AL dimres'!$A$2:$E$18,4)*VLOOKUP($K34,'hist AL dimres'!$A$2:$E$18,4)*$E34)*4)/1000000)</f>
        <v>2099.0361600000001</v>
      </c>
      <c r="P34" s="77">
        <f>$G34*(((VLOOKUP($H34,'hist AL dimres'!$A$2:$E$18,5)*VLOOKUP($I34,'hist AL dimres'!$A$2:$E$18,5)*VLOOKUP($J34,'hist AL dimres'!$A$2:$E$18,5)*VLOOKUP($K34,'hist AL dimres'!$A$2:$E$18,5)*$E34)*4)/1000000)</f>
        <v>524.75904000000003</v>
      </c>
    </row>
    <row r="35" spans="1:16" ht="13">
      <c r="A35" s="16">
        <v>1</v>
      </c>
      <c r="B35" s="17" t="s">
        <v>747</v>
      </c>
      <c r="C35" s="220" t="s">
        <v>873</v>
      </c>
      <c r="D35" s="75" t="s">
        <v>2460</v>
      </c>
      <c r="E35" s="76">
        <v>365</v>
      </c>
      <c r="F35" s="16" t="s">
        <v>702</v>
      </c>
      <c r="G35" s="16">
        <v>1</v>
      </c>
      <c r="H35" s="15" t="s">
        <v>2934</v>
      </c>
      <c r="I35" s="15" t="s">
        <v>2898</v>
      </c>
      <c r="J35" s="15">
        <v>1</v>
      </c>
      <c r="K35" s="15">
        <v>1</v>
      </c>
      <c r="L35" s="16">
        <v>2</v>
      </c>
      <c r="M35" s="77">
        <f>$G35*(((VLOOKUP($H35,'hist AL dimres'!$A$2:$E$18,2)*VLOOKUP($I35,'hist AL dimres'!$A$2:$E$18,2)*VLOOKUP($J35,'hist AL dimres'!$A$2:$E$18,2)*VLOOKUP($K35,'hist AL dimres'!$A$2:$E$18,2)*$E35)*4)/1000000)</f>
        <v>1291.7145599999999</v>
      </c>
      <c r="N35" s="77">
        <f>$G35*(((VLOOKUP($H35,'hist AL dimres'!$A$2:$E$18,3)*VLOOKUP($I35,'hist AL dimres'!$A$2:$E$18,3)*VLOOKUP($J35,'hist AL dimres'!$A$2:$E$18,3)*VLOOKUP($K35,'hist AL dimres'!$A$2:$E$18,3)*$E35)*4)/1000000)</f>
        <v>322.92863999999997</v>
      </c>
      <c r="O35" s="77">
        <f>$G35*(((VLOOKUP($H35,'hist AL dimres'!$A$2:$E$18,4)*VLOOKUP($I35,'hist AL dimres'!$A$2:$E$18,4)*VLOOKUP($J35,'hist AL dimres'!$A$2:$E$18,4)*VLOOKUP($K35,'hist AL dimres'!$A$2:$E$18,4)*$E35)*4)/1000000)</f>
        <v>80.732159999999993</v>
      </c>
      <c r="P35" s="77">
        <f>$G35*(((VLOOKUP($H35,'hist AL dimres'!$A$2:$E$18,5)*VLOOKUP($I35,'hist AL dimres'!$A$2:$E$18,5)*VLOOKUP($J35,'hist AL dimres'!$A$2:$E$18,5)*VLOOKUP($K35,'hist AL dimres'!$A$2:$E$18,5)*$E35)*4)/1000000)</f>
        <v>20.183039999999998</v>
      </c>
    </row>
    <row r="36" spans="1:16" ht="13">
      <c r="A36" s="16">
        <v>1</v>
      </c>
      <c r="B36" s="17" t="s">
        <v>748</v>
      </c>
      <c r="C36" s="220" t="s">
        <v>873</v>
      </c>
      <c r="D36" s="75" t="s">
        <v>2460</v>
      </c>
      <c r="E36" s="76">
        <v>365</v>
      </c>
      <c r="F36" s="16" t="s">
        <v>702</v>
      </c>
      <c r="G36" s="16">
        <v>1</v>
      </c>
      <c r="H36" s="15" t="s">
        <v>2934</v>
      </c>
      <c r="I36" s="15" t="s">
        <v>2898</v>
      </c>
      <c r="J36" s="15">
        <v>1</v>
      </c>
      <c r="K36" s="15">
        <v>1</v>
      </c>
      <c r="L36" s="16">
        <v>2</v>
      </c>
      <c r="M36" s="77">
        <f>$G36*(((VLOOKUP($H36,'hist AL dimres'!$A$2:$E$18,2)*VLOOKUP($I36,'hist AL dimres'!$A$2:$E$18,2)*VLOOKUP($J36,'hist AL dimres'!$A$2:$E$18,2)*VLOOKUP($K36,'hist AL dimres'!$A$2:$E$18,2)*$E36)*4)/1000000)</f>
        <v>1291.7145599999999</v>
      </c>
      <c r="N36" s="77">
        <f>$G36*(((VLOOKUP($H36,'hist AL dimres'!$A$2:$E$18,3)*VLOOKUP($I36,'hist AL dimres'!$A$2:$E$18,3)*VLOOKUP($J36,'hist AL dimres'!$A$2:$E$18,3)*VLOOKUP($K36,'hist AL dimres'!$A$2:$E$18,3)*$E36)*4)/1000000)</f>
        <v>322.92863999999997</v>
      </c>
      <c r="O36" s="77">
        <f>$G36*(((VLOOKUP($H36,'hist AL dimres'!$A$2:$E$18,4)*VLOOKUP($I36,'hist AL dimres'!$A$2:$E$18,4)*VLOOKUP($J36,'hist AL dimres'!$A$2:$E$18,4)*VLOOKUP($K36,'hist AL dimres'!$A$2:$E$18,4)*$E36)*4)/1000000)</f>
        <v>80.732159999999993</v>
      </c>
      <c r="P36" s="77">
        <f>$G36*(((VLOOKUP($H36,'hist AL dimres'!$A$2:$E$18,5)*VLOOKUP($I36,'hist AL dimres'!$A$2:$E$18,5)*VLOOKUP($J36,'hist AL dimres'!$A$2:$E$18,5)*VLOOKUP($K36,'hist AL dimres'!$A$2:$E$18,5)*$E36)*4)/1000000)</f>
        <v>20.183039999999998</v>
      </c>
    </row>
    <row r="37" spans="1:16" ht="13">
      <c r="A37" s="16">
        <v>1</v>
      </c>
      <c r="B37" s="17" t="s">
        <v>1079</v>
      </c>
      <c r="C37" s="220" t="s">
        <v>873</v>
      </c>
      <c r="D37" s="75" t="s">
        <v>2460</v>
      </c>
      <c r="E37" s="76">
        <v>365</v>
      </c>
      <c r="F37" s="16" t="s">
        <v>463</v>
      </c>
      <c r="G37" s="16">
        <v>1</v>
      </c>
      <c r="H37" s="15" t="s">
        <v>2934</v>
      </c>
      <c r="I37" s="15" t="s">
        <v>2898</v>
      </c>
      <c r="J37" s="15">
        <v>1</v>
      </c>
      <c r="K37" s="15">
        <v>1</v>
      </c>
      <c r="L37" s="16">
        <v>2</v>
      </c>
      <c r="M37" s="77">
        <f>$G37*(((VLOOKUP($H37,'hist AL dimres'!$A$2:$E$18,2)*VLOOKUP($I37,'hist AL dimres'!$A$2:$E$18,2)*VLOOKUP($J37,'hist AL dimres'!$A$2:$E$18,2)*VLOOKUP($K37,'hist AL dimres'!$A$2:$E$18,2)*$E37)*4)/1000000)</f>
        <v>1291.7145599999999</v>
      </c>
      <c r="N37" s="77">
        <f>$G37*(((VLOOKUP($H37,'hist AL dimres'!$A$2:$E$18,3)*VLOOKUP($I37,'hist AL dimres'!$A$2:$E$18,3)*VLOOKUP($J37,'hist AL dimres'!$A$2:$E$18,3)*VLOOKUP($K37,'hist AL dimres'!$A$2:$E$18,3)*$E37)*4)/1000000)</f>
        <v>322.92863999999997</v>
      </c>
      <c r="O37" s="77">
        <f>$G37*(((VLOOKUP($H37,'hist AL dimres'!$A$2:$E$18,4)*VLOOKUP($I37,'hist AL dimres'!$A$2:$E$18,4)*VLOOKUP($J37,'hist AL dimres'!$A$2:$E$18,4)*VLOOKUP($K37,'hist AL dimres'!$A$2:$E$18,4)*$E37)*4)/1000000)</f>
        <v>80.732159999999993</v>
      </c>
      <c r="P37" s="77">
        <f>$G37*(((VLOOKUP($H37,'hist AL dimres'!$A$2:$E$18,5)*VLOOKUP($I37,'hist AL dimres'!$A$2:$E$18,5)*VLOOKUP($J37,'hist AL dimres'!$A$2:$E$18,5)*VLOOKUP($K37,'hist AL dimres'!$A$2:$E$18,5)*$E37)*4)/1000000)</f>
        <v>20.183039999999998</v>
      </c>
    </row>
    <row r="38" spans="1:16" ht="13">
      <c r="A38" s="16">
        <v>1</v>
      </c>
      <c r="B38" s="17" t="s">
        <v>1091</v>
      </c>
      <c r="C38" s="220" t="s">
        <v>873</v>
      </c>
      <c r="D38" s="75" t="s">
        <v>2460</v>
      </c>
      <c r="E38" s="76">
        <v>365</v>
      </c>
      <c r="F38" s="16" t="s">
        <v>463</v>
      </c>
      <c r="G38" s="16">
        <v>1</v>
      </c>
      <c r="H38" s="15" t="s">
        <v>2934</v>
      </c>
      <c r="I38" s="15" t="s">
        <v>2898</v>
      </c>
      <c r="J38" s="15">
        <v>1</v>
      </c>
      <c r="K38" s="15">
        <v>1</v>
      </c>
      <c r="L38" s="16">
        <v>2</v>
      </c>
      <c r="M38" s="77">
        <f>$G38*(((VLOOKUP($H38,'hist AL dimres'!$A$2:$E$18,2)*VLOOKUP($I38,'hist AL dimres'!$A$2:$E$18,2)*VLOOKUP($J38,'hist AL dimres'!$A$2:$E$18,2)*VLOOKUP($K38,'hist AL dimres'!$A$2:$E$18,2)*$E38)*4)/1000000)</f>
        <v>1291.7145599999999</v>
      </c>
      <c r="N38" s="77">
        <f>$G38*(((VLOOKUP($H38,'hist AL dimres'!$A$2:$E$18,3)*VLOOKUP($I38,'hist AL dimres'!$A$2:$E$18,3)*VLOOKUP($J38,'hist AL dimres'!$A$2:$E$18,3)*VLOOKUP($K38,'hist AL dimres'!$A$2:$E$18,3)*$E38)*4)/1000000)</f>
        <v>322.92863999999997</v>
      </c>
      <c r="O38" s="77">
        <f>$G38*(((VLOOKUP($H38,'hist AL dimres'!$A$2:$E$18,4)*VLOOKUP($I38,'hist AL dimres'!$A$2:$E$18,4)*VLOOKUP($J38,'hist AL dimres'!$A$2:$E$18,4)*VLOOKUP($K38,'hist AL dimres'!$A$2:$E$18,4)*$E38)*4)/1000000)</f>
        <v>80.732159999999993</v>
      </c>
      <c r="P38" s="77">
        <f>$G38*(((VLOOKUP($H38,'hist AL dimres'!$A$2:$E$18,5)*VLOOKUP($I38,'hist AL dimres'!$A$2:$E$18,5)*VLOOKUP($J38,'hist AL dimres'!$A$2:$E$18,5)*VLOOKUP($K38,'hist AL dimres'!$A$2:$E$18,5)*$E38)*4)/1000000)</f>
        <v>20.183039999999998</v>
      </c>
    </row>
    <row r="39" spans="1:16" ht="13">
      <c r="A39" s="16">
        <v>1</v>
      </c>
      <c r="B39" s="17" t="s">
        <v>1246</v>
      </c>
      <c r="C39" s="220" t="s">
        <v>873</v>
      </c>
      <c r="D39" s="75" t="s">
        <v>2460</v>
      </c>
      <c r="E39" s="76">
        <v>365</v>
      </c>
      <c r="F39" s="16" t="s">
        <v>463</v>
      </c>
      <c r="G39" s="16">
        <v>1</v>
      </c>
      <c r="H39" s="15" t="s">
        <v>2934</v>
      </c>
      <c r="I39" s="15" t="s">
        <v>2898</v>
      </c>
      <c r="J39" s="15">
        <v>1</v>
      </c>
      <c r="K39" s="15">
        <v>1</v>
      </c>
      <c r="L39" s="16">
        <v>2</v>
      </c>
      <c r="M39" s="77">
        <f>$G39*(((VLOOKUP($H39,'hist AL dimres'!$A$2:$E$18,2)*VLOOKUP($I39,'hist AL dimres'!$A$2:$E$18,2)*VLOOKUP($J39,'hist AL dimres'!$A$2:$E$18,2)*VLOOKUP($K39,'hist AL dimres'!$A$2:$E$18,2)*$E39)*4)/1000000)</f>
        <v>1291.7145599999999</v>
      </c>
      <c r="N39" s="77">
        <f>$G39*(((VLOOKUP($H39,'hist AL dimres'!$A$2:$E$18,3)*VLOOKUP($I39,'hist AL dimres'!$A$2:$E$18,3)*VLOOKUP($J39,'hist AL dimres'!$A$2:$E$18,3)*VLOOKUP($K39,'hist AL dimres'!$A$2:$E$18,3)*$E39)*4)/1000000)</f>
        <v>322.92863999999997</v>
      </c>
      <c r="O39" s="77">
        <f>$G39*(((VLOOKUP($H39,'hist AL dimres'!$A$2:$E$18,4)*VLOOKUP($I39,'hist AL dimres'!$A$2:$E$18,4)*VLOOKUP($J39,'hist AL dimres'!$A$2:$E$18,4)*VLOOKUP($K39,'hist AL dimres'!$A$2:$E$18,4)*$E39)*4)/1000000)</f>
        <v>80.732159999999993</v>
      </c>
      <c r="P39" s="77">
        <f>$G39*(((VLOOKUP($H39,'hist AL dimres'!$A$2:$E$18,5)*VLOOKUP($I39,'hist AL dimres'!$A$2:$E$18,5)*VLOOKUP($J39,'hist AL dimres'!$A$2:$E$18,5)*VLOOKUP($K39,'hist AL dimres'!$A$2:$E$18,5)*$E39)*4)/1000000)</f>
        <v>20.183039999999998</v>
      </c>
    </row>
    <row r="40" spans="1:16" ht="13">
      <c r="A40" s="16">
        <v>1</v>
      </c>
      <c r="B40" s="17" t="s">
        <v>1251</v>
      </c>
      <c r="C40" s="220" t="s">
        <v>873</v>
      </c>
      <c r="D40" s="75" t="s">
        <v>2460</v>
      </c>
      <c r="E40" s="76">
        <v>365</v>
      </c>
      <c r="F40" s="16" t="s">
        <v>463</v>
      </c>
      <c r="G40" s="16">
        <v>1</v>
      </c>
      <c r="H40" s="15" t="s">
        <v>2934</v>
      </c>
      <c r="I40" s="15" t="s">
        <v>2898</v>
      </c>
      <c r="J40" s="15">
        <v>1</v>
      </c>
      <c r="K40" s="15">
        <v>1</v>
      </c>
      <c r="L40" s="16">
        <v>2</v>
      </c>
      <c r="M40" s="77">
        <f>$G40*(((VLOOKUP($H40,'hist AL dimres'!$A$2:$E$18,2)*VLOOKUP($I40,'hist AL dimres'!$A$2:$E$18,2)*VLOOKUP($J40,'hist AL dimres'!$A$2:$E$18,2)*VLOOKUP($K40,'hist AL dimres'!$A$2:$E$18,2)*$E40)*4)/1000000)</f>
        <v>1291.7145599999999</v>
      </c>
      <c r="N40" s="77">
        <f>$G40*(((VLOOKUP($H40,'hist AL dimres'!$A$2:$E$18,3)*VLOOKUP($I40,'hist AL dimres'!$A$2:$E$18,3)*VLOOKUP($J40,'hist AL dimres'!$A$2:$E$18,3)*VLOOKUP($K40,'hist AL dimres'!$A$2:$E$18,3)*$E40)*4)/1000000)</f>
        <v>322.92863999999997</v>
      </c>
      <c r="O40" s="77">
        <f>$G40*(((VLOOKUP($H40,'hist AL dimres'!$A$2:$E$18,4)*VLOOKUP($I40,'hist AL dimres'!$A$2:$E$18,4)*VLOOKUP($J40,'hist AL dimres'!$A$2:$E$18,4)*VLOOKUP($K40,'hist AL dimres'!$A$2:$E$18,4)*$E40)*4)/1000000)</f>
        <v>80.732159999999993</v>
      </c>
      <c r="P40" s="77">
        <f>$G40*(((VLOOKUP($H40,'hist AL dimres'!$A$2:$E$18,5)*VLOOKUP($I40,'hist AL dimres'!$A$2:$E$18,5)*VLOOKUP($J40,'hist AL dimres'!$A$2:$E$18,5)*VLOOKUP($K40,'hist AL dimres'!$A$2:$E$18,5)*$E40)*4)/1000000)</f>
        <v>20.183039999999998</v>
      </c>
    </row>
    <row r="41" spans="1:16" ht="13">
      <c r="A41" s="16">
        <v>1</v>
      </c>
      <c r="B41" s="17" t="s">
        <v>1251</v>
      </c>
      <c r="C41" s="220" t="s">
        <v>873</v>
      </c>
      <c r="D41" s="75" t="s">
        <v>2460</v>
      </c>
      <c r="E41" s="76">
        <v>365</v>
      </c>
      <c r="F41" s="16" t="s">
        <v>463</v>
      </c>
      <c r="G41" s="16">
        <v>1</v>
      </c>
      <c r="H41" s="15" t="s">
        <v>2934</v>
      </c>
      <c r="I41" s="15" t="s">
        <v>2898</v>
      </c>
      <c r="J41" s="15">
        <v>1</v>
      </c>
      <c r="K41" s="15">
        <v>1</v>
      </c>
      <c r="L41" s="16">
        <v>2</v>
      </c>
      <c r="M41" s="77">
        <f>$G41*(((VLOOKUP($H41,'hist AL dimres'!$A$2:$E$18,2)*VLOOKUP($I41,'hist AL dimres'!$A$2:$E$18,2)*VLOOKUP($J41,'hist AL dimres'!$A$2:$E$18,2)*VLOOKUP($K41,'hist AL dimres'!$A$2:$E$18,2)*$E41)*4)/1000000)</f>
        <v>1291.7145599999999</v>
      </c>
      <c r="N41" s="77">
        <f>$G41*(((VLOOKUP($H41,'hist AL dimres'!$A$2:$E$18,3)*VLOOKUP($I41,'hist AL dimres'!$A$2:$E$18,3)*VLOOKUP($J41,'hist AL dimres'!$A$2:$E$18,3)*VLOOKUP($K41,'hist AL dimres'!$A$2:$E$18,3)*$E41)*4)/1000000)</f>
        <v>322.92863999999997</v>
      </c>
      <c r="O41" s="77">
        <f>$G41*(((VLOOKUP($H41,'hist AL dimres'!$A$2:$E$18,4)*VLOOKUP($I41,'hist AL dimres'!$A$2:$E$18,4)*VLOOKUP($J41,'hist AL dimres'!$A$2:$E$18,4)*VLOOKUP($K41,'hist AL dimres'!$A$2:$E$18,4)*$E41)*4)/1000000)</f>
        <v>80.732159999999993</v>
      </c>
      <c r="P41" s="77">
        <f>$G41*(((VLOOKUP($H41,'hist AL dimres'!$A$2:$E$18,5)*VLOOKUP($I41,'hist AL dimres'!$A$2:$E$18,5)*VLOOKUP($J41,'hist AL dimres'!$A$2:$E$18,5)*VLOOKUP($K41,'hist AL dimres'!$A$2:$E$18,5)*$E41)*4)/1000000)</f>
        <v>20.183039999999998</v>
      </c>
    </row>
    <row r="42" spans="1:16" ht="13">
      <c r="A42" s="16">
        <v>1</v>
      </c>
      <c r="B42" s="17" t="s">
        <v>755</v>
      </c>
      <c r="C42" s="220" t="s">
        <v>873</v>
      </c>
      <c r="D42" s="75" t="s">
        <v>2460</v>
      </c>
      <c r="E42" s="76">
        <v>365</v>
      </c>
      <c r="F42" s="16" t="s">
        <v>463</v>
      </c>
      <c r="G42" s="16">
        <v>1</v>
      </c>
      <c r="H42" s="15" t="s">
        <v>2934</v>
      </c>
      <c r="I42" s="15" t="s">
        <v>2898</v>
      </c>
      <c r="J42" s="15">
        <v>1</v>
      </c>
      <c r="K42" s="15">
        <v>1</v>
      </c>
      <c r="L42" s="16">
        <v>2</v>
      </c>
      <c r="M42" s="77">
        <f>$G42*(((VLOOKUP($H42,'hist AL dimres'!$A$2:$E$18,2)*VLOOKUP($I42,'hist AL dimres'!$A$2:$E$18,2)*VLOOKUP($J42,'hist AL dimres'!$A$2:$E$18,2)*VLOOKUP($K42,'hist AL dimres'!$A$2:$E$18,2)*$E42)*4)/1000000)</f>
        <v>1291.7145599999999</v>
      </c>
      <c r="N42" s="77">
        <f>$G42*(((VLOOKUP($H42,'hist AL dimres'!$A$2:$E$18,3)*VLOOKUP($I42,'hist AL dimres'!$A$2:$E$18,3)*VLOOKUP($J42,'hist AL dimres'!$A$2:$E$18,3)*VLOOKUP($K42,'hist AL dimres'!$A$2:$E$18,3)*$E42)*4)/1000000)</f>
        <v>322.92863999999997</v>
      </c>
      <c r="O42" s="77">
        <f>$G42*(((VLOOKUP($H42,'hist AL dimres'!$A$2:$E$18,4)*VLOOKUP($I42,'hist AL dimres'!$A$2:$E$18,4)*VLOOKUP($J42,'hist AL dimres'!$A$2:$E$18,4)*VLOOKUP($K42,'hist AL dimres'!$A$2:$E$18,4)*$E42)*4)/1000000)</f>
        <v>80.732159999999993</v>
      </c>
      <c r="P42" s="77">
        <f>$G42*(((VLOOKUP($H42,'hist AL dimres'!$A$2:$E$18,5)*VLOOKUP($I42,'hist AL dimres'!$A$2:$E$18,5)*VLOOKUP($J42,'hist AL dimres'!$A$2:$E$18,5)*VLOOKUP($K42,'hist AL dimres'!$A$2:$E$18,5)*$E42)*4)/1000000)</f>
        <v>20.183039999999998</v>
      </c>
    </row>
    <row r="43" spans="1:16" ht="13">
      <c r="A43" s="16">
        <v>1</v>
      </c>
      <c r="B43" s="17" t="s">
        <v>1291</v>
      </c>
      <c r="C43" s="220" t="s">
        <v>873</v>
      </c>
      <c r="D43" s="75" t="s">
        <v>2460</v>
      </c>
      <c r="E43" s="76">
        <v>365</v>
      </c>
      <c r="F43" s="16" t="s">
        <v>463</v>
      </c>
      <c r="G43" s="16">
        <v>1</v>
      </c>
      <c r="H43" s="15" t="s">
        <v>2934</v>
      </c>
      <c r="I43" s="15" t="s">
        <v>2898</v>
      </c>
      <c r="J43" s="15">
        <v>1</v>
      </c>
      <c r="K43" s="15">
        <v>1</v>
      </c>
      <c r="L43" s="16">
        <v>2</v>
      </c>
      <c r="M43" s="77">
        <f>$G43*(((VLOOKUP($H43,'hist AL dimres'!$A$2:$E$18,2)*VLOOKUP($I43,'hist AL dimres'!$A$2:$E$18,2)*VLOOKUP($J43,'hist AL dimres'!$A$2:$E$18,2)*VLOOKUP($K43,'hist AL dimres'!$A$2:$E$18,2)*$E43)*4)/1000000)</f>
        <v>1291.7145599999999</v>
      </c>
      <c r="N43" s="77">
        <f>$G43*(((VLOOKUP($H43,'hist AL dimres'!$A$2:$E$18,3)*VLOOKUP($I43,'hist AL dimres'!$A$2:$E$18,3)*VLOOKUP($J43,'hist AL dimres'!$A$2:$E$18,3)*VLOOKUP($K43,'hist AL dimres'!$A$2:$E$18,3)*$E43)*4)/1000000)</f>
        <v>322.92863999999997</v>
      </c>
      <c r="O43" s="77">
        <f>$G43*(((VLOOKUP($H43,'hist AL dimres'!$A$2:$E$18,4)*VLOOKUP($I43,'hist AL dimres'!$A$2:$E$18,4)*VLOOKUP($J43,'hist AL dimres'!$A$2:$E$18,4)*VLOOKUP($K43,'hist AL dimres'!$A$2:$E$18,4)*$E43)*4)/1000000)</f>
        <v>80.732159999999993</v>
      </c>
      <c r="P43" s="77">
        <f>$G43*(((VLOOKUP($H43,'hist AL dimres'!$A$2:$E$18,5)*VLOOKUP($I43,'hist AL dimres'!$A$2:$E$18,5)*VLOOKUP($J43,'hist AL dimres'!$A$2:$E$18,5)*VLOOKUP($K43,'hist AL dimres'!$A$2:$E$18,5)*$E43)*4)/1000000)</f>
        <v>20.183039999999998</v>
      </c>
    </row>
    <row r="44" spans="1:16" ht="13">
      <c r="A44" s="16">
        <v>1</v>
      </c>
      <c r="B44" s="17" t="s">
        <v>1180</v>
      </c>
      <c r="C44" s="220" t="s">
        <v>873</v>
      </c>
      <c r="D44" s="75" t="s">
        <v>2460</v>
      </c>
      <c r="E44" s="76">
        <v>365</v>
      </c>
      <c r="F44" s="16" t="s">
        <v>463</v>
      </c>
      <c r="G44" s="16">
        <v>1</v>
      </c>
      <c r="H44" s="15" t="s">
        <v>2934</v>
      </c>
      <c r="I44" s="15" t="s">
        <v>2898</v>
      </c>
      <c r="J44" s="15" t="s">
        <v>3050</v>
      </c>
      <c r="K44" s="15">
        <v>1</v>
      </c>
      <c r="L44" s="16">
        <v>3</v>
      </c>
      <c r="M44" s="77">
        <f>$G44*(((VLOOKUP($H44,'hist AL dimres'!$A$2:$E$18,2)*VLOOKUP($I44,'hist AL dimres'!$A$2:$E$18,2)*VLOOKUP($J44,'hist AL dimres'!$A$2:$E$18,2)*VLOOKUP($K44,'hist AL dimres'!$A$2:$E$18,2)*$E44)*4)/1000000)</f>
        <v>33584.578560000002</v>
      </c>
      <c r="N44" s="77">
        <f>$G44*(((VLOOKUP($H44,'hist AL dimres'!$A$2:$E$18,3)*VLOOKUP($I44,'hist AL dimres'!$A$2:$E$18,3)*VLOOKUP($J44,'hist AL dimres'!$A$2:$E$18,3)*VLOOKUP($K44,'hist AL dimres'!$A$2:$E$18,3)*$E44)*4)/1000000)</f>
        <v>8396.1446400000004</v>
      </c>
      <c r="O44" s="77">
        <f>$G44*(((VLOOKUP($H44,'hist AL dimres'!$A$2:$E$18,4)*VLOOKUP($I44,'hist AL dimres'!$A$2:$E$18,4)*VLOOKUP($J44,'hist AL dimres'!$A$2:$E$18,4)*VLOOKUP($K44,'hist AL dimres'!$A$2:$E$18,4)*$E44)*4)/1000000)</f>
        <v>2099.0361600000001</v>
      </c>
      <c r="P44" s="77">
        <f>$G44*(((VLOOKUP($H44,'hist AL dimres'!$A$2:$E$18,5)*VLOOKUP($I44,'hist AL dimres'!$A$2:$E$18,5)*VLOOKUP($J44,'hist AL dimres'!$A$2:$E$18,5)*VLOOKUP($K44,'hist AL dimres'!$A$2:$E$18,5)*$E44)*4)/1000000)</f>
        <v>524.75904000000003</v>
      </c>
    </row>
    <row r="45" spans="1:16" ht="13">
      <c r="A45" s="16">
        <v>1</v>
      </c>
      <c r="B45" s="17" t="s">
        <v>750</v>
      </c>
      <c r="C45" s="221" t="s">
        <v>872</v>
      </c>
      <c r="D45" s="75" t="s">
        <v>2460</v>
      </c>
      <c r="E45" s="76">
        <v>365</v>
      </c>
      <c r="F45" s="16" t="s">
        <v>463</v>
      </c>
      <c r="G45" s="16">
        <v>1</v>
      </c>
      <c r="H45" s="15" t="s">
        <v>2934</v>
      </c>
      <c r="I45" s="15" t="s">
        <v>2898</v>
      </c>
      <c r="J45" s="15">
        <v>1</v>
      </c>
      <c r="K45" s="15">
        <v>1</v>
      </c>
      <c r="L45" s="16">
        <v>2</v>
      </c>
      <c r="M45" s="77">
        <f>$G45*(((VLOOKUP($H45,'hist AL dimres'!$A$2:$E$18,2)*VLOOKUP($I45,'hist AL dimres'!$A$2:$E$18,2)*VLOOKUP($J45,'hist AL dimres'!$A$2:$E$18,2)*VLOOKUP($K45,'hist AL dimres'!$A$2:$E$18,2)*$E45)*4)/1000000)</f>
        <v>1291.7145599999999</v>
      </c>
      <c r="N45" s="77">
        <f>$G45*(((VLOOKUP($H45,'hist AL dimres'!$A$2:$E$18,3)*VLOOKUP($I45,'hist AL dimres'!$A$2:$E$18,3)*VLOOKUP($J45,'hist AL dimres'!$A$2:$E$18,3)*VLOOKUP($K45,'hist AL dimres'!$A$2:$E$18,3)*$E45)*4)/1000000)</f>
        <v>322.92863999999997</v>
      </c>
      <c r="O45" s="77">
        <f>$G45*(((VLOOKUP($H45,'hist AL dimres'!$A$2:$E$18,4)*VLOOKUP($I45,'hist AL dimres'!$A$2:$E$18,4)*VLOOKUP($J45,'hist AL dimres'!$A$2:$E$18,4)*VLOOKUP($K45,'hist AL dimres'!$A$2:$E$18,4)*$E45)*4)/1000000)</f>
        <v>80.732159999999993</v>
      </c>
      <c r="P45" s="77">
        <f>$G45*(((VLOOKUP($H45,'hist AL dimres'!$A$2:$E$18,5)*VLOOKUP($I45,'hist AL dimres'!$A$2:$E$18,5)*VLOOKUP($J45,'hist AL dimres'!$A$2:$E$18,5)*VLOOKUP($K45,'hist AL dimres'!$A$2:$E$18,5)*$E45)*4)/1000000)</f>
        <v>20.183039999999998</v>
      </c>
    </row>
    <row r="46" spans="1:16" ht="13">
      <c r="A46" s="16">
        <v>1</v>
      </c>
      <c r="B46" s="17" t="s">
        <v>751</v>
      </c>
      <c r="C46" s="221" t="s">
        <v>872</v>
      </c>
      <c r="D46" s="75" t="s">
        <v>2460</v>
      </c>
      <c r="E46" s="76">
        <v>365</v>
      </c>
      <c r="F46" s="16" t="s">
        <v>463</v>
      </c>
      <c r="G46" s="16">
        <v>1</v>
      </c>
      <c r="H46" s="15" t="s">
        <v>2934</v>
      </c>
      <c r="I46" s="15" t="s">
        <v>2898</v>
      </c>
      <c r="J46" s="15">
        <v>1</v>
      </c>
      <c r="K46" s="15">
        <v>1</v>
      </c>
      <c r="L46" s="16">
        <v>2</v>
      </c>
      <c r="M46" s="77">
        <f>$G46*(((VLOOKUP($H46,'hist AL dimres'!$A$2:$E$18,2)*VLOOKUP($I46,'hist AL dimres'!$A$2:$E$18,2)*VLOOKUP($J46,'hist AL dimres'!$A$2:$E$18,2)*VLOOKUP($K46,'hist AL dimres'!$A$2:$E$18,2)*$E46)*4)/1000000)</f>
        <v>1291.7145599999999</v>
      </c>
      <c r="N46" s="77">
        <f>$G46*(((VLOOKUP($H46,'hist AL dimres'!$A$2:$E$18,3)*VLOOKUP($I46,'hist AL dimres'!$A$2:$E$18,3)*VLOOKUP($J46,'hist AL dimres'!$A$2:$E$18,3)*VLOOKUP($K46,'hist AL dimres'!$A$2:$E$18,3)*$E46)*4)/1000000)</f>
        <v>322.92863999999997</v>
      </c>
      <c r="O46" s="77">
        <f>$G46*(((VLOOKUP($H46,'hist AL dimres'!$A$2:$E$18,4)*VLOOKUP($I46,'hist AL dimres'!$A$2:$E$18,4)*VLOOKUP($J46,'hist AL dimres'!$A$2:$E$18,4)*VLOOKUP($K46,'hist AL dimres'!$A$2:$E$18,4)*$E46)*4)/1000000)</f>
        <v>80.732159999999993</v>
      </c>
      <c r="P46" s="77">
        <f>$G46*(((VLOOKUP($H46,'hist AL dimres'!$A$2:$E$18,5)*VLOOKUP($I46,'hist AL dimres'!$A$2:$E$18,5)*VLOOKUP($J46,'hist AL dimres'!$A$2:$E$18,5)*VLOOKUP($K46,'hist AL dimres'!$A$2:$E$18,5)*$E46)*4)/1000000)</f>
        <v>20.183039999999998</v>
      </c>
    </row>
    <row r="47" spans="1:16" ht="13">
      <c r="A47" s="16">
        <v>1</v>
      </c>
      <c r="B47" s="17" t="s">
        <v>752</v>
      </c>
      <c r="C47" s="220" t="s">
        <v>873</v>
      </c>
      <c r="D47" s="75" t="s">
        <v>2460</v>
      </c>
      <c r="E47" s="76">
        <v>365</v>
      </c>
      <c r="F47" s="16" t="s">
        <v>463</v>
      </c>
      <c r="G47" s="16">
        <v>1</v>
      </c>
      <c r="H47" s="15" t="s">
        <v>2934</v>
      </c>
      <c r="I47" s="15" t="s">
        <v>2898</v>
      </c>
      <c r="J47" s="15">
        <v>1</v>
      </c>
      <c r="K47" s="15">
        <v>1</v>
      </c>
      <c r="L47" s="16">
        <v>2</v>
      </c>
      <c r="M47" s="77">
        <f>$G47*(((VLOOKUP($H47,'hist AL dimres'!$A$2:$E$18,2)*VLOOKUP($I47,'hist AL dimres'!$A$2:$E$18,2)*VLOOKUP($J47,'hist AL dimres'!$A$2:$E$18,2)*VLOOKUP($K47,'hist AL dimres'!$A$2:$E$18,2)*$E47)*4)/1000000)</f>
        <v>1291.7145599999999</v>
      </c>
      <c r="N47" s="77">
        <f>$G47*(((VLOOKUP($H47,'hist AL dimres'!$A$2:$E$18,3)*VLOOKUP($I47,'hist AL dimres'!$A$2:$E$18,3)*VLOOKUP($J47,'hist AL dimres'!$A$2:$E$18,3)*VLOOKUP($K47,'hist AL dimres'!$A$2:$E$18,3)*$E47)*4)/1000000)</f>
        <v>322.92863999999997</v>
      </c>
      <c r="O47" s="77">
        <f>$G47*(((VLOOKUP($H47,'hist AL dimres'!$A$2:$E$18,4)*VLOOKUP($I47,'hist AL dimres'!$A$2:$E$18,4)*VLOOKUP($J47,'hist AL dimres'!$A$2:$E$18,4)*VLOOKUP($K47,'hist AL dimres'!$A$2:$E$18,4)*$E47)*4)/1000000)</f>
        <v>80.732159999999993</v>
      </c>
      <c r="P47" s="77">
        <f>$G47*(((VLOOKUP($H47,'hist AL dimres'!$A$2:$E$18,5)*VLOOKUP($I47,'hist AL dimres'!$A$2:$E$18,5)*VLOOKUP($J47,'hist AL dimres'!$A$2:$E$18,5)*VLOOKUP($K47,'hist AL dimres'!$A$2:$E$18,5)*$E47)*4)/1000000)</f>
        <v>20.183039999999998</v>
      </c>
    </row>
    <row r="48" spans="1:16" ht="13">
      <c r="A48" s="16">
        <v>1</v>
      </c>
      <c r="B48" s="17" t="s">
        <v>753</v>
      </c>
      <c r="C48" s="220" t="s">
        <v>873</v>
      </c>
      <c r="D48" s="75" t="s">
        <v>2460</v>
      </c>
      <c r="E48" s="76">
        <v>365</v>
      </c>
      <c r="F48" s="16" t="s">
        <v>463</v>
      </c>
      <c r="G48" s="16">
        <v>1</v>
      </c>
      <c r="H48" s="15" t="s">
        <v>2934</v>
      </c>
      <c r="I48" s="15" t="s">
        <v>2898</v>
      </c>
      <c r="J48" s="15">
        <v>1</v>
      </c>
      <c r="K48" s="15">
        <v>1</v>
      </c>
      <c r="L48" s="16">
        <v>2</v>
      </c>
      <c r="M48" s="77">
        <f>$G48*(((VLOOKUP($H48,'hist AL dimres'!$A$2:$E$18,2)*VLOOKUP($I48,'hist AL dimres'!$A$2:$E$18,2)*VLOOKUP($J48,'hist AL dimres'!$A$2:$E$18,2)*VLOOKUP($K48,'hist AL dimres'!$A$2:$E$18,2)*$E48)*4)/1000000)</f>
        <v>1291.7145599999999</v>
      </c>
      <c r="N48" s="77">
        <f>$G48*(((VLOOKUP($H48,'hist AL dimres'!$A$2:$E$18,3)*VLOOKUP($I48,'hist AL dimres'!$A$2:$E$18,3)*VLOOKUP($J48,'hist AL dimres'!$A$2:$E$18,3)*VLOOKUP($K48,'hist AL dimres'!$A$2:$E$18,3)*$E48)*4)/1000000)</f>
        <v>322.92863999999997</v>
      </c>
      <c r="O48" s="77">
        <f>$G48*(((VLOOKUP($H48,'hist AL dimres'!$A$2:$E$18,4)*VLOOKUP($I48,'hist AL dimres'!$A$2:$E$18,4)*VLOOKUP($J48,'hist AL dimres'!$A$2:$E$18,4)*VLOOKUP($K48,'hist AL dimres'!$A$2:$E$18,4)*$E48)*4)/1000000)</f>
        <v>80.732159999999993</v>
      </c>
      <c r="P48" s="77">
        <f>$G48*(((VLOOKUP($H48,'hist AL dimres'!$A$2:$E$18,5)*VLOOKUP($I48,'hist AL dimres'!$A$2:$E$18,5)*VLOOKUP($J48,'hist AL dimres'!$A$2:$E$18,5)*VLOOKUP($K48,'hist AL dimres'!$A$2:$E$18,5)*$E48)*4)/1000000)</f>
        <v>20.183039999999998</v>
      </c>
    </row>
    <row r="49" spans="1:16" ht="13">
      <c r="A49" s="16">
        <v>1</v>
      </c>
      <c r="B49" s="17" t="s">
        <v>1046</v>
      </c>
      <c r="C49" s="221" t="s">
        <v>872</v>
      </c>
      <c r="D49" s="75" t="s">
        <v>2460</v>
      </c>
      <c r="E49" s="76">
        <v>365</v>
      </c>
      <c r="F49" s="16" t="s">
        <v>463</v>
      </c>
      <c r="G49" s="16">
        <v>1</v>
      </c>
      <c r="H49" s="15" t="s">
        <v>2934</v>
      </c>
      <c r="I49" s="15" t="s">
        <v>2898</v>
      </c>
      <c r="J49" s="15">
        <v>1</v>
      </c>
      <c r="K49" s="15">
        <v>1</v>
      </c>
      <c r="L49" s="16">
        <v>2</v>
      </c>
      <c r="M49" s="77">
        <f>$G49*(((VLOOKUP($H49,'hist AL dimres'!$A$2:$E$18,2)*VLOOKUP($I49,'hist AL dimres'!$A$2:$E$18,2)*VLOOKUP($J49,'hist AL dimres'!$A$2:$E$18,2)*VLOOKUP($K49,'hist AL dimres'!$A$2:$E$18,2)*$E49)*4)/1000000)</f>
        <v>1291.7145599999999</v>
      </c>
      <c r="N49" s="77">
        <f>$G49*(((VLOOKUP($H49,'hist AL dimres'!$A$2:$E$18,3)*VLOOKUP($I49,'hist AL dimres'!$A$2:$E$18,3)*VLOOKUP($J49,'hist AL dimres'!$A$2:$E$18,3)*VLOOKUP($K49,'hist AL dimres'!$A$2:$E$18,3)*$E49)*4)/1000000)</f>
        <v>322.92863999999997</v>
      </c>
      <c r="O49" s="77">
        <f>$G49*(((VLOOKUP($H49,'hist AL dimres'!$A$2:$E$18,4)*VLOOKUP($I49,'hist AL dimres'!$A$2:$E$18,4)*VLOOKUP($J49,'hist AL dimres'!$A$2:$E$18,4)*VLOOKUP($K49,'hist AL dimres'!$A$2:$E$18,4)*$E49)*4)/1000000)</f>
        <v>80.732159999999993</v>
      </c>
      <c r="P49" s="77">
        <f>$G49*(((VLOOKUP($H49,'hist AL dimres'!$A$2:$E$18,5)*VLOOKUP($I49,'hist AL dimres'!$A$2:$E$18,5)*VLOOKUP($J49,'hist AL dimres'!$A$2:$E$18,5)*VLOOKUP($K49,'hist AL dimres'!$A$2:$E$18,5)*$E49)*4)/1000000)</f>
        <v>20.183039999999998</v>
      </c>
    </row>
    <row r="50" spans="1:16" ht="13">
      <c r="A50" s="16">
        <v>1</v>
      </c>
      <c r="B50" s="17" t="s">
        <v>1359</v>
      </c>
      <c r="C50" s="220" t="s">
        <v>873</v>
      </c>
      <c r="D50" s="75" t="s">
        <v>2460</v>
      </c>
      <c r="E50" s="76">
        <v>365</v>
      </c>
      <c r="F50" s="16" t="s">
        <v>463</v>
      </c>
      <c r="G50" s="16">
        <v>1</v>
      </c>
      <c r="H50" s="15" t="s">
        <v>2934</v>
      </c>
      <c r="I50" s="15" t="s">
        <v>2898</v>
      </c>
      <c r="J50" s="15" t="s">
        <v>3050</v>
      </c>
      <c r="K50" s="15">
        <v>1</v>
      </c>
      <c r="L50" s="16">
        <v>3</v>
      </c>
      <c r="M50" s="77">
        <f>$G50*(((VLOOKUP($H50,'hist AL dimres'!$A$2:$E$18,2)*VLOOKUP($I50,'hist AL dimres'!$A$2:$E$18,2)*VLOOKUP($J50,'hist AL dimres'!$A$2:$E$18,2)*VLOOKUP($K50,'hist AL dimres'!$A$2:$E$18,2)*$E50)*4)/1000000)</f>
        <v>33584.578560000002</v>
      </c>
      <c r="N50" s="77">
        <f>$G50*(((VLOOKUP($H50,'hist AL dimres'!$A$2:$E$18,3)*VLOOKUP($I50,'hist AL dimres'!$A$2:$E$18,3)*VLOOKUP($J50,'hist AL dimres'!$A$2:$E$18,3)*VLOOKUP($K50,'hist AL dimres'!$A$2:$E$18,3)*$E50)*4)/1000000)</f>
        <v>8396.1446400000004</v>
      </c>
      <c r="O50" s="77">
        <f>$G50*(((VLOOKUP($H50,'hist AL dimres'!$A$2:$E$18,4)*VLOOKUP($I50,'hist AL dimres'!$A$2:$E$18,4)*VLOOKUP($J50,'hist AL dimres'!$A$2:$E$18,4)*VLOOKUP($K50,'hist AL dimres'!$A$2:$E$18,4)*$E50)*4)/1000000)</f>
        <v>2099.0361600000001</v>
      </c>
      <c r="P50" s="77">
        <f>$G50*(((VLOOKUP($H50,'hist AL dimres'!$A$2:$E$18,5)*VLOOKUP($I50,'hist AL dimres'!$A$2:$E$18,5)*VLOOKUP($J50,'hist AL dimres'!$A$2:$E$18,5)*VLOOKUP($K50,'hist AL dimres'!$A$2:$E$18,5)*$E50)*4)/1000000)</f>
        <v>524.75904000000003</v>
      </c>
    </row>
    <row r="51" spans="1:16" ht="13">
      <c r="A51" s="16">
        <v>1</v>
      </c>
      <c r="B51" s="17" t="s">
        <v>698</v>
      </c>
      <c r="C51" s="220" t="s">
        <v>873</v>
      </c>
      <c r="D51" s="75" t="s">
        <v>2460</v>
      </c>
      <c r="E51" s="76">
        <v>365</v>
      </c>
      <c r="F51" s="16" t="s">
        <v>463</v>
      </c>
      <c r="G51" s="16">
        <v>1</v>
      </c>
      <c r="H51" s="15" t="s">
        <v>2934</v>
      </c>
      <c r="I51" s="15" t="s">
        <v>2898</v>
      </c>
      <c r="J51" s="15" t="s">
        <v>3050</v>
      </c>
      <c r="K51" s="15">
        <v>1</v>
      </c>
      <c r="L51" s="16">
        <v>3</v>
      </c>
      <c r="M51" s="77">
        <f>$G51*(((VLOOKUP($H51,'hist AL dimres'!$A$2:$E$18,2)*VLOOKUP($I51,'hist AL dimres'!$A$2:$E$18,2)*VLOOKUP($J51,'hist AL dimres'!$A$2:$E$18,2)*VLOOKUP($K51,'hist AL dimres'!$A$2:$E$18,2)*$E51)*4)/1000000)</f>
        <v>33584.578560000002</v>
      </c>
      <c r="N51" s="77">
        <f>$G51*(((VLOOKUP($H51,'hist AL dimres'!$A$2:$E$18,3)*VLOOKUP($I51,'hist AL dimres'!$A$2:$E$18,3)*VLOOKUP($J51,'hist AL dimres'!$A$2:$E$18,3)*VLOOKUP($K51,'hist AL dimres'!$A$2:$E$18,3)*$E51)*4)/1000000)</f>
        <v>8396.1446400000004</v>
      </c>
      <c r="O51" s="77">
        <f>$G51*(((VLOOKUP($H51,'hist AL dimres'!$A$2:$E$18,4)*VLOOKUP($I51,'hist AL dimres'!$A$2:$E$18,4)*VLOOKUP($J51,'hist AL dimres'!$A$2:$E$18,4)*VLOOKUP($K51,'hist AL dimres'!$A$2:$E$18,4)*$E51)*4)/1000000)</f>
        <v>2099.0361600000001</v>
      </c>
      <c r="P51" s="77">
        <f>$G51*(((VLOOKUP($H51,'hist AL dimres'!$A$2:$E$18,5)*VLOOKUP($I51,'hist AL dimres'!$A$2:$E$18,5)*VLOOKUP($J51,'hist AL dimres'!$A$2:$E$18,5)*VLOOKUP($K51,'hist AL dimres'!$A$2:$E$18,5)*$E51)*4)/1000000)</f>
        <v>524.75904000000003</v>
      </c>
    </row>
    <row r="52" spans="1:16" ht="13">
      <c r="A52" s="16">
        <v>1</v>
      </c>
      <c r="B52" s="17" t="s">
        <v>927</v>
      </c>
      <c r="C52" s="220" t="s">
        <v>873</v>
      </c>
      <c r="D52" s="75" t="s">
        <v>2460</v>
      </c>
      <c r="E52" s="76">
        <v>365</v>
      </c>
      <c r="F52" s="16" t="s">
        <v>463</v>
      </c>
      <c r="G52" s="16">
        <v>1</v>
      </c>
      <c r="H52" s="15" t="s">
        <v>2934</v>
      </c>
      <c r="I52" s="15" t="s">
        <v>2898</v>
      </c>
      <c r="J52" s="15">
        <v>1</v>
      </c>
      <c r="K52" s="15">
        <v>1</v>
      </c>
      <c r="L52" s="16">
        <v>2</v>
      </c>
      <c r="M52" s="77">
        <f>$G52*(((VLOOKUP($H52,'hist AL dimres'!$A$2:$E$18,2)*VLOOKUP($I52,'hist AL dimres'!$A$2:$E$18,2)*VLOOKUP($J52,'hist AL dimres'!$A$2:$E$18,2)*VLOOKUP($K52,'hist AL dimres'!$A$2:$E$18,2)*$E52)*4)/1000000)</f>
        <v>1291.7145599999999</v>
      </c>
      <c r="N52" s="77">
        <f>$G52*(((VLOOKUP($H52,'hist AL dimres'!$A$2:$E$18,3)*VLOOKUP($I52,'hist AL dimres'!$A$2:$E$18,3)*VLOOKUP($J52,'hist AL dimres'!$A$2:$E$18,3)*VLOOKUP($K52,'hist AL dimres'!$A$2:$E$18,3)*$E52)*4)/1000000)</f>
        <v>322.92863999999997</v>
      </c>
      <c r="O52" s="77">
        <f>$G52*(((VLOOKUP($H52,'hist AL dimres'!$A$2:$E$18,4)*VLOOKUP($I52,'hist AL dimres'!$A$2:$E$18,4)*VLOOKUP($J52,'hist AL dimres'!$A$2:$E$18,4)*VLOOKUP($K52,'hist AL dimres'!$A$2:$E$18,4)*$E52)*4)/1000000)</f>
        <v>80.732159999999993</v>
      </c>
      <c r="P52" s="77">
        <f>$G52*(((VLOOKUP($H52,'hist AL dimres'!$A$2:$E$18,5)*VLOOKUP($I52,'hist AL dimres'!$A$2:$E$18,5)*VLOOKUP($J52,'hist AL dimres'!$A$2:$E$18,5)*VLOOKUP($K52,'hist AL dimres'!$A$2:$E$18,5)*$E52)*4)/1000000)</f>
        <v>20.183039999999998</v>
      </c>
    </row>
    <row r="53" spans="1:16" ht="13">
      <c r="A53" s="16">
        <v>1</v>
      </c>
      <c r="B53" s="17" t="s">
        <v>1271</v>
      </c>
      <c r="C53" s="220" t="s">
        <v>873</v>
      </c>
      <c r="D53" s="75" t="s">
        <v>2460</v>
      </c>
      <c r="E53" s="76">
        <v>365</v>
      </c>
      <c r="F53" s="16" t="s">
        <v>463</v>
      </c>
      <c r="G53" s="16">
        <v>1</v>
      </c>
      <c r="H53" s="15" t="s">
        <v>2934</v>
      </c>
      <c r="I53" s="15" t="s">
        <v>2898</v>
      </c>
      <c r="J53" s="15">
        <v>1</v>
      </c>
      <c r="K53" s="15">
        <v>1</v>
      </c>
      <c r="L53" s="16">
        <v>2</v>
      </c>
      <c r="M53" s="77">
        <f>$G53*(((VLOOKUP($H53,'hist AL dimres'!$A$2:$E$18,2)*VLOOKUP($I53,'hist AL dimres'!$A$2:$E$18,2)*VLOOKUP($J53,'hist AL dimres'!$A$2:$E$18,2)*VLOOKUP($K53,'hist AL dimres'!$A$2:$E$18,2)*$E53)*4)/1000000)</f>
        <v>1291.7145599999999</v>
      </c>
      <c r="N53" s="77">
        <f>$G53*(((VLOOKUP($H53,'hist AL dimres'!$A$2:$E$18,3)*VLOOKUP($I53,'hist AL dimres'!$A$2:$E$18,3)*VLOOKUP($J53,'hist AL dimres'!$A$2:$E$18,3)*VLOOKUP($K53,'hist AL dimres'!$A$2:$E$18,3)*$E53)*4)/1000000)</f>
        <v>322.92863999999997</v>
      </c>
      <c r="O53" s="77">
        <f>$G53*(((VLOOKUP($H53,'hist AL dimres'!$A$2:$E$18,4)*VLOOKUP($I53,'hist AL dimres'!$A$2:$E$18,4)*VLOOKUP($J53,'hist AL dimres'!$A$2:$E$18,4)*VLOOKUP($K53,'hist AL dimres'!$A$2:$E$18,4)*$E53)*4)/1000000)</f>
        <v>80.732159999999993</v>
      </c>
      <c r="P53" s="77">
        <f>$G53*(((VLOOKUP($H53,'hist AL dimres'!$A$2:$E$18,5)*VLOOKUP($I53,'hist AL dimres'!$A$2:$E$18,5)*VLOOKUP($J53,'hist AL dimres'!$A$2:$E$18,5)*VLOOKUP($K53,'hist AL dimres'!$A$2:$E$18,5)*$E53)*4)/1000000)</f>
        <v>20.183039999999998</v>
      </c>
    </row>
    <row r="54" spans="1:16" ht="13">
      <c r="A54" s="16">
        <v>1</v>
      </c>
      <c r="B54" s="17" t="s">
        <v>2957</v>
      </c>
      <c r="C54" s="220" t="s">
        <v>873</v>
      </c>
      <c r="D54" s="75" t="s">
        <v>2460</v>
      </c>
      <c r="E54" s="76">
        <v>365</v>
      </c>
      <c r="F54" s="16" t="s">
        <v>463</v>
      </c>
      <c r="G54" s="16">
        <v>1</v>
      </c>
      <c r="H54" s="15" t="s">
        <v>2934</v>
      </c>
      <c r="I54" s="15" t="s">
        <v>2898</v>
      </c>
      <c r="J54" s="15" t="s">
        <v>3050</v>
      </c>
      <c r="K54" s="15">
        <v>1</v>
      </c>
      <c r="L54" s="16">
        <v>3</v>
      </c>
      <c r="M54" s="77">
        <f>$G54*(((VLOOKUP($H54,'hist AL dimres'!$A$2:$E$18,2)*VLOOKUP($I54,'hist AL dimres'!$A$2:$E$18,2)*VLOOKUP($J54,'hist AL dimres'!$A$2:$E$18,2)*VLOOKUP($K54,'hist AL dimres'!$A$2:$E$18,2)*$E54)*4)/1000000)</f>
        <v>33584.578560000002</v>
      </c>
      <c r="N54" s="77">
        <f>$G54*(((VLOOKUP($H54,'hist AL dimres'!$A$2:$E$18,3)*VLOOKUP($I54,'hist AL dimres'!$A$2:$E$18,3)*VLOOKUP($J54,'hist AL dimres'!$A$2:$E$18,3)*VLOOKUP($K54,'hist AL dimres'!$A$2:$E$18,3)*$E54)*4)/1000000)</f>
        <v>8396.1446400000004</v>
      </c>
      <c r="O54" s="77">
        <f>$G54*(((VLOOKUP($H54,'hist AL dimres'!$A$2:$E$18,4)*VLOOKUP($I54,'hist AL dimres'!$A$2:$E$18,4)*VLOOKUP($J54,'hist AL dimres'!$A$2:$E$18,4)*VLOOKUP($K54,'hist AL dimres'!$A$2:$E$18,4)*$E54)*4)/1000000)</f>
        <v>2099.0361600000001</v>
      </c>
      <c r="P54" s="77">
        <f>$G54*(((VLOOKUP($H54,'hist AL dimres'!$A$2:$E$18,5)*VLOOKUP($I54,'hist AL dimres'!$A$2:$E$18,5)*VLOOKUP($J54,'hist AL dimres'!$A$2:$E$18,5)*VLOOKUP($K54,'hist AL dimres'!$A$2:$E$18,5)*$E54)*4)/1000000)</f>
        <v>524.75904000000003</v>
      </c>
    </row>
    <row r="55" spans="1:16" ht="13">
      <c r="A55" s="16">
        <v>1</v>
      </c>
      <c r="B55" s="17" t="s">
        <v>1024</v>
      </c>
      <c r="C55" s="221" t="s">
        <v>872</v>
      </c>
      <c r="D55" s="75" t="s">
        <v>2460</v>
      </c>
      <c r="E55" s="76">
        <v>365</v>
      </c>
      <c r="F55" s="16" t="s">
        <v>463</v>
      </c>
      <c r="G55" s="16">
        <v>1</v>
      </c>
      <c r="H55" s="15" t="s">
        <v>2934</v>
      </c>
      <c r="I55" s="15" t="s">
        <v>2898</v>
      </c>
      <c r="J55" s="15">
        <v>1</v>
      </c>
      <c r="K55" s="15">
        <v>1</v>
      </c>
      <c r="L55" s="16">
        <v>2</v>
      </c>
      <c r="M55" s="77">
        <f>$G55*(((VLOOKUP($H55,'hist AL dimres'!$A$2:$E$18,2)*VLOOKUP($I55,'hist AL dimres'!$A$2:$E$18,2)*VLOOKUP($J55,'hist AL dimres'!$A$2:$E$18,2)*VLOOKUP($K55,'hist AL dimres'!$A$2:$E$18,2)*$E55)*4)/1000000)</f>
        <v>1291.7145599999999</v>
      </c>
      <c r="N55" s="77">
        <f>$G55*(((VLOOKUP($H55,'hist AL dimres'!$A$2:$E$18,3)*VLOOKUP($I55,'hist AL dimres'!$A$2:$E$18,3)*VLOOKUP($J55,'hist AL dimres'!$A$2:$E$18,3)*VLOOKUP($K55,'hist AL dimres'!$A$2:$E$18,3)*$E55)*4)/1000000)</f>
        <v>322.92863999999997</v>
      </c>
      <c r="O55" s="77">
        <f>$G55*(((VLOOKUP($H55,'hist AL dimres'!$A$2:$E$18,4)*VLOOKUP($I55,'hist AL dimres'!$A$2:$E$18,4)*VLOOKUP($J55,'hist AL dimres'!$A$2:$E$18,4)*VLOOKUP($K55,'hist AL dimres'!$A$2:$E$18,4)*$E55)*4)/1000000)</f>
        <v>80.732159999999993</v>
      </c>
      <c r="P55" s="77">
        <f>$G55*(((VLOOKUP($H55,'hist AL dimres'!$A$2:$E$18,5)*VLOOKUP($I55,'hist AL dimres'!$A$2:$E$18,5)*VLOOKUP($J55,'hist AL dimres'!$A$2:$E$18,5)*VLOOKUP($K55,'hist AL dimres'!$A$2:$E$18,5)*$E55)*4)/1000000)</f>
        <v>20.183039999999998</v>
      </c>
    </row>
    <row r="56" spans="1:16" ht="13">
      <c r="A56" s="16">
        <v>1</v>
      </c>
      <c r="B56" s="17" t="s">
        <v>840</v>
      </c>
      <c r="C56" s="221" t="s">
        <v>872</v>
      </c>
      <c r="D56" s="75" t="s">
        <v>2460</v>
      </c>
      <c r="E56" s="76">
        <v>365</v>
      </c>
      <c r="F56" s="16" t="s">
        <v>463</v>
      </c>
      <c r="G56" s="16">
        <v>1</v>
      </c>
      <c r="H56" s="15" t="s">
        <v>2934</v>
      </c>
      <c r="I56" s="15" t="s">
        <v>2898</v>
      </c>
      <c r="J56" s="15">
        <v>1</v>
      </c>
      <c r="K56" s="15">
        <v>1</v>
      </c>
      <c r="L56" s="16">
        <v>2</v>
      </c>
      <c r="M56" s="77">
        <f>$G56*(((VLOOKUP($H56,'hist AL dimres'!$A$2:$E$18,2)*VLOOKUP($I56,'hist AL dimres'!$A$2:$E$18,2)*VLOOKUP($J56,'hist AL dimres'!$A$2:$E$18,2)*VLOOKUP($K56,'hist AL dimres'!$A$2:$E$18,2)*$E56)*4)/1000000)</f>
        <v>1291.7145599999999</v>
      </c>
      <c r="N56" s="77">
        <f>$G56*(((VLOOKUP($H56,'hist AL dimres'!$A$2:$E$18,3)*VLOOKUP($I56,'hist AL dimres'!$A$2:$E$18,3)*VLOOKUP($J56,'hist AL dimres'!$A$2:$E$18,3)*VLOOKUP($K56,'hist AL dimres'!$A$2:$E$18,3)*$E56)*4)/1000000)</f>
        <v>322.92863999999997</v>
      </c>
      <c r="O56" s="77">
        <f>$G56*(((VLOOKUP($H56,'hist AL dimres'!$A$2:$E$18,4)*VLOOKUP($I56,'hist AL dimres'!$A$2:$E$18,4)*VLOOKUP($J56,'hist AL dimres'!$A$2:$E$18,4)*VLOOKUP($K56,'hist AL dimres'!$A$2:$E$18,4)*$E56)*4)/1000000)</f>
        <v>80.732159999999993</v>
      </c>
      <c r="P56" s="77">
        <f>$G56*(((VLOOKUP($H56,'hist AL dimres'!$A$2:$E$18,5)*VLOOKUP($I56,'hist AL dimres'!$A$2:$E$18,5)*VLOOKUP($J56,'hist AL dimres'!$A$2:$E$18,5)*VLOOKUP($K56,'hist AL dimres'!$A$2:$E$18,5)*$E56)*4)/1000000)</f>
        <v>20.183039999999998</v>
      </c>
    </row>
    <row r="57" spans="1:16" ht="13">
      <c r="A57" s="16">
        <v>1</v>
      </c>
      <c r="B57" s="17" t="s">
        <v>1030</v>
      </c>
      <c r="C57" s="221" t="s">
        <v>872</v>
      </c>
      <c r="D57" s="75" t="s">
        <v>2460</v>
      </c>
      <c r="E57" s="76">
        <v>365</v>
      </c>
      <c r="F57" s="16" t="s">
        <v>463</v>
      </c>
      <c r="G57" s="16">
        <v>1</v>
      </c>
      <c r="H57" s="15" t="s">
        <v>2934</v>
      </c>
      <c r="I57" s="15" t="s">
        <v>2898</v>
      </c>
      <c r="J57" s="15">
        <v>1</v>
      </c>
      <c r="K57" s="15">
        <v>1</v>
      </c>
      <c r="L57" s="16">
        <v>2</v>
      </c>
      <c r="M57" s="77">
        <f>$G57*(((VLOOKUP($H57,'hist AL dimres'!$A$2:$E$18,2)*VLOOKUP($I57,'hist AL dimres'!$A$2:$E$18,2)*VLOOKUP($J57,'hist AL dimres'!$A$2:$E$18,2)*VLOOKUP($K57,'hist AL dimres'!$A$2:$E$18,2)*$E57)*4)/1000000)</f>
        <v>1291.7145599999999</v>
      </c>
      <c r="N57" s="77">
        <f>$G57*(((VLOOKUP($H57,'hist AL dimres'!$A$2:$E$18,3)*VLOOKUP($I57,'hist AL dimres'!$A$2:$E$18,3)*VLOOKUP($J57,'hist AL dimres'!$A$2:$E$18,3)*VLOOKUP($K57,'hist AL dimres'!$A$2:$E$18,3)*$E57)*4)/1000000)</f>
        <v>322.92863999999997</v>
      </c>
      <c r="O57" s="77">
        <f>$G57*(((VLOOKUP($H57,'hist AL dimres'!$A$2:$E$18,4)*VLOOKUP($I57,'hist AL dimres'!$A$2:$E$18,4)*VLOOKUP($J57,'hist AL dimres'!$A$2:$E$18,4)*VLOOKUP($K57,'hist AL dimres'!$A$2:$E$18,4)*$E57)*4)/1000000)</f>
        <v>80.732159999999993</v>
      </c>
      <c r="P57" s="77">
        <f>$G57*(((VLOOKUP($H57,'hist AL dimres'!$A$2:$E$18,5)*VLOOKUP($I57,'hist AL dimres'!$A$2:$E$18,5)*VLOOKUP($J57,'hist AL dimres'!$A$2:$E$18,5)*VLOOKUP($K57,'hist AL dimres'!$A$2:$E$18,5)*$E57)*4)/1000000)</f>
        <v>20.183039999999998</v>
      </c>
    </row>
    <row r="58" spans="1:16" ht="13">
      <c r="A58" s="16">
        <v>1</v>
      </c>
      <c r="B58" s="17" t="s">
        <v>1196</v>
      </c>
      <c r="C58" s="220" t="s">
        <v>873</v>
      </c>
      <c r="D58" s="75" t="s">
        <v>2460</v>
      </c>
      <c r="E58" s="76">
        <v>365</v>
      </c>
      <c r="F58" s="16" t="s">
        <v>463</v>
      </c>
      <c r="G58" s="16">
        <v>1</v>
      </c>
      <c r="H58" s="15" t="s">
        <v>2934</v>
      </c>
      <c r="I58" s="15" t="s">
        <v>2898</v>
      </c>
      <c r="J58" s="15">
        <v>1</v>
      </c>
      <c r="K58" s="15">
        <v>1</v>
      </c>
      <c r="L58" s="16">
        <v>2</v>
      </c>
      <c r="M58" s="77">
        <f>$G58*(((VLOOKUP($H58,'hist AL dimres'!$A$2:$E$18,2)*VLOOKUP($I58,'hist AL dimres'!$A$2:$E$18,2)*VLOOKUP($J58,'hist AL dimres'!$A$2:$E$18,2)*VLOOKUP($K58,'hist AL dimres'!$A$2:$E$18,2)*$E58)*4)/1000000)</f>
        <v>1291.7145599999999</v>
      </c>
      <c r="N58" s="77">
        <f>$G58*(((VLOOKUP($H58,'hist AL dimres'!$A$2:$E$18,3)*VLOOKUP($I58,'hist AL dimres'!$A$2:$E$18,3)*VLOOKUP($J58,'hist AL dimres'!$A$2:$E$18,3)*VLOOKUP($K58,'hist AL dimres'!$A$2:$E$18,3)*$E58)*4)/1000000)</f>
        <v>322.92863999999997</v>
      </c>
      <c r="O58" s="77">
        <f>$G58*(((VLOOKUP($H58,'hist AL dimres'!$A$2:$E$18,4)*VLOOKUP($I58,'hist AL dimres'!$A$2:$E$18,4)*VLOOKUP($J58,'hist AL dimres'!$A$2:$E$18,4)*VLOOKUP($K58,'hist AL dimres'!$A$2:$E$18,4)*$E58)*4)/1000000)</f>
        <v>80.732159999999993</v>
      </c>
      <c r="P58" s="77">
        <f>$G58*(((VLOOKUP($H58,'hist AL dimres'!$A$2:$E$18,5)*VLOOKUP($I58,'hist AL dimres'!$A$2:$E$18,5)*VLOOKUP($J58,'hist AL dimres'!$A$2:$E$18,5)*VLOOKUP($K58,'hist AL dimres'!$A$2:$E$18,5)*$E58)*4)/1000000)</f>
        <v>20.183039999999998</v>
      </c>
    </row>
    <row r="59" spans="1:16" ht="13">
      <c r="A59" s="16">
        <v>1</v>
      </c>
      <c r="B59" s="17" t="s">
        <v>689</v>
      </c>
      <c r="C59" s="220" t="s">
        <v>873</v>
      </c>
      <c r="D59" s="75" t="s">
        <v>2460</v>
      </c>
      <c r="E59" s="76">
        <v>365</v>
      </c>
      <c r="F59" s="16" t="s">
        <v>463</v>
      </c>
      <c r="G59" s="16">
        <v>1</v>
      </c>
      <c r="H59" s="15" t="s">
        <v>2934</v>
      </c>
      <c r="I59" s="15" t="s">
        <v>2898</v>
      </c>
      <c r="J59" s="15" t="s">
        <v>3050</v>
      </c>
      <c r="K59" s="15">
        <v>1</v>
      </c>
      <c r="L59" s="16">
        <v>3</v>
      </c>
      <c r="M59" s="77">
        <f>$G59*(((VLOOKUP($H59,'hist AL dimres'!$A$2:$E$18,2)*VLOOKUP($I59,'hist AL dimres'!$A$2:$E$18,2)*VLOOKUP($J59,'hist AL dimres'!$A$2:$E$18,2)*VLOOKUP($K59,'hist AL dimres'!$A$2:$E$18,2)*$E59)*4)/1000000)</f>
        <v>33584.578560000002</v>
      </c>
      <c r="N59" s="77">
        <f>$G59*(((VLOOKUP($H59,'hist AL dimres'!$A$2:$E$18,3)*VLOOKUP($I59,'hist AL dimres'!$A$2:$E$18,3)*VLOOKUP($J59,'hist AL dimres'!$A$2:$E$18,3)*VLOOKUP($K59,'hist AL dimres'!$A$2:$E$18,3)*$E59)*4)/1000000)</f>
        <v>8396.1446400000004</v>
      </c>
      <c r="O59" s="77">
        <f>$G59*(((VLOOKUP($H59,'hist AL dimres'!$A$2:$E$18,4)*VLOOKUP($I59,'hist AL dimres'!$A$2:$E$18,4)*VLOOKUP($J59,'hist AL dimres'!$A$2:$E$18,4)*VLOOKUP($K59,'hist AL dimres'!$A$2:$E$18,4)*$E59)*4)/1000000)</f>
        <v>2099.0361600000001</v>
      </c>
      <c r="P59" s="77">
        <f>$G59*(((VLOOKUP($H59,'hist AL dimres'!$A$2:$E$18,5)*VLOOKUP($I59,'hist AL dimres'!$A$2:$E$18,5)*VLOOKUP($J59,'hist AL dimres'!$A$2:$E$18,5)*VLOOKUP($K59,'hist AL dimres'!$A$2:$E$18,5)*$E59)*4)/1000000)</f>
        <v>524.75904000000003</v>
      </c>
    </row>
    <row r="60" spans="1:16" ht="13">
      <c r="A60" s="16">
        <v>1</v>
      </c>
      <c r="B60" s="17" t="s">
        <v>449</v>
      </c>
      <c r="C60" s="220" t="s">
        <v>160</v>
      </c>
      <c r="D60" s="75" t="s">
        <v>2460</v>
      </c>
      <c r="E60" s="76">
        <v>365</v>
      </c>
      <c r="F60" s="16" t="s">
        <v>463</v>
      </c>
      <c r="G60" s="16">
        <v>1</v>
      </c>
      <c r="H60" s="15" t="s">
        <v>2934</v>
      </c>
      <c r="I60" s="15" t="s">
        <v>2898</v>
      </c>
      <c r="J60" s="15" t="s">
        <v>3050</v>
      </c>
      <c r="K60" s="15">
        <v>1</v>
      </c>
      <c r="L60" s="16">
        <v>3</v>
      </c>
      <c r="M60" s="77">
        <f>$G60*(((VLOOKUP($H60,'hist AL dimres'!$A$2:$E$18,2)*VLOOKUP($I60,'hist AL dimres'!$A$2:$E$18,2)*VLOOKUP($J60,'hist AL dimres'!$A$2:$E$18,2)*VLOOKUP($K60,'hist AL dimres'!$A$2:$E$18,2)*$E60)*4)/1000000)</f>
        <v>33584.578560000002</v>
      </c>
      <c r="N60" s="77">
        <f>$G60*(((VLOOKUP($H60,'hist AL dimres'!$A$2:$E$18,3)*VLOOKUP($I60,'hist AL dimres'!$A$2:$E$18,3)*VLOOKUP($J60,'hist AL dimres'!$A$2:$E$18,3)*VLOOKUP($K60,'hist AL dimres'!$A$2:$E$18,3)*$E60)*4)/1000000)</f>
        <v>8396.1446400000004</v>
      </c>
      <c r="O60" s="77">
        <f>$G60*(((VLOOKUP($H60,'hist AL dimres'!$A$2:$E$18,4)*VLOOKUP($I60,'hist AL dimres'!$A$2:$E$18,4)*VLOOKUP($J60,'hist AL dimres'!$A$2:$E$18,4)*VLOOKUP($K60,'hist AL dimres'!$A$2:$E$18,4)*$E60)*4)/1000000)</f>
        <v>2099.0361600000001</v>
      </c>
      <c r="P60" s="77">
        <f>$G60*(((VLOOKUP($H60,'hist AL dimres'!$A$2:$E$18,5)*VLOOKUP($I60,'hist AL dimres'!$A$2:$E$18,5)*VLOOKUP($J60,'hist AL dimres'!$A$2:$E$18,5)*VLOOKUP($K60,'hist AL dimres'!$A$2:$E$18,5)*$E60)*4)/1000000)</f>
        <v>524.75904000000003</v>
      </c>
    </row>
    <row r="61" spans="1:16" ht="13">
      <c r="A61" s="16">
        <v>1</v>
      </c>
      <c r="B61" s="17" t="s">
        <v>756</v>
      </c>
      <c r="C61" s="220" t="s">
        <v>1054</v>
      </c>
      <c r="D61" s="75" t="s">
        <v>871</v>
      </c>
      <c r="E61" s="76">
        <v>12</v>
      </c>
      <c r="F61" s="16" t="s">
        <v>463</v>
      </c>
      <c r="G61" s="16">
        <v>1</v>
      </c>
      <c r="H61" s="15" t="s">
        <v>2934</v>
      </c>
      <c r="I61" s="15" t="s">
        <v>2898</v>
      </c>
      <c r="J61" s="15">
        <v>1</v>
      </c>
      <c r="K61" s="15">
        <v>1</v>
      </c>
      <c r="L61" s="16">
        <v>2</v>
      </c>
      <c r="M61" s="77">
        <f>$G61*(((VLOOKUP($H61,'hist AL dimres'!$A$2:$E$18,2)*VLOOKUP($I61,'hist AL dimres'!$A$2:$E$18,2)*VLOOKUP($J61,'hist AL dimres'!$A$2:$E$18,2)*VLOOKUP($K61,'hist AL dimres'!$A$2:$E$18,2)*$E61)*4)/1000000)</f>
        <v>42.467328000000002</v>
      </c>
      <c r="N61" s="77">
        <f>$G61*(((VLOOKUP($H61,'hist AL dimres'!$A$2:$E$18,3)*VLOOKUP($I61,'hist AL dimres'!$A$2:$E$18,3)*VLOOKUP($J61,'hist AL dimres'!$A$2:$E$18,3)*VLOOKUP($K61,'hist AL dimres'!$A$2:$E$18,3)*$E61)*4)/1000000)</f>
        <v>10.616832</v>
      </c>
      <c r="O61" s="77">
        <f>$G61*(((VLOOKUP($H61,'hist AL dimres'!$A$2:$E$18,4)*VLOOKUP($I61,'hist AL dimres'!$A$2:$E$18,4)*VLOOKUP($J61,'hist AL dimres'!$A$2:$E$18,4)*VLOOKUP($K61,'hist AL dimres'!$A$2:$E$18,4)*$E61)*4)/1000000)</f>
        <v>2.6542080000000001</v>
      </c>
      <c r="P61" s="77">
        <f>$G61*(((VLOOKUP($H61,'hist AL dimres'!$A$2:$E$18,5)*VLOOKUP($I61,'hist AL dimres'!$A$2:$E$18,5)*VLOOKUP($J61,'hist AL dimres'!$A$2:$E$18,5)*VLOOKUP($K61,'hist AL dimres'!$A$2:$E$18,5)*$E61)*4)/1000000)</f>
        <v>0.66355200000000003</v>
      </c>
    </row>
    <row r="62" spans="1:16" ht="13">
      <c r="A62" s="16">
        <v>1</v>
      </c>
      <c r="B62" s="17" t="s">
        <v>953</v>
      </c>
      <c r="C62" s="220" t="s">
        <v>1054</v>
      </c>
      <c r="D62" s="75" t="s">
        <v>871</v>
      </c>
      <c r="E62" s="76">
        <v>12</v>
      </c>
      <c r="F62" s="16" t="s">
        <v>463</v>
      </c>
      <c r="G62" s="16">
        <v>1</v>
      </c>
      <c r="H62" s="15" t="s">
        <v>2934</v>
      </c>
      <c r="I62" s="15" t="s">
        <v>2898</v>
      </c>
      <c r="J62" s="15">
        <v>1</v>
      </c>
      <c r="K62" s="15">
        <v>1</v>
      </c>
      <c r="L62" s="16">
        <v>2</v>
      </c>
      <c r="M62" s="77">
        <f>$G62*(((VLOOKUP($H62,'hist AL dimres'!$A$2:$E$18,2)*VLOOKUP($I62,'hist AL dimres'!$A$2:$E$18,2)*VLOOKUP($J62,'hist AL dimres'!$A$2:$E$18,2)*VLOOKUP($K62,'hist AL dimres'!$A$2:$E$18,2)*$E62)*4)/1000000)</f>
        <v>42.467328000000002</v>
      </c>
      <c r="N62" s="77">
        <f>$G62*(((VLOOKUP($H62,'hist AL dimres'!$A$2:$E$18,3)*VLOOKUP($I62,'hist AL dimres'!$A$2:$E$18,3)*VLOOKUP($J62,'hist AL dimres'!$A$2:$E$18,3)*VLOOKUP($K62,'hist AL dimres'!$A$2:$E$18,3)*$E62)*4)/1000000)</f>
        <v>10.616832</v>
      </c>
      <c r="O62" s="77">
        <f>$G62*(((VLOOKUP($H62,'hist AL dimres'!$A$2:$E$18,4)*VLOOKUP($I62,'hist AL dimres'!$A$2:$E$18,4)*VLOOKUP($J62,'hist AL dimres'!$A$2:$E$18,4)*VLOOKUP($K62,'hist AL dimres'!$A$2:$E$18,4)*$E62)*4)/1000000)</f>
        <v>2.6542080000000001</v>
      </c>
      <c r="P62" s="77">
        <f>$G62*(((VLOOKUP($H62,'hist AL dimres'!$A$2:$E$18,5)*VLOOKUP($I62,'hist AL dimres'!$A$2:$E$18,5)*VLOOKUP($J62,'hist AL dimres'!$A$2:$E$18,5)*VLOOKUP($K62,'hist AL dimres'!$A$2:$E$18,5)*$E62)*4)/1000000)</f>
        <v>0.66355200000000003</v>
      </c>
    </row>
    <row r="63" spans="1:16" ht="13">
      <c r="A63" s="16">
        <v>1</v>
      </c>
      <c r="B63" s="17" t="s">
        <v>954</v>
      </c>
      <c r="C63" s="220" t="s">
        <v>1054</v>
      </c>
      <c r="D63" s="75" t="s">
        <v>871</v>
      </c>
      <c r="E63" s="76">
        <v>12</v>
      </c>
      <c r="F63" s="16" t="s">
        <v>463</v>
      </c>
      <c r="G63" s="16">
        <v>1</v>
      </c>
      <c r="H63" s="15" t="s">
        <v>2934</v>
      </c>
      <c r="I63" s="15" t="s">
        <v>2898</v>
      </c>
      <c r="J63" s="15" t="s">
        <v>3050</v>
      </c>
      <c r="K63" s="15">
        <v>1</v>
      </c>
      <c r="L63" s="16">
        <v>3</v>
      </c>
      <c r="M63" s="77">
        <f>$G63*(((VLOOKUP($H63,'hist AL dimres'!$A$2:$E$18,2)*VLOOKUP($I63,'hist AL dimres'!$A$2:$E$18,2)*VLOOKUP($J63,'hist AL dimres'!$A$2:$E$18,2)*VLOOKUP($K63,'hist AL dimres'!$A$2:$E$18,2)*$E63)*4)/1000000)</f>
        <v>1104.1505279999999</v>
      </c>
      <c r="N63" s="77">
        <f>$G63*(((VLOOKUP($H63,'hist AL dimres'!$A$2:$E$18,3)*VLOOKUP($I63,'hist AL dimres'!$A$2:$E$18,3)*VLOOKUP($J63,'hist AL dimres'!$A$2:$E$18,3)*VLOOKUP($K63,'hist AL dimres'!$A$2:$E$18,3)*$E63)*4)/1000000)</f>
        <v>276.03763199999997</v>
      </c>
      <c r="O63" s="77">
        <f>$G63*(((VLOOKUP($H63,'hist AL dimres'!$A$2:$E$18,4)*VLOOKUP($I63,'hist AL dimres'!$A$2:$E$18,4)*VLOOKUP($J63,'hist AL dimres'!$A$2:$E$18,4)*VLOOKUP($K63,'hist AL dimres'!$A$2:$E$18,4)*$E63)*4)/1000000)</f>
        <v>69.009407999999993</v>
      </c>
      <c r="P63" s="77">
        <f>$G63*(((VLOOKUP($H63,'hist AL dimres'!$A$2:$E$18,5)*VLOOKUP($I63,'hist AL dimres'!$A$2:$E$18,5)*VLOOKUP($J63,'hist AL dimres'!$A$2:$E$18,5)*VLOOKUP($K63,'hist AL dimres'!$A$2:$E$18,5)*$E63)*4)/1000000)</f>
        <v>17.252351999999998</v>
      </c>
    </row>
    <row r="64" spans="1:16" ht="13">
      <c r="A64" s="16">
        <v>1</v>
      </c>
      <c r="B64" s="17" t="s">
        <v>955</v>
      </c>
      <c r="C64" s="220" t="s">
        <v>1054</v>
      </c>
      <c r="D64" s="75" t="s">
        <v>871</v>
      </c>
      <c r="E64" s="76">
        <v>12</v>
      </c>
      <c r="F64" s="16" t="s">
        <v>463</v>
      </c>
      <c r="G64" s="16">
        <v>1</v>
      </c>
      <c r="H64" s="15" t="s">
        <v>2934</v>
      </c>
      <c r="I64" s="15" t="s">
        <v>2898</v>
      </c>
      <c r="J64" s="15" t="s">
        <v>3050</v>
      </c>
      <c r="K64" s="15">
        <v>1</v>
      </c>
      <c r="L64" s="16">
        <v>3</v>
      </c>
      <c r="M64" s="77">
        <f>$G64*(((VLOOKUP($H64,'hist AL dimres'!$A$2:$E$18,2)*VLOOKUP($I64,'hist AL dimres'!$A$2:$E$18,2)*VLOOKUP($J64,'hist AL dimres'!$A$2:$E$18,2)*VLOOKUP($K64,'hist AL dimres'!$A$2:$E$18,2)*$E64)*4)/1000000)</f>
        <v>1104.1505279999999</v>
      </c>
      <c r="N64" s="77">
        <f>$G64*(((VLOOKUP($H64,'hist AL dimres'!$A$2:$E$18,3)*VLOOKUP($I64,'hist AL dimres'!$A$2:$E$18,3)*VLOOKUP($J64,'hist AL dimres'!$A$2:$E$18,3)*VLOOKUP($K64,'hist AL dimres'!$A$2:$E$18,3)*$E64)*4)/1000000)</f>
        <v>276.03763199999997</v>
      </c>
      <c r="O64" s="77">
        <f>$G64*(((VLOOKUP($H64,'hist AL dimres'!$A$2:$E$18,4)*VLOOKUP($I64,'hist AL dimres'!$A$2:$E$18,4)*VLOOKUP($J64,'hist AL dimres'!$A$2:$E$18,4)*VLOOKUP($K64,'hist AL dimres'!$A$2:$E$18,4)*$E64)*4)/1000000)</f>
        <v>69.009407999999993</v>
      </c>
      <c r="P64" s="77">
        <f>$G64*(((VLOOKUP($H64,'hist AL dimres'!$A$2:$E$18,5)*VLOOKUP($I64,'hist AL dimres'!$A$2:$E$18,5)*VLOOKUP($J64,'hist AL dimres'!$A$2:$E$18,5)*VLOOKUP($K64,'hist AL dimres'!$A$2:$E$18,5)*$E64)*4)/1000000)</f>
        <v>17.252351999999998</v>
      </c>
    </row>
    <row r="65" spans="1:16" ht="13">
      <c r="A65" s="16">
        <v>1</v>
      </c>
      <c r="B65" s="17" t="s">
        <v>956</v>
      </c>
      <c r="C65" s="220" t="s">
        <v>1054</v>
      </c>
      <c r="D65" s="75" t="s">
        <v>871</v>
      </c>
      <c r="E65" s="76">
        <v>12</v>
      </c>
      <c r="F65" s="16" t="s">
        <v>463</v>
      </c>
      <c r="G65" s="16">
        <v>1</v>
      </c>
      <c r="H65" s="15" t="s">
        <v>2934</v>
      </c>
      <c r="I65" s="15" t="s">
        <v>2898</v>
      </c>
      <c r="J65" s="15">
        <v>1</v>
      </c>
      <c r="K65" s="15">
        <v>1</v>
      </c>
      <c r="L65" s="16">
        <v>2</v>
      </c>
      <c r="M65" s="77">
        <f>$G65*(((VLOOKUP($H65,'hist AL dimres'!$A$2:$E$18,2)*VLOOKUP($I65,'hist AL dimres'!$A$2:$E$18,2)*VLOOKUP($J65,'hist AL dimres'!$A$2:$E$18,2)*VLOOKUP($K65,'hist AL dimres'!$A$2:$E$18,2)*$E65)*4)/1000000)</f>
        <v>42.467328000000002</v>
      </c>
      <c r="N65" s="77">
        <f>$G65*(((VLOOKUP($H65,'hist AL dimres'!$A$2:$E$18,3)*VLOOKUP($I65,'hist AL dimres'!$A$2:$E$18,3)*VLOOKUP($J65,'hist AL dimres'!$A$2:$E$18,3)*VLOOKUP($K65,'hist AL dimres'!$A$2:$E$18,3)*$E65)*4)/1000000)</f>
        <v>10.616832</v>
      </c>
      <c r="O65" s="77">
        <f>$G65*(((VLOOKUP($H65,'hist AL dimres'!$A$2:$E$18,4)*VLOOKUP($I65,'hist AL dimres'!$A$2:$E$18,4)*VLOOKUP($J65,'hist AL dimres'!$A$2:$E$18,4)*VLOOKUP($K65,'hist AL dimres'!$A$2:$E$18,4)*$E65)*4)/1000000)</f>
        <v>2.6542080000000001</v>
      </c>
      <c r="P65" s="77">
        <f>$G65*(((VLOOKUP($H65,'hist AL dimres'!$A$2:$E$18,5)*VLOOKUP($I65,'hist AL dimres'!$A$2:$E$18,5)*VLOOKUP($J65,'hist AL dimres'!$A$2:$E$18,5)*VLOOKUP($K65,'hist AL dimres'!$A$2:$E$18,5)*$E65)*4)/1000000)</f>
        <v>0.66355200000000003</v>
      </c>
    </row>
    <row r="66" spans="1:16" ht="13">
      <c r="A66" s="16">
        <v>1</v>
      </c>
      <c r="B66" s="17" t="s">
        <v>957</v>
      </c>
      <c r="C66" s="220" t="s">
        <v>1054</v>
      </c>
      <c r="D66" s="75" t="s">
        <v>871</v>
      </c>
      <c r="E66" s="76">
        <v>12</v>
      </c>
      <c r="F66" s="16" t="s">
        <v>463</v>
      </c>
      <c r="G66" s="16">
        <v>1</v>
      </c>
      <c r="H66" s="15" t="s">
        <v>2934</v>
      </c>
      <c r="I66" s="15" t="s">
        <v>2898</v>
      </c>
      <c r="J66" s="15">
        <v>1</v>
      </c>
      <c r="K66" s="15">
        <v>1</v>
      </c>
      <c r="L66" s="16">
        <v>2</v>
      </c>
      <c r="M66" s="77">
        <f>$G66*(((VLOOKUP($H66,'hist AL dimres'!$A$2:$E$18,2)*VLOOKUP($I66,'hist AL dimres'!$A$2:$E$18,2)*VLOOKUP($J66,'hist AL dimres'!$A$2:$E$18,2)*VLOOKUP($K66,'hist AL dimres'!$A$2:$E$18,2)*$E66)*4)/1000000)</f>
        <v>42.467328000000002</v>
      </c>
      <c r="N66" s="77">
        <f>$G66*(((VLOOKUP($H66,'hist AL dimres'!$A$2:$E$18,3)*VLOOKUP($I66,'hist AL dimres'!$A$2:$E$18,3)*VLOOKUP($J66,'hist AL dimres'!$A$2:$E$18,3)*VLOOKUP($K66,'hist AL dimres'!$A$2:$E$18,3)*$E66)*4)/1000000)</f>
        <v>10.616832</v>
      </c>
      <c r="O66" s="77">
        <f>$G66*(((VLOOKUP($H66,'hist AL dimres'!$A$2:$E$18,4)*VLOOKUP($I66,'hist AL dimres'!$A$2:$E$18,4)*VLOOKUP($J66,'hist AL dimres'!$A$2:$E$18,4)*VLOOKUP($K66,'hist AL dimres'!$A$2:$E$18,4)*$E66)*4)/1000000)</f>
        <v>2.6542080000000001</v>
      </c>
      <c r="P66" s="77">
        <f>$G66*(((VLOOKUP($H66,'hist AL dimres'!$A$2:$E$18,5)*VLOOKUP($I66,'hist AL dimres'!$A$2:$E$18,5)*VLOOKUP($J66,'hist AL dimres'!$A$2:$E$18,5)*VLOOKUP($K66,'hist AL dimres'!$A$2:$E$18,5)*$E66)*4)/1000000)</f>
        <v>0.66355200000000003</v>
      </c>
    </row>
    <row r="67" spans="1:16" ht="13">
      <c r="A67" s="16">
        <v>1</v>
      </c>
      <c r="B67" s="17" t="s">
        <v>746</v>
      </c>
      <c r="C67" s="220" t="s">
        <v>1054</v>
      </c>
      <c r="D67" s="75" t="s">
        <v>871</v>
      </c>
      <c r="E67" s="76">
        <v>12</v>
      </c>
      <c r="F67" s="16" t="s">
        <v>463</v>
      </c>
      <c r="G67" s="16">
        <v>1</v>
      </c>
      <c r="H67" s="15" t="s">
        <v>2934</v>
      </c>
      <c r="I67" s="15" t="s">
        <v>2898</v>
      </c>
      <c r="J67" s="15">
        <v>1</v>
      </c>
      <c r="K67" s="15">
        <v>1</v>
      </c>
      <c r="L67" s="16">
        <v>2</v>
      </c>
      <c r="M67" s="77">
        <f>$G67*(((VLOOKUP($H67,'hist AL dimres'!$A$2:$E$18,2)*VLOOKUP($I67,'hist AL dimres'!$A$2:$E$18,2)*VLOOKUP($J67,'hist AL dimres'!$A$2:$E$18,2)*VLOOKUP($K67,'hist AL dimres'!$A$2:$E$18,2)*$E67)*4)/1000000)</f>
        <v>42.467328000000002</v>
      </c>
      <c r="N67" s="77">
        <f>$G67*(((VLOOKUP($H67,'hist AL dimres'!$A$2:$E$18,3)*VLOOKUP($I67,'hist AL dimres'!$A$2:$E$18,3)*VLOOKUP($J67,'hist AL dimres'!$A$2:$E$18,3)*VLOOKUP($K67,'hist AL dimres'!$A$2:$E$18,3)*$E67)*4)/1000000)</f>
        <v>10.616832</v>
      </c>
      <c r="O67" s="77">
        <f>$G67*(((VLOOKUP($H67,'hist AL dimres'!$A$2:$E$18,4)*VLOOKUP($I67,'hist AL dimres'!$A$2:$E$18,4)*VLOOKUP($J67,'hist AL dimres'!$A$2:$E$18,4)*VLOOKUP($K67,'hist AL dimres'!$A$2:$E$18,4)*$E67)*4)/1000000)</f>
        <v>2.6542080000000001</v>
      </c>
      <c r="P67" s="77">
        <f>$G67*(((VLOOKUP($H67,'hist AL dimres'!$A$2:$E$18,5)*VLOOKUP($I67,'hist AL dimres'!$A$2:$E$18,5)*VLOOKUP($J67,'hist AL dimres'!$A$2:$E$18,5)*VLOOKUP($K67,'hist AL dimres'!$A$2:$E$18,5)*$E67)*4)/1000000)</f>
        <v>0.66355200000000003</v>
      </c>
    </row>
    <row r="68" spans="1:16" ht="13">
      <c r="A68" s="16">
        <v>1</v>
      </c>
      <c r="B68" s="17" t="s">
        <v>745</v>
      </c>
      <c r="C68" s="220" t="s">
        <v>1054</v>
      </c>
      <c r="D68" s="75" t="s">
        <v>871</v>
      </c>
      <c r="E68" s="76">
        <v>12</v>
      </c>
      <c r="F68" s="16" t="s">
        <v>463</v>
      </c>
      <c r="G68" s="16">
        <v>1</v>
      </c>
      <c r="H68" s="15" t="s">
        <v>2934</v>
      </c>
      <c r="I68" s="15" t="s">
        <v>2898</v>
      </c>
      <c r="J68" s="15" t="s">
        <v>3050</v>
      </c>
      <c r="K68" s="15">
        <v>1</v>
      </c>
      <c r="L68" s="16">
        <v>3</v>
      </c>
      <c r="M68" s="77">
        <f>$G68*(((VLOOKUP($H68,'hist AL dimres'!$A$2:$E$18,2)*VLOOKUP($I68,'hist AL dimres'!$A$2:$E$18,2)*VLOOKUP($J68,'hist AL dimres'!$A$2:$E$18,2)*VLOOKUP($K68,'hist AL dimres'!$A$2:$E$18,2)*$E68)*4)/1000000)</f>
        <v>1104.1505279999999</v>
      </c>
      <c r="N68" s="77">
        <f>$G68*(((VLOOKUP($H68,'hist AL dimres'!$A$2:$E$18,3)*VLOOKUP($I68,'hist AL dimres'!$A$2:$E$18,3)*VLOOKUP($J68,'hist AL dimres'!$A$2:$E$18,3)*VLOOKUP($K68,'hist AL dimres'!$A$2:$E$18,3)*$E68)*4)/1000000)</f>
        <v>276.03763199999997</v>
      </c>
      <c r="O68" s="77">
        <f>$G68*(((VLOOKUP($H68,'hist AL dimres'!$A$2:$E$18,4)*VLOOKUP($I68,'hist AL dimres'!$A$2:$E$18,4)*VLOOKUP($J68,'hist AL dimres'!$A$2:$E$18,4)*VLOOKUP($K68,'hist AL dimres'!$A$2:$E$18,4)*$E68)*4)/1000000)</f>
        <v>69.009407999999993</v>
      </c>
      <c r="P68" s="77">
        <f>$G68*(((VLOOKUP($H68,'hist AL dimres'!$A$2:$E$18,5)*VLOOKUP($I68,'hist AL dimres'!$A$2:$E$18,5)*VLOOKUP($J68,'hist AL dimres'!$A$2:$E$18,5)*VLOOKUP($K68,'hist AL dimres'!$A$2:$E$18,5)*$E68)*4)/1000000)</f>
        <v>17.252351999999998</v>
      </c>
    </row>
    <row r="69" spans="1:16" ht="13">
      <c r="A69" s="16">
        <v>1</v>
      </c>
      <c r="B69" s="17" t="s">
        <v>1125</v>
      </c>
      <c r="C69" s="220" t="s">
        <v>1054</v>
      </c>
      <c r="D69" s="75" t="s">
        <v>871</v>
      </c>
      <c r="E69" s="76">
        <v>12</v>
      </c>
      <c r="F69" s="16" t="s">
        <v>463</v>
      </c>
      <c r="G69" s="16">
        <v>1</v>
      </c>
      <c r="H69" s="15" t="s">
        <v>2934</v>
      </c>
      <c r="I69" s="15" t="s">
        <v>2898</v>
      </c>
      <c r="J69" s="15" t="s">
        <v>3050</v>
      </c>
      <c r="K69" s="15">
        <v>1</v>
      </c>
      <c r="L69" s="16">
        <v>3</v>
      </c>
      <c r="M69" s="77">
        <f>$G69*(((VLOOKUP($H69,'hist AL dimres'!$A$2:$E$18,2)*VLOOKUP($I69,'hist AL dimres'!$A$2:$E$18,2)*VLOOKUP($J69,'hist AL dimres'!$A$2:$E$18,2)*VLOOKUP($K69,'hist AL dimres'!$A$2:$E$18,2)*$E69)*4)/1000000)</f>
        <v>1104.1505279999999</v>
      </c>
      <c r="N69" s="77">
        <f>$G69*(((VLOOKUP($H69,'hist AL dimres'!$A$2:$E$18,3)*VLOOKUP($I69,'hist AL dimres'!$A$2:$E$18,3)*VLOOKUP($J69,'hist AL dimres'!$A$2:$E$18,3)*VLOOKUP($K69,'hist AL dimres'!$A$2:$E$18,3)*$E69)*4)/1000000)</f>
        <v>276.03763199999997</v>
      </c>
      <c r="O69" s="77">
        <f>$G69*(((VLOOKUP($H69,'hist AL dimres'!$A$2:$E$18,4)*VLOOKUP($I69,'hist AL dimres'!$A$2:$E$18,4)*VLOOKUP($J69,'hist AL dimres'!$A$2:$E$18,4)*VLOOKUP($K69,'hist AL dimres'!$A$2:$E$18,4)*$E69)*4)/1000000)</f>
        <v>69.009407999999993</v>
      </c>
      <c r="P69" s="77">
        <f>$G69*(((VLOOKUP($H69,'hist AL dimres'!$A$2:$E$18,5)*VLOOKUP($I69,'hist AL dimres'!$A$2:$E$18,5)*VLOOKUP($J69,'hist AL dimres'!$A$2:$E$18,5)*VLOOKUP($K69,'hist AL dimres'!$A$2:$E$18,5)*$E69)*4)/1000000)</f>
        <v>17.252351999999998</v>
      </c>
    </row>
    <row r="70" spans="1:16" ht="13">
      <c r="A70" s="16">
        <v>1</v>
      </c>
      <c r="B70" s="17" t="s">
        <v>767</v>
      </c>
      <c r="C70" s="220" t="s">
        <v>1054</v>
      </c>
      <c r="D70" s="75" t="s">
        <v>871</v>
      </c>
      <c r="E70" s="76">
        <v>12</v>
      </c>
      <c r="F70" s="16" t="s">
        <v>463</v>
      </c>
      <c r="G70" s="16">
        <v>1</v>
      </c>
      <c r="H70" s="15" t="s">
        <v>2934</v>
      </c>
      <c r="I70" s="15" t="s">
        <v>2898</v>
      </c>
      <c r="J70" s="15" t="s">
        <v>3050</v>
      </c>
      <c r="K70" s="15">
        <v>1</v>
      </c>
      <c r="L70" s="16">
        <v>3</v>
      </c>
      <c r="M70" s="77">
        <f>$G70*(((VLOOKUP($H70,'hist AL dimres'!$A$2:$E$18,2)*VLOOKUP($I70,'hist AL dimres'!$A$2:$E$18,2)*VLOOKUP($J70,'hist AL dimres'!$A$2:$E$18,2)*VLOOKUP($K70,'hist AL dimres'!$A$2:$E$18,2)*$E70)*4)/1000000)</f>
        <v>1104.1505279999999</v>
      </c>
      <c r="N70" s="77">
        <f>$G70*(((VLOOKUP($H70,'hist AL dimres'!$A$2:$E$18,3)*VLOOKUP($I70,'hist AL dimres'!$A$2:$E$18,3)*VLOOKUP($J70,'hist AL dimres'!$A$2:$E$18,3)*VLOOKUP($K70,'hist AL dimres'!$A$2:$E$18,3)*$E70)*4)/1000000)</f>
        <v>276.03763199999997</v>
      </c>
      <c r="O70" s="77">
        <f>$G70*(((VLOOKUP($H70,'hist AL dimres'!$A$2:$E$18,4)*VLOOKUP($I70,'hist AL dimres'!$A$2:$E$18,4)*VLOOKUP($J70,'hist AL dimres'!$A$2:$E$18,4)*VLOOKUP($K70,'hist AL dimres'!$A$2:$E$18,4)*$E70)*4)/1000000)</f>
        <v>69.009407999999993</v>
      </c>
      <c r="P70" s="77">
        <f>$G70*(((VLOOKUP($H70,'hist AL dimres'!$A$2:$E$18,5)*VLOOKUP($I70,'hist AL dimres'!$A$2:$E$18,5)*VLOOKUP($J70,'hist AL dimres'!$A$2:$E$18,5)*VLOOKUP($K70,'hist AL dimres'!$A$2:$E$18,5)*$E70)*4)/1000000)</f>
        <v>17.252351999999998</v>
      </c>
    </row>
    <row r="71" spans="1:16" ht="13">
      <c r="A71" s="16">
        <v>1</v>
      </c>
      <c r="B71" s="17" t="s">
        <v>768</v>
      </c>
      <c r="C71" s="220" t="s">
        <v>1054</v>
      </c>
      <c r="D71" s="75" t="s">
        <v>871</v>
      </c>
      <c r="E71" s="76">
        <v>12</v>
      </c>
      <c r="F71" s="16" t="s">
        <v>463</v>
      </c>
      <c r="G71" s="16">
        <v>1</v>
      </c>
      <c r="H71" s="15" t="s">
        <v>2934</v>
      </c>
      <c r="I71" s="15" t="s">
        <v>2898</v>
      </c>
      <c r="J71" s="15" t="s">
        <v>3050</v>
      </c>
      <c r="K71" s="15">
        <v>1</v>
      </c>
      <c r="L71" s="16">
        <v>3</v>
      </c>
      <c r="M71" s="77">
        <f>$G71*(((VLOOKUP($H71,'hist AL dimres'!$A$2:$E$18,2)*VLOOKUP($I71,'hist AL dimres'!$A$2:$E$18,2)*VLOOKUP($J71,'hist AL dimres'!$A$2:$E$18,2)*VLOOKUP($K71,'hist AL dimres'!$A$2:$E$18,2)*$E71)*4)/1000000)</f>
        <v>1104.1505279999999</v>
      </c>
      <c r="N71" s="77">
        <f>$G71*(((VLOOKUP($H71,'hist AL dimres'!$A$2:$E$18,3)*VLOOKUP($I71,'hist AL dimres'!$A$2:$E$18,3)*VLOOKUP($J71,'hist AL dimres'!$A$2:$E$18,3)*VLOOKUP($K71,'hist AL dimres'!$A$2:$E$18,3)*$E71)*4)/1000000)</f>
        <v>276.03763199999997</v>
      </c>
      <c r="O71" s="77">
        <f>$G71*(((VLOOKUP($H71,'hist AL dimres'!$A$2:$E$18,4)*VLOOKUP($I71,'hist AL dimres'!$A$2:$E$18,4)*VLOOKUP($J71,'hist AL dimres'!$A$2:$E$18,4)*VLOOKUP($K71,'hist AL dimres'!$A$2:$E$18,4)*$E71)*4)/1000000)</f>
        <v>69.009407999999993</v>
      </c>
      <c r="P71" s="77">
        <f>$G71*(((VLOOKUP($H71,'hist AL dimres'!$A$2:$E$18,5)*VLOOKUP($I71,'hist AL dimres'!$A$2:$E$18,5)*VLOOKUP($J71,'hist AL dimres'!$A$2:$E$18,5)*VLOOKUP($K71,'hist AL dimres'!$A$2:$E$18,5)*$E71)*4)/1000000)</f>
        <v>17.252351999999998</v>
      </c>
    </row>
    <row r="72" spans="1:16" ht="13">
      <c r="A72" s="16">
        <v>1</v>
      </c>
      <c r="B72" s="17" t="s">
        <v>769</v>
      </c>
      <c r="C72" s="220" t="s">
        <v>1054</v>
      </c>
      <c r="D72" s="75" t="s">
        <v>871</v>
      </c>
      <c r="E72" s="76">
        <v>12</v>
      </c>
      <c r="F72" s="16" t="s">
        <v>463</v>
      </c>
      <c r="G72" s="16">
        <v>1</v>
      </c>
      <c r="H72" s="15" t="s">
        <v>2934</v>
      </c>
      <c r="I72" s="15" t="s">
        <v>2898</v>
      </c>
      <c r="J72" s="15" t="s">
        <v>717</v>
      </c>
      <c r="K72" s="15">
        <v>1</v>
      </c>
      <c r="L72" s="16">
        <v>3</v>
      </c>
      <c r="M72" s="77">
        <f>$G72*(((VLOOKUP($H72,'hist AL dimres'!$A$2:$E$18,2)*VLOOKUP($I72,'hist AL dimres'!$A$2:$E$18,2)*VLOOKUP($J72,'hist AL dimres'!$A$2:$E$18,2)*VLOOKUP($K72,'hist AL dimres'!$A$2:$E$18,2)*$E72)*4)/1000000)</f>
        <v>1146.6178560000001</v>
      </c>
      <c r="N72" s="77">
        <f>$G72*(((VLOOKUP($H72,'hist AL dimres'!$A$2:$E$18,3)*VLOOKUP($I72,'hist AL dimres'!$A$2:$E$18,3)*VLOOKUP($J72,'hist AL dimres'!$A$2:$E$18,3)*VLOOKUP($K72,'hist AL dimres'!$A$2:$E$18,3)*$E72)*4)/1000000)</f>
        <v>286.65446400000002</v>
      </c>
      <c r="O72" s="77">
        <f>$G72*(((VLOOKUP($H72,'hist AL dimres'!$A$2:$E$18,4)*VLOOKUP($I72,'hist AL dimres'!$A$2:$E$18,4)*VLOOKUP($J72,'hist AL dimres'!$A$2:$E$18,4)*VLOOKUP($K72,'hist AL dimres'!$A$2:$E$18,4)*$E72)*4)/1000000)</f>
        <v>71.663616000000005</v>
      </c>
      <c r="P72" s="77">
        <f>$G72*(((VLOOKUP($H72,'hist AL dimres'!$A$2:$E$18,5)*VLOOKUP($I72,'hist AL dimres'!$A$2:$E$18,5)*VLOOKUP($J72,'hist AL dimres'!$A$2:$E$18,5)*VLOOKUP($K72,'hist AL dimres'!$A$2:$E$18,5)*$E72)*4)/1000000)</f>
        <v>17.915904000000001</v>
      </c>
    </row>
    <row r="73" spans="1:16" ht="13">
      <c r="A73" s="16">
        <v>1</v>
      </c>
      <c r="B73" s="17" t="s">
        <v>770</v>
      </c>
      <c r="C73" s="220" t="s">
        <v>1054</v>
      </c>
      <c r="D73" s="75" t="s">
        <v>871</v>
      </c>
      <c r="E73" s="76">
        <v>12</v>
      </c>
      <c r="F73" s="16" t="s">
        <v>463</v>
      </c>
      <c r="G73" s="16">
        <v>1</v>
      </c>
      <c r="H73" s="15" t="s">
        <v>2934</v>
      </c>
      <c r="I73" s="15" t="s">
        <v>2898</v>
      </c>
      <c r="J73" s="15" t="s">
        <v>717</v>
      </c>
      <c r="K73" s="15">
        <v>1</v>
      </c>
      <c r="L73" s="16">
        <v>3</v>
      </c>
      <c r="M73" s="77">
        <f>$G73*(((VLOOKUP($H73,'hist AL dimres'!$A$2:$E$18,2)*VLOOKUP($I73,'hist AL dimres'!$A$2:$E$18,2)*VLOOKUP($J73,'hist AL dimres'!$A$2:$E$18,2)*VLOOKUP($K73,'hist AL dimres'!$A$2:$E$18,2)*$E73)*4)/1000000)</f>
        <v>1146.6178560000001</v>
      </c>
      <c r="N73" s="77">
        <f>$G73*(((VLOOKUP($H73,'hist AL dimres'!$A$2:$E$18,3)*VLOOKUP($I73,'hist AL dimres'!$A$2:$E$18,3)*VLOOKUP($J73,'hist AL dimres'!$A$2:$E$18,3)*VLOOKUP($K73,'hist AL dimres'!$A$2:$E$18,3)*$E73)*4)/1000000)</f>
        <v>286.65446400000002</v>
      </c>
      <c r="O73" s="77">
        <f>$G73*(((VLOOKUP($H73,'hist AL dimres'!$A$2:$E$18,4)*VLOOKUP($I73,'hist AL dimres'!$A$2:$E$18,4)*VLOOKUP($J73,'hist AL dimres'!$A$2:$E$18,4)*VLOOKUP($K73,'hist AL dimres'!$A$2:$E$18,4)*$E73)*4)/1000000)</f>
        <v>71.663616000000005</v>
      </c>
      <c r="P73" s="77">
        <f>$G73*(((VLOOKUP($H73,'hist AL dimres'!$A$2:$E$18,5)*VLOOKUP($I73,'hist AL dimres'!$A$2:$E$18,5)*VLOOKUP($J73,'hist AL dimres'!$A$2:$E$18,5)*VLOOKUP($K73,'hist AL dimres'!$A$2:$E$18,5)*$E73)*4)/1000000)</f>
        <v>17.915904000000001</v>
      </c>
    </row>
    <row r="74" spans="1:16" ht="13">
      <c r="A74" s="16">
        <v>1</v>
      </c>
      <c r="B74" s="17" t="s">
        <v>771</v>
      </c>
      <c r="C74" s="220" t="s">
        <v>1054</v>
      </c>
      <c r="D74" s="75" t="s">
        <v>871</v>
      </c>
      <c r="E74" s="76">
        <v>12</v>
      </c>
      <c r="F74" s="16" t="s">
        <v>463</v>
      </c>
      <c r="G74" s="16">
        <v>1</v>
      </c>
      <c r="H74" s="15" t="s">
        <v>2934</v>
      </c>
      <c r="I74" s="15" t="s">
        <v>2898</v>
      </c>
      <c r="J74" s="15" t="s">
        <v>3050</v>
      </c>
      <c r="K74" s="15">
        <v>1</v>
      </c>
      <c r="L74" s="16">
        <v>3</v>
      </c>
      <c r="M74" s="77">
        <f>$G74*(((VLOOKUP($H74,'hist AL dimres'!$A$2:$E$18,2)*VLOOKUP($I74,'hist AL dimres'!$A$2:$E$18,2)*VLOOKUP($J74,'hist AL dimres'!$A$2:$E$18,2)*VLOOKUP($K74,'hist AL dimres'!$A$2:$E$18,2)*$E74)*4)/1000000)</f>
        <v>1104.1505279999999</v>
      </c>
      <c r="N74" s="77">
        <f>$G74*(((VLOOKUP($H74,'hist AL dimres'!$A$2:$E$18,3)*VLOOKUP($I74,'hist AL dimres'!$A$2:$E$18,3)*VLOOKUP($J74,'hist AL dimres'!$A$2:$E$18,3)*VLOOKUP($K74,'hist AL dimres'!$A$2:$E$18,3)*$E74)*4)/1000000)</f>
        <v>276.03763199999997</v>
      </c>
      <c r="O74" s="77">
        <f>$G74*(((VLOOKUP($H74,'hist AL dimres'!$A$2:$E$18,4)*VLOOKUP($I74,'hist AL dimres'!$A$2:$E$18,4)*VLOOKUP($J74,'hist AL dimres'!$A$2:$E$18,4)*VLOOKUP($K74,'hist AL dimres'!$A$2:$E$18,4)*$E74)*4)/1000000)</f>
        <v>69.009407999999993</v>
      </c>
      <c r="P74" s="77">
        <f>$G74*(((VLOOKUP($H74,'hist AL dimres'!$A$2:$E$18,5)*VLOOKUP($I74,'hist AL dimres'!$A$2:$E$18,5)*VLOOKUP($J74,'hist AL dimres'!$A$2:$E$18,5)*VLOOKUP($K74,'hist AL dimres'!$A$2:$E$18,5)*$E74)*4)/1000000)</f>
        <v>17.252351999999998</v>
      </c>
    </row>
    <row r="75" spans="1:16" ht="13">
      <c r="A75" s="16">
        <v>1</v>
      </c>
      <c r="B75" s="17" t="s">
        <v>772</v>
      </c>
      <c r="C75" s="220" t="s">
        <v>1054</v>
      </c>
      <c r="D75" s="75" t="s">
        <v>871</v>
      </c>
      <c r="E75" s="76">
        <v>12</v>
      </c>
      <c r="F75" s="16" t="s">
        <v>463</v>
      </c>
      <c r="G75" s="16">
        <v>1</v>
      </c>
      <c r="H75" s="15" t="s">
        <v>2934</v>
      </c>
      <c r="I75" s="15" t="s">
        <v>2898</v>
      </c>
      <c r="J75" s="15" t="s">
        <v>3050</v>
      </c>
      <c r="K75" s="15">
        <v>1</v>
      </c>
      <c r="L75" s="16">
        <v>3</v>
      </c>
      <c r="M75" s="77">
        <f>$G75*(((VLOOKUP($H75,'hist AL dimres'!$A$2:$E$18,2)*VLOOKUP($I75,'hist AL dimres'!$A$2:$E$18,2)*VLOOKUP($J75,'hist AL dimres'!$A$2:$E$18,2)*VLOOKUP($K75,'hist AL dimres'!$A$2:$E$18,2)*$E75)*4)/1000000)</f>
        <v>1104.1505279999999</v>
      </c>
      <c r="N75" s="77">
        <f>$G75*(((VLOOKUP($H75,'hist AL dimres'!$A$2:$E$18,3)*VLOOKUP($I75,'hist AL dimres'!$A$2:$E$18,3)*VLOOKUP($J75,'hist AL dimres'!$A$2:$E$18,3)*VLOOKUP($K75,'hist AL dimres'!$A$2:$E$18,3)*$E75)*4)/1000000)</f>
        <v>276.03763199999997</v>
      </c>
      <c r="O75" s="77">
        <f>$G75*(((VLOOKUP($H75,'hist AL dimres'!$A$2:$E$18,4)*VLOOKUP($I75,'hist AL dimres'!$A$2:$E$18,4)*VLOOKUP($J75,'hist AL dimres'!$A$2:$E$18,4)*VLOOKUP($K75,'hist AL dimres'!$A$2:$E$18,4)*$E75)*4)/1000000)</f>
        <v>69.009407999999993</v>
      </c>
      <c r="P75" s="77">
        <f>$G75*(((VLOOKUP($H75,'hist AL dimres'!$A$2:$E$18,5)*VLOOKUP($I75,'hist AL dimres'!$A$2:$E$18,5)*VLOOKUP($J75,'hist AL dimres'!$A$2:$E$18,5)*VLOOKUP($K75,'hist AL dimres'!$A$2:$E$18,5)*$E75)*4)/1000000)</f>
        <v>17.252351999999998</v>
      </c>
    </row>
    <row r="76" spans="1:16" ht="13">
      <c r="A76" s="16">
        <v>1</v>
      </c>
      <c r="B76" s="17" t="s">
        <v>773</v>
      </c>
      <c r="C76" s="220" t="s">
        <v>1054</v>
      </c>
      <c r="D76" s="75" t="s">
        <v>871</v>
      </c>
      <c r="E76" s="76">
        <v>12</v>
      </c>
      <c r="F76" s="16" t="s">
        <v>463</v>
      </c>
      <c r="G76" s="16">
        <v>1</v>
      </c>
      <c r="H76" s="15" t="s">
        <v>2934</v>
      </c>
      <c r="I76" s="15" t="s">
        <v>2898</v>
      </c>
      <c r="J76" s="15" t="s">
        <v>3050</v>
      </c>
      <c r="K76" s="15">
        <v>1</v>
      </c>
      <c r="L76" s="16">
        <v>3</v>
      </c>
      <c r="M76" s="77">
        <f>$G76*(((VLOOKUP($H76,'hist AL dimres'!$A$2:$E$18,2)*VLOOKUP($I76,'hist AL dimres'!$A$2:$E$18,2)*VLOOKUP($J76,'hist AL dimres'!$A$2:$E$18,2)*VLOOKUP($K76,'hist AL dimres'!$A$2:$E$18,2)*$E76)*4)/1000000)</f>
        <v>1104.1505279999999</v>
      </c>
      <c r="N76" s="77">
        <f>$G76*(((VLOOKUP($H76,'hist AL dimres'!$A$2:$E$18,3)*VLOOKUP($I76,'hist AL dimres'!$A$2:$E$18,3)*VLOOKUP($J76,'hist AL dimres'!$A$2:$E$18,3)*VLOOKUP($K76,'hist AL dimres'!$A$2:$E$18,3)*$E76)*4)/1000000)</f>
        <v>276.03763199999997</v>
      </c>
      <c r="O76" s="77">
        <f>$G76*(((VLOOKUP($H76,'hist AL dimres'!$A$2:$E$18,4)*VLOOKUP($I76,'hist AL dimres'!$A$2:$E$18,4)*VLOOKUP($J76,'hist AL dimres'!$A$2:$E$18,4)*VLOOKUP($K76,'hist AL dimres'!$A$2:$E$18,4)*$E76)*4)/1000000)</f>
        <v>69.009407999999993</v>
      </c>
      <c r="P76" s="77">
        <f>$G76*(((VLOOKUP($H76,'hist AL dimres'!$A$2:$E$18,5)*VLOOKUP($I76,'hist AL dimres'!$A$2:$E$18,5)*VLOOKUP($J76,'hist AL dimres'!$A$2:$E$18,5)*VLOOKUP($K76,'hist AL dimres'!$A$2:$E$18,5)*$E76)*4)/1000000)</f>
        <v>17.252351999999998</v>
      </c>
    </row>
    <row r="77" spans="1:16" ht="13">
      <c r="A77" s="16">
        <v>1</v>
      </c>
      <c r="B77" s="17" t="s">
        <v>774</v>
      </c>
      <c r="C77" s="220" t="s">
        <v>1054</v>
      </c>
      <c r="D77" s="75" t="s">
        <v>871</v>
      </c>
      <c r="E77" s="76">
        <v>12</v>
      </c>
      <c r="F77" s="16" t="s">
        <v>463</v>
      </c>
      <c r="G77" s="16">
        <v>1</v>
      </c>
      <c r="H77" s="15" t="s">
        <v>2934</v>
      </c>
      <c r="I77" s="15" t="s">
        <v>2898</v>
      </c>
      <c r="J77" s="15" t="s">
        <v>3050</v>
      </c>
      <c r="K77" s="15">
        <v>1</v>
      </c>
      <c r="L77" s="16">
        <v>3</v>
      </c>
      <c r="M77" s="77">
        <f>$G77*(((VLOOKUP($H77,'hist AL dimres'!$A$2:$E$18,2)*VLOOKUP($I77,'hist AL dimres'!$A$2:$E$18,2)*VLOOKUP($J77,'hist AL dimres'!$A$2:$E$18,2)*VLOOKUP($K77,'hist AL dimres'!$A$2:$E$18,2)*$E77)*4)/1000000)</f>
        <v>1104.1505279999999</v>
      </c>
      <c r="N77" s="77">
        <f>$G77*(((VLOOKUP($H77,'hist AL dimres'!$A$2:$E$18,3)*VLOOKUP($I77,'hist AL dimres'!$A$2:$E$18,3)*VLOOKUP($J77,'hist AL dimres'!$A$2:$E$18,3)*VLOOKUP($K77,'hist AL dimres'!$A$2:$E$18,3)*$E77)*4)/1000000)</f>
        <v>276.03763199999997</v>
      </c>
      <c r="O77" s="77">
        <f>$G77*(((VLOOKUP($H77,'hist AL dimres'!$A$2:$E$18,4)*VLOOKUP($I77,'hist AL dimres'!$A$2:$E$18,4)*VLOOKUP($J77,'hist AL dimres'!$A$2:$E$18,4)*VLOOKUP($K77,'hist AL dimres'!$A$2:$E$18,4)*$E77)*4)/1000000)</f>
        <v>69.009407999999993</v>
      </c>
      <c r="P77" s="77">
        <f>$G77*(((VLOOKUP($H77,'hist AL dimres'!$A$2:$E$18,5)*VLOOKUP($I77,'hist AL dimres'!$A$2:$E$18,5)*VLOOKUP($J77,'hist AL dimres'!$A$2:$E$18,5)*VLOOKUP($K77,'hist AL dimres'!$A$2:$E$18,5)*$E77)*4)/1000000)</f>
        <v>17.252351999999998</v>
      </c>
    </row>
    <row r="78" spans="1:16" ht="13">
      <c r="A78" s="16">
        <v>1</v>
      </c>
      <c r="B78" s="17" t="s">
        <v>775</v>
      </c>
      <c r="C78" s="220" t="s">
        <v>1054</v>
      </c>
      <c r="D78" s="75" t="s">
        <v>871</v>
      </c>
      <c r="E78" s="76">
        <v>12</v>
      </c>
      <c r="F78" s="16" t="s">
        <v>463</v>
      </c>
      <c r="G78" s="16">
        <v>1</v>
      </c>
      <c r="H78" s="15" t="s">
        <v>2934</v>
      </c>
      <c r="I78" s="15" t="s">
        <v>2898</v>
      </c>
      <c r="J78" s="15" t="s">
        <v>3050</v>
      </c>
      <c r="K78" s="15">
        <v>1</v>
      </c>
      <c r="L78" s="16">
        <v>3</v>
      </c>
      <c r="M78" s="77">
        <f>$G78*(((VLOOKUP($H78,'hist AL dimres'!$A$2:$E$18,2)*VLOOKUP($I78,'hist AL dimres'!$A$2:$E$18,2)*VLOOKUP($J78,'hist AL dimres'!$A$2:$E$18,2)*VLOOKUP($K78,'hist AL dimres'!$A$2:$E$18,2)*$E78)*4)/1000000)</f>
        <v>1104.1505279999999</v>
      </c>
      <c r="N78" s="77">
        <f>$G78*(((VLOOKUP($H78,'hist AL dimres'!$A$2:$E$18,3)*VLOOKUP($I78,'hist AL dimres'!$A$2:$E$18,3)*VLOOKUP($J78,'hist AL dimres'!$A$2:$E$18,3)*VLOOKUP($K78,'hist AL dimres'!$A$2:$E$18,3)*$E78)*4)/1000000)</f>
        <v>276.03763199999997</v>
      </c>
      <c r="O78" s="77">
        <f>$G78*(((VLOOKUP($H78,'hist AL dimres'!$A$2:$E$18,4)*VLOOKUP($I78,'hist AL dimres'!$A$2:$E$18,4)*VLOOKUP($J78,'hist AL dimres'!$A$2:$E$18,4)*VLOOKUP($K78,'hist AL dimres'!$A$2:$E$18,4)*$E78)*4)/1000000)</f>
        <v>69.009407999999993</v>
      </c>
      <c r="P78" s="77">
        <f>$G78*(((VLOOKUP($H78,'hist AL dimres'!$A$2:$E$18,5)*VLOOKUP($I78,'hist AL dimres'!$A$2:$E$18,5)*VLOOKUP($J78,'hist AL dimres'!$A$2:$E$18,5)*VLOOKUP($K78,'hist AL dimres'!$A$2:$E$18,5)*$E78)*4)/1000000)</f>
        <v>17.252351999999998</v>
      </c>
    </row>
    <row r="79" spans="1:16" ht="13">
      <c r="A79" s="16">
        <v>1</v>
      </c>
      <c r="B79" s="17" t="s">
        <v>533</v>
      </c>
      <c r="C79" s="220" t="s">
        <v>1054</v>
      </c>
      <c r="D79" s="75" t="s">
        <v>871</v>
      </c>
      <c r="E79" s="76">
        <v>12</v>
      </c>
      <c r="F79" s="16" t="s">
        <v>463</v>
      </c>
      <c r="G79" s="16">
        <v>1</v>
      </c>
      <c r="H79" s="15" t="s">
        <v>2934</v>
      </c>
      <c r="I79" s="15" t="s">
        <v>2898</v>
      </c>
      <c r="J79" s="15">
        <v>1</v>
      </c>
      <c r="K79" s="15">
        <v>1</v>
      </c>
      <c r="L79" s="16">
        <v>2</v>
      </c>
      <c r="M79" s="77">
        <f>$G79*(((VLOOKUP($H79,'hist AL dimres'!$A$2:$E$18,2)*VLOOKUP($I79,'hist AL dimres'!$A$2:$E$18,2)*VLOOKUP($J79,'hist AL dimres'!$A$2:$E$18,2)*VLOOKUP($K79,'hist AL dimres'!$A$2:$E$18,2)*$E79)*4)/1000000)</f>
        <v>42.467328000000002</v>
      </c>
      <c r="N79" s="77">
        <f>$G79*(((VLOOKUP($H79,'hist AL dimres'!$A$2:$E$18,3)*VLOOKUP($I79,'hist AL dimres'!$A$2:$E$18,3)*VLOOKUP($J79,'hist AL dimres'!$A$2:$E$18,3)*VLOOKUP($K79,'hist AL dimres'!$A$2:$E$18,3)*$E79)*4)/1000000)</f>
        <v>10.616832</v>
      </c>
      <c r="O79" s="77">
        <f>$G79*(((VLOOKUP($H79,'hist AL dimres'!$A$2:$E$18,4)*VLOOKUP($I79,'hist AL dimres'!$A$2:$E$18,4)*VLOOKUP($J79,'hist AL dimres'!$A$2:$E$18,4)*VLOOKUP($K79,'hist AL dimres'!$A$2:$E$18,4)*$E79)*4)/1000000)</f>
        <v>2.6542080000000001</v>
      </c>
      <c r="P79" s="77">
        <f>$G79*(((VLOOKUP($H79,'hist AL dimres'!$A$2:$E$18,5)*VLOOKUP($I79,'hist AL dimres'!$A$2:$E$18,5)*VLOOKUP($J79,'hist AL dimres'!$A$2:$E$18,5)*VLOOKUP($K79,'hist AL dimres'!$A$2:$E$18,5)*$E79)*4)/1000000)</f>
        <v>0.66355200000000003</v>
      </c>
    </row>
    <row r="80" spans="1:16" ht="13">
      <c r="A80" s="16">
        <v>1</v>
      </c>
      <c r="B80" s="17" t="s">
        <v>747</v>
      </c>
      <c r="C80" s="220" t="s">
        <v>1054</v>
      </c>
      <c r="D80" s="75" t="s">
        <v>871</v>
      </c>
      <c r="E80" s="76">
        <v>12</v>
      </c>
      <c r="F80" s="16" t="s">
        <v>702</v>
      </c>
      <c r="G80" s="16">
        <v>1</v>
      </c>
      <c r="H80" s="15" t="s">
        <v>2934</v>
      </c>
      <c r="I80" s="15" t="s">
        <v>2898</v>
      </c>
      <c r="J80" s="15">
        <v>1</v>
      </c>
      <c r="K80" s="15">
        <v>1</v>
      </c>
      <c r="L80" s="16">
        <v>2</v>
      </c>
      <c r="M80" s="77">
        <f>$G80*(((VLOOKUP($H80,'hist AL dimres'!$A$2:$E$18,2)*VLOOKUP($I80,'hist AL dimres'!$A$2:$E$18,2)*VLOOKUP($J80,'hist AL dimres'!$A$2:$E$18,2)*VLOOKUP($K80,'hist AL dimres'!$A$2:$E$18,2)*$E80)*4)/1000000)</f>
        <v>42.467328000000002</v>
      </c>
      <c r="N80" s="77">
        <f>$G80*(((VLOOKUP($H80,'hist AL dimres'!$A$2:$E$18,3)*VLOOKUP($I80,'hist AL dimres'!$A$2:$E$18,3)*VLOOKUP($J80,'hist AL dimres'!$A$2:$E$18,3)*VLOOKUP($K80,'hist AL dimres'!$A$2:$E$18,3)*$E80)*4)/1000000)</f>
        <v>10.616832</v>
      </c>
      <c r="O80" s="77">
        <f>$G80*(((VLOOKUP($H80,'hist AL dimres'!$A$2:$E$18,4)*VLOOKUP($I80,'hist AL dimres'!$A$2:$E$18,4)*VLOOKUP($J80,'hist AL dimres'!$A$2:$E$18,4)*VLOOKUP($K80,'hist AL dimres'!$A$2:$E$18,4)*$E80)*4)/1000000)</f>
        <v>2.6542080000000001</v>
      </c>
      <c r="P80" s="77">
        <f>$G80*(((VLOOKUP($H80,'hist AL dimres'!$A$2:$E$18,5)*VLOOKUP($I80,'hist AL dimres'!$A$2:$E$18,5)*VLOOKUP($J80,'hist AL dimres'!$A$2:$E$18,5)*VLOOKUP($K80,'hist AL dimres'!$A$2:$E$18,5)*$E80)*4)/1000000)</f>
        <v>0.66355200000000003</v>
      </c>
    </row>
    <row r="81" spans="1:16" ht="13">
      <c r="A81" s="16">
        <v>1</v>
      </c>
      <c r="B81" s="17" t="s">
        <v>748</v>
      </c>
      <c r="C81" s="220" t="s">
        <v>1054</v>
      </c>
      <c r="D81" s="75" t="s">
        <v>871</v>
      </c>
      <c r="E81" s="76">
        <v>12</v>
      </c>
      <c r="F81" s="16" t="s">
        <v>702</v>
      </c>
      <c r="G81" s="16">
        <v>1</v>
      </c>
      <c r="H81" s="15" t="s">
        <v>2934</v>
      </c>
      <c r="I81" s="15" t="s">
        <v>2898</v>
      </c>
      <c r="J81" s="15">
        <v>1</v>
      </c>
      <c r="K81" s="15">
        <v>1</v>
      </c>
      <c r="L81" s="16">
        <v>2</v>
      </c>
      <c r="M81" s="77">
        <f>$G81*(((VLOOKUP($H81,'hist AL dimres'!$A$2:$E$18,2)*VLOOKUP($I81,'hist AL dimres'!$A$2:$E$18,2)*VLOOKUP($J81,'hist AL dimres'!$A$2:$E$18,2)*VLOOKUP($K81,'hist AL dimres'!$A$2:$E$18,2)*$E81)*4)/1000000)</f>
        <v>42.467328000000002</v>
      </c>
      <c r="N81" s="77">
        <f>$G81*(((VLOOKUP($H81,'hist AL dimres'!$A$2:$E$18,3)*VLOOKUP($I81,'hist AL dimres'!$A$2:$E$18,3)*VLOOKUP($J81,'hist AL dimres'!$A$2:$E$18,3)*VLOOKUP($K81,'hist AL dimres'!$A$2:$E$18,3)*$E81)*4)/1000000)</f>
        <v>10.616832</v>
      </c>
      <c r="O81" s="77">
        <f>$G81*(((VLOOKUP($H81,'hist AL dimres'!$A$2:$E$18,4)*VLOOKUP($I81,'hist AL dimres'!$A$2:$E$18,4)*VLOOKUP($J81,'hist AL dimres'!$A$2:$E$18,4)*VLOOKUP($K81,'hist AL dimres'!$A$2:$E$18,4)*$E81)*4)/1000000)</f>
        <v>2.6542080000000001</v>
      </c>
      <c r="P81" s="77">
        <f>$G81*(((VLOOKUP($H81,'hist AL dimres'!$A$2:$E$18,5)*VLOOKUP($I81,'hist AL dimres'!$A$2:$E$18,5)*VLOOKUP($J81,'hist AL dimres'!$A$2:$E$18,5)*VLOOKUP($K81,'hist AL dimres'!$A$2:$E$18,5)*$E81)*4)/1000000)</f>
        <v>0.66355200000000003</v>
      </c>
    </row>
    <row r="82" spans="1:16" ht="13">
      <c r="A82" s="16">
        <v>1</v>
      </c>
      <c r="B82" s="17" t="s">
        <v>534</v>
      </c>
      <c r="C82" s="220" t="s">
        <v>1054</v>
      </c>
      <c r="D82" s="75" t="s">
        <v>871</v>
      </c>
      <c r="E82" s="76">
        <v>12</v>
      </c>
      <c r="F82" s="16" t="s">
        <v>702</v>
      </c>
      <c r="G82" s="16">
        <v>1</v>
      </c>
      <c r="H82" s="15" t="s">
        <v>2934</v>
      </c>
      <c r="I82" s="15" t="s">
        <v>2898</v>
      </c>
      <c r="J82" s="15">
        <v>1</v>
      </c>
      <c r="K82" s="15">
        <v>1</v>
      </c>
      <c r="L82" s="16">
        <v>2</v>
      </c>
      <c r="M82" s="77">
        <f>$G82*(((VLOOKUP($H82,'hist AL dimres'!$A$2:$E$18,2)*VLOOKUP($I82,'hist AL dimres'!$A$2:$E$18,2)*VLOOKUP($J82,'hist AL dimres'!$A$2:$E$18,2)*VLOOKUP($K82,'hist AL dimres'!$A$2:$E$18,2)*$E82)*4)/1000000)</f>
        <v>42.467328000000002</v>
      </c>
      <c r="N82" s="77">
        <f>$G82*(((VLOOKUP($H82,'hist AL dimres'!$A$2:$E$18,3)*VLOOKUP($I82,'hist AL dimres'!$A$2:$E$18,3)*VLOOKUP($J82,'hist AL dimres'!$A$2:$E$18,3)*VLOOKUP($K82,'hist AL dimres'!$A$2:$E$18,3)*$E82)*4)/1000000)</f>
        <v>10.616832</v>
      </c>
      <c r="O82" s="77">
        <f>$G82*(((VLOOKUP($H82,'hist AL dimres'!$A$2:$E$18,4)*VLOOKUP($I82,'hist AL dimres'!$A$2:$E$18,4)*VLOOKUP($J82,'hist AL dimres'!$A$2:$E$18,4)*VLOOKUP($K82,'hist AL dimres'!$A$2:$E$18,4)*$E82)*4)/1000000)</f>
        <v>2.6542080000000001</v>
      </c>
      <c r="P82" s="77">
        <f>$G82*(((VLOOKUP($H82,'hist AL dimres'!$A$2:$E$18,5)*VLOOKUP($I82,'hist AL dimres'!$A$2:$E$18,5)*VLOOKUP($J82,'hist AL dimres'!$A$2:$E$18,5)*VLOOKUP($K82,'hist AL dimres'!$A$2:$E$18,5)*$E82)*4)/1000000)</f>
        <v>0.66355200000000003</v>
      </c>
    </row>
    <row r="83" spans="1:16" ht="13">
      <c r="A83" s="16">
        <v>1</v>
      </c>
      <c r="B83" s="17" t="s">
        <v>776</v>
      </c>
      <c r="C83" s="220" t="s">
        <v>1054</v>
      </c>
      <c r="D83" s="75" t="s">
        <v>871</v>
      </c>
      <c r="E83" s="76">
        <v>12</v>
      </c>
      <c r="F83" s="16" t="s">
        <v>463</v>
      </c>
      <c r="G83" s="16">
        <v>1</v>
      </c>
      <c r="H83" s="15" t="s">
        <v>2934</v>
      </c>
      <c r="I83" s="15" t="s">
        <v>2898</v>
      </c>
      <c r="J83" s="15">
        <v>1</v>
      </c>
      <c r="K83" s="15">
        <v>1</v>
      </c>
      <c r="L83" s="16">
        <v>2</v>
      </c>
      <c r="M83" s="77">
        <f>$G83*(((VLOOKUP($H83,'hist AL dimres'!$A$2:$E$18,2)*VLOOKUP($I83,'hist AL dimres'!$A$2:$E$18,2)*VLOOKUP($J83,'hist AL dimres'!$A$2:$E$18,2)*VLOOKUP($K83,'hist AL dimres'!$A$2:$E$18,2)*$E83)*4)/1000000)</f>
        <v>42.467328000000002</v>
      </c>
      <c r="N83" s="77">
        <f>$G83*(((VLOOKUP($H83,'hist AL dimres'!$A$2:$E$18,3)*VLOOKUP($I83,'hist AL dimres'!$A$2:$E$18,3)*VLOOKUP($J83,'hist AL dimres'!$A$2:$E$18,3)*VLOOKUP($K83,'hist AL dimres'!$A$2:$E$18,3)*$E83)*4)/1000000)</f>
        <v>10.616832</v>
      </c>
      <c r="O83" s="77">
        <f>$G83*(((VLOOKUP($H83,'hist AL dimres'!$A$2:$E$18,4)*VLOOKUP($I83,'hist AL dimres'!$A$2:$E$18,4)*VLOOKUP($J83,'hist AL dimres'!$A$2:$E$18,4)*VLOOKUP($K83,'hist AL dimres'!$A$2:$E$18,4)*$E83)*4)/1000000)</f>
        <v>2.6542080000000001</v>
      </c>
      <c r="P83" s="77">
        <f>$G83*(((VLOOKUP($H83,'hist AL dimres'!$A$2:$E$18,5)*VLOOKUP($I83,'hist AL dimres'!$A$2:$E$18,5)*VLOOKUP($J83,'hist AL dimres'!$A$2:$E$18,5)*VLOOKUP($K83,'hist AL dimres'!$A$2:$E$18,5)*$E83)*4)/1000000)</f>
        <v>0.66355200000000003</v>
      </c>
    </row>
    <row r="84" spans="1:16" ht="13">
      <c r="A84" s="16">
        <v>1</v>
      </c>
      <c r="B84" s="17" t="s">
        <v>1079</v>
      </c>
      <c r="C84" s="220" t="s">
        <v>1054</v>
      </c>
      <c r="D84" s="75" t="s">
        <v>871</v>
      </c>
      <c r="E84" s="76">
        <v>12</v>
      </c>
      <c r="F84" s="16" t="s">
        <v>463</v>
      </c>
      <c r="G84" s="16">
        <v>1</v>
      </c>
      <c r="H84" s="15" t="s">
        <v>2934</v>
      </c>
      <c r="I84" s="15" t="s">
        <v>2898</v>
      </c>
      <c r="J84" s="15">
        <v>1</v>
      </c>
      <c r="K84" s="15">
        <v>1</v>
      </c>
      <c r="L84" s="16">
        <v>2</v>
      </c>
      <c r="M84" s="77">
        <f>$G84*(((VLOOKUP($H84,'hist AL dimres'!$A$2:$E$18,2)*VLOOKUP($I84,'hist AL dimres'!$A$2:$E$18,2)*VLOOKUP($J84,'hist AL dimres'!$A$2:$E$18,2)*VLOOKUP($K84,'hist AL dimres'!$A$2:$E$18,2)*$E84)*4)/1000000)</f>
        <v>42.467328000000002</v>
      </c>
      <c r="N84" s="77">
        <f>$G84*(((VLOOKUP($H84,'hist AL dimres'!$A$2:$E$18,3)*VLOOKUP($I84,'hist AL dimres'!$A$2:$E$18,3)*VLOOKUP($J84,'hist AL dimres'!$A$2:$E$18,3)*VLOOKUP($K84,'hist AL dimres'!$A$2:$E$18,3)*$E84)*4)/1000000)</f>
        <v>10.616832</v>
      </c>
      <c r="O84" s="77">
        <f>$G84*(((VLOOKUP($H84,'hist AL dimres'!$A$2:$E$18,4)*VLOOKUP($I84,'hist AL dimres'!$A$2:$E$18,4)*VLOOKUP($J84,'hist AL dimres'!$A$2:$E$18,4)*VLOOKUP($K84,'hist AL dimres'!$A$2:$E$18,4)*$E84)*4)/1000000)</f>
        <v>2.6542080000000001</v>
      </c>
      <c r="P84" s="77">
        <f>$G84*(((VLOOKUP($H84,'hist AL dimres'!$A$2:$E$18,5)*VLOOKUP($I84,'hist AL dimres'!$A$2:$E$18,5)*VLOOKUP($J84,'hist AL dimres'!$A$2:$E$18,5)*VLOOKUP($K84,'hist AL dimres'!$A$2:$E$18,5)*$E84)*4)/1000000)</f>
        <v>0.66355200000000003</v>
      </c>
    </row>
    <row r="85" spans="1:16" ht="13">
      <c r="A85" s="16">
        <v>1</v>
      </c>
      <c r="B85" s="17" t="s">
        <v>1091</v>
      </c>
      <c r="C85" s="220" t="s">
        <v>1054</v>
      </c>
      <c r="D85" s="75" t="s">
        <v>871</v>
      </c>
      <c r="E85" s="76">
        <v>12</v>
      </c>
      <c r="F85" s="16" t="s">
        <v>463</v>
      </c>
      <c r="G85" s="16">
        <v>1</v>
      </c>
      <c r="H85" s="15" t="s">
        <v>2934</v>
      </c>
      <c r="I85" s="15" t="s">
        <v>2898</v>
      </c>
      <c r="J85" s="15">
        <v>1</v>
      </c>
      <c r="K85" s="15">
        <v>1</v>
      </c>
      <c r="L85" s="16">
        <v>2</v>
      </c>
      <c r="M85" s="77">
        <f>$G85*(((VLOOKUP($H85,'hist AL dimres'!$A$2:$E$18,2)*VLOOKUP($I85,'hist AL dimres'!$A$2:$E$18,2)*VLOOKUP($J85,'hist AL dimres'!$A$2:$E$18,2)*VLOOKUP($K85,'hist AL dimres'!$A$2:$E$18,2)*$E85)*4)/1000000)</f>
        <v>42.467328000000002</v>
      </c>
      <c r="N85" s="77">
        <f>$G85*(((VLOOKUP($H85,'hist AL dimres'!$A$2:$E$18,3)*VLOOKUP($I85,'hist AL dimres'!$A$2:$E$18,3)*VLOOKUP($J85,'hist AL dimres'!$A$2:$E$18,3)*VLOOKUP($K85,'hist AL dimres'!$A$2:$E$18,3)*$E85)*4)/1000000)</f>
        <v>10.616832</v>
      </c>
      <c r="O85" s="77">
        <f>$G85*(((VLOOKUP($H85,'hist AL dimres'!$A$2:$E$18,4)*VLOOKUP($I85,'hist AL dimres'!$A$2:$E$18,4)*VLOOKUP($J85,'hist AL dimres'!$A$2:$E$18,4)*VLOOKUP($K85,'hist AL dimres'!$A$2:$E$18,4)*$E85)*4)/1000000)</f>
        <v>2.6542080000000001</v>
      </c>
      <c r="P85" s="77">
        <f>$G85*(((VLOOKUP($H85,'hist AL dimres'!$A$2:$E$18,5)*VLOOKUP($I85,'hist AL dimres'!$A$2:$E$18,5)*VLOOKUP($J85,'hist AL dimres'!$A$2:$E$18,5)*VLOOKUP($K85,'hist AL dimres'!$A$2:$E$18,5)*$E85)*4)/1000000)</f>
        <v>0.66355200000000003</v>
      </c>
    </row>
    <row r="86" spans="1:16" ht="13">
      <c r="A86" s="16">
        <v>1</v>
      </c>
      <c r="B86" s="17" t="s">
        <v>1246</v>
      </c>
      <c r="C86" s="220" t="s">
        <v>1054</v>
      </c>
      <c r="D86" s="75" t="s">
        <v>871</v>
      </c>
      <c r="E86" s="76">
        <v>12</v>
      </c>
      <c r="F86" s="16" t="s">
        <v>463</v>
      </c>
      <c r="G86" s="16">
        <v>1</v>
      </c>
      <c r="H86" s="15" t="s">
        <v>2934</v>
      </c>
      <c r="I86" s="15" t="s">
        <v>2898</v>
      </c>
      <c r="J86" s="15">
        <v>1</v>
      </c>
      <c r="K86" s="15">
        <v>1</v>
      </c>
      <c r="L86" s="16">
        <v>2</v>
      </c>
      <c r="M86" s="77">
        <f>$G86*(((VLOOKUP($H86,'hist AL dimres'!$A$2:$E$18,2)*VLOOKUP($I86,'hist AL dimres'!$A$2:$E$18,2)*VLOOKUP($J86,'hist AL dimres'!$A$2:$E$18,2)*VLOOKUP($K86,'hist AL dimres'!$A$2:$E$18,2)*$E86)*4)/1000000)</f>
        <v>42.467328000000002</v>
      </c>
      <c r="N86" s="77">
        <f>$G86*(((VLOOKUP($H86,'hist AL dimres'!$A$2:$E$18,3)*VLOOKUP($I86,'hist AL dimres'!$A$2:$E$18,3)*VLOOKUP($J86,'hist AL dimres'!$A$2:$E$18,3)*VLOOKUP($K86,'hist AL dimres'!$A$2:$E$18,3)*$E86)*4)/1000000)</f>
        <v>10.616832</v>
      </c>
      <c r="O86" s="77">
        <f>$G86*(((VLOOKUP($H86,'hist AL dimres'!$A$2:$E$18,4)*VLOOKUP($I86,'hist AL dimres'!$A$2:$E$18,4)*VLOOKUP($J86,'hist AL dimres'!$A$2:$E$18,4)*VLOOKUP($K86,'hist AL dimres'!$A$2:$E$18,4)*$E86)*4)/1000000)</f>
        <v>2.6542080000000001</v>
      </c>
      <c r="P86" s="77">
        <f>$G86*(((VLOOKUP($H86,'hist AL dimres'!$A$2:$E$18,5)*VLOOKUP($I86,'hist AL dimres'!$A$2:$E$18,5)*VLOOKUP($J86,'hist AL dimres'!$A$2:$E$18,5)*VLOOKUP($K86,'hist AL dimres'!$A$2:$E$18,5)*$E86)*4)/1000000)</f>
        <v>0.66355200000000003</v>
      </c>
    </row>
    <row r="87" spans="1:16" ht="13">
      <c r="A87" s="16">
        <v>1</v>
      </c>
      <c r="B87" s="17" t="s">
        <v>749</v>
      </c>
      <c r="C87" s="220" t="s">
        <v>1054</v>
      </c>
      <c r="D87" s="75" t="s">
        <v>871</v>
      </c>
      <c r="E87" s="76">
        <v>12</v>
      </c>
      <c r="F87" s="16" t="s">
        <v>463</v>
      </c>
      <c r="G87" s="16">
        <v>1</v>
      </c>
      <c r="H87" s="15" t="s">
        <v>2934</v>
      </c>
      <c r="I87" s="15" t="s">
        <v>2898</v>
      </c>
      <c r="J87" s="15">
        <v>1</v>
      </c>
      <c r="K87" s="15">
        <v>1</v>
      </c>
      <c r="L87" s="16">
        <v>2</v>
      </c>
      <c r="M87" s="77">
        <f>$G87*(((VLOOKUP($H87,'hist AL dimres'!$A$2:$E$18,2)*VLOOKUP($I87,'hist AL dimres'!$A$2:$E$18,2)*VLOOKUP($J87,'hist AL dimres'!$A$2:$E$18,2)*VLOOKUP($K87,'hist AL dimres'!$A$2:$E$18,2)*$E87)*4)/1000000)</f>
        <v>42.467328000000002</v>
      </c>
      <c r="N87" s="77">
        <f>$G87*(((VLOOKUP($H87,'hist AL dimres'!$A$2:$E$18,3)*VLOOKUP($I87,'hist AL dimres'!$A$2:$E$18,3)*VLOOKUP($J87,'hist AL dimres'!$A$2:$E$18,3)*VLOOKUP($K87,'hist AL dimres'!$A$2:$E$18,3)*$E87)*4)/1000000)</f>
        <v>10.616832</v>
      </c>
      <c r="O87" s="77">
        <f>$G87*(((VLOOKUP($H87,'hist AL dimres'!$A$2:$E$18,4)*VLOOKUP($I87,'hist AL dimres'!$A$2:$E$18,4)*VLOOKUP($J87,'hist AL dimres'!$A$2:$E$18,4)*VLOOKUP($K87,'hist AL dimres'!$A$2:$E$18,4)*$E87)*4)/1000000)</f>
        <v>2.6542080000000001</v>
      </c>
      <c r="P87" s="77">
        <f>$G87*(((VLOOKUP($H87,'hist AL dimres'!$A$2:$E$18,5)*VLOOKUP($I87,'hist AL dimres'!$A$2:$E$18,5)*VLOOKUP($J87,'hist AL dimres'!$A$2:$E$18,5)*VLOOKUP($K87,'hist AL dimres'!$A$2:$E$18,5)*$E87)*4)/1000000)</f>
        <v>0.66355200000000003</v>
      </c>
    </row>
    <row r="88" spans="1:16" ht="13">
      <c r="A88" s="16">
        <v>1</v>
      </c>
      <c r="B88" s="17" t="s">
        <v>777</v>
      </c>
      <c r="C88" s="220" t="s">
        <v>1054</v>
      </c>
      <c r="D88" s="75" t="s">
        <v>871</v>
      </c>
      <c r="E88" s="76">
        <v>12</v>
      </c>
      <c r="F88" s="16" t="s">
        <v>463</v>
      </c>
      <c r="G88" s="16">
        <v>1</v>
      </c>
      <c r="H88" s="15" t="s">
        <v>2934</v>
      </c>
      <c r="I88" s="15" t="s">
        <v>2898</v>
      </c>
      <c r="J88" s="15">
        <v>1</v>
      </c>
      <c r="K88" s="15">
        <v>1</v>
      </c>
      <c r="L88" s="16">
        <v>2</v>
      </c>
      <c r="M88" s="77">
        <f>$G88*(((VLOOKUP($H88,'hist AL dimres'!$A$2:$E$18,2)*VLOOKUP($I88,'hist AL dimres'!$A$2:$E$18,2)*VLOOKUP($J88,'hist AL dimres'!$A$2:$E$18,2)*VLOOKUP($K88,'hist AL dimres'!$A$2:$E$18,2)*$E88)*4)/1000000)</f>
        <v>42.467328000000002</v>
      </c>
      <c r="N88" s="77">
        <f>$G88*(((VLOOKUP($H88,'hist AL dimres'!$A$2:$E$18,3)*VLOOKUP($I88,'hist AL dimres'!$A$2:$E$18,3)*VLOOKUP($J88,'hist AL dimres'!$A$2:$E$18,3)*VLOOKUP($K88,'hist AL dimres'!$A$2:$E$18,3)*$E88)*4)/1000000)</f>
        <v>10.616832</v>
      </c>
      <c r="O88" s="77">
        <f>$G88*(((VLOOKUP($H88,'hist AL dimres'!$A$2:$E$18,4)*VLOOKUP($I88,'hist AL dimres'!$A$2:$E$18,4)*VLOOKUP($J88,'hist AL dimres'!$A$2:$E$18,4)*VLOOKUP($K88,'hist AL dimres'!$A$2:$E$18,4)*$E88)*4)/1000000)</f>
        <v>2.6542080000000001</v>
      </c>
      <c r="P88" s="77">
        <f>$G88*(((VLOOKUP($H88,'hist AL dimres'!$A$2:$E$18,5)*VLOOKUP($I88,'hist AL dimres'!$A$2:$E$18,5)*VLOOKUP($J88,'hist AL dimres'!$A$2:$E$18,5)*VLOOKUP($K88,'hist AL dimres'!$A$2:$E$18,5)*$E88)*4)/1000000)</f>
        <v>0.66355200000000003</v>
      </c>
    </row>
    <row r="89" spans="1:16" ht="13">
      <c r="A89" s="16">
        <v>1</v>
      </c>
      <c r="B89" s="17" t="s">
        <v>778</v>
      </c>
      <c r="C89" s="220" t="s">
        <v>1054</v>
      </c>
      <c r="D89" s="75" t="s">
        <v>871</v>
      </c>
      <c r="E89" s="76">
        <v>12</v>
      </c>
      <c r="F89" s="16" t="s">
        <v>463</v>
      </c>
      <c r="G89" s="16">
        <v>1</v>
      </c>
      <c r="H89" s="15" t="s">
        <v>2934</v>
      </c>
      <c r="I89" s="15" t="s">
        <v>2898</v>
      </c>
      <c r="J89" s="15">
        <v>1</v>
      </c>
      <c r="K89" s="15">
        <v>1</v>
      </c>
      <c r="L89" s="16">
        <v>2</v>
      </c>
      <c r="M89" s="77">
        <f>$G89*(((VLOOKUP($H89,'hist AL dimres'!$A$2:$E$18,2)*VLOOKUP($I89,'hist AL dimres'!$A$2:$E$18,2)*VLOOKUP($J89,'hist AL dimres'!$A$2:$E$18,2)*VLOOKUP($K89,'hist AL dimres'!$A$2:$E$18,2)*$E89)*4)/1000000)</f>
        <v>42.467328000000002</v>
      </c>
      <c r="N89" s="77">
        <f>$G89*(((VLOOKUP($H89,'hist AL dimres'!$A$2:$E$18,3)*VLOOKUP($I89,'hist AL dimres'!$A$2:$E$18,3)*VLOOKUP($J89,'hist AL dimres'!$A$2:$E$18,3)*VLOOKUP($K89,'hist AL dimres'!$A$2:$E$18,3)*$E89)*4)/1000000)</f>
        <v>10.616832</v>
      </c>
      <c r="O89" s="77">
        <f>$G89*(((VLOOKUP($H89,'hist AL dimres'!$A$2:$E$18,4)*VLOOKUP($I89,'hist AL dimres'!$A$2:$E$18,4)*VLOOKUP($J89,'hist AL dimres'!$A$2:$E$18,4)*VLOOKUP($K89,'hist AL dimres'!$A$2:$E$18,4)*$E89)*4)/1000000)</f>
        <v>2.6542080000000001</v>
      </c>
      <c r="P89" s="77">
        <f>$G89*(((VLOOKUP($H89,'hist AL dimres'!$A$2:$E$18,5)*VLOOKUP($I89,'hist AL dimres'!$A$2:$E$18,5)*VLOOKUP($J89,'hist AL dimres'!$A$2:$E$18,5)*VLOOKUP($K89,'hist AL dimres'!$A$2:$E$18,5)*$E89)*4)/1000000)</f>
        <v>0.66355200000000003</v>
      </c>
    </row>
    <row r="90" spans="1:16" ht="13">
      <c r="A90" s="16">
        <v>1</v>
      </c>
      <c r="B90" s="17" t="s">
        <v>779</v>
      </c>
      <c r="C90" s="220" t="s">
        <v>1054</v>
      </c>
      <c r="D90" s="75" t="s">
        <v>871</v>
      </c>
      <c r="E90" s="76">
        <v>12</v>
      </c>
      <c r="F90" s="16" t="s">
        <v>463</v>
      </c>
      <c r="G90" s="16">
        <v>1</v>
      </c>
      <c r="H90" s="15" t="s">
        <v>2934</v>
      </c>
      <c r="I90" s="15" t="s">
        <v>2898</v>
      </c>
      <c r="J90" s="15">
        <v>1</v>
      </c>
      <c r="K90" s="15">
        <v>1</v>
      </c>
      <c r="L90" s="16">
        <v>2</v>
      </c>
      <c r="M90" s="77">
        <f>$G90*(((VLOOKUP($H90,'hist AL dimres'!$A$2:$E$18,2)*VLOOKUP($I90,'hist AL dimres'!$A$2:$E$18,2)*VLOOKUP($J90,'hist AL dimres'!$A$2:$E$18,2)*VLOOKUP($K90,'hist AL dimres'!$A$2:$E$18,2)*$E90)*4)/1000000)</f>
        <v>42.467328000000002</v>
      </c>
      <c r="N90" s="77">
        <f>$G90*(((VLOOKUP($H90,'hist AL dimres'!$A$2:$E$18,3)*VLOOKUP($I90,'hist AL dimres'!$A$2:$E$18,3)*VLOOKUP($J90,'hist AL dimres'!$A$2:$E$18,3)*VLOOKUP($K90,'hist AL dimres'!$A$2:$E$18,3)*$E90)*4)/1000000)</f>
        <v>10.616832</v>
      </c>
      <c r="O90" s="77">
        <f>$G90*(((VLOOKUP($H90,'hist AL dimres'!$A$2:$E$18,4)*VLOOKUP($I90,'hist AL dimres'!$A$2:$E$18,4)*VLOOKUP($J90,'hist AL dimres'!$A$2:$E$18,4)*VLOOKUP($K90,'hist AL dimres'!$A$2:$E$18,4)*$E90)*4)/1000000)</f>
        <v>2.6542080000000001</v>
      </c>
      <c r="P90" s="77">
        <f>$G90*(((VLOOKUP($H90,'hist AL dimres'!$A$2:$E$18,5)*VLOOKUP($I90,'hist AL dimres'!$A$2:$E$18,5)*VLOOKUP($J90,'hist AL dimres'!$A$2:$E$18,5)*VLOOKUP($K90,'hist AL dimres'!$A$2:$E$18,5)*$E90)*4)/1000000)</f>
        <v>0.66355200000000003</v>
      </c>
    </row>
    <row r="91" spans="1:16" ht="13">
      <c r="A91" s="16">
        <v>1</v>
      </c>
      <c r="B91" s="17" t="s">
        <v>755</v>
      </c>
      <c r="C91" s="220" t="s">
        <v>1054</v>
      </c>
      <c r="D91" s="75" t="s">
        <v>871</v>
      </c>
      <c r="E91" s="76">
        <v>12</v>
      </c>
      <c r="F91" s="16" t="s">
        <v>463</v>
      </c>
      <c r="G91" s="16">
        <v>1</v>
      </c>
      <c r="H91" s="15" t="s">
        <v>2934</v>
      </c>
      <c r="I91" s="15" t="s">
        <v>2898</v>
      </c>
      <c r="J91" s="15">
        <v>1</v>
      </c>
      <c r="K91" s="15">
        <v>1</v>
      </c>
      <c r="L91" s="16">
        <v>2</v>
      </c>
      <c r="M91" s="77">
        <f>$G91*(((VLOOKUP($H91,'hist AL dimres'!$A$2:$E$18,2)*VLOOKUP($I91,'hist AL dimres'!$A$2:$E$18,2)*VLOOKUP($J91,'hist AL dimres'!$A$2:$E$18,2)*VLOOKUP($K91,'hist AL dimres'!$A$2:$E$18,2)*$E91)*4)/1000000)</f>
        <v>42.467328000000002</v>
      </c>
      <c r="N91" s="77">
        <f>$G91*(((VLOOKUP($H91,'hist AL dimres'!$A$2:$E$18,3)*VLOOKUP($I91,'hist AL dimres'!$A$2:$E$18,3)*VLOOKUP($J91,'hist AL dimres'!$A$2:$E$18,3)*VLOOKUP($K91,'hist AL dimres'!$A$2:$E$18,3)*$E91)*4)/1000000)</f>
        <v>10.616832</v>
      </c>
      <c r="O91" s="77">
        <f>$G91*(((VLOOKUP($H91,'hist AL dimres'!$A$2:$E$18,4)*VLOOKUP($I91,'hist AL dimres'!$A$2:$E$18,4)*VLOOKUP($J91,'hist AL dimres'!$A$2:$E$18,4)*VLOOKUP($K91,'hist AL dimres'!$A$2:$E$18,4)*$E91)*4)/1000000)</f>
        <v>2.6542080000000001</v>
      </c>
      <c r="P91" s="77">
        <f>$G91*(((VLOOKUP($H91,'hist AL dimres'!$A$2:$E$18,5)*VLOOKUP($I91,'hist AL dimres'!$A$2:$E$18,5)*VLOOKUP($J91,'hist AL dimres'!$A$2:$E$18,5)*VLOOKUP($K91,'hist AL dimres'!$A$2:$E$18,5)*$E91)*4)/1000000)</f>
        <v>0.66355200000000003</v>
      </c>
    </row>
    <row r="92" spans="1:16" ht="13">
      <c r="A92" s="16">
        <v>1</v>
      </c>
      <c r="B92" s="17" t="s">
        <v>780</v>
      </c>
      <c r="C92" s="220" t="s">
        <v>1054</v>
      </c>
      <c r="D92" s="75" t="s">
        <v>871</v>
      </c>
      <c r="E92" s="76">
        <v>12</v>
      </c>
      <c r="F92" s="16" t="s">
        <v>463</v>
      </c>
      <c r="G92" s="16">
        <v>1</v>
      </c>
      <c r="H92" s="15" t="s">
        <v>2934</v>
      </c>
      <c r="I92" s="15" t="s">
        <v>2898</v>
      </c>
      <c r="J92" s="15">
        <v>1</v>
      </c>
      <c r="K92" s="15">
        <v>1</v>
      </c>
      <c r="L92" s="16">
        <v>2</v>
      </c>
      <c r="M92" s="77">
        <f>$G92*(((VLOOKUP($H92,'hist AL dimres'!$A$2:$E$18,2)*VLOOKUP($I92,'hist AL dimres'!$A$2:$E$18,2)*VLOOKUP($J92,'hist AL dimres'!$A$2:$E$18,2)*VLOOKUP($K92,'hist AL dimres'!$A$2:$E$18,2)*$E92)*4)/1000000)</f>
        <v>42.467328000000002</v>
      </c>
      <c r="N92" s="77">
        <f>$G92*(((VLOOKUP($H92,'hist AL dimres'!$A$2:$E$18,3)*VLOOKUP($I92,'hist AL dimres'!$A$2:$E$18,3)*VLOOKUP($J92,'hist AL dimres'!$A$2:$E$18,3)*VLOOKUP($K92,'hist AL dimres'!$A$2:$E$18,3)*$E92)*4)/1000000)</f>
        <v>10.616832</v>
      </c>
      <c r="O92" s="77">
        <f>$G92*(((VLOOKUP($H92,'hist AL dimres'!$A$2:$E$18,4)*VLOOKUP($I92,'hist AL dimres'!$A$2:$E$18,4)*VLOOKUP($J92,'hist AL dimres'!$A$2:$E$18,4)*VLOOKUP($K92,'hist AL dimres'!$A$2:$E$18,4)*$E92)*4)/1000000)</f>
        <v>2.6542080000000001</v>
      </c>
      <c r="P92" s="77">
        <f>$G92*(((VLOOKUP($H92,'hist AL dimres'!$A$2:$E$18,5)*VLOOKUP($I92,'hist AL dimres'!$A$2:$E$18,5)*VLOOKUP($J92,'hist AL dimres'!$A$2:$E$18,5)*VLOOKUP($K92,'hist AL dimres'!$A$2:$E$18,5)*$E92)*4)/1000000)</f>
        <v>0.66355200000000003</v>
      </c>
    </row>
    <row r="93" spans="1:16" ht="13">
      <c r="A93" s="16">
        <v>1</v>
      </c>
      <c r="B93" s="17" t="s">
        <v>781</v>
      </c>
      <c r="C93" s="220" t="s">
        <v>1054</v>
      </c>
      <c r="D93" s="75" t="s">
        <v>871</v>
      </c>
      <c r="E93" s="76">
        <v>12</v>
      </c>
      <c r="F93" s="16" t="s">
        <v>463</v>
      </c>
      <c r="G93" s="16">
        <v>1</v>
      </c>
      <c r="H93" s="15" t="s">
        <v>2934</v>
      </c>
      <c r="I93" s="15" t="s">
        <v>2898</v>
      </c>
      <c r="J93" s="15">
        <v>1</v>
      </c>
      <c r="K93" s="15">
        <v>1</v>
      </c>
      <c r="L93" s="16">
        <v>2</v>
      </c>
      <c r="M93" s="77">
        <f>$G93*(((VLOOKUP($H93,'hist AL dimres'!$A$2:$E$18,2)*VLOOKUP($I93,'hist AL dimres'!$A$2:$E$18,2)*VLOOKUP($J93,'hist AL dimres'!$A$2:$E$18,2)*VLOOKUP($K93,'hist AL dimres'!$A$2:$E$18,2)*$E93)*4)/1000000)</f>
        <v>42.467328000000002</v>
      </c>
      <c r="N93" s="77">
        <f>$G93*(((VLOOKUP($H93,'hist AL dimres'!$A$2:$E$18,3)*VLOOKUP($I93,'hist AL dimres'!$A$2:$E$18,3)*VLOOKUP($J93,'hist AL dimres'!$A$2:$E$18,3)*VLOOKUP($K93,'hist AL dimres'!$A$2:$E$18,3)*$E93)*4)/1000000)</f>
        <v>10.616832</v>
      </c>
      <c r="O93" s="77">
        <f>$G93*(((VLOOKUP($H93,'hist AL dimres'!$A$2:$E$18,4)*VLOOKUP($I93,'hist AL dimres'!$A$2:$E$18,4)*VLOOKUP($J93,'hist AL dimres'!$A$2:$E$18,4)*VLOOKUP($K93,'hist AL dimres'!$A$2:$E$18,4)*$E93)*4)/1000000)</f>
        <v>2.6542080000000001</v>
      </c>
      <c r="P93" s="77">
        <f>$G93*(((VLOOKUP($H93,'hist AL dimres'!$A$2:$E$18,5)*VLOOKUP($I93,'hist AL dimres'!$A$2:$E$18,5)*VLOOKUP($J93,'hist AL dimres'!$A$2:$E$18,5)*VLOOKUP($K93,'hist AL dimres'!$A$2:$E$18,5)*$E93)*4)/1000000)</f>
        <v>0.66355200000000003</v>
      </c>
    </row>
    <row r="94" spans="1:16" ht="13">
      <c r="A94" s="16">
        <v>1</v>
      </c>
      <c r="B94" s="17" t="s">
        <v>782</v>
      </c>
      <c r="C94" s="220" t="s">
        <v>1054</v>
      </c>
      <c r="D94" s="75" t="s">
        <v>871</v>
      </c>
      <c r="E94" s="76">
        <v>12</v>
      </c>
      <c r="F94" s="16" t="s">
        <v>463</v>
      </c>
      <c r="G94" s="16">
        <v>1</v>
      </c>
      <c r="H94" s="15" t="s">
        <v>2934</v>
      </c>
      <c r="I94" s="15" t="s">
        <v>2898</v>
      </c>
      <c r="J94" s="15" t="s">
        <v>3050</v>
      </c>
      <c r="K94" s="15">
        <v>1</v>
      </c>
      <c r="L94" s="16">
        <v>3</v>
      </c>
      <c r="M94" s="77">
        <f>$G94*(((VLOOKUP($H94,'hist AL dimres'!$A$2:$E$18,2)*VLOOKUP($I94,'hist AL dimres'!$A$2:$E$18,2)*VLOOKUP($J94,'hist AL dimres'!$A$2:$E$18,2)*VLOOKUP($K94,'hist AL dimres'!$A$2:$E$18,2)*$E94)*4)/1000000)</f>
        <v>1104.1505279999999</v>
      </c>
      <c r="N94" s="77">
        <f>$G94*(((VLOOKUP($H94,'hist AL dimres'!$A$2:$E$18,3)*VLOOKUP($I94,'hist AL dimres'!$A$2:$E$18,3)*VLOOKUP($J94,'hist AL dimres'!$A$2:$E$18,3)*VLOOKUP($K94,'hist AL dimres'!$A$2:$E$18,3)*$E94)*4)/1000000)</f>
        <v>276.03763199999997</v>
      </c>
      <c r="O94" s="77">
        <f>$G94*(((VLOOKUP($H94,'hist AL dimres'!$A$2:$E$18,4)*VLOOKUP($I94,'hist AL dimres'!$A$2:$E$18,4)*VLOOKUP($J94,'hist AL dimres'!$A$2:$E$18,4)*VLOOKUP($K94,'hist AL dimres'!$A$2:$E$18,4)*$E94)*4)/1000000)</f>
        <v>69.009407999999993</v>
      </c>
      <c r="P94" s="77">
        <f>$G94*(((VLOOKUP($H94,'hist AL dimres'!$A$2:$E$18,5)*VLOOKUP($I94,'hist AL dimres'!$A$2:$E$18,5)*VLOOKUP($J94,'hist AL dimres'!$A$2:$E$18,5)*VLOOKUP($K94,'hist AL dimres'!$A$2:$E$18,5)*$E94)*4)/1000000)</f>
        <v>17.252351999999998</v>
      </c>
    </row>
    <row r="95" spans="1:16" ht="13">
      <c r="A95" s="16">
        <v>1</v>
      </c>
      <c r="B95" s="17" t="s">
        <v>2921</v>
      </c>
      <c r="C95" s="220" t="s">
        <v>1054</v>
      </c>
      <c r="D95" s="75" t="s">
        <v>871</v>
      </c>
      <c r="E95" s="76">
        <v>12</v>
      </c>
      <c r="F95" s="16" t="s">
        <v>463</v>
      </c>
      <c r="G95" s="16">
        <v>1</v>
      </c>
      <c r="H95" s="15" t="s">
        <v>2934</v>
      </c>
      <c r="I95" s="15" t="s">
        <v>2898</v>
      </c>
      <c r="J95" s="15">
        <v>1</v>
      </c>
      <c r="K95" s="15">
        <v>1</v>
      </c>
      <c r="L95" s="16">
        <v>2</v>
      </c>
      <c r="M95" s="77">
        <f>$G95*(((VLOOKUP($H95,'hist AL dimres'!$A$2:$E$18,2)*VLOOKUP($I95,'hist AL dimres'!$A$2:$E$18,2)*VLOOKUP($J95,'hist AL dimres'!$A$2:$E$18,2)*VLOOKUP($K95,'hist AL dimres'!$A$2:$E$18,2)*$E95)*4)/1000000)</f>
        <v>42.467328000000002</v>
      </c>
      <c r="N95" s="77">
        <f>$G95*(((VLOOKUP($H95,'hist AL dimres'!$A$2:$E$18,3)*VLOOKUP($I95,'hist AL dimres'!$A$2:$E$18,3)*VLOOKUP($J95,'hist AL dimres'!$A$2:$E$18,3)*VLOOKUP($K95,'hist AL dimres'!$A$2:$E$18,3)*$E95)*4)/1000000)</f>
        <v>10.616832</v>
      </c>
      <c r="O95" s="77">
        <f>$G95*(((VLOOKUP($H95,'hist AL dimres'!$A$2:$E$18,4)*VLOOKUP($I95,'hist AL dimres'!$A$2:$E$18,4)*VLOOKUP($J95,'hist AL dimres'!$A$2:$E$18,4)*VLOOKUP($K95,'hist AL dimres'!$A$2:$E$18,4)*$E95)*4)/1000000)</f>
        <v>2.6542080000000001</v>
      </c>
      <c r="P95" s="77">
        <f>$G95*(((VLOOKUP($H95,'hist AL dimres'!$A$2:$E$18,5)*VLOOKUP($I95,'hist AL dimres'!$A$2:$E$18,5)*VLOOKUP($J95,'hist AL dimres'!$A$2:$E$18,5)*VLOOKUP($K95,'hist AL dimres'!$A$2:$E$18,5)*$E95)*4)/1000000)</f>
        <v>0.66355200000000003</v>
      </c>
    </row>
    <row r="96" spans="1:16" ht="13">
      <c r="A96" s="16">
        <v>1</v>
      </c>
      <c r="B96" s="17" t="s">
        <v>783</v>
      </c>
      <c r="C96" s="220" t="s">
        <v>1054</v>
      </c>
      <c r="D96" s="75" t="s">
        <v>871</v>
      </c>
      <c r="E96" s="76">
        <v>12</v>
      </c>
      <c r="F96" s="16" t="s">
        <v>463</v>
      </c>
      <c r="G96" s="16">
        <v>1</v>
      </c>
      <c r="H96" s="15" t="s">
        <v>2934</v>
      </c>
      <c r="I96" s="15" t="s">
        <v>2898</v>
      </c>
      <c r="J96" s="15" t="s">
        <v>3050</v>
      </c>
      <c r="K96" s="15">
        <v>1</v>
      </c>
      <c r="L96" s="16">
        <v>3</v>
      </c>
      <c r="M96" s="77">
        <f>$G96*(((VLOOKUP($H96,'hist AL dimres'!$A$2:$E$18,2)*VLOOKUP($I96,'hist AL dimres'!$A$2:$E$18,2)*VLOOKUP($J96,'hist AL dimres'!$A$2:$E$18,2)*VLOOKUP($K96,'hist AL dimres'!$A$2:$E$18,2)*$E96)*4)/1000000)</f>
        <v>1104.1505279999999</v>
      </c>
      <c r="N96" s="77">
        <f>$G96*(((VLOOKUP($H96,'hist AL dimres'!$A$2:$E$18,3)*VLOOKUP($I96,'hist AL dimres'!$A$2:$E$18,3)*VLOOKUP($J96,'hist AL dimres'!$A$2:$E$18,3)*VLOOKUP($K96,'hist AL dimres'!$A$2:$E$18,3)*$E96)*4)/1000000)</f>
        <v>276.03763199999997</v>
      </c>
      <c r="O96" s="77">
        <f>$G96*(((VLOOKUP($H96,'hist AL dimres'!$A$2:$E$18,4)*VLOOKUP($I96,'hist AL dimres'!$A$2:$E$18,4)*VLOOKUP($J96,'hist AL dimres'!$A$2:$E$18,4)*VLOOKUP($K96,'hist AL dimres'!$A$2:$E$18,4)*$E96)*4)/1000000)</f>
        <v>69.009407999999993</v>
      </c>
      <c r="P96" s="77">
        <f>$G96*(((VLOOKUP($H96,'hist AL dimres'!$A$2:$E$18,5)*VLOOKUP($I96,'hist AL dimres'!$A$2:$E$18,5)*VLOOKUP($J96,'hist AL dimres'!$A$2:$E$18,5)*VLOOKUP($K96,'hist AL dimres'!$A$2:$E$18,5)*$E96)*4)/1000000)</f>
        <v>17.252351999999998</v>
      </c>
    </row>
    <row r="97" spans="1:16" ht="13">
      <c r="A97" s="16">
        <v>1</v>
      </c>
      <c r="B97" s="17" t="s">
        <v>784</v>
      </c>
      <c r="C97" s="220" t="s">
        <v>1054</v>
      </c>
      <c r="D97" s="75" t="s">
        <v>871</v>
      </c>
      <c r="E97" s="76">
        <v>12</v>
      </c>
      <c r="F97" s="16" t="s">
        <v>463</v>
      </c>
      <c r="G97" s="16">
        <v>1</v>
      </c>
      <c r="H97" s="15" t="s">
        <v>2934</v>
      </c>
      <c r="I97" s="15" t="s">
        <v>2898</v>
      </c>
      <c r="J97" s="15" t="s">
        <v>3050</v>
      </c>
      <c r="K97" s="15">
        <v>1</v>
      </c>
      <c r="L97" s="16">
        <v>3</v>
      </c>
      <c r="M97" s="77">
        <f>$G97*(((VLOOKUP($H97,'hist AL dimres'!$A$2:$E$18,2)*VLOOKUP($I97,'hist AL dimres'!$A$2:$E$18,2)*VLOOKUP($J97,'hist AL dimres'!$A$2:$E$18,2)*VLOOKUP($K97,'hist AL dimres'!$A$2:$E$18,2)*$E97)*4)/1000000)</f>
        <v>1104.1505279999999</v>
      </c>
      <c r="N97" s="77">
        <f>$G97*(((VLOOKUP($H97,'hist AL dimres'!$A$2:$E$18,3)*VLOOKUP($I97,'hist AL dimres'!$A$2:$E$18,3)*VLOOKUP($J97,'hist AL dimres'!$A$2:$E$18,3)*VLOOKUP($K97,'hist AL dimres'!$A$2:$E$18,3)*$E97)*4)/1000000)</f>
        <v>276.03763199999997</v>
      </c>
      <c r="O97" s="77">
        <f>$G97*(((VLOOKUP($H97,'hist AL dimres'!$A$2:$E$18,4)*VLOOKUP($I97,'hist AL dimres'!$A$2:$E$18,4)*VLOOKUP($J97,'hist AL dimres'!$A$2:$E$18,4)*VLOOKUP($K97,'hist AL dimres'!$A$2:$E$18,4)*$E97)*4)/1000000)</f>
        <v>69.009407999999993</v>
      </c>
      <c r="P97" s="77">
        <f>$G97*(((VLOOKUP($H97,'hist AL dimres'!$A$2:$E$18,5)*VLOOKUP($I97,'hist AL dimres'!$A$2:$E$18,5)*VLOOKUP($J97,'hist AL dimres'!$A$2:$E$18,5)*VLOOKUP($K97,'hist AL dimres'!$A$2:$E$18,5)*$E97)*4)/1000000)</f>
        <v>17.252351999999998</v>
      </c>
    </row>
    <row r="98" spans="1:16" ht="13">
      <c r="A98" s="16">
        <v>1</v>
      </c>
      <c r="B98" s="17" t="s">
        <v>2857</v>
      </c>
      <c r="C98" s="220" t="s">
        <v>1054</v>
      </c>
      <c r="D98" s="75" t="s">
        <v>871</v>
      </c>
      <c r="E98" s="76">
        <v>12</v>
      </c>
      <c r="F98" s="16" t="s">
        <v>463</v>
      </c>
      <c r="G98" s="16">
        <v>1</v>
      </c>
      <c r="H98" s="15" t="s">
        <v>2934</v>
      </c>
      <c r="I98" s="15" t="s">
        <v>2898</v>
      </c>
      <c r="J98" s="15">
        <v>1</v>
      </c>
      <c r="K98" s="15">
        <v>1</v>
      </c>
      <c r="L98" s="16">
        <v>2</v>
      </c>
      <c r="M98" s="77">
        <f>$G98*(((VLOOKUP($H98,'hist AL dimres'!$A$2:$E$18,2)*VLOOKUP($I98,'hist AL dimres'!$A$2:$E$18,2)*VLOOKUP($J98,'hist AL dimres'!$A$2:$E$18,2)*VLOOKUP($K98,'hist AL dimres'!$A$2:$E$18,2)*$E98)*4)/1000000)</f>
        <v>42.467328000000002</v>
      </c>
      <c r="N98" s="77">
        <f>$G98*(((VLOOKUP($H98,'hist AL dimres'!$A$2:$E$18,3)*VLOOKUP($I98,'hist AL dimres'!$A$2:$E$18,3)*VLOOKUP($J98,'hist AL dimres'!$A$2:$E$18,3)*VLOOKUP($K98,'hist AL dimres'!$A$2:$E$18,3)*$E98)*4)/1000000)</f>
        <v>10.616832</v>
      </c>
      <c r="O98" s="77">
        <f>$G98*(((VLOOKUP($H98,'hist AL dimres'!$A$2:$E$18,4)*VLOOKUP($I98,'hist AL dimres'!$A$2:$E$18,4)*VLOOKUP($J98,'hist AL dimres'!$A$2:$E$18,4)*VLOOKUP($K98,'hist AL dimres'!$A$2:$E$18,4)*$E98)*4)/1000000)</f>
        <v>2.6542080000000001</v>
      </c>
      <c r="P98" s="77">
        <f>$G98*(((VLOOKUP($H98,'hist AL dimres'!$A$2:$E$18,5)*VLOOKUP($I98,'hist AL dimres'!$A$2:$E$18,5)*VLOOKUP($J98,'hist AL dimres'!$A$2:$E$18,5)*VLOOKUP($K98,'hist AL dimres'!$A$2:$E$18,5)*$E98)*4)/1000000)</f>
        <v>0.66355200000000003</v>
      </c>
    </row>
    <row r="99" spans="1:16" ht="13">
      <c r="A99" s="16">
        <v>1</v>
      </c>
      <c r="B99" s="17" t="s">
        <v>785</v>
      </c>
      <c r="C99" s="220" t="s">
        <v>1054</v>
      </c>
      <c r="D99" s="75" t="s">
        <v>871</v>
      </c>
      <c r="E99" s="76">
        <v>12</v>
      </c>
      <c r="F99" s="16" t="s">
        <v>463</v>
      </c>
      <c r="G99" s="16">
        <v>1</v>
      </c>
      <c r="H99" s="15" t="s">
        <v>2934</v>
      </c>
      <c r="I99" s="15" t="s">
        <v>2898</v>
      </c>
      <c r="J99" s="15" t="s">
        <v>3050</v>
      </c>
      <c r="K99" s="15">
        <v>1</v>
      </c>
      <c r="L99" s="16">
        <v>3</v>
      </c>
      <c r="M99" s="77">
        <f>$G99*(((VLOOKUP($H99,'hist AL dimres'!$A$2:$E$18,2)*VLOOKUP($I99,'hist AL dimres'!$A$2:$E$18,2)*VLOOKUP($J99,'hist AL dimres'!$A$2:$E$18,2)*VLOOKUP($K99,'hist AL dimres'!$A$2:$E$18,2)*$E99)*4)/1000000)</f>
        <v>1104.1505279999999</v>
      </c>
      <c r="N99" s="77">
        <f>$G99*(((VLOOKUP($H99,'hist AL dimres'!$A$2:$E$18,3)*VLOOKUP($I99,'hist AL dimres'!$A$2:$E$18,3)*VLOOKUP($J99,'hist AL dimres'!$A$2:$E$18,3)*VLOOKUP($K99,'hist AL dimres'!$A$2:$E$18,3)*$E99)*4)/1000000)</f>
        <v>276.03763199999997</v>
      </c>
      <c r="O99" s="77">
        <f>$G99*(((VLOOKUP($H99,'hist AL dimres'!$A$2:$E$18,4)*VLOOKUP($I99,'hist AL dimres'!$A$2:$E$18,4)*VLOOKUP($J99,'hist AL dimres'!$A$2:$E$18,4)*VLOOKUP($K99,'hist AL dimres'!$A$2:$E$18,4)*$E99)*4)/1000000)</f>
        <v>69.009407999999993</v>
      </c>
      <c r="P99" s="77">
        <f>$G99*(((VLOOKUP($H99,'hist AL dimres'!$A$2:$E$18,5)*VLOOKUP($I99,'hist AL dimres'!$A$2:$E$18,5)*VLOOKUP($J99,'hist AL dimres'!$A$2:$E$18,5)*VLOOKUP($K99,'hist AL dimres'!$A$2:$E$18,5)*$E99)*4)/1000000)</f>
        <v>17.252351999999998</v>
      </c>
    </row>
    <row r="100" spans="1:16" ht="13">
      <c r="A100" s="16">
        <v>1</v>
      </c>
      <c r="B100" s="17" t="s">
        <v>1291</v>
      </c>
      <c r="C100" s="220" t="s">
        <v>1054</v>
      </c>
      <c r="D100" s="75" t="s">
        <v>871</v>
      </c>
      <c r="E100" s="76">
        <v>12</v>
      </c>
      <c r="F100" s="16" t="s">
        <v>463</v>
      </c>
      <c r="G100" s="16">
        <v>1</v>
      </c>
      <c r="H100" s="15" t="s">
        <v>2934</v>
      </c>
      <c r="I100" s="15" t="s">
        <v>2898</v>
      </c>
      <c r="J100" s="15">
        <v>1</v>
      </c>
      <c r="K100" s="15">
        <v>1</v>
      </c>
      <c r="L100" s="16">
        <v>2</v>
      </c>
      <c r="M100" s="77">
        <f>$G100*(((VLOOKUP($H100,'hist AL dimres'!$A$2:$E$18,2)*VLOOKUP($I100,'hist AL dimres'!$A$2:$E$18,2)*VLOOKUP($J100,'hist AL dimres'!$A$2:$E$18,2)*VLOOKUP($K100,'hist AL dimres'!$A$2:$E$18,2)*$E100)*4)/1000000)</f>
        <v>42.467328000000002</v>
      </c>
      <c r="N100" s="77">
        <f>$G100*(((VLOOKUP($H100,'hist AL dimres'!$A$2:$E$18,3)*VLOOKUP($I100,'hist AL dimres'!$A$2:$E$18,3)*VLOOKUP($J100,'hist AL dimres'!$A$2:$E$18,3)*VLOOKUP($K100,'hist AL dimres'!$A$2:$E$18,3)*$E100)*4)/1000000)</f>
        <v>10.616832</v>
      </c>
      <c r="O100" s="77">
        <f>$G100*(((VLOOKUP($H100,'hist AL dimres'!$A$2:$E$18,4)*VLOOKUP($I100,'hist AL dimres'!$A$2:$E$18,4)*VLOOKUP($J100,'hist AL dimres'!$A$2:$E$18,4)*VLOOKUP($K100,'hist AL dimres'!$A$2:$E$18,4)*$E100)*4)/1000000)</f>
        <v>2.6542080000000001</v>
      </c>
      <c r="P100" s="77">
        <f>$G100*(((VLOOKUP($H100,'hist AL dimres'!$A$2:$E$18,5)*VLOOKUP($I100,'hist AL dimres'!$A$2:$E$18,5)*VLOOKUP($J100,'hist AL dimres'!$A$2:$E$18,5)*VLOOKUP($K100,'hist AL dimres'!$A$2:$E$18,5)*$E100)*4)/1000000)</f>
        <v>0.66355200000000003</v>
      </c>
    </row>
    <row r="101" spans="1:16" ht="13">
      <c r="A101" s="16">
        <v>1</v>
      </c>
      <c r="B101" s="17" t="s">
        <v>786</v>
      </c>
      <c r="C101" s="220" t="s">
        <v>1054</v>
      </c>
      <c r="D101" s="75" t="s">
        <v>871</v>
      </c>
      <c r="E101" s="76">
        <v>12</v>
      </c>
      <c r="F101" s="16" t="s">
        <v>463</v>
      </c>
      <c r="G101" s="16">
        <v>1</v>
      </c>
      <c r="H101" s="15" t="s">
        <v>2934</v>
      </c>
      <c r="I101" s="15" t="s">
        <v>2898</v>
      </c>
      <c r="J101" s="15">
        <v>1</v>
      </c>
      <c r="K101" s="15">
        <v>1</v>
      </c>
      <c r="L101" s="16">
        <v>2</v>
      </c>
      <c r="M101" s="77">
        <f>$G101*(((VLOOKUP($H101,'hist AL dimres'!$A$2:$E$18,2)*VLOOKUP($I101,'hist AL dimres'!$A$2:$E$18,2)*VLOOKUP($J101,'hist AL dimres'!$A$2:$E$18,2)*VLOOKUP($K101,'hist AL dimres'!$A$2:$E$18,2)*$E101)*4)/1000000)</f>
        <v>42.467328000000002</v>
      </c>
      <c r="N101" s="77">
        <f>$G101*(((VLOOKUP($H101,'hist AL dimres'!$A$2:$E$18,3)*VLOOKUP($I101,'hist AL dimres'!$A$2:$E$18,3)*VLOOKUP($J101,'hist AL dimres'!$A$2:$E$18,3)*VLOOKUP($K101,'hist AL dimres'!$A$2:$E$18,3)*$E101)*4)/1000000)</f>
        <v>10.616832</v>
      </c>
      <c r="O101" s="77">
        <f>$G101*(((VLOOKUP($H101,'hist AL dimres'!$A$2:$E$18,4)*VLOOKUP($I101,'hist AL dimres'!$A$2:$E$18,4)*VLOOKUP($J101,'hist AL dimres'!$A$2:$E$18,4)*VLOOKUP($K101,'hist AL dimres'!$A$2:$E$18,4)*$E101)*4)/1000000)</f>
        <v>2.6542080000000001</v>
      </c>
      <c r="P101" s="77">
        <f>$G101*(((VLOOKUP($H101,'hist AL dimres'!$A$2:$E$18,5)*VLOOKUP($I101,'hist AL dimres'!$A$2:$E$18,5)*VLOOKUP($J101,'hist AL dimres'!$A$2:$E$18,5)*VLOOKUP($K101,'hist AL dimres'!$A$2:$E$18,5)*$E101)*4)/1000000)</f>
        <v>0.66355200000000003</v>
      </c>
    </row>
    <row r="102" spans="1:16" ht="13">
      <c r="A102" s="16">
        <v>1</v>
      </c>
      <c r="B102" s="17" t="s">
        <v>787</v>
      </c>
      <c r="C102" s="220" t="s">
        <v>1054</v>
      </c>
      <c r="D102" s="75" t="s">
        <v>871</v>
      </c>
      <c r="E102" s="76">
        <v>12</v>
      </c>
      <c r="F102" s="16" t="s">
        <v>463</v>
      </c>
      <c r="G102" s="16">
        <v>1</v>
      </c>
      <c r="H102" s="15" t="s">
        <v>2934</v>
      </c>
      <c r="I102" s="15" t="s">
        <v>2898</v>
      </c>
      <c r="J102" s="15">
        <v>1</v>
      </c>
      <c r="K102" s="15">
        <v>1</v>
      </c>
      <c r="L102" s="16">
        <v>2</v>
      </c>
      <c r="M102" s="77">
        <f>$G102*(((VLOOKUP($H102,'hist AL dimres'!$A$2:$E$18,2)*VLOOKUP($I102,'hist AL dimres'!$A$2:$E$18,2)*VLOOKUP($J102,'hist AL dimres'!$A$2:$E$18,2)*VLOOKUP($K102,'hist AL dimres'!$A$2:$E$18,2)*$E102)*4)/1000000)</f>
        <v>42.467328000000002</v>
      </c>
      <c r="N102" s="77">
        <f>$G102*(((VLOOKUP($H102,'hist AL dimres'!$A$2:$E$18,3)*VLOOKUP($I102,'hist AL dimres'!$A$2:$E$18,3)*VLOOKUP($J102,'hist AL dimres'!$A$2:$E$18,3)*VLOOKUP($K102,'hist AL dimres'!$A$2:$E$18,3)*$E102)*4)/1000000)</f>
        <v>10.616832</v>
      </c>
      <c r="O102" s="77">
        <f>$G102*(((VLOOKUP($H102,'hist AL dimres'!$A$2:$E$18,4)*VLOOKUP($I102,'hist AL dimres'!$A$2:$E$18,4)*VLOOKUP($J102,'hist AL dimres'!$A$2:$E$18,4)*VLOOKUP($K102,'hist AL dimres'!$A$2:$E$18,4)*$E102)*4)/1000000)</f>
        <v>2.6542080000000001</v>
      </c>
      <c r="P102" s="77">
        <f>$G102*(((VLOOKUP($H102,'hist AL dimres'!$A$2:$E$18,5)*VLOOKUP($I102,'hist AL dimres'!$A$2:$E$18,5)*VLOOKUP($J102,'hist AL dimres'!$A$2:$E$18,5)*VLOOKUP($K102,'hist AL dimres'!$A$2:$E$18,5)*$E102)*4)/1000000)</f>
        <v>0.66355200000000003</v>
      </c>
    </row>
    <row r="103" spans="1:16" ht="13">
      <c r="A103" s="16">
        <v>1</v>
      </c>
      <c r="B103" s="17" t="s">
        <v>974</v>
      </c>
      <c r="C103" s="220" t="s">
        <v>1054</v>
      </c>
      <c r="D103" s="75" t="s">
        <v>871</v>
      </c>
      <c r="E103" s="76">
        <v>12</v>
      </c>
      <c r="F103" s="16" t="s">
        <v>463</v>
      </c>
      <c r="G103" s="16">
        <v>1</v>
      </c>
      <c r="H103" s="15" t="s">
        <v>2934</v>
      </c>
      <c r="I103" s="15" t="s">
        <v>2898</v>
      </c>
      <c r="J103" s="15" t="s">
        <v>3050</v>
      </c>
      <c r="K103" s="15">
        <v>1</v>
      </c>
      <c r="L103" s="16">
        <v>3</v>
      </c>
      <c r="M103" s="77">
        <f>$G103*(((VLOOKUP($H103,'hist AL dimres'!$A$2:$E$18,2)*VLOOKUP($I103,'hist AL dimres'!$A$2:$E$18,2)*VLOOKUP($J103,'hist AL dimres'!$A$2:$E$18,2)*VLOOKUP($K103,'hist AL dimres'!$A$2:$E$18,2)*$E103)*4)/1000000)</f>
        <v>1104.1505279999999</v>
      </c>
      <c r="N103" s="77">
        <f>$G103*(((VLOOKUP($H103,'hist AL dimres'!$A$2:$E$18,3)*VLOOKUP($I103,'hist AL dimres'!$A$2:$E$18,3)*VLOOKUP($J103,'hist AL dimres'!$A$2:$E$18,3)*VLOOKUP($K103,'hist AL dimres'!$A$2:$E$18,3)*$E103)*4)/1000000)</f>
        <v>276.03763199999997</v>
      </c>
      <c r="O103" s="77">
        <f>$G103*(((VLOOKUP($H103,'hist AL dimres'!$A$2:$E$18,4)*VLOOKUP($I103,'hist AL dimres'!$A$2:$E$18,4)*VLOOKUP($J103,'hist AL dimres'!$A$2:$E$18,4)*VLOOKUP($K103,'hist AL dimres'!$A$2:$E$18,4)*$E103)*4)/1000000)</f>
        <v>69.009407999999993</v>
      </c>
      <c r="P103" s="77">
        <f>$G103*(((VLOOKUP($H103,'hist AL dimres'!$A$2:$E$18,5)*VLOOKUP($I103,'hist AL dimres'!$A$2:$E$18,5)*VLOOKUP($J103,'hist AL dimres'!$A$2:$E$18,5)*VLOOKUP($K103,'hist AL dimres'!$A$2:$E$18,5)*$E103)*4)/1000000)</f>
        <v>17.252351999999998</v>
      </c>
    </row>
    <row r="104" spans="1:16" ht="13">
      <c r="A104" s="16">
        <v>1</v>
      </c>
      <c r="B104" s="17" t="s">
        <v>975</v>
      </c>
      <c r="C104" s="220" t="s">
        <v>1054</v>
      </c>
      <c r="D104" s="75" t="s">
        <v>871</v>
      </c>
      <c r="E104" s="76">
        <v>12</v>
      </c>
      <c r="F104" s="16" t="s">
        <v>463</v>
      </c>
      <c r="G104" s="16">
        <v>1</v>
      </c>
      <c r="H104" s="15" t="s">
        <v>2934</v>
      </c>
      <c r="I104" s="15" t="s">
        <v>2898</v>
      </c>
      <c r="J104" s="15" t="s">
        <v>3050</v>
      </c>
      <c r="K104" s="15">
        <v>1</v>
      </c>
      <c r="L104" s="16">
        <v>3</v>
      </c>
      <c r="M104" s="77">
        <f>$G104*(((VLOOKUP($H104,'hist AL dimres'!$A$2:$E$18,2)*VLOOKUP($I104,'hist AL dimres'!$A$2:$E$18,2)*VLOOKUP($J104,'hist AL dimres'!$A$2:$E$18,2)*VLOOKUP($K104,'hist AL dimres'!$A$2:$E$18,2)*$E104)*4)/1000000)</f>
        <v>1104.1505279999999</v>
      </c>
      <c r="N104" s="77">
        <f>$G104*(((VLOOKUP($H104,'hist AL dimres'!$A$2:$E$18,3)*VLOOKUP($I104,'hist AL dimres'!$A$2:$E$18,3)*VLOOKUP($J104,'hist AL dimres'!$A$2:$E$18,3)*VLOOKUP($K104,'hist AL dimres'!$A$2:$E$18,3)*$E104)*4)/1000000)</f>
        <v>276.03763199999997</v>
      </c>
      <c r="O104" s="77">
        <f>$G104*(((VLOOKUP($H104,'hist AL dimres'!$A$2:$E$18,4)*VLOOKUP($I104,'hist AL dimres'!$A$2:$E$18,4)*VLOOKUP($J104,'hist AL dimres'!$A$2:$E$18,4)*VLOOKUP($K104,'hist AL dimres'!$A$2:$E$18,4)*$E104)*4)/1000000)</f>
        <v>69.009407999999993</v>
      </c>
      <c r="P104" s="77">
        <f>$G104*(((VLOOKUP($H104,'hist AL dimres'!$A$2:$E$18,5)*VLOOKUP($I104,'hist AL dimres'!$A$2:$E$18,5)*VLOOKUP($J104,'hist AL dimres'!$A$2:$E$18,5)*VLOOKUP($K104,'hist AL dimres'!$A$2:$E$18,5)*$E104)*4)/1000000)</f>
        <v>17.252351999999998</v>
      </c>
    </row>
    <row r="105" spans="1:16" ht="13">
      <c r="A105" s="16">
        <v>1</v>
      </c>
      <c r="B105" s="17" t="s">
        <v>976</v>
      </c>
      <c r="C105" s="220" t="s">
        <v>1054</v>
      </c>
      <c r="D105" s="75" t="s">
        <v>871</v>
      </c>
      <c r="E105" s="76">
        <v>12</v>
      </c>
      <c r="F105" s="16" t="s">
        <v>463</v>
      </c>
      <c r="G105" s="16">
        <v>1</v>
      </c>
      <c r="H105" s="15" t="s">
        <v>2934</v>
      </c>
      <c r="I105" s="15" t="s">
        <v>2898</v>
      </c>
      <c r="J105" s="15" t="s">
        <v>3050</v>
      </c>
      <c r="K105" s="15">
        <v>1</v>
      </c>
      <c r="L105" s="16">
        <v>3</v>
      </c>
      <c r="M105" s="77">
        <f>$G105*(((VLOOKUP($H105,'hist AL dimres'!$A$2:$E$18,2)*VLOOKUP($I105,'hist AL dimres'!$A$2:$E$18,2)*VLOOKUP($J105,'hist AL dimres'!$A$2:$E$18,2)*VLOOKUP($K105,'hist AL dimres'!$A$2:$E$18,2)*$E105)*4)/1000000)</f>
        <v>1104.1505279999999</v>
      </c>
      <c r="N105" s="77">
        <f>$G105*(((VLOOKUP($H105,'hist AL dimres'!$A$2:$E$18,3)*VLOOKUP($I105,'hist AL dimres'!$A$2:$E$18,3)*VLOOKUP($J105,'hist AL dimres'!$A$2:$E$18,3)*VLOOKUP($K105,'hist AL dimres'!$A$2:$E$18,3)*$E105)*4)/1000000)</f>
        <v>276.03763199999997</v>
      </c>
      <c r="O105" s="77">
        <f>$G105*(((VLOOKUP($H105,'hist AL dimres'!$A$2:$E$18,4)*VLOOKUP($I105,'hist AL dimres'!$A$2:$E$18,4)*VLOOKUP($J105,'hist AL dimres'!$A$2:$E$18,4)*VLOOKUP($K105,'hist AL dimres'!$A$2:$E$18,4)*$E105)*4)/1000000)</f>
        <v>69.009407999999993</v>
      </c>
      <c r="P105" s="77">
        <f>$G105*(((VLOOKUP($H105,'hist AL dimres'!$A$2:$E$18,5)*VLOOKUP($I105,'hist AL dimres'!$A$2:$E$18,5)*VLOOKUP($J105,'hist AL dimres'!$A$2:$E$18,5)*VLOOKUP($K105,'hist AL dimres'!$A$2:$E$18,5)*$E105)*4)/1000000)</f>
        <v>17.252351999999998</v>
      </c>
    </row>
    <row r="106" spans="1:16" ht="13">
      <c r="A106" s="16">
        <v>1</v>
      </c>
      <c r="B106" s="17" t="s">
        <v>971</v>
      </c>
      <c r="C106" s="220" t="s">
        <v>1054</v>
      </c>
      <c r="D106" s="75" t="s">
        <v>871</v>
      </c>
      <c r="E106" s="76">
        <v>12</v>
      </c>
      <c r="F106" s="16" t="s">
        <v>463</v>
      </c>
      <c r="G106" s="16">
        <v>1</v>
      </c>
      <c r="H106" s="15" t="s">
        <v>2934</v>
      </c>
      <c r="I106" s="15" t="s">
        <v>2898</v>
      </c>
      <c r="J106" s="15">
        <v>1</v>
      </c>
      <c r="K106" s="15">
        <v>1</v>
      </c>
      <c r="L106" s="16">
        <v>2</v>
      </c>
      <c r="M106" s="77">
        <f>$G106*(((VLOOKUP($H106,'hist AL dimres'!$A$2:$E$18,2)*VLOOKUP($I106,'hist AL dimres'!$A$2:$E$18,2)*VLOOKUP($J106,'hist AL dimres'!$A$2:$E$18,2)*VLOOKUP($K106,'hist AL dimres'!$A$2:$E$18,2)*$E106)*4)/1000000)</f>
        <v>42.467328000000002</v>
      </c>
      <c r="N106" s="77">
        <f>$G106*(((VLOOKUP($H106,'hist AL dimres'!$A$2:$E$18,3)*VLOOKUP($I106,'hist AL dimres'!$A$2:$E$18,3)*VLOOKUP($J106,'hist AL dimres'!$A$2:$E$18,3)*VLOOKUP($K106,'hist AL dimres'!$A$2:$E$18,3)*$E106)*4)/1000000)</f>
        <v>10.616832</v>
      </c>
      <c r="O106" s="77">
        <f>$G106*(((VLOOKUP($H106,'hist AL dimres'!$A$2:$E$18,4)*VLOOKUP($I106,'hist AL dimres'!$A$2:$E$18,4)*VLOOKUP($J106,'hist AL dimres'!$A$2:$E$18,4)*VLOOKUP($K106,'hist AL dimres'!$A$2:$E$18,4)*$E106)*4)/1000000)</f>
        <v>2.6542080000000001</v>
      </c>
      <c r="P106" s="77">
        <f>$G106*(((VLOOKUP($H106,'hist AL dimres'!$A$2:$E$18,5)*VLOOKUP($I106,'hist AL dimres'!$A$2:$E$18,5)*VLOOKUP($J106,'hist AL dimres'!$A$2:$E$18,5)*VLOOKUP($K106,'hist AL dimres'!$A$2:$E$18,5)*$E106)*4)/1000000)</f>
        <v>0.66355200000000003</v>
      </c>
    </row>
    <row r="107" spans="1:16" ht="13">
      <c r="A107" s="16">
        <v>1</v>
      </c>
      <c r="B107" s="17" t="s">
        <v>1180</v>
      </c>
      <c r="C107" s="220" t="s">
        <v>1054</v>
      </c>
      <c r="D107" s="75" t="s">
        <v>871</v>
      </c>
      <c r="E107" s="76">
        <v>12</v>
      </c>
      <c r="F107" s="16" t="s">
        <v>463</v>
      </c>
      <c r="G107" s="16">
        <v>1</v>
      </c>
      <c r="H107" s="15" t="s">
        <v>2934</v>
      </c>
      <c r="I107" s="15" t="s">
        <v>2898</v>
      </c>
      <c r="J107" s="15" t="s">
        <v>3050</v>
      </c>
      <c r="K107" s="15">
        <v>1</v>
      </c>
      <c r="L107" s="16">
        <v>3</v>
      </c>
      <c r="M107" s="77">
        <f>$G107*(((VLOOKUP($H107,'hist AL dimres'!$A$2:$E$18,2)*VLOOKUP($I107,'hist AL dimres'!$A$2:$E$18,2)*VLOOKUP($J107,'hist AL dimres'!$A$2:$E$18,2)*VLOOKUP($K107,'hist AL dimres'!$A$2:$E$18,2)*$E107)*4)/1000000)</f>
        <v>1104.1505279999999</v>
      </c>
      <c r="N107" s="77">
        <f>$G107*(((VLOOKUP($H107,'hist AL dimres'!$A$2:$E$18,3)*VLOOKUP($I107,'hist AL dimres'!$A$2:$E$18,3)*VLOOKUP($J107,'hist AL dimres'!$A$2:$E$18,3)*VLOOKUP($K107,'hist AL dimres'!$A$2:$E$18,3)*$E107)*4)/1000000)</f>
        <v>276.03763199999997</v>
      </c>
      <c r="O107" s="77">
        <f>$G107*(((VLOOKUP($H107,'hist AL dimres'!$A$2:$E$18,4)*VLOOKUP($I107,'hist AL dimres'!$A$2:$E$18,4)*VLOOKUP($J107,'hist AL dimres'!$A$2:$E$18,4)*VLOOKUP($K107,'hist AL dimres'!$A$2:$E$18,4)*$E107)*4)/1000000)</f>
        <v>69.009407999999993</v>
      </c>
      <c r="P107" s="77">
        <f>$G107*(((VLOOKUP($H107,'hist AL dimres'!$A$2:$E$18,5)*VLOOKUP($I107,'hist AL dimres'!$A$2:$E$18,5)*VLOOKUP($J107,'hist AL dimres'!$A$2:$E$18,5)*VLOOKUP($K107,'hist AL dimres'!$A$2:$E$18,5)*$E107)*4)/1000000)</f>
        <v>17.252351999999998</v>
      </c>
    </row>
    <row r="108" spans="1:16" ht="13">
      <c r="A108" s="16">
        <v>1</v>
      </c>
      <c r="B108" s="17" t="s">
        <v>972</v>
      </c>
      <c r="C108" s="220" t="s">
        <v>1054</v>
      </c>
      <c r="D108" s="75" t="s">
        <v>871</v>
      </c>
      <c r="E108" s="76">
        <v>12</v>
      </c>
      <c r="F108" s="16" t="s">
        <v>463</v>
      </c>
      <c r="G108" s="16">
        <v>1</v>
      </c>
      <c r="H108" s="15" t="s">
        <v>2934</v>
      </c>
      <c r="I108" s="15" t="s">
        <v>2898</v>
      </c>
      <c r="J108" s="15" t="s">
        <v>3050</v>
      </c>
      <c r="K108" s="15">
        <v>1</v>
      </c>
      <c r="L108" s="16">
        <v>3</v>
      </c>
      <c r="M108" s="77">
        <f>$G108*(((VLOOKUP($H108,'hist AL dimres'!$A$2:$E$18,2)*VLOOKUP($I108,'hist AL dimres'!$A$2:$E$18,2)*VLOOKUP($J108,'hist AL dimres'!$A$2:$E$18,2)*VLOOKUP($K108,'hist AL dimres'!$A$2:$E$18,2)*$E108)*4)/1000000)</f>
        <v>1104.1505279999999</v>
      </c>
      <c r="N108" s="77">
        <f>$G108*(((VLOOKUP($H108,'hist AL dimres'!$A$2:$E$18,3)*VLOOKUP($I108,'hist AL dimres'!$A$2:$E$18,3)*VLOOKUP($J108,'hist AL dimres'!$A$2:$E$18,3)*VLOOKUP($K108,'hist AL dimres'!$A$2:$E$18,3)*$E108)*4)/1000000)</f>
        <v>276.03763199999997</v>
      </c>
      <c r="O108" s="77">
        <f>$G108*(((VLOOKUP($H108,'hist AL dimres'!$A$2:$E$18,4)*VLOOKUP($I108,'hist AL dimres'!$A$2:$E$18,4)*VLOOKUP($J108,'hist AL dimres'!$A$2:$E$18,4)*VLOOKUP($K108,'hist AL dimres'!$A$2:$E$18,4)*$E108)*4)/1000000)</f>
        <v>69.009407999999993</v>
      </c>
      <c r="P108" s="77">
        <f>$G108*(((VLOOKUP($H108,'hist AL dimres'!$A$2:$E$18,5)*VLOOKUP($I108,'hist AL dimres'!$A$2:$E$18,5)*VLOOKUP($J108,'hist AL dimres'!$A$2:$E$18,5)*VLOOKUP($K108,'hist AL dimres'!$A$2:$E$18,5)*$E108)*4)/1000000)</f>
        <v>17.252351999999998</v>
      </c>
    </row>
    <row r="109" spans="1:16" ht="13">
      <c r="A109" s="16">
        <v>1</v>
      </c>
      <c r="B109" s="17" t="s">
        <v>973</v>
      </c>
      <c r="C109" s="220" t="s">
        <v>1054</v>
      </c>
      <c r="D109" s="75" t="s">
        <v>871</v>
      </c>
      <c r="E109" s="76">
        <v>12</v>
      </c>
      <c r="F109" s="16" t="s">
        <v>463</v>
      </c>
      <c r="G109" s="16">
        <v>1</v>
      </c>
      <c r="H109" s="15" t="s">
        <v>2934</v>
      </c>
      <c r="I109" s="15" t="s">
        <v>2898</v>
      </c>
      <c r="J109" s="15">
        <v>1</v>
      </c>
      <c r="K109" s="15">
        <v>1</v>
      </c>
      <c r="L109" s="16">
        <v>2</v>
      </c>
      <c r="M109" s="77">
        <f>$G109*(((VLOOKUP($H109,'hist AL dimres'!$A$2:$E$18,2)*VLOOKUP($I109,'hist AL dimres'!$A$2:$E$18,2)*VLOOKUP($J109,'hist AL dimres'!$A$2:$E$18,2)*VLOOKUP($K109,'hist AL dimres'!$A$2:$E$18,2)*$E109)*4)/1000000)</f>
        <v>42.467328000000002</v>
      </c>
      <c r="N109" s="77">
        <f>$G109*(((VLOOKUP($H109,'hist AL dimres'!$A$2:$E$18,3)*VLOOKUP($I109,'hist AL dimres'!$A$2:$E$18,3)*VLOOKUP($J109,'hist AL dimres'!$A$2:$E$18,3)*VLOOKUP($K109,'hist AL dimres'!$A$2:$E$18,3)*$E109)*4)/1000000)</f>
        <v>10.616832</v>
      </c>
      <c r="O109" s="77">
        <f>$G109*(((VLOOKUP($H109,'hist AL dimres'!$A$2:$E$18,4)*VLOOKUP($I109,'hist AL dimres'!$A$2:$E$18,4)*VLOOKUP($J109,'hist AL dimres'!$A$2:$E$18,4)*VLOOKUP($K109,'hist AL dimres'!$A$2:$E$18,4)*$E109)*4)/1000000)</f>
        <v>2.6542080000000001</v>
      </c>
      <c r="P109" s="77">
        <f>$G109*(((VLOOKUP($H109,'hist AL dimres'!$A$2:$E$18,5)*VLOOKUP($I109,'hist AL dimres'!$A$2:$E$18,5)*VLOOKUP($J109,'hist AL dimres'!$A$2:$E$18,5)*VLOOKUP($K109,'hist AL dimres'!$A$2:$E$18,5)*$E109)*4)/1000000)</f>
        <v>0.66355200000000003</v>
      </c>
    </row>
    <row r="110" spans="1:16" ht="13">
      <c r="A110" s="16">
        <v>1</v>
      </c>
      <c r="B110" s="17" t="s">
        <v>559</v>
      </c>
      <c r="C110" s="220" t="s">
        <v>1054</v>
      </c>
      <c r="D110" s="75" t="s">
        <v>871</v>
      </c>
      <c r="E110" s="76">
        <v>12</v>
      </c>
      <c r="F110" s="16" t="s">
        <v>463</v>
      </c>
      <c r="G110" s="16">
        <v>1</v>
      </c>
      <c r="H110" s="15" t="s">
        <v>2934</v>
      </c>
      <c r="I110" s="15" t="s">
        <v>2898</v>
      </c>
      <c r="J110" s="15">
        <v>1</v>
      </c>
      <c r="K110" s="15">
        <v>1</v>
      </c>
      <c r="L110" s="16">
        <v>2</v>
      </c>
      <c r="M110" s="77">
        <f>$G110*(((VLOOKUP($H110,'hist AL dimres'!$A$2:$E$18,2)*VLOOKUP($I110,'hist AL dimres'!$A$2:$E$18,2)*VLOOKUP($J110,'hist AL dimres'!$A$2:$E$18,2)*VLOOKUP($K110,'hist AL dimres'!$A$2:$E$18,2)*$E110)*4)/1000000)</f>
        <v>42.467328000000002</v>
      </c>
      <c r="N110" s="77">
        <f>$G110*(((VLOOKUP($H110,'hist AL dimres'!$A$2:$E$18,3)*VLOOKUP($I110,'hist AL dimres'!$A$2:$E$18,3)*VLOOKUP($J110,'hist AL dimres'!$A$2:$E$18,3)*VLOOKUP($K110,'hist AL dimres'!$A$2:$E$18,3)*$E110)*4)/1000000)</f>
        <v>10.616832</v>
      </c>
      <c r="O110" s="77">
        <f>$G110*(((VLOOKUP($H110,'hist AL dimres'!$A$2:$E$18,4)*VLOOKUP($I110,'hist AL dimres'!$A$2:$E$18,4)*VLOOKUP($J110,'hist AL dimres'!$A$2:$E$18,4)*VLOOKUP($K110,'hist AL dimres'!$A$2:$E$18,4)*$E110)*4)/1000000)</f>
        <v>2.6542080000000001</v>
      </c>
      <c r="P110" s="77">
        <f>$G110*(((VLOOKUP($H110,'hist AL dimres'!$A$2:$E$18,5)*VLOOKUP($I110,'hist AL dimres'!$A$2:$E$18,5)*VLOOKUP($J110,'hist AL dimres'!$A$2:$E$18,5)*VLOOKUP($K110,'hist AL dimres'!$A$2:$E$18,5)*$E110)*4)/1000000)</f>
        <v>0.66355200000000003</v>
      </c>
    </row>
    <row r="111" spans="1:16" ht="13">
      <c r="A111" s="16">
        <v>1</v>
      </c>
      <c r="B111" s="17" t="s">
        <v>560</v>
      </c>
      <c r="C111" s="220" t="s">
        <v>1054</v>
      </c>
      <c r="D111" s="75" t="s">
        <v>871</v>
      </c>
      <c r="E111" s="76">
        <v>12</v>
      </c>
      <c r="F111" s="16" t="s">
        <v>463</v>
      </c>
      <c r="G111" s="16">
        <v>1</v>
      </c>
      <c r="H111" s="15" t="s">
        <v>2934</v>
      </c>
      <c r="I111" s="15" t="s">
        <v>2898</v>
      </c>
      <c r="J111" s="15">
        <v>1</v>
      </c>
      <c r="K111" s="15">
        <v>1</v>
      </c>
      <c r="L111" s="16">
        <v>2</v>
      </c>
      <c r="M111" s="77">
        <f>$G111*(((VLOOKUP($H111,'hist AL dimres'!$A$2:$E$18,2)*VLOOKUP($I111,'hist AL dimres'!$A$2:$E$18,2)*VLOOKUP($J111,'hist AL dimres'!$A$2:$E$18,2)*VLOOKUP($K111,'hist AL dimres'!$A$2:$E$18,2)*$E111)*4)/1000000)</f>
        <v>42.467328000000002</v>
      </c>
      <c r="N111" s="77">
        <f>$G111*(((VLOOKUP($H111,'hist AL dimres'!$A$2:$E$18,3)*VLOOKUP($I111,'hist AL dimres'!$A$2:$E$18,3)*VLOOKUP($J111,'hist AL dimres'!$A$2:$E$18,3)*VLOOKUP($K111,'hist AL dimres'!$A$2:$E$18,3)*$E111)*4)/1000000)</f>
        <v>10.616832</v>
      </c>
      <c r="O111" s="77">
        <f>$G111*(((VLOOKUP($H111,'hist AL dimres'!$A$2:$E$18,4)*VLOOKUP($I111,'hist AL dimres'!$A$2:$E$18,4)*VLOOKUP($J111,'hist AL dimres'!$A$2:$E$18,4)*VLOOKUP($K111,'hist AL dimres'!$A$2:$E$18,4)*$E111)*4)/1000000)</f>
        <v>2.6542080000000001</v>
      </c>
      <c r="P111" s="77">
        <f>$G111*(((VLOOKUP($H111,'hist AL dimres'!$A$2:$E$18,5)*VLOOKUP($I111,'hist AL dimres'!$A$2:$E$18,5)*VLOOKUP($J111,'hist AL dimres'!$A$2:$E$18,5)*VLOOKUP($K111,'hist AL dimres'!$A$2:$E$18,5)*$E111)*4)/1000000)</f>
        <v>0.66355200000000003</v>
      </c>
    </row>
    <row r="112" spans="1:16" ht="13">
      <c r="A112" s="16">
        <v>1</v>
      </c>
      <c r="B112" s="17" t="s">
        <v>561</v>
      </c>
      <c r="C112" s="220" t="s">
        <v>1054</v>
      </c>
      <c r="D112" s="75" t="s">
        <v>871</v>
      </c>
      <c r="E112" s="76">
        <v>12</v>
      </c>
      <c r="F112" s="16" t="s">
        <v>463</v>
      </c>
      <c r="G112" s="16">
        <v>1</v>
      </c>
      <c r="H112" s="15" t="s">
        <v>2934</v>
      </c>
      <c r="I112" s="15" t="s">
        <v>2898</v>
      </c>
      <c r="J112" s="15">
        <v>1</v>
      </c>
      <c r="K112" s="15">
        <v>1</v>
      </c>
      <c r="L112" s="16">
        <v>2</v>
      </c>
      <c r="M112" s="77">
        <f>$G112*(((VLOOKUP($H112,'hist AL dimres'!$A$2:$E$18,2)*VLOOKUP($I112,'hist AL dimres'!$A$2:$E$18,2)*VLOOKUP($J112,'hist AL dimres'!$A$2:$E$18,2)*VLOOKUP($K112,'hist AL dimres'!$A$2:$E$18,2)*$E112)*4)/1000000)</f>
        <v>42.467328000000002</v>
      </c>
      <c r="N112" s="77">
        <f>$G112*(((VLOOKUP($H112,'hist AL dimres'!$A$2:$E$18,3)*VLOOKUP($I112,'hist AL dimres'!$A$2:$E$18,3)*VLOOKUP($J112,'hist AL dimres'!$A$2:$E$18,3)*VLOOKUP($K112,'hist AL dimres'!$A$2:$E$18,3)*$E112)*4)/1000000)</f>
        <v>10.616832</v>
      </c>
      <c r="O112" s="77">
        <f>$G112*(((VLOOKUP($H112,'hist AL dimres'!$A$2:$E$18,4)*VLOOKUP($I112,'hist AL dimres'!$A$2:$E$18,4)*VLOOKUP($J112,'hist AL dimres'!$A$2:$E$18,4)*VLOOKUP($K112,'hist AL dimres'!$A$2:$E$18,4)*$E112)*4)/1000000)</f>
        <v>2.6542080000000001</v>
      </c>
      <c r="P112" s="77">
        <f>$G112*(((VLOOKUP($H112,'hist AL dimres'!$A$2:$E$18,5)*VLOOKUP($I112,'hist AL dimres'!$A$2:$E$18,5)*VLOOKUP($J112,'hist AL dimres'!$A$2:$E$18,5)*VLOOKUP($K112,'hist AL dimres'!$A$2:$E$18,5)*$E112)*4)/1000000)</f>
        <v>0.66355200000000003</v>
      </c>
    </row>
    <row r="113" spans="1:16" ht="13">
      <c r="A113" s="16">
        <v>1</v>
      </c>
      <c r="B113" s="17" t="s">
        <v>750</v>
      </c>
      <c r="C113" s="220" t="s">
        <v>1054</v>
      </c>
      <c r="D113" s="75" t="s">
        <v>871</v>
      </c>
      <c r="E113" s="76">
        <v>12</v>
      </c>
      <c r="F113" s="16" t="s">
        <v>463</v>
      </c>
      <c r="G113" s="16">
        <v>1</v>
      </c>
      <c r="H113" s="15" t="s">
        <v>2934</v>
      </c>
      <c r="I113" s="15" t="s">
        <v>2898</v>
      </c>
      <c r="J113" s="15">
        <v>1</v>
      </c>
      <c r="K113" s="15">
        <v>1</v>
      </c>
      <c r="L113" s="16">
        <v>2</v>
      </c>
      <c r="M113" s="77">
        <f>$G113*(((VLOOKUP($H113,'hist AL dimres'!$A$2:$E$18,2)*VLOOKUP($I113,'hist AL dimres'!$A$2:$E$18,2)*VLOOKUP($J113,'hist AL dimres'!$A$2:$E$18,2)*VLOOKUP($K113,'hist AL dimres'!$A$2:$E$18,2)*$E113)*4)/1000000)</f>
        <v>42.467328000000002</v>
      </c>
      <c r="N113" s="77">
        <f>$G113*(((VLOOKUP($H113,'hist AL dimres'!$A$2:$E$18,3)*VLOOKUP($I113,'hist AL dimres'!$A$2:$E$18,3)*VLOOKUP($J113,'hist AL dimres'!$A$2:$E$18,3)*VLOOKUP($K113,'hist AL dimres'!$A$2:$E$18,3)*$E113)*4)/1000000)</f>
        <v>10.616832</v>
      </c>
      <c r="O113" s="77">
        <f>$G113*(((VLOOKUP($H113,'hist AL dimres'!$A$2:$E$18,4)*VLOOKUP($I113,'hist AL dimres'!$A$2:$E$18,4)*VLOOKUP($J113,'hist AL dimres'!$A$2:$E$18,4)*VLOOKUP($K113,'hist AL dimres'!$A$2:$E$18,4)*$E113)*4)/1000000)</f>
        <v>2.6542080000000001</v>
      </c>
      <c r="P113" s="77">
        <f>$G113*(((VLOOKUP($H113,'hist AL dimres'!$A$2:$E$18,5)*VLOOKUP($I113,'hist AL dimres'!$A$2:$E$18,5)*VLOOKUP($J113,'hist AL dimres'!$A$2:$E$18,5)*VLOOKUP($K113,'hist AL dimres'!$A$2:$E$18,5)*$E113)*4)/1000000)</f>
        <v>0.66355200000000003</v>
      </c>
    </row>
    <row r="114" spans="1:16" ht="13">
      <c r="A114" s="16">
        <v>1</v>
      </c>
      <c r="B114" s="17" t="s">
        <v>314</v>
      </c>
      <c r="C114" s="220" t="s">
        <v>1054</v>
      </c>
      <c r="D114" s="75" t="s">
        <v>871</v>
      </c>
      <c r="E114" s="76">
        <v>12</v>
      </c>
      <c r="F114" s="16" t="s">
        <v>463</v>
      </c>
      <c r="G114" s="16">
        <v>1</v>
      </c>
      <c r="H114" s="15" t="s">
        <v>2934</v>
      </c>
      <c r="I114" s="15" t="s">
        <v>2898</v>
      </c>
      <c r="J114" s="15">
        <v>1</v>
      </c>
      <c r="K114" s="15">
        <v>1</v>
      </c>
      <c r="L114" s="16">
        <v>2</v>
      </c>
      <c r="M114" s="77">
        <f>$G114*(((VLOOKUP($H114,'hist AL dimres'!$A$2:$E$18,2)*VLOOKUP($I114,'hist AL dimres'!$A$2:$E$18,2)*VLOOKUP($J114,'hist AL dimres'!$A$2:$E$18,2)*VLOOKUP($K114,'hist AL dimres'!$A$2:$E$18,2)*$E114)*4)/1000000)</f>
        <v>42.467328000000002</v>
      </c>
      <c r="N114" s="77">
        <f>$G114*(((VLOOKUP($H114,'hist AL dimres'!$A$2:$E$18,3)*VLOOKUP($I114,'hist AL dimres'!$A$2:$E$18,3)*VLOOKUP($J114,'hist AL dimres'!$A$2:$E$18,3)*VLOOKUP($K114,'hist AL dimres'!$A$2:$E$18,3)*$E114)*4)/1000000)</f>
        <v>10.616832</v>
      </c>
      <c r="O114" s="77">
        <f>$G114*(((VLOOKUP($H114,'hist AL dimres'!$A$2:$E$18,4)*VLOOKUP($I114,'hist AL dimres'!$A$2:$E$18,4)*VLOOKUP($J114,'hist AL dimres'!$A$2:$E$18,4)*VLOOKUP($K114,'hist AL dimres'!$A$2:$E$18,4)*$E114)*4)/1000000)</f>
        <v>2.6542080000000001</v>
      </c>
      <c r="P114" s="77">
        <f>$G114*(((VLOOKUP($H114,'hist AL dimres'!$A$2:$E$18,5)*VLOOKUP($I114,'hist AL dimres'!$A$2:$E$18,5)*VLOOKUP($J114,'hist AL dimres'!$A$2:$E$18,5)*VLOOKUP($K114,'hist AL dimres'!$A$2:$E$18,5)*$E114)*4)/1000000)</f>
        <v>0.66355200000000003</v>
      </c>
    </row>
    <row r="115" spans="1:16" ht="13">
      <c r="A115" s="16">
        <v>1</v>
      </c>
      <c r="B115" s="17" t="s">
        <v>751</v>
      </c>
      <c r="C115" s="220" t="s">
        <v>1054</v>
      </c>
      <c r="D115" s="75" t="s">
        <v>871</v>
      </c>
      <c r="E115" s="76">
        <v>12</v>
      </c>
      <c r="F115" s="16" t="s">
        <v>463</v>
      </c>
      <c r="G115" s="16">
        <v>1</v>
      </c>
      <c r="H115" s="15" t="s">
        <v>2934</v>
      </c>
      <c r="I115" s="15" t="s">
        <v>2898</v>
      </c>
      <c r="J115" s="15">
        <v>1</v>
      </c>
      <c r="K115" s="15">
        <v>1</v>
      </c>
      <c r="L115" s="16">
        <v>2</v>
      </c>
      <c r="M115" s="77">
        <f>$G115*(((VLOOKUP($H115,'hist AL dimres'!$A$2:$E$18,2)*VLOOKUP($I115,'hist AL dimres'!$A$2:$E$18,2)*VLOOKUP($J115,'hist AL dimres'!$A$2:$E$18,2)*VLOOKUP($K115,'hist AL dimres'!$A$2:$E$18,2)*$E115)*4)/1000000)</f>
        <v>42.467328000000002</v>
      </c>
      <c r="N115" s="77">
        <f>$G115*(((VLOOKUP($H115,'hist AL dimres'!$A$2:$E$18,3)*VLOOKUP($I115,'hist AL dimres'!$A$2:$E$18,3)*VLOOKUP($J115,'hist AL dimres'!$A$2:$E$18,3)*VLOOKUP($K115,'hist AL dimres'!$A$2:$E$18,3)*$E115)*4)/1000000)</f>
        <v>10.616832</v>
      </c>
      <c r="O115" s="77">
        <f>$G115*(((VLOOKUP($H115,'hist AL dimres'!$A$2:$E$18,4)*VLOOKUP($I115,'hist AL dimres'!$A$2:$E$18,4)*VLOOKUP($J115,'hist AL dimres'!$A$2:$E$18,4)*VLOOKUP($K115,'hist AL dimres'!$A$2:$E$18,4)*$E115)*4)/1000000)</f>
        <v>2.6542080000000001</v>
      </c>
      <c r="P115" s="77">
        <f>$G115*(((VLOOKUP($H115,'hist AL dimres'!$A$2:$E$18,5)*VLOOKUP($I115,'hist AL dimres'!$A$2:$E$18,5)*VLOOKUP($J115,'hist AL dimres'!$A$2:$E$18,5)*VLOOKUP($K115,'hist AL dimres'!$A$2:$E$18,5)*$E115)*4)/1000000)</f>
        <v>0.66355200000000003</v>
      </c>
    </row>
    <row r="116" spans="1:16" ht="13">
      <c r="A116" s="16">
        <v>1</v>
      </c>
      <c r="B116" s="17" t="s">
        <v>752</v>
      </c>
      <c r="C116" s="220" t="s">
        <v>1054</v>
      </c>
      <c r="D116" s="75" t="s">
        <v>871</v>
      </c>
      <c r="E116" s="76">
        <v>12</v>
      </c>
      <c r="F116" s="16" t="s">
        <v>463</v>
      </c>
      <c r="G116" s="16">
        <v>1</v>
      </c>
      <c r="H116" s="15" t="s">
        <v>2934</v>
      </c>
      <c r="I116" s="15" t="s">
        <v>2898</v>
      </c>
      <c r="J116" s="15">
        <v>1</v>
      </c>
      <c r="K116" s="15">
        <v>1</v>
      </c>
      <c r="L116" s="16">
        <v>2</v>
      </c>
      <c r="M116" s="77">
        <f>$G116*(((VLOOKUP($H116,'hist AL dimres'!$A$2:$E$18,2)*VLOOKUP($I116,'hist AL dimres'!$A$2:$E$18,2)*VLOOKUP($J116,'hist AL dimres'!$A$2:$E$18,2)*VLOOKUP($K116,'hist AL dimres'!$A$2:$E$18,2)*$E116)*4)/1000000)</f>
        <v>42.467328000000002</v>
      </c>
      <c r="N116" s="77">
        <f>$G116*(((VLOOKUP($H116,'hist AL dimres'!$A$2:$E$18,3)*VLOOKUP($I116,'hist AL dimres'!$A$2:$E$18,3)*VLOOKUP($J116,'hist AL dimres'!$A$2:$E$18,3)*VLOOKUP($K116,'hist AL dimres'!$A$2:$E$18,3)*$E116)*4)/1000000)</f>
        <v>10.616832</v>
      </c>
      <c r="O116" s="77">
        <f>$G116*(((VLOOKUP($H116,'hist AL dimres'!$A$2:$E$18,4)*VLOOKUP($I116,'hist AL dimres'!$A$2:$E$18,4)*VLOOKUP($J116,'hist AL dimres'!$A$2:$E$18,4)*VLOOKUP($K116,'hist AL dimres'!$A$2:$E$18,4)*$E116)*4)/1000000)</f>
        <v>2.6542080000000001</v>
      </c>
      <c r="P116" s="77">
        <f>$G116*(((VLOOKUP($H116,'hist AL dimres'!$A$2:$E$18,5)*VLOOKUP($I116,'hist AL dimres'!$A$2:$E$18,5)*VLOOKUP($J116,'hist AL dimres'!$A$2:$E$18,5)*VLOOKUP($K116,'hist AL dimres'!$A$2:$E$18,5)*$E116)*4)/1000000)</f>
        <v>0.66355200000000003</v>
      </c>
    </row>
    <row r="117" spans="1:16" ht="13">
      <c r="A117" s="16">
        <v>1</v>
      </c>
      <c r="B117" s="17" t="s">
        <v>315</v>
      </c>
      <c r="C117" s="220" t="s">
        <v>1054</v>
      </c>
      <c r="D117" s="75" t="s">
        <v>871</v>
      </c>
      <c r="E117" s="76">
        <v>12</v>
      </c>
      <c r="F117" s="16" t="s">
        <v>463</v>
      </c>
      <c r="G117" s="16">
        <v>1</v>
      </c>
      <c r="H117" s="15" t="s">
        <v>2934</v>
      </c>
      <c r="I117" s="15" t="s">
        <v>2898</v>
      </c>
      <c r="J117" s="15">
        <v>1</v>
      </c>
      <c r="K117" s="15">
        <v>1</v>
      </c>
      <c r="L117" s="16">
        <v>2</v>
      </c>
      <c r="M117" s="77">
        <f>$G117*(((VLOOKUP($H117,'hist AL dimres'!$A$2:$E$18,2)*VLOOKUP($I117,'hist AL dimres'!$A$2:$E$18,2)*VLOOKUP($J117,'hist AL dimres'!$A$2:$E$18,2)*VLOOKUP($K117,'hist AL dimres'!$A$2:$E$18,2)*$E117)*4)/1000000)</f>
        <v>42.467328000000002</v>
      </c>
      <c r="N117" s="77">
        <f>$G117*(((VLOOKUP($H117,'hist AL dimres'!$A$2:$E$18,3)*VLOOKUP($I117,'hist AL dimres'!$A$2:$E$18,3)*VLOOKUP($J117,'hist AL dimres'!$A$2:$E$18,3)*VLOOKUP($K117,'hist AL dimres'!$A$2:$E$18,3)*$E117)*4)/1000000)</f>
        <v>10.616832</v>
      </c>
      <c r="O117" s="77">
        <f>$G117*(((VLOOKUP($H117,'hist AL dimres'!$A$2:$E$18,4)*VLOOKUP($I117,'hist AL dimres'!$A$2:$E$18,4)*VLOOKUP($J117,'hist AL dimres'!$A$2:$E$18,4)*VLOOKUP($K117,'hist AL dimres'!$A$2:$E$18,4)*$E117)*4)/1000000)</f>
        <v>2.6542080000000001</v>
      </c>
      <c r="P117" s="77">
        <f>$G117*(((VLOOKUP($H117,'hist AL dimres'!$A$2:$E$18,5)*VLOOKUP($I117,'hist AL dimres'!$A$2:$E$18,5)*VLOOKUP($J117,'hist AL dimres'!$A$2:$E$18,5)*VLOOKUP($K117,'hist AL dimres'!$A$2:$E$18,5)*$E117)*4)/1000000)</f>
        <v>0.66355200000000003</v>
      </c>
    </row>
    <row r="118" spans="1:16" ht="13">
      <c r="A118" s="16">
        <v>1</v>
      </c>
      <c r="B118" s="17" t="s">
        <v>753</v>
      </c>
      <c r="C118" s="220" t="s">
        <v>1054</v>
      </c>
      <c r="D118" s="75" t="s">
        <v>871</v>
      </c>
      <c r="E118" s="76">
        <v>12</v>
      </c>
      <c r="F118" s="16" t="s">
        <v>463</v>
      </c>
      <c r="G118" s="16">
        <v>1</v>
      </c>
      <c r="H118" s="15" t="s">
        <v>2934</v>
      </c>
      <c r="I118" s="15" t="s">
        <v>2898</v>
      </c>
      <c r="J118" s="15">
        <v>1</v>
      </c>
      <c r="K118" s="15">
        <v>1</v>
      </c>
      <c r="L118" s="16">
        <v>2</v>
      </c>
      <c r="M118" s="77">
        <f>$G118*(((VLOOKUP($H118,'hist AL dimres'!$A$2:$E$18,2)*VLOOKUP($I118,'hist AL dimres'!$A$2:$E$18,2)*VLOOKUP($J118,'hist AL dimres'!$A$2:$E$18,2)*VLOOKUP($K118,'hist AL dimres'!$A$2:$E$18,2)*$E118)*4)/1000000)</f>
        <v>42.467328000000002</v>
      </c>
      <c r="N118" s="77">
        <f>$G118*(((VLOOKUP($H118,'hist AL dimres'!$A$2:$E$18,3)*VLOOKUP($I118,'hist AL dimres'!$A$2:$E$18,3)*VLOOKUP($J118,'hist AL dimres'!$A$2:$E$18,3)*VLOOKUP($K118,'hist AL dimres'!$A$2:$E$18,3)*$E118)*4)/1000000)</f>
        <v>10.616832</v>
      </c>
      <c r="O118" s="77">
        <f>$G118*(((VLOOKUP($H118,'hist AL dimres'!$A$2:$E$18,4)*VLOOKUP($I118,'hist AL dimres'!$A$2:$E$18,4)*VLOOKUP($J118,'hist AL dimres'!$A$2:$E$18,4)*VLOOKUP($K118,'hist AL dimres'!$A$2:$E$18,4)*$E118)*4)/1000000)</f>
        <v>2.6542080000000001</v>
      </c>
      <c r="P118" s="77">
        <f>$G118*(((VLOOKUP($H118,'hist AL dimres'!$A$2:$E$18,5)*VLOOKUP($I118,'hist AL dimres'!$A$2:$E$18,5)*VLOOKUP($J118,'hist AL dimres'!$A$2:$E$18,5)*VLOOKUP($K118,'hist AL dimres'!$A$2:$E$18,5)*$E118)*4)/1000000)</f>
        <v>0.66355200000000003</v>
      </c>
    </row>
    <row r="119" spans="1:16" ht="13">
      <c r="A119" s="16">
        <v>1</v>
      </c>
      <c r="B119" s="17" t="s">
        <v>754</v>
      </c>
      <c r="C119" s="220" t="s">
        <v>1054</v>
      </c>
      <c r="D119" s="75" t="s">
        <v>871</v>
      </c>
      <c r="E119" s="76">
        <v>12</v>
      </c>
      <c r="F119" s="16" t="s">
        <v>463</v>
      </c>
      <c r="G119" s="16">
        <v>1</v>
      </c>
      <c r="H119" s="15" t="s">
        <v>2934</v>
      </c>
      <c r="I119" s="15" t="s">
        <v>2898</v>
      </c>
      <c r="J119" s="15">
        <v>1</v>
      </c>
      <c r="K119" s="15">
        <v>1</v>
      </c>
      <c r="L119" s="16">
        <v>2</v>
      </c>
      <c r="M119" s="77">
        <f>$G119*(((VLOOKUP($H119,'hist AL dimres'!$A$2:$E$18,2)*VLOOKUP($I119,'hist AL dimres'!$A$2:$E$18,2)*VLOOKUP($J119,'hist AL dimres'!$A$2:$E$18,2)*VLOOKUP($K119,'hist AL dimres'!$A$2:$E$18,2)*$E119)*4)/1000000)</f>
        <v>42.467328000000002</v>
      </c>
      <c r="N119" s="77">
        <f>$G119*(((VLOOKUP($H119,'hist AL dimres'!$A$2:$E$18,3)*VLOOKUP($I119,'hist AL dimres'!$A$2:$E$18,3)*VLOOKUP($J119,'hist AL dimres'!$A$2:$E$18,3)*VLOOKUP($K119,'hist AL dimres'!$A$2:$E$18,3)*$E119)*4)/1000000)</f>
        <v>10.616832</v>
      </c>
      <c r="O119" s="77">
        <f>$G119*(((VLOOKUP($H119,'hist AL dimres'!$A$2:$E$18,4)*VLOOKUP($I119,'hist AL dimres'!$A$2:$E$18,4)*VLOOKUP($J119,'hist AL dimres'!$A$2:$E$18,4)*VLOOKUP($K119,'hist AL dimres'!$A$2:$E$18,4)*$E119)*4)/1000000)</f>
        <v>2.6542080000000001</v>
      </c>
      <c r="P119" s="77">
        <f>$G119*(((VLOOKUP($H119,'hist AL dimres'!$A$2:$E$18,5)*VLOOKUP($I119,'hist AL dimres'!$A$2:$E$18,5)*VLOOKUP($J119,'hist AL dimres'!$A$2:$E$18,5)*VLOOKUP($K119,'hist AL dimres'!$A$2:$E$18,5)*$E119)*4)/1000000)</f>
        <v>0.66355200000000003</v>
      </c>
    </row>
    <row r="120" spans="1:16" ht="13">
      <c r="A120" s="16">
        <v>1</v>
      </c>
      <c r="B120" s="17" t="s">
        <v>1046</v>
      </c>
      <c r="C120" s="220" t="s">
        <v>1054</v>
      </c>
      <c r="D120" s="75" t="s">
        <v>871</v>
      </c>
      <c r="E120" s="76">
        <v>12</v>
      </c>
      <c r="F120" s="16" t="s">
        <v>463</v>
      </c>
      <c r="G120" s="16">
        <v>1</v>
      </c>
      <c r="H120" s="15" t="s">
        <v>2934</v>
      </c>
      <c r="I120" s="15" t="s">
        <v>2898</v>
      </c>
      <c r="J120" s="15">
        <v>1</v>
      </c>
      <c r="K120" s="15">
        <v>1</v>
      </c>
      <c r="L120" s="16">
        <v>2</v>
      </c>
      <c r="M120" s="77">
        <f>$G120*(((VLOOKUP($H120,'hist AL dimres'!$A$2:$E$18,2)*VLOOKUP($I120,'hist AL dimres'!$A$2:$E$18,2)*VLOOKUP($J120,'hist AL dimres'!$A$2:$E$18,2)*VLOOKUP($K120,'hist AL dimres'!$A$2:$E$18,2)*$E120)*4)/1000000)</f>
        <v>42.467328000000002</v>
      </c>
      <c r="N120" s="77">
        <f>$G120*(((VLOOKUP($H120,'hist AL dimres'!$A$2:$E$18,3)*VLOOKUP($I120,'hist AL dimres'!$A$2:$E$18,3)*VLOOKUP($J120,'hist AL dimres'!$A$2:$E$18,3)*VLOOKUP($K120,'hist AL dimres'!$A$2:$E$18,3)*$E120)*4)/1000000)</f>
        <v>10.616832</v>
      </c>
      <c r="O120" s="77">
        <f>$G120*(((VLOOKUP($H120,'hist AL dimres'!$A$2:$E$18,4)*VLOOKUP($I120,'hist AL dimres'!$A$2:$E$18,4)*VLOOKUP($J120,'hist AL dimres'!$A$2:$E$18,4)*VLOOKUP($K120,'hist AL dimres'!$A$2:$E$18,4)*$E120)*4)/1000000)</f>
        <v>2.6542080000000001</v>
      </c>
      <c r="P120" s="77">
        <f>$G120*(((VLOOKUP($H120,'hist AL dimres'!$A$2:$E$18,5)*VLOOKUP($I120,'hist AL dimres'!$A$2:$E$18,5)*VLOOKUP($J120,'hist AL dimres'!$A$2:$E$18,5)*VLOOKUP($K120,'hist AL dimres'!$A$2:$E$18,5)*$E120)*4)/1000000)</f>
        <v>0.66355200000000003</v>
      </c>
    </row>
    <row r="121" spans="1:16" ht="13">
      <c r="A121" s="16">
        <v>1</v>
      </c>
      <c r="B121" s="17" t="s">
        <v>1359</v>
      </c>
      <c r="C121" s="220" t="s">
        <v>1054</v>
      </c>
      <c r="D121" s="75" t="s">
        <v>871</v>
      </c>
      <c r="E121" s="76">
        <v>12</v>
      </c>
      <c r="F121" s="16" t="s">
        <v>463</v>
      </c>
      <c r="G121" s="16">
        <v>1</v>
      </c>
      <c r="H121" s="15" t="s">
        <v>2934</v>
      </c>
      <c r="I121" s="15" t="s">
        <v>2898</v>
      </c>
      <c r="J121" s="15" t="s">
        <v>3050</v>
      </c>
      <c r="K121" s="15">
        <v>1</v>
      </c>
      <c r="L121" s="16">
        <v>3</v>
      </c>
      <c r="M121" s="77">
        <f>$G121*(((VLOOKUP($H121,'hist AL dimres'!$A$2:$E$18,2)*VLOOKUP($I121,'hist AL dimres'!$A$2:$E$18,2)*VLOOKUP($J121,'hist AL dimres'!$A$2:$E$18,2)*VLOOKUP($K121,'hist AL dimres'!$A$2:$E$18,2)*$E121)*4)/1000000)</f>
        <v>1104.1505279999999</v>
      </c>
      <c r="N121" s="77">
        <f>$G121*(((VLOOKUP($H121,'hist AL dimres'!$A$2:$E$18,3)*VLOOKUP($I121,'hist AL dimres'!$A$2:$E$18,3)*VLOOKUP($J121,'hist AL dimres'!$A$2:$E$18,3)*VLOOKUP($K121,'hist AL dimres'!$A$2:$E$18,3)*$E121)*4)/1000000)</f>
        <v>276.03763199999997</v>
      </c>
      <c r="O121" s="77">
        <f>$G121*(((VLOOKUP($H121,'hist AL dimres'!$A$2:$E$18,4)*VLOOKUP($I121,'hist AL dimres'!$A$2:$E$18,4)*VLOOKUP($J121,'hist AL dimres'!$A$2:$E$18,4)*VLOOKUP($K121,'hist AL dimres'!$A$2:$E$18,4)*$E121)*4)/1000000)</f>
        <v>69.009407999999993</v>
      </c>
      <c r="P121" s="77">
        <f>$G121*(((VLOOKUP($H121,'hist AL dimres'!$A$2:$E$18,5)*VLOOKUP($I121,'hist AL dimres'!$A$2:$E$18,5)*VLOOKUP($J121,'hist AL dimres'!$A$2:$E$18,5)*VLOOKUP($K121,'hist AL dimres'!$A$2:$E$18,5)*$E121)*4)/1000000)</f>
        <v>17.252351999999998</v>
      </c>
    </row>
    <row r="122" spans="1:16" ht="13">
      <c r="A122" s="16">
        <v>1</v>
      </c>
      <c r="B122" s="17" t="s">
        <v>316</v>
      </c>
      <c r="C122" s="220" t="s">
        <v>1054</v>
      </c>
      <c r="D122" s="75" t="s">
        <v>871</v>
      </c>
      <c r="E122" s="76">
        <v>12</v>
      </c>
      <c r="F122" s="16" t="s">
        <v>463</v>
      </c>
      <c r="G122" s="16">
        <v>1</v>
      </c>
      <c r="H122" s="15" t="s">
        <v>2934</v>
      </c>
      <c r="I122" s="15" t="s">
        <v>2898</v>
      </c>
      <c r="J122" s="15" t="s">
        <v>3050</v>
      </c>
      <c r="K122" s="15">
        <v>1</v>
      </c>
      <c r="L122" s="16">
        <v>3</v>
      </c>
      <c r="M122" s="77">
        <f>$G122*(((VLOOKUP($H122,'hist AL dimres'!$A$2:$E$18,2)*VLOOKUP($I122,'hist AL dimres'!$A$2:$E$18,2)*VLOOKUP($J122,'hist AL dimres'!$A$2:$E$18,2)*VLOOKUP($K122,'hist AL dimres'!$A$2:$E$18,2)*$E122)*4)/1000000)</f>
        <v>1104.1505279999999</v>
      </c>
      <c r="N122" s="77">
        <f>$G122*(((VLOOKUP($H122,'hist AL dimres'!$A$2:$E$18,3)*VLOOKUP($I122,'hist AL dimres'!$A$2:$E$18,3)*VLOOKUP($J122,'hist AL dimres'!$A$2:$E$18,3)*VLOOKUP($K122,'hist AL dimres'!$A$2:$E$18,3)*$E122)*4)/1000000)</f>
        <v>276.03763199999997</v>
      </c>
      <c r="O122" s="77">
        <f>$G122*(((VLOOKUP($H122,'hist AL dimres'!$A$2:$E$18,4)*VLOOKUP($I122,'hist AL dimres'!$A$2:$E$18,4)*VLOOKUP($J122,'hist AL dimres'!$A$2:$E$18,4)*VLOOKUP($K122,'hist AL dimres'!$A$2:$E$18,4)*$E122)*4)/1000000)</f>
        <v>69.009407999999993</v>
      </c>
      <c r="P122" s="77">
        <f>$G122*(((VLOOKUP($H122,'hist AL dimres'!$A$2:$E$18,5)*VLOOKUP($I122,'hist AL dimres'!$A$2:$E$18,5)*VLOOKUP($J122,'hist AL dimres'!$A$2:$E$18,5)*VLOOKUP($K122,'hist AL dimres'!$A$2:$E$18,5)*$E122)*4)/1000000)</f>
        <v>17.252351999999998</v>
      </c>
    </row>
    <row r="123" spans="1:16" ht="13">
      <c r="A123" s="16">
        <v>1</v>
      </c>
      <c r="B123" s="17" t="s">
        <v>317</v>
      </c>
      <c r="C123" s="220" t="s">
        <v>1054</v>
      </c>
      <c r="D123" s="75" t="s">
        <v>871</v>
      </c>
      <c r="E123" s="76">
        <v>12</v>
      </c>
      <c r="F123" s="16" t="s">
        <v>463</v>
      </c>
      <c r="G123" s="16">
        <v>1</v>
      </c>
      <c r="H123" s="15" t="s">
        <v>2934</v>
      </c>
      <c r="I123" s="15" t="s">
        <v>2898</v>
      </c>
      <c r="J123" s="15">
        <v>1</v>
      </c>
      <c r="K123" s="15">
        <v>1</v>
      </c>
      <c r="L123" s="16">
        <v>2</v>
      </c>
      <c r="M123" s="77">
        <f>$G123*(((VLOOKUP($H123,'hist AL dimres'!$A$2:$E$18,2)*VLOOKUP($I123,'hist AL dimres'!$A$2:$E$18,2)*VLOOKUP($J123,'hist AL dimres'!$A$2:$E$18,2)*VLOOKUP($K123,'hist AL dimres'!$A$2:$E$18,2)*$E123)*4)/1000000)</f>
        <v>42.467328000000002</v>
      </c>
      <c r="N123" s="77">
        <f>$G123*(((VLOOKUP($H123,'hist AL dimres'!$A$2:$E$18,3)*VLOOKUP($I123,'hist AL dimres'!$A$2:$E$18,3)*VLOOKUP($J123,'hist AL dimres'!$A$2:$E$18,3)*VLOOKUP($K123,'hist AL dimres'!$A$2:$E$18,3)*$E123)*4)/1000000)</f>
        <v>10.616832</v>
      </c>
      <c r="O123" s="77">
        <f>$G123*(((VLOOKUP($H123,'hist AL dimres'!$A$2:$E$18,4)*VLOOKUP($I123,'hist AL dimres'!$A$2:$E$18,4)*VLOOKUP($J123,'hist AL dimres'!$A$2:$E$18,4)*VLOOKUP($K123,'hist AL dimres'!$A$2:$E$18,4)*$E123)*4)/1000000)</f>
        <v>2.6542080000000001</v>
      </c>
      <c r="P123" s="77">
        <f>$G123*(((VLOOKUP($H123,'hist AL dimres'!$A$2:$E$18,5)*VLOOKUP($I123,'hist AL dimres'!$A$2:$E$18,5)*VLOOKUP($J123,'hist AL dimres'!$A$2:$E$18,5)*VLOOKUP($K123,'hist AL dimres'!$A$2:$E$18,5)*$E123)*4)/1000000)</f>
        <v>0.66355200000000003</v>
      </c>
    </row>
    <row r="124" spans="1:16" ht="13">
      <c r="A124" s="16">
        <v>1</v>
      </c>
      <c r="B124" s="17" t="s">
        <v>318</v>
      </c>
      <c r="C124" s="220" t="s">
        <v>1054</v>
      </c>
      <c r="D124" s="75" t="s">
        <v>871</v>
      </c>
      <c r="E124" s="76">
        <v>12</v>
      </c>
      <c r="F124" s="16" t="s">
        <v>463</v>
      </c>
      <c r="G124" s="16">
        <v>1</v>
      </c>
      <c r="H124" s="15" t="s">
        <v>2934</v>
      </c>
      <c r="I124" s="15" t="s">
        <v>2898</v>
      </c>
      <c r="J124" s="15">
        <v>1</v>
      </c>
      <c r="K124" s="15">
        <v>1</v>
      </c>
      <c r="L124" s="16">
        <v>2</v>
      </c>
      <c r="M124" s="77">
        <f>$G124*(((VLOOKUP($H124,'hist AL dimres'!$A$2:$E$18,2)*VLOOKUP($I124,'hist AL dimres'!$A$2:$E$18,2)*VLOOKUP($J124,'hist AL dimres'!$A$2:$E$18,2)*VLOOKUP($K124,'hist AL dimres'!$A$2:$E$18,2)*$E124)*4)/1000000)</f>
        <v>42.467328000000002</v>
      </c>
      <c r="N124" s="77">
        <f>$G124*(((VLOOKUP($H124,'hist AL dimres'!$A$2:$E$18,3)*VLOOKUP($I124,'hist AL dimres'!$A$2:$E$18,3)*VLOOKUP($J124,'hist AL dimres'!$A$2:$E$18,3)*VLOOKUP($K124,'hist AL dimres'!$A$2:$E$18,3)*$E124)*4)/1000000)</f>
        <v>10.616832</v>
      </c>
      <c r="O124" s="77">
        <f>$G124*(((VLOOKUP($H124,'hist AL dimres'!$A$2:$E$18,4)*VLOOKUP($I124,'hist AL dimres'!$A$2:$E$18,4)*VLOOKUP($J124,'hist AL dimres'!$A$2:$E$18,4)*VLOOKUP($K124,'hist AL dimres'!$A$2:$E$18,4)*$E124)*4)/1000000)</f>
        <v>2.6542080000000001</v>
      </c>
      <c r="P124" s="77">
        <f>$G124*(((VLOOKUP($H124,'hist AL dimres'!$A$2:$E$18,5)*VLOOKUP($I124,'hist AL dimres'!$A$2:$E$18,5)*VLOOKUP($J124,'hist AL dimres'!$A$2:$E$18,5)*VLOOKUP($K124,'hist AL dimres'!$A$2:$E$18,5)*$E124)*4)/1000000)</f>
        <v>0.66355200000000003</v>
      </c>
    </row>
    <row r="125" spans="1:16" ht="13">
      <c r="A125" s="16">
        <v>1</v>
      </c>
      <c r="B125" s="17" t="s">
        <v>319</v>
      </c>
      <c r="C125" s="220" t="s">
        <v>1054</v>
      </c>
      <c r="D125" s="75" t="s">
        <v>871</v>
      </c>
      <c r="E125" s="76">
        <v>12</v>
      </c>
      <c r="F125" s="16" t="s">
        <v>463</v>
      </c>
      <c r="G125" s="16">
        <v>1</v>
      </c>
      <c r="H125" s="15" t="s">
        <v>2934</v>
      </c>
      <c r="I125" s="15" t="s">
        <v>2898</v>
      </c>
      <c r="J125" s="15" t="s">
        <v>3050</v>
      </c>
      <c r="K125" s="15">
        <v>1</v>
      </c>
      <c r="L125" s="16">
        <v>3</v>
      </c>
      <c r="M125" s="77">
        <f>$G125*(((VLOOKUP($H125,'hist AL dimres'!$A$2:$E$18,2)*VLOOKUP($I125,'hist AL dimres'!$A$2:$E$18,2)*VLOOKUP($J125,'hist AL dimres'!$A$2:$E$18,2)*VLOOKUP($K125,'hist AL dimres'!$A$2:$E$18,2)*$E125)*4)/1000000)</f>
        <v>1104.1505279999999</v>
      </c>
      <c r="N125" s="77">
        <f>$G125*(((VLOOKUP($H125,'hist AL dimres'!$A$2:$E$18,3)*VLOOKUP($I125,'hist AL dimres'!$A$2:$E$18,3)*VLOOKUP($J125,'hist AL dimres'!$A$2:$E$18,3)*VLOOKUP($K125,'hist AL dimres'!$A$2:$E$18,3)*$E125)*4)/1000000)</f>
        <v>276.03763199999997</v>
      </c>
      <c r="O125" s="77">
        <f>$G125*(((VLOOKUP($H125,'hist AL dimres'!$A$2:$E$18,4)*VLOOKUP($I125,'hist AL dimres'!$A$2:$E$18,4)*VLOOKUP($J125,'hist AL dimres'!$A$2:$E$18,4)*VLOOKUP($K125,'hist AL dimres'!$A$2:$E$18,4)*$E125)*4)/1000000)</f>
        <v>69.009407999999993</v>
      </c>
      <c r="P125" s="77">
        <f>$G125*(((VLOOKUP($H125,'hist AL dimres'!$A$2:$E$18,5)*VLOOKUP($I125,'hist AL dimres'!$A$2:$E$18,5)*VLOOKUP($J125,'hist AL dimres'!$A$2:$E$18,5)*VLOOKUP($K125,'hist AL dimres'!$A$2:$E$18,5)*$E125)*4)/1000000)</f>
        <v>17.252351999999998</v>
      </c>
    </row>
    <row r="126" spans="1:16" ht="13">
      <c r="A126" s="16">
        <v>1</v>
      </c>
      <c r="B126" s="17" t="s">
        <v>320</v>
      </c>
      <c r="C126" s="220" t="s">
        <v>1054</v>
      </c>
      <c r="D126" s="75" t="s">
        <v>871</v>
      </c>
      <c r="E126" s="76">
        <v>12</v>
      </c>
      <c r="F126" s="16" t="s">
        <v>463</v>
      </c>
      <c r="G126" s="16">
        <v>1</v>
      </c>
      <c r="H126" s="15" t="s">
        <v>2934</v>
      </c>
      <c r="I126" s="15" t="s">
        <v>2898</v>
      </c>
      <c r="J126" s="15" t="s">
        <v>3050</v>
      </c>
      <c r="K126" s="15">
        <v>1</v>
      </c>
      <c r="L126" s="16">
        <v>3</v>
      </c>
      <c r="M126" s="77">
        <f>$G126*(((VLOOKUP($H126,'hist AL dimres'!$A$2:$E$18,2)*VLOOKUP($I126,'hist AL dimres'!$A$2:$E$18,2)*VLOOKUP($J126,'hist AL dimres'!$A$2:$E$18,2)*VLOOKUP($K126,'hist AL dimres'!$A$2:$E$18,2)*$E126)*4)/1000000)</f>
        <v>1104.1505279999999</v>
      </c>
      <c r="N126" s="77">
        <f>$G126*(((VLOOKUP($H126,'hist AL dimres'!$A$2:$E$18,3)*VLOOKUP($I126,'hist AL dimres'!$A$2:$E$18,3)*VLOOKUP($J126,'hist AL dimres'!$A$2:$E$18,3)*VLOOKUP($K126,'hist AL dimres'!$A$2:$E$18,3)*$E126)*4)/1000000)</f>
        <v>276.03763199999997</v>
      </c>
      <c r="O126" s="77">
        <f>$G126*(((VLOOKUP($H126,'hist AL dimres'!$A$2:$E$18,4)*VLOOKUP($I126,'hist AL dimres'!$A$2:$E$18,4)*VLOOKUP($J126,'hist AL dimres'!$A$2:$E$18,4)*VLOOKUP($K126,'hist AL dimres'!$A$2:$E$18,4)*$E126)*4)/1000000)</f>
        <v>69.009407999999993</v>
      </c>
      <c r="P126" s="77">
        <f>$G126*(((VLOOKUP($H126,'hist AL dimres'!$A$2:$E$18,5)*VLOOKUP($I126,'hist AL dimres'!$A$2:$E$18,5)*VLOOKUP($J126,'hist AL dimres'!$A$2:$E$18,5)*VLOOKUP($K126,'hist AL dimres'!$A$2:$E$18,5)*$E126)*4)/1000000)</f>
        <v>17.252351999999998</v>
      </c>
    </row>
    <row r="127" spans="1:16" ht="13">
      <c r="A127" s="16">
        <v>1</v>
      </c>
      <c r="B127" s="17" t="s">
        <v>698</v>
      </c>
      <c r="C127" s="220" t="s">
        <v>1054</v>
      </c>
      <c r="D127" s="75" t="s">
        <v>871</v>
      </c>
      <c r="E127" s="76">
        <v>12</v>
      </c>
      <c r="F127" s="16" t="s">
        <v>463</v>
      </c>
      <c r="G127" s="16">
        <v>1</v>
      </c>
      <c r="H127" s="15" t="s">
        <v>2934</v>
      </c>
      <c r="I127" s="15" t="s">
        <v>2898</v>
      </c>
      <c r="J127" s="15" t="s">
        <v>3050</v>
      </c>
      <c r="K127" s="15">
        <v>1</v>
      </c>
      <c r="L127" s="16">
        <v>3</v>
      </c>
      <c r="M127" s="77">
        <f>$G127*(((VLOOKUP($H127,'hist AL dimres'!$A$2:$E$18,2)*VLOOKUP($I127,'hist AL dimres'!$A$2:$E$18,2)*VLOOKUP($J127,'hist AL dimres'!$A$2:$E$18,2)*VLOOKUP($K127,'hist AL dimres'!$A$2:$E$18,2)*$E127)*4)/1000000)</f>
        <v>1104.1505279999999</v>
      </c>
      <c r="N127" s="77">
        <f>$G127*(((VLOOKUP($H127,'hist AL dimres'!$A$2:$E$18,3)*VLOOKUP($I127,'hist AL dimres'!$A$2:$E$18,3)*VLOOKUP($J127,'hist AL dimres'!$A$2:$E$18,3)*VLOOKUP($K127,'hist AL dimres'!$A$2:$E$18,3)*$E127)*4)/1000000)</f>
        <v>276.03763199999997</v>
      </c>
      <c r="O127" s="77">
        <f>$G127*(((VLOOKUP($H127,'hist AL dimres'!$A$2:$E$18,4)*VLOOKUP($I127,'hist AL dimres'!$A$2:$E$18,4)*VLOOKUP($J127,'hist AL dimres'!$A$2:$E$18,4)*VLOOKUP($K127,'hist AL dimres'!$A$2:$E$18,4)*$E127)*4)/1000000)</f>
        <v>69.009407999999993</v>
      </c>
      <c r="P127" s="77">
        <f>$G127*(((VLOOKUP($H127,'hist AL dimres'!$A$2:$E$18,5)*VLOOKUP($I127,'hist AL dimres'!$A$2:$E$18,5)*VLOOKUP($J127,'hist AL dimres'!$A$2:$E$18,5)*VLOOKUP($K127,'hist AL dimres'!$A$2:$E$18,5)*$E127)*4)/1000000)</f>
        <v>17.252351999999998</v>
      </c>
    </row>
    <row r="128" spans="1:16" ht="13">
      <c r="A128" s="16">
        <v>1</v>
      </c>
      <c r="B128" s="17" t="s">
        <v>321</v>
      </c>
      <c r="C128" s="220" t="s">
        <v>1054</v>
      </c>
      <c r="D128" s="75" t="s">
        <v>871</v>
      </c>
      <c r="E128" s="76">
        <v>12</v>
      </c>
      <c r="F128" s="16" t="s">
        <v>463</v>
      </c>
      <c r="G128" s="16">
        <v>1</v>
      </c>
      <c r="H128" s="15" t="s">
        <v>2934</v>
      </c>
      <c r="I128" s="15" t="s">
        <v>2898</v>
      </c>
      <c r="J128" s="15">
        <v>1</v>
      </c>
      <c r="K128" s="15">
        <v>1</v>
      </c>
      <c r="L128" s="16">
        <v>2</v>
      </c>
      <c r="M128" s="77">
        <f>$G128*(((VLOOKUP($H128,'hist AL dimres'!$A$2:$E$18,2)*VLOOKUP($I128,'hist AL dimres'!$A$2:$E$18,2)*VLOOKUP($J128,'hist AL dimres'!$A$2:$E$18,2)*VLOOKUP($K128,'hist AL dimres'!$A$2:$E$18,2)*$E128)*4)/1000000)</f>
        <v>42.467328000000002</v>
      </c>
      <c r="N128" s="77">
        <f>$G128*(((VLOOKUP($H128,'hist AL dimres'!$A$2:$E$18,3)*VLOOKUP($I128,'hist AL dimres'!$A$2:$E$18,3)*VLOOKUP($J128,'hist AL dimres'!$A$2:$E$18,3)*VLOOKUP($K128,'hist AL dimres'!$A$2:$E$18,3)*$E128)*4)/1000000)</f>
        <v>10.616832</v>
      </c>
      <c r="O128" s="77">
        <f>$G128*(((VLOOKUP($H128,'hist AL dimres'!$A$2:$E$18,4)*VLOOKUP($I128,'hist AL dimres'!$A$2:$E$18,4)*VLOOKUP($J128,'hist AL dimres'!$A$2:$E$18,4)*VLOOKUP($K128,'hist AL dimres'!$A$2:$E$18,4)*$E128)*4)/1000000)</f>
        <v>2.6542080000000001</v>
      </c>
      <c r="P128" s="77">
        <f>$G128*(((VLOOKUP($H128,'hist AL dimres'!$A$2:$E$18,5)*VLOOKUP($I128,'hist AL dimres'!$A$2:$E$18,5)*VLOOKUP($J128,'hist AL dimres'!$A$2:$E$18,5)*VLOOKUP($K128,'hist AL dimres'!$A$2:$E$18,5)*$E128)*4)/1000000)</f>
        <v>0.66355200000000003</v>
      </c>
    </row>
    <row r="129" spans="1:16" ht="13">
      <c r="A129" s="16">
        <v>1</v>
      </c>
      <c r="B129" s="17" t="s">
        <v>124</v>
      </c>
      <c r="C129" s="220" t="s">
        <v>1054</v>
      </c>
      <c r="D129" s="75" t="s">
        <v>871</v>
      </c>
      <c r="E129" s="76">
        <v>12</v>
      </c>
      <c r="F129" s="16" t="s">
        <v>463</v>
      </c>
      <c r="G129" s="16">
        <v>1</v>
      </c>
      <c r="H129" s="15" t="s">
        <v>2934</v>
      </c>
      <c r="I129" s="15" t="s">
        <v>2898</v>
      </c>
      <c r="J129" s="15">
        <v>1</v>
      </c>
      <c r="K129" s="15">
        <v>1</v>
      </c>
      <c r="L129" s="16">
        <v>2</v>
      </c>
      <c r="M129" s="77">
        <f>$G129*(((VLOOKUP($H129,'hist AL dimres'!$A$2:$E$18,2)*VLOOKUP($I129,'hist AL dimres'!$A$2:$E$18,2)*VLOOKUP($J129,'hist AL dimres'!$A$2:$E$18,2)*VLOOKUP($K129,'hist AL dimres'!$A$2:$E$18,2)*$E129)*4)/1000000)</f>
        <v>42.467328000000002</v>
      </c>
      <c r="N129" s="77">
        <f>$G129*(((VLOOKUP($H129,'hist AL dimres'!$A$2:$E$18,3)*VLOOKUP($I129,'hist AL dimres'!$A$2:$E$18,3)*VLOOKUP($J129,'hist AL dimres'!$A$2:$E$18,3)*VLOOKUP($K129,'hist AL dimres'!$A$2:$E$18,3)*$E129)*4)/1000000)</f>
        <v>10.616832</v>
      </c>
      <c r="O129" s="77">
        <f>$G129*(((VLOOKUP($H129,'hist AL dimres'!$A$2:$E$18,4)*VLOOKUP($I129,'hist AL dimres'!$A$2:$E$18,4)*VLOOKUP($J129,'hist AL dimres'!$A$2:$E$18,4)*VLOOKUP($K129,'hist AL dimres'!$A$2:$E$18,4)*$E129)*4)/1000000)</f>
        <v>2.6542080000000001</v>
      </c>
      <c r="P129" s="77">
        <f>$G129*(((VLOOKUP($H129,'hist AL dimres'!$A$2:$E$18,5)*VLOOKUP($I129,'hist AL dimres'!$A$2:$E$18,5)*VLOOKUP($J129,'hist AL dimres'!$A$2:$E$18,5)*VLOOKUP($K129,'hist AL dimres'!$A$2:$E$18,5)*$E129)*4)/1000000)</f>
        <v>0.66355200000000003</v>
      </c>
    </row>
    <row r="130" spans="1:16" ht="13">
      <c r="A130" s="16">
        <v>1</v>
      </c>
      <c r="B130" s="17" t="s">
        <v>927</v>
      </c>
      <c r="C130" s="220" t="s">
        <v>1054</v>
      </c>
      <c r="D130" s="75" t="s">
        <v>871</v>
      </c>
      <c r="E130" s="76">
        <v>12</v>
      </c>
      <c r="F130" s="16" t="s">
        <v>463</v>
      </c>
      <c r="G130" s="16">
        <v>1</v>
      </c>
      <c r="H130" s="15" t="s">
        <v>2934</v>
      </c>
      <c r="I130" s="15" t="s">
        <v>2898</v>
      </c>
      <c r="J130" s="15">
        <v>1</v>
      </c>
      <c r="K130" s="15">
        <v>1</v>
      </c>
      <c r="L130" s="16">
        <v>2</v>
      </c>
      <c r="M130" s="77">
        <f>$G130*(((VLOOKUP($H130,'hist AL dimres'!$A$2:$E$18,2)*VLOOKUP($I130,'hist AL dimres'!$A$2:$E$18,2)*VLOOKUP($J130,'hist AL dimres'!$A$2:$E$18,2)*VLOOKUP($K130,'hist AL dimres'!$A$2:$E$18,2)*$E130)*4)/1000000)</f>
        <v>42.467328000000002</v>
      </c>
      <c r="N130" s="77">
        <f>$G130*(((VLOOKUP($H130,'hist AL dimres'!$A$2:$E$18,3)*VLOOKUP($I130,'hist AL dimres'!$A$2:$E$18,3)*VLOOKUP($J130,'hist AL dimres'!$A$2:$E$18,3)*VLOOKUP($K130,'hist AL dimres'!$A$2:$E$18,3)*$E130)*4)/1000000)</f>
        <v>10.616832</v>
      </c>
      <c r="O130" s="77">
        <f>$G130*(((VLOOKUP($H130,'hist AL dimres'!$A$2:$E$18,4)*VLOOKUP($I130,'hist AL dimres'!$A$2:$E$18,4)*VLOOKUP($J130,'hist AL dimres'!$A$2:$E$18,4)*VLOOKUP($K130,'hist AL dimres'!$A$2:$E$18,4)*$E130)*4)/1000000)</f>
        <v>2.6542080000000001</v>
      </c>
      <c r="P130" s="77">
        <f>$G130*(((VLOOKUP($H130,'hist AL dimres'!$A$2:$E$18,5)*VLOOKUP($I130,'hist AL dimres'!$A$2:$E$18,5)*VLOOKUP($J130,'hist AL dimres'!$A$2:$E$18,5)*VLOOKUP($K130,'hist AL dimres'!$A$2:$E$18,5)*$E130)*4)/1000000)</f>
        <v>0.66355200000000003</v>
      </c>
    </row>
    <row r="131" spans="1:16" ht="13">
      <c r="A131" s="16">
        <v>1</v>
      </c>
      <c r="B131" s="17" t="s">
        <v>131</v>
      </c>
      <c r="C131" s="220" t="s">
        <v>1054</v>
      </c>
      <c r="D131" s="75" t="s">
        <v>871</v>
      </c>
      <c r="E131" s="76">
        <v>12</v>
      </c>
      <c r="F131" s="16" t="s">
        <v>463</v>
      </c>
      <c r="G131" s="16">
        <v>1</v>
      </c>
      <c r="H131" s="15" t="s">
        <v>2934</v>
      </c>
      <c r="I131" s="15" t="s">
        <v>2898</v>
      </c>
      <c r="J131" s="15">
        <v>1</v>
      </c>
      <c r="K131" s="15">
        <v>1</v>
      </c>
      <c r="L131" s="16">
        <v>2</v>
      </c>
      <c r="M131" s="77">
        <f>$G131*(((VLOOKUP($H131,'hist AL dimres'!$A$2:$E$18,2)*VLOOKUP($I131,'hist AL dimres'!$A$2:$E$18,2)*VLOOKUP($J131,'hist AL dimres'!$A$2:$E$18,2)*VLOOKUP($K131,'hist AL dimres'!$A$2:$E$18,2)*$E131)*4)/1000000)</f>
        <v>42.467328000000002</v>
      </c>
      <c r="N131" s="77">
        <f>$G131*(((VLOOKUP($H131,'hist AL dimres'!$A$2:$E$18,3)*VLOOKUP($I131,'hist AL dimres'!$A$2:$E$18,3)*VLOOKUP($J131,'hist AL dimres'!$A$2:$E$18,3)*VLOOKUP($K131,'hist AL dimres'!$A$2:$E$18,3)*$E131)*4)/1000000)</f>
        <v>10.616832</v>
      </c>
      <c r="O131" s="77">
        <f>$G131*(((VLOOKUP($H131,'hist AL dimres'!$A$2:$E$18,4)*VLOOKUP($I131,'hist AL dimres'!$A$2:$E$18,4)*VLOOKUP($J131,'hist AL dimres'!$A$2:$E$18,4)*VLOOKUP($K131,'hist AL dimres'!$A$2:$E$18,4)*$E131)*4)/1000000)</f>
        <v>2.6542080000000001</v>
      </c>
      <c r="P131" s="77">
        <f>$G131*(((VLOOKUP($H131,'hist AL dimres'!$A$2:$E$18,5)*VLOOKUP($I131,'hist AL dimres'!$A$2:$E$18,5)*VLOOKUP($J131,'hist AL dimres'!$A$2:$E$18,5)*VLOOKUP($K131,'hist AL dimres'!$A$2:$E$18,5)*$E131)*4)/1000000)</f>
        <v>0.66355200000000003</v>
      </c>
    </row>
    <row r="132" spans="1:16" ht="13">
      <c r="A132" s="16">
        <v>1</v>
      </c>
      <c r="B132" s="17" t="s">
        <v>132</v>
      </c>
      <c r="C132" s="220" t="s">
        <v>1054</v>
      </c>
      <c r="D132" s="75" t="s">
        <v>871</v>
      </c>
      <c r="E132" s="76">
        <v>12</v>
      </c>
      <c r="F132" s="16" t="s">
        <v>463</v>
      </c>
      <c r="G132" s="16">
        <v>1</v>
      </c>
      <c r="H132" s="15" t="s">
        <v>2934</v>
      </c>
      <c r="I132" s="15" t="s">
        <v>2898</v>
      </c>
      <c r="J132" s="15">
        <v>1</v>
      </c>
      <c r="K132" s="15">
        <v>1</v>
      </c>
      <c r="L132" s="16">
        <v>2</v>
      </c>
      <c r="M132" s="77">
        <f>$G132*(((VLOOKUP($H132,'hist AL dimres'!$A$2:$E$18,2)*VLOOKUP($I132,'hist AL dimres'!$A$2:$E$18,2)*VLOOKUP($J132,'hist AL dimres'!$A$2:$E$18,2)*VLOOKUP($K132,'hist AL dimres'!$A$2:$E$18,2)*$E132)*4)/1000000)</f>
        <v>42.467328000000002</v>
      </c>
      <c r="N132" s="77">
        <f>$G132*(((VLOOKUP($H132,'hist AL dimres'!$A$2:$E$18,3)*VLOOKUP($I132,'hist AL dimres'!$A$2:$E$18,3)*VLOOKUP($J132,'hist AL dimres'!$A$2:$E$18,3)*VLOOKUP($K132,'hist AL dimres'!$A$2:$E$18,3)*$E132)*4)/1000000)</f>
        <v>10.616832</v>
      </c>
      <c r="O132" s="77">
        <f>$G132*(((VLOOKUP($H132,'hist AL dimres'!$A$2:$E$18,4)*VLOOKUP($I132,'hist AL dimres'!$A$2:$E$18,4)*VLOOKUP($J132,'hist AL dimres'!$A$2:$E$18,4)*VLOOKUP($K132,'hist AL dimres'!$A$2:$E$18,4)*$E132)*4)/1000000)</f>
        <v>2.6542080000000001</v>
      </c>
      <c r="P132" s="77">
        <f>$G132*(((VLOOKUP($H132,'hist AL dimres'!$A$2:$E$18,5)*VLOOKUP($I132,'hist AL dimres'!$A$2:$E$18,5)*VLOOKUP($J132,'hist AL dimres'!$A$2:$E$18,5)*VLOOKUP($K132,'hist AL dimres'!$A$2:$E$18,5)*$E132)*4)/1000000)</f>
        <v>0.66355200000000003</v>
      </c>
    </row>
    <row r="133" spans="1:16" ht="13">
      <c r="A133" s="16">
        <v>1</v>
      </c>
      <c r="B133" s="17" t="s">
        <v>1271</v>
      </c>
      <c r="C133" s="220" t="s">
        <v>1054</v>
      </c>
      <c r="D133" s="75" t="s">
        <v>871</v>
      </c>
      <c r="E133" s="76">
        <v>12</v>
      </c>
      <c r="F133" s="16" t="s">
        <v>463</v>
      </c>
      <c r="G133" s="16">
        <v>1</v>
      </c>
      <c r="H133" s="15" t="s">
        <v>2934</v>
      </c>
      <c r="I133" s="15" t="s">
        <v>2898</v>
      </c>
      <c r="J133" s="15">
        <v>1</v>
      </c>
      <c r="K133" s="15">
        <v>1</v>
      </c>
      <c r="L133" s="16">
        <v>2</v>
      </c>
      <c r="M133" s="77">
        <f>$G133*(((VLOOKUP($H133,'hist AL dimres'!$A$2:$E$18,2)*VLOOKUP($I133,'hist AL dimres'!$A$2:$E$18,2)*VLOOKUP($J133,'hist AL dimres'!$A$2:$E$18,2)*VLOOKUP($K133,'hist AL dimres'!$A$2:$E$18,2)*$E133)*4)/1000000)</f>
        <v>42.467328000000002</v>
      </c>
      <c r="N133" s="77">
        <f>$G133*(((VLOOKUP($H133,'hist AL dimres'!$A$2:$E$18,3)*VLOOKUP($I133,'hist AL dimres'!$A$2:$E$18,3)*VLOOKUP($J133,'hist AL dimres'!$A$2:$E$18,3)*VLOOKUP($K133,'hist AL dimres'!$A$2:$E$18,3)*$E133)*4)/1000000)</f>
        <v>10.616832</v>
      </c>
      <c r="O133" s="77">
        <f>$G133*(((VLOOKUP($H133,'hist AL dimres'!$A$2:$E$18,4)*VLOOKUP($I133,'hist AL dimres'!$A$2:$E$18,4)*VLOOKUP($J133,'hist AL dimres'!$A$2:$E$18,4)*VLOOKUP($K133,'hist AL dimres'!$A$2:$E$18,4)*$E133)*4)/1000000)</f>
        <v>2.6542080000000001</v>
      </c>
      <c r="P133" s="77">
        <f>$G133*(((VLOOKUP($H133,'hist AL dimres'!$A$2:$E$18,5)*VLOOKUP($I133,'hist AL dimres'!$A$2:$E$18,5)*VLOOKUP($J133,'hist AL dimres'!$A$2:$E$18,5)*VLOOKUP($K133,'hist AL dimres'!$A$2:$E$18,5)*$E133)*4)/1000000)</f>
        <v>0.66355200000000003</v>
      </c>
    </row>
    <row r="134" spans="1:16" ht="13">
      <c r="A134" s="16">
        <v>1</v>
      </c>
      <c r="B134" s="17" t="s">
        <v>133</v>
      </c>
      <c r="C134" s="220" t="s">
        <v>1054</v>
      </c>
      <c r="D134" s="75" t="s">
        <v>871</v>
      </c>
      <c r="E134" s="76">
        <v>12</v>
      </c>
      <c r="F134" s="16" t="s">
        <v>463</v>
      </c>
      <c r="G134" s="16">
        <v>1</v>
      </c>
      <c r="H134" s="15" t="s">
        <v>2934</v>
      </c>
      <c r="I134" s="15" t="s">
        <v>2898</v>
      </c>
      <c r="J134" s="15">
        <v>1</v>
      </c>
      <c r="K134" s="15">
        <v>1</v>
      </c>
      <c r="L134" s="16">
        <v>2</v>
      </c>
      <c r="M134" s="77">
        <f>$G134*(((VLOOKUP($H134,'hist AL dimres'!$A$2:$E$18,2)*VLOOKUP($I134,'hist AL dimres'!$A$2:$E$18,2)*VLOOKUP($J134,'hist AL dimres'!$A$2:$E$18,2)*VLOOKUP($K134,'hist AL dimres'!$A$2:$E$18,2)*$E134)*4)/1000000)</f>
        <v>42.467328000000002</v>
      </c>
      <c r="N134" s="77">
        <f>$G134*(((VLOOKUP($H134,'hist AL dimres'!$A$2:$E$18,3)*VLOOKUP($I134,'hist AL dimres'!$A$2:$E$18,3)*VLOOKUP($J134,'hist AL dimres'!$A$2:$E$18,3)*VLOOKUP($K134,'hist AL dimres'!$A$2:$E$18,3)*$E134)*4)/1000000)</f>
        <v>10.616832</v>
      </c>
      <c r="O134" s="77">
        <f>$G134*(((VLOOKUP($H134,'hist AL dimres'!$A$2:$E$18,4)*VLOOKUP($I134,'hist AL dimres'!$A$2:$E$18,4)*VLOOKUP($J134,'hist AL dimres'!$A$2:$E$18,4)*VLOOKUP($K134,'hist AL dimres'!$A$2:$E$18,4)*$E134)*4)/1000000)</f>
        <v>2.6542080000000001</v>
      </c>
      <c r="P134" s="77">
        <f>$G134*(((VLOOKUP($H134,'hist AL dimres'!$A$2:$E$18,5)*VLOOKUP($I134,'hist AL dimres'!$A$2:$E$18,5)*VLOOKUP($J134,'hist AL dimres'!$A$2:$E$18,5)*VLOOKUP($K134,'hist AL dimres'!$A$2:$E$18,5)*$E134)*4)/1000000)</f>
        <v>0.66355200000000003</v>
      </c>
    </row>
    <row r="135" spans="1:16" ht="13">
      <c r="A135" s="16">
        <v>1</v>
      </c>
      <c r="B135" s="17" t="s">
        <v>324</v>
      </c>
      <c r="C135" s="220" t="s">
        <v>1054</v>
      </c>
      <c r="D135" s="75" t="s">
        <v>871</v>
      </c>
      <c r="E135" s="76">
        <v>12</v>
      </c>
      <c r="F135" s="16" t="s">
        <v>463</v>
      </c>
      <c r="G135" s="16">
        <v>1</v>
      </c>
      <c r="H135" s="15" t="s">
        <v>2934</v>
      </c>
      <c r="I135" s="15" t="s">
        <v>2898</v>
      </c>
      <c r="J135" s="15">
        <v>1</v>
      </c>
      <c r="K135" s="15">
        <v>1</v>
      </c>
      <c r="L135" s="16">
        <v>2</v>
      </c>
      <c r="M135" s="77">
        <f>$G135*(((VLOOKUP($H135,'hist AL dimres'!$A$2:$E$18,2)*VLOOKUP($I135,'hist AL dimres'!$A$2:$E$18,2)*VLOOKUP($J135,'hist AL dimres'!$A$2:$E$18,2)*VLOOKUP($K135,'hist AL dimres'!$A$2:$E$18,2)*$E135)*4)/1000000)</f>
        <v>42.467328000000002</v>
      </c>
      <c r="N135" s="77">
        <f>$G135*(((VLOOKUP($H135,'hist AL dimres'!$A$2:$E$18,3)*VLOOKUP($I135,'hist AL dimres'!$A$2:$E$18,3)*VLOOKUP($J135,'hist AL dimres'!$A$2:$E$18,3)*VLOOKUP($K135,'hist AL dimres'!$A$2:$E$18,3)*$E135)*4)/1000000)</f>
        <v>10.616832</v>
      </c>
      <c r="O135" s="77">
        <f>$G135*(((VLOOKUP($H135,'hist AL dimres'!$A$2:$E$18,4)*VLOOKUP($I135,'hist AL dimres'!$A$2:$E$18,4)*VLOOKUP($J135,'hist AL dimres'!$A$2:$E$18,4)*VLOOKUP($K135,'hist AL dimres'!$A$2:$E$18,4)*$E135)*4)/1000000)</f>
        <v>2.6542080000000001</v>
      </c>
      <c r="P135" s="77">
        <f>$G135*(((VLOOKUP($H135,'hist AL dimres'!$A$2:$E$18,5)*VLOOKUP($I135,'hist AL dimres'!$A$2:$E$18,5)*VLOOKUP($J135,'hist AL dimres'!$A$2:$E$18,5)*VLOOKUP($K135,'hist AL dimres'!$A$2:$E$18,5)*$E135)*4)/1000000)</f>
        <v>0.66355200000000003</v>
      </c>
    </row>
    <row r="136" spans="1:16" ht="13">
      <c r="A136" s="16">
        <v>1</v>
      </c>
      <c r="B136" s="17" t="s">
        <v>2957</v>
      </c>
      <c r="C136" s="220" t="s">
        <v>1054</v>
      </c>
      <c r="D136" s="75" t="s">
        <v>871</v>
      </c>
      <c r="E136" s="76">
        <v>12</v>
      </c>
      <c r="F136" s="16" t="s">
        <v>463</v>
      </c>
      <c r="G136" s="16">
        <v>1</v>
      </c>
      <c r="H136" s="15" t="s">
        <v>2934</v>
      </c>
      <c r="I136" s="15" t="s">
        <v>2898</v>
      </c>
      <c r="J136" s="15" t="s">
        <v>3050</v>
      </c>
      <c r="K136" s="15">
        <v>1</v>
      </c>
      <c r="L136" s="16">
        <v>3</v>
      </c>
      <c r="M136" s="77">
        <f>$G136*(((VLOOKUP($H136,'hist AL dimres'!$A$2:$E$18,2)*VLOOKUP($I136,'hist AL dimres'!$A$2:$E$18,2)*VLOOKUP($J136,'hist AL dimres'!$A$2:$E$18,2)*VLOOKUP($K136,'hist AL dimres'!$A$2:$E$18,2)*$E136)*4)/1000000)</f>
        <v>1104.1505279999999</v>
      </c>
      <c r="N136" s="77">
        <f>$G136*(((VLOOKUP($H136,'hist AL dimres'!$A$2:$E$18,3)*VLOOKUP($I136,'hist AL dimres'!$A$2:$E$18,3)*VLOOKUP($J136,'hist AL dimres'!$A$2:$E$18,3)*VLOOKUP($K136,'hist AL dimres'!$A$2:$E$18,3)*$E136)*4)/1000000)</f>
        <v>276.03763199999997</v>
      </c>
      <c r="O136" s="77">
        <f>$G136*(((VLOOKUP($H136,'hist AL dimres'!$A$2:$E$18,4)*VLOOKUP($I136,'hist AL dimres'!$A$2:$E$18,4)*VLOOKUP($J136,'hist AL dimres'!$A$2:$E$18,4)*VLOOKUP($K136,'hist AL dimres'!$A$2:$E$18,4)*$E136)*4)/1000000)</f>
        <v>69.009407999999993</v>
      </c>
      <c r="P136" s="77">
        <f>$G136*(((VLOOKUP($H136,'hist AL dimres'!$A$2:$E$18,5)*VLOOKUP($I136,'hist AL dimres'!$A$2:$E$18,5)*VLOOKUP($J136,'hist AL dimres'!$A$2:$E$18,5)*VLOOKUP($K136,'hist AL dimres'!$A$2:$E$18,5)*$E136)*4)/1000000)</f>
        <v>17.252351999999998</v>
      </c>
    </row>
    <row r="137" spans="1:16" ht="13">
      <c r="A137" s="16">
        <v>1</v>
      </c>
      <c r="B137" s="17" t="s">
        <v>565</v>
      </c>
      <c r="C137" s="220" t="s">
        <v>1054</v>
      </c>
      <c r="D137" s="75" t="s">
        <v>871</v>
      </c>
      <c r="E137" s="76">
        <v>12</v>
      </c>
      <c r="F137" s="16" t="s">
        <v>463</v>
      </c>
      <c r="G137" s="16">
        <v>1</v>
      </c>
      <c r="H137" s="15" t="s">
        <v>2934</v>
      </c>
      <c r="I137" s="15" t="s">
        <v>2898</v>
      </c>
      <c r="J137" s="15">
        <v>1</v>
      </c>
      <c r="K137" s="15">
        <v>1</v>
      </c>
      <c r="L137" s="16">
        <v>2</v>
      </c>
      <c r="M137" s="77">
        <f>$G137*(((VLOOKUP($H137,'hist AL dimres'!$A$2:$E$18,2)*VLOOKUP($I137,'hist AL dimres'!$A$2:$E$18,2)*VLOOKUP($J137,'hist AL dimres'!$A$2:$E$18,2)*VLOOKUP($K137,'hist AL dimres'!$A$2:$E$18,2)*$E137)*4)/1000000)</f>
        <v>42.467328000000002</v>
      </c>
      <c r="N137" s="77">
        <f>$G137*(((VLOOKUP($H137,'hist AL dimres'!$A$2:$E$18,3)*VLOOKUP($I137,'hist AL dimres'!$A$2:$E$18,3)*VLOOKUP($J137,'hist AL dimres'!$A$2:$E$18,3)*VLOOKUP($K137,'hist AL dimres'!$A$2:$E$18,3)*$E137)*4)/1000000)</f>
        <v>10.616832</v>
      </c>
      <c r="O137" s="77">
        <f>$G137*(((VLOOKUP($H137,'hist AL dimres'!$A$2:$E$18,4)*VLOOKUP($I137,'hist AL dimres'!$A$2:$E$18,4)*VLOOKUP($J137,'hist AL dimres'!$A$2:$E$18,4)*VLOOKUP($K137,'hist AL dimres'!$A$2:$E$18,4)*$E137)*4)/1000000)</f>
        <v>2.6542080000000001</v>
      </c>
      <c r="P137" s="77">
        <f>$G137*(((VLOOKUP($H137,'hist AL dimres'!$A$2:$E$18,5)*VLOOKUP($I137,'hist AL dimres'!$A$2:$E$18,5)*VLOOKUP($J137,'hist AL dimres'!$A$2:$E$18,5)*VLOOKUP($K137,'hist AL dimres'!$A$2:$E$18,5)*$E137)*4)/1000000)</f>
        <v>0.66355200000000003</v>
      </c>
    </row>
    <row r="138" spans="1:16" ht="13">
      <c r="A138" s="16">
        <v>1</v>
      </c>
      <c r="B138" s="17" t="s">
        <v>810</v>
      </c>
      <c r="C138" s="220" t="s">
        <v>1054</v>
      </c>
      <c r="D138" s="75" t="s">
        <v>871</v>
      </c>
      <c r="E138" s="76">
        <v>12</v>
      </c>
      <c r="F138" s="16" t="s">
        <v>463</v>
      </c>
      <c r="G138" s="16">
        <v>1</v>
      </c>
      <c r="H138" s="15" t="s">
        <v>2934</v>
      </c>
      <c r="I138" s="15" t="s">
        <v>2898</v>
      </c>
      <c r="J138" s="15">
        <v>1</v>
      </c>
      <c r="K138" s="15">
        <v>1</v>
      </c>
      <c r="L138" s="16">
        <v>2</v>
      </c>
      <c r="M138" s="77">
        <f>$G138*(((VLOOKUP($H138,'hist AL dimres'!$A$2:$E$18,2)*VLOOKUP($I138,'hist AL dimres'!$A$2:$E$18,2)*VLOOKUP($J138,'hist AL dimres'!$A$2:$E$18,2)*VLOOKUP($K138,'hist AL dimres'!$A$2:$E$18,2)*$E138)*4)/1000000)</f>
        <v>42.467328000000002</v>
      </c>
      <c r="N138" s="77">
        <f>$G138*(((VLOOKUP($H138,'hist AL dimres'!$A$2:$E$18,3)*VLOOKUP($I138,'hist AL dimres'!$A$2:$E$18,3)*VLOOKUP($J138,'hist AL dimres'!$A$2:$E$18,3)*VLOOKUP($K138,'hist AL dimres'!$A$2:$E$18,3)*$E138)*4)/1000000)</f>
        <v>10.616832</v>
      </c>
      <c r="O138" s="77">
        <f>$G138*(((VLOOKUP($H138,'hist AL dimres'!$A$2:$E$18,4)*VLOOKUP($I138,'hist AL dimres'!$A$2:$E$18,4)*VLOOKUP($J138,'hist AL dimres'!$A$2:$E$18,4)*VLOOKUP($K138,'hist AL dimres'!$A$2:$E$18,4)*$E138)*4)/1000000)</f>
        <v>2.6542080000000001</v>
      </c>
      <c r="P138" s="77">
        <f>$G138*(((VLOOKUP($H138,'hist AL dimres'!$A$2:$E$18,5)*VLOOKUP($I138,'hist AL dimres'!$A$2:$E$18,5)*VLOOKUP($J138,'hist AL dimres'!$A$2:$E$18,5)*VLOOKUP($K138,'hist AL dimres'!$A$2:$E$18,5)*$E138)*4)/1000000)</f>
        <v>0.66355200000000003</v>
      </c>
    </row>
    <row r="139" spans="1:16" ht="13">
      <c r="A139" s="16">
        <v>1</v>
      </c>
      <c r="B139" s="17" t="s">
        <v>325</v>
      </c>
      <c r="C139" s="220" t="s">
        <v>1054</v>
      </c>
      <c r="D139" s="75" t="s">
        <v>871</v>
      </c>
      <c r="E139" s="76">
        <v>12</v>
      </c>
      <c r="F139" s="16" t="s">
        <v>463</v>
      </c>
      <c r="G139" s="16">
        <v>1</v>
      </c>
      <c r="H139" s="15" t="s">
        <v>2934</v>
      </c>
      <c r="I139" s="15" t="s">
        <v>2898</v>
      </c>
      <c r="J139" s="15">
        <v>1</v>
      </c>
      <c r="K139" s="15">
        <v>1</v>
      </c>
      <c r="L139" s="16">
        <v>2</v>
      </c>
      <c r="M139" s="77">
        <f>$G139*(((VLOOKUP($H139,'hist AL dimres'!$A$2:$E$18,2)*VLOOKUP($I139,'hist AL dimres'!$A$2:$E$18,2)*VLOOKUP($J139,'hist AL dimres'!$A$2:$E$18,2)*VLOOKUP($K139,'hist AL dimres'!$A$2:$E$18,2)*$E139)*4)/1000000)</f>
        <v>42.467328000000002</v>
      </c>
      <c r="N139" s="77">
        <f>$G139*(((VLOOKUP($H139,'hist AL dimres'!$A$2:$E$18,3)*VLOOKUP($I139,'hist AL dimres'!$A$2:$E$18,3)*VLOOKUP($J139,'hist AL dimres'!$A$2:$E$18,3)*VLOOKUP($K139,'hist AL dimres'!$A$2:$E$18,3)*$E139)*4)/1000000)</f>
        <v>10.616832</v>
      </c>
      <c r="O139" s="77">
        <f>$G139*(((VLOOKUP($H139,'hist AL dimres'!$A$2:$E$18,4)*VLOOKUP($I139,'hist AL dimres'!$A$2:$E$18,4)*VLOOKUP($J139,'hist AL dimres'!$A$2:$E$18,4)*VLOOKUP($K139,'hist AL dimres'!$A$2:$E$18,4)*$E139)*4)/1000000)</f>
        <v>2.6542080000000001</v>
      </c>
      <c r="P139" s="77">
        <f>$G139*(((VLOOKUP($H139,'hist AL dimres'!$A$2:$E$18,5)*VLOOKUP($I139,'hist AL dimres'!$A$2:$E$18,5)*VLOOKUP($J139,'hist AL dimres'!$A$2:$E$18,5)*VLOOKUP($K139,'hist AL dimres'!$A$2:$E$18,5)*$E139)*4)/1000000)</f>
        <v>0.66355200000000003</v>
      </c>
    </row>
    <row r="140" spans="1:16" ht="13">
      <c r="A140" s="16">
        <v>1</v>
      </c>
      <c r="B140" s="17" t="s">
        <v>326</v>
      </c>
      <c r="C140" s="220" t="s">
        <v>1054</v>
      </c>
      <c r="D140" s="75" t="s">
        <v>871</v>
      </c>
      <c r="E140" s="76">
        <v>12</v>
      </c>
      <c r="F140" s="16" t="s">
        <v>463</v>
      </c>
      <c r="G140" s="16">
        <v>1</v>
      </c>
      <c r="H140" s="15" t="s">
        <v>2934</v>
      </c>
      <c r="I140" s="15" t="s">
        <v>2898</v>
      </c>
      <c r="J140" s="15">
        <v>1</v>
      </c>
      <c r="K140" s="15">
        <v>1</v>
      </c>
      <c r="L140" s="16">
        <v>2</v>
      </c>
      <c r="M140" s="77">
        <f>$G140*(((VLOOKUP($H140,'hist AL dimres'!$A$2:$E$18,2)*VLOOKUP($I140,'hist AL dimres'!$A$2:$E$18,2)*VLOOKUP($J140,'hist AL dimres'!$A$2:$E$18,2)*VLOOKUP($K140,'hist AL dimres'!$A$2:$E$18,2)*$E140)*4)/1000000)</f>
        <v>42.467328000000002</v>
      </c>
      <c r="N140" s="77">
        <f>$G140*(((VLOOKUP($H140,'hist AL dimres'!$A$2:$E$18,3)*VLOOKUP($I140,'hist AL dimres'!$A$2:$E$18,3)*VLOOKUP($J140,'hist AL dimres'!$A$2:$E$18,3)*VLOOKUP($K140,'hist AL dimres'!$A$2:$E$18,3)*$E140)*4)/1000000)</f>
        <v>10.616832</v>
      </c>
      <c r="O140" s="77">
        <f>$G140*(((VLOOKUP($H140,'hist AL dimres'!$A$2:$E$18,4)*VLOOKUP($I140,'hist AL dimres'!$A$2:$E$18,4)*VLOOKUP($J140,'hist AL dimres'!$A$2:$E$18,4)*VLOOKUP($K140,'hist AL dimres'!$A$2:$E$18,4)*$E140)*4)/1000000)</f>
        <v>2.6542080000000001</v>
      </c>
      <c r="P140" s="77">
        <f>$G140*(((VLOOKUP($H140,'hist AL dimres'!$A$2:$E$18,5)*VLOOKUP($I140,'hist AL dimres'!$A$2:$E$18,5)*VLOOKUP($J140,'hist AL dimres'!$A$2:$E$18,5)*VLOOKUP($K140,'hist AL dimres'!$A$2:$E$18,5)*$E140)*4)/1000000)</f>
        <v>0.66355200000000003</v>
      </c>
    </row>
    <row r="141" spans="1:16" ht="13">
      <c r="A141" s="16">
        <v>1</v>
      </c>
      <c r="B141" s="17" t="s">
        <v>1021</v>
      </c>
      <c r="C141" s="220" t="s">
        <v>1054</v>
      </c>
      <c r="D141" s="75" t="s">
        <v>871</v>
      </c>
      <c r="E141" s="76">
        <v>12</v>
      </c>
      <c r="F141" s="16" t="s">
        <v>463</v>
      </c>
      <c r="G141" s="16">
        <v>1</v>
      </c>
      <c r="H141" s="15" t="s">
        <v>2934</v>
      </c>
      <c r="I141" s="15" t="s">
        <v>2898</v>
      </c>
      <c r="J141" s="15">
        <v>1</v>
      </c>
      <c r="K141" s="15">
        <v>1</v>
      </c>
      <c r="L141" s="16">
        <v>2</v>
      </c>
      <c r="M141" s="77">
        <f>$G141*(((VLOOKUP($H141,'hist AL dimres'!$A$2:$E$18,2)*VLOOKUP($I141,'hist AL dimres'!$A$2:$E$18,2)*VLOOKUP($J141,'hist AL dimres'!$A$2:$E$18,2)*VLOOKUP($K141,'hist AL dimres'!$A$2:$E$18,2)*$E141)*4)/1000000)</f>
        <v>42.467328000000002</v>
      </c>
      <c r="N141" s="77">
        <f>$G141*(((VLOOKUP($H141,'hist AL dimres'!$A$2:$E$18,3)*VLOOKUP($I141,'hist AL dimres'!$A$2:$E$18,3)*VLOOKUP($J141,'hist AL dimres'!$A$2:$E$18,3)*VLOOKUP($K141,'hist AL dimres'!$A$2:$E$18,3)*$E141)*4)/1000000)</f>
        <v>10.616832</v>
      </c>
      <c r="O141" s="77">
        <f>$G141*(((VLOOKUP($H141,'hist AL dimres'!$A$2:$E$18,4)*VLOOKUP($I141,'hist AL dimres'!$A$2:$E$18,4)*VLOOKUP($J141,'hist AL dimres'!$A$2:$E$18,4)*VLOOKUP($K141,'hist AL dimres'!$A$2:$E$18,4)*$E141)*4)/1000000)</f>
        <v>2.6542080000000001</v>
      </c>
      <c r="P141" s="77">
        <f>$G141*(((VLOOKUP($H141,'hist AL dimres'!$A$2:$E$18,5)*VLOOKUP($I141,'hist AL dimres'!$A$2:$E$18,5)*VLOOKUP($J141,'hist AL dimres'!$A$2:$E$18,5)*VLOOKUP($K141,'hist AL dimres'!$A$2:$E$18,5)*$E141)*4)/1000000)</f>
        <v>0.66355200000000003</v>
      </c>
    </row>
    <row r="142" spans="1:16" ht="13">
      <c r="A142" s="16">
        <v>1</v>
      </c>
      <c r="B142" s="17" t="s">
        <v>1024</v>
      </c>
      <c r="C142" s="220" t="s">
        <v>1054</v>
      </c>
      <c r="D142" s="75" t="s">
        <v>871</v>
      </c>
      <c r="E142" s="76">
        <v>12</v>
      </c>
      <c r="F142" s="16" t="s">
        <v>463</v>
      </c>
      <c r="G142" s="16">
        <v>1</v>
      </c>
      <c r="H142" s="15" t="s">
        <v>2934</v>
      </c>
      <c r="I142" s="15" t="s">
        <v>2898</v>
      </c>
      <c r="J142" s="15">
        <v>1</v>
      </c>
      <c r="K142" s="15">
        <v>1</v>
      </c>
      <c r="L142" s="16">
        <v>2</v>
      </c>
      <c r="M142" s="77">
        <f>$G142*(((VLOOKUP($H142,'hist AL dimres'!$A$2:$E$18,2)*VLOOKUP($I142,'hist AL dimres'!$A$2:$E$18,2)*VLOOKUP($J142,'hist AL dimres'!$A$2:$E$18,2)*VLOOKUP($K142,'hist AL dimres'!$A$2:$E$18,2)*$E142)*4)/1000000)</f>
        <v>42.467328000000002</v>
      </c>
      <c r="N142" s="77">
        <f>$G142*(((VLOOKUP($H142,'hist AL dimres'!$A$2:$E$18,3)*VLOOKUP($I142,'hist AL dimres'!$A$2:$E$18,3)*VLOOKUP($J142,'hist AL dimres'!$A$2:$E$18,3)*VLOOKUP($K142,'hist AL dimres'!$A$2:$E$18,3)*$E142)*4)/1000000)</f>
        <v>10.616832</v>
      </c>
      <c r="O142" s="77">
        <f>$G142*(((VLOOKUP($H142,'hist AL dimres'!$A$2:$E$18,4)*VLOOKUP($I142,'hist AL dimres'!$A$2:$E$18,4)*VLOOKUP($J142,'hist AL dimres'!$A$2:$E$18,4)*VLOOKUP($K142,'hist AL dimres'!$A$2:$E$18,4)*$E142)*4)/1000000)</f>
        <v>2.6542080000000001</v>
      </c>
      <c r="P142" s="77">
        <f>$G142*(((VLOOKUP($H142,'hist AL dimres'!$A$2:$E$18,5)*VLOOKUP($I142,'hist AL dimres'!$A$2:$E$18,5)*VLOOKUP($J142,'hist AL dimres'!$A$2:$E$18,5)*VLOOKUP($K142,'hist AL dimres'!$A$2:$E$18,5)*$E142)*4)/1000000)</f>
        <v>0.66355200000000003</v>
      </c>
    </row>
    <row r="143" spans="1:16" ht="13">
      <c r="A143" s="16">
        <v>1</v>
      </c>
      <c r="B143" s="17" t="s">
        <v>327</v>
      </c>
      <c r="C143" s="220" t="s">
        <v>1054</v>
      </c>
      <c r="D143" s="75" t="s">
        <v>871</v>
      </c>
      <c r="E143" s="76">
        <v>12</v>
      </c>
      <c r="F143" s="16" t="s">
        <v>463</v>
      </c>
      <c r="G143" s="16">
        <v>1</v>
      </c>
      <c r="H143" s="15" t="s">
        <v>2934</v>
      </c>
      <c r="I143" s="15" t="s">
        <v>2898</v>
      </c>
      <c r="J143" s="15">
        <v>1</v>
      </c>
      <c r="K143" s="15">
        <v>1</v>
      </c>
      <c r="L143" s="16">
        <v>2</v>
      </c>
      <c r="M143" s="77">
        <f>$G143*(((VLOOKUP($H143,'hist AL dimres'!$A$2:$E$18,2)*VLOOKUP($I143,'hist AL dimres'!$A$2:$E$18,2)*VLOOKUP($J143,'hist AL dimres'!$A$2:$E$18,2)*VLOOKUP($K143,'hist AL dimres'!$A$2:$E$18,2)*$E143)*4)/1000000)</f>
        <v>42.467328000000002</v>
      </c>
      <c r="N143" s="77">
        <f>$G143*(((VLOOKUP($H143,'hist AL dimres'!$A$2:$E$18,3)*VLOOKUP($I143,'hist AL dimres'!$A$2:$E$18,3)*VLOOKUP($J143,'hist AL dimres'!$A$2:$E$18,3)*VLOOKUP($K143,'hist AL dimres'!$A$2:$E$18,3)*$E143)*4)/1000000)</f>
        <v>10.616832</v>
      </c>
      <c r="O143" s="77">
        <f>$G143*(((VLOOKUP($H143,'hist AL dimres'!$A$2:$E$18,4)*VLOOKUP($I143,'hist AL dimres'!$A$2:$E$18,4)*VLOOKUP($J143,'hist AL dimres'!$A$2:$E$18,4)*VLOOKUP($K143,'hist AL dimres'!$A$2:$E$18,4)*$E143)*4)/1000000)</f>
        <v>2.6542080000000001</v>
      </c>
      <c r="P143" s="77">
        <f>$G143*(((VLOOKUP($H143,'hist AL dimres'!$A$2:$E$18,5)*VLOOKUP($I143,'hist AL dimres'!$A$2:$E$18,5)*VLOOKUP($J143,'hist AL dimres'!$A$2:$E$18,5)*VLOOKUP($K143,'hist AL dimres'!$A$2:$E$18,5)*$E143)*4)/1000000)</f>
        <v>0.66355200000000003</v>
      </c>
    </row>
    <row r="144" spans="1:16" ht="13">
      <c r="A144" s="16">
        <v>1</v>
      </c>
      <c r="B144" s="17" t="s">
        <v>328</v>
      </c>
      <c r="C144" s="220" t="s">
        <v>1054</v>
      </c>
      <c r="D144" s="75" t="s">
        <v>871</v>
      </c>
      <c r="E144" s="76">
        <v>12</v>
      </c>
      <c r="F144" s="16" t="s">
        <v>463</v>
      </c>
      <c r="G144" s="16">
        <v>1</v>
      </c>
      <c r="H144" s="15" t="s">
        <v>2934</v>
      </c>
      <c r="I144" s="15" t="s">
        <v>2898</v>
      </c>
      <c r="J144" s="15">
        <v>1</v>
      </c>
      <c r="K144" s="15">
        <v>1</v>
      </c>
      <c r="L144" s="16">
        <v>2</v>
      </c>
      <c r="M144" s="77">
        <f>$G144*(((VLOOKUP($H144,'hist AL dimres'!$A$2:$E$18,2)*VLOOKUP($I144,'hist AL dimres'!$A$2:$E$18,2)*VLOOKUP($J144,'hist AL dimres'!$A$2:$E$18,2)*VLOOKUP($K144,'hist AL dimres'!$A$2:$E$18,2)*$E144)*4)/1000000)</f>
        <v>42.467328000000002</v>
      </c>
      <c r="N144" s="77">
        <f>$G144*(((VLOOKUP($H144,'hist AL dimres'!$A$2:$E$18,3)*VLOOKUP($I144,'hist AL dimres'!$A$2:$E$18,3)*VLOOKUP($J144,'hist AL dimres'!$A$2:$E$18,3)*VLOOKUP($K144,'hist AL dimres'!$A$2:$E$18,3)*$E144)*4)/1000000)</f>
        <v>10.616832</v>
      </c>
      <c r="O144" s="77">
        <f>$G144*(((VLOOKUP($H144,'hist AL dimres'!$A$2:$E$18,4)*VLOOKUP($I144,'hist AL dimres'!$A$2:$E$18,4)*VLOOKUP($J144,'hist AL dimres'!$A$2:$E$18,4)*VLOOKUP($K144,'hist AL dimres'!$A$2:$E$18,4)*$E144)*4)/1000000)</f>
        <v>2.6542080000000001</v>
      </c>
      <c r="P144" s="77">
        <f>$G144*(((VLOOKUP($H144,'hist AL dimres'!$A$2:$E$18,5)*VLOOKUP($I144,'hist AL dimres'!$A$2:$E$18,5)*VLOOKUP($J144,'hist AL dimres'!$A$2:$E$18,5)*VLOOKUP($K144,'hist AL dimres'!$A$2:$E$18,5)*$E144)*4)/1000000)</f>
        <v>0.66355200000000003</v>
      </c>
    </row>
    <row r="145" spans="1:16" ht="13">
      <c r="A145" s="16">
        <v>1</v>
      </c>
      <c r="B145" s="17" t="s">
        <v>329</v>
      </c>
      <c r="C145" s="220" t="s">
        <v>1054</v>
      </c>
      <c r="D145" s="75" t="s">
        <v>871</v>
      </c>
      <c r="E145" s="76">
        <v>12</v>
      </c>
      <c r="F145" s="16" t="s">
        <v>463</v>
      </c>
      <c r="G145" s="16">
        <v>1</v>
      </c>
      <c r="H145" s="15" t="s">
        <v>2934</v>
      </c>
      <c r="I145" s="15" t="s">
        <v>2898</v>
      </c>
      <c r="J145" s="15">
        <v>1</v>
      </c>
      <c r="K145" s="15">
        <v>1</v>
      </c>
      <c r="L145" s="16">
        <v>2</v>
      </c>
      <c r="M145" s="77">
        <f>$G145*(((VLOOKUP($H145,'hist AL dimres'!$A$2:$E$18,2)*VLOOKUP($I145,'hist AL dimres'!$A$2:$E$18,2)*VLOOKUP($J145,'hist AL dimres'!$A$2:$E$18,2)*VLOOKUP($K145,'hist AL dimres'!$A$2:$E$18,2)*$E145)*4)/1000000)</f>
        <v>42.467328000000002</v>
      </c>
      <c r="N145" s="77">
        <f>$G145*(((VLOOKUP($H145,'hist AL dimres'!$A$2:$E$18,3)*VLOOKUP($I145,'hist AL dimres'!$A$2:$E$18,3)*VLOOKUP($J145,'hist AL dimres'!$A$2:$E$18,3)*VLOOKUP($K145,'hist AL dimres'!$A$2:$E$18,3)*$E145)*4)/1000000)</f>
        <v>10.616832</v>
      </c>
      <c r="O145" s="77">
        <f>$G145*(((VLOOKUP($H145,'hist AL dimres'!$A$2:$E$18,4)*VLOOKUP($I145,'hist AL dimres'!$A$2:$E$18,4)*VLOOKUP($J145,'hist AL dimres'!$A$2:$E$18,4)*VLOOKUP($K145,'hist AL dimres'!$A$2:$E$18,4)*$E145)*4)/1000000)</f>
        <v>2.6542080000000001</v>
      </c>
      <c r="P145" s="77">
        <f>$G145*(((VLOOKUP($H145,'hist AL dimres'!$A$2:$E$18,5)*VLOOKUP($I145,'hist AL dimres'!$A$2:$E$18,5)*VLOOKUP($J145,'hist AL dimres'!$A$2:$E$18,5)*VLOOKUP($K145,'hist AL dimres'!$A$2:$E$18,5)*$E145)*4)/1000000)</f>
        <v>0.66355200000000003</v>
      </c>
    </row>
    <row r="146" spans="1:16" ht="13">
      <c r="A146" s="16">
        <v>1</v>
      </c>
      <c r="B146" s="17" t="s">
        <v>1196</v>
      </c>
      <c r="C146" s="220" t="s">
        <v>1054</v>
      </c>
      <c r="D146" s="75" t="s">
        <v>871</v>
      </c>
      <c r="E146" s="76">
        <v>12</v>
      </c>
      <c r="F146" s="16" t="s">
        <v>463</v>
      </c>
      <c r="G146" s="16">
        <v>1</v>
      </c>
      <c r="H146" s="15" t="s">
        <v>2934</v>
      </c>
      <c r="I146" s="15" t="s">
        <v>2898</v>
      </c>
      <c r="J146" s="15">
        <v>1</v>
      </c>
      <c r="K146" s="15">
        <v>1</v>
      </c>
      <c r="L146" s="16">
        <v>2</v>
      </c>
      <c r="M146" s="77">
        <f>$G146*(((VLOOKUP($H146,'hist AL dimres'!$A$2:$E$18,2)*VLOOKUP($I146,'hist AL dimres'!$A$2:$E$18,2)*VLOOKUP($J146,'hist AL dimres'!$A$2:$E$18,2)*VLOOKUP($K146,'hist AL dimres'!$A$2:$E$18,2)*$E146)*4)/1000000)</f>
        <v>42.467328000000002</v>
      </c>
      <c r="N146" s="77">
        <f>$G146*(((VLOOKUP($H146,'hist AL dimres'!$A$2:$E$18,3)*VLOOKUP($I146,'hist AL dimres'!$A$2:$E$18,3)*VLOOKUP($J146,'hist AL dimres'!$A$2:$E$18,3)*VLOOKUP($K146,'hist AL dimres'!$A$2:$E$18,3)*$E146)*4)/1000000)</f>
        <v>10.616832</v>
      </c>
      <c r="O146" s="77">
        <f>$G146*(((VLOOKUP($H146,'hist AL dimres'!$A$2:$E$18,4)*VLOOKUP($I146,'hist AL dimres'!$A$2:$E$18,4)*VLOOKUP($J146,'hist AL dimres'!$A$2:$E$18,4)*VLOOKUP($K146,'hist AL dimres'!$A$2:$E$18,4)*$E146)*4)/1000000)</f>
        <v>2.6542080000000001</v>
      </c>
      <c r="P146" s="77">
        <f>$G146*(((VLOOKUP($H146,'hist AL dimres'!$A$2:$E$18,5)*VLOOKUP($I146,'hist AL dimres'!$A$2:$E$18,5)*VLOOKUP($J146,'hist AL dimres'!$A$2:$E$18,5)*VLOOKUP($K146,'hist AL dimres'!$A$2:$E$18,5)*$E146)*4)/1000000)</f>
        <v>0.66355200000000003</v>
      </c>
    </row>
    <row r="147" spans="1:16" ht="13">
      <c r="A147" s="16">
        <v>1</v>
      </c>
      <c r="B147" s="17" t="s">
        <v>330</v>
      </c>
      <c r="C147" s="220" t="s">
        <v>1054</v>
      </c>
      <c r="D147" s="75" t="s">
        <v>871</v>
      </c>
      <c r="E147" s="76">
        <v>12</v>
      </c>
      <c r="F147" s="16" t="s">
        <v>463</v>
      </c>
      <c r="G147" s="16">
        <v>1</v>
      </c>
      <c r="H147" s="15" t="s">
        <v>2934</v>
      </c>
      <c r="I147" s="15" t="s">
        <v>2898</v>
      </c>
      <c r="J147" s="15">
        <v>1</v>
      </c>
      <c r="K147" s="15">
        <v>1</v>
      </c>
      <c r="L147" s="16">
        <v>2</v>
      </c>
      <c r="M147" s="77">
        <f>$G147*(((VLOOKUP($H147,'hist AL dimres'!$A$2:$E$18,2)*VLOOKUP($I147,'hist AL dimres'!$A$2:$E$18,2)*VLOOKUP($J147,'hist AL dimres'!$A$2:$E$18,2)*VLOOKUP($K147,'hist AL dimres'!$A$2:$E$18,2)*$E147)*4)/1000000)</f>
        <v>42.467328000000002</v>
      </c>
      <c r="N147" s="77">
        <f>$G147*(((VLOOKUP($H147,'hist AL dimres'!$A$2:$E$18,3)*VLOOKUP($I147,'hist AL dimres'!$A$2:$E$18,3)*VLOOKUP($J147,'hist AL dimres'!$A$2:$E$18,3)*VLOOKUP($K147,'hist AL dimres'!$A$2:$E$18,3)*$E147)*4)/1000000)</f>
        <v>10.616832</v>
      </c>
      <c r="O147" s="77">
        <f>$G147*(((VLOOKUP($H147,'hist AL dimres'!$A$2:$E$18,4)*VLOOKUP($I147,'hist AL dimres'!$A$2:$E$18,4)*VLOOKUP($J147,'hist AL dimres'!$A$2:$E$18,4)*VLOOKUP($K147,'hist AL dimres'!$A$2:$E$18,4)*$E147)*4)/1000000)</f>
        <v>2.6542080000000001</v>
      </c>
      <c r="P147" s="77">
        <f>$G147*(((VLOOKUP($H147,'hist AL dimres'!$A$2:$E$18,5)*VLOOKUP($I147,'hist AL dimres'!$A$2:$E$18,5)*VLOOKUP($J147,'hist AL dimres'!$A$2:$E$18,5)*VLOOKUP($K147,'hist AL dimres'!$A$2:$E$18,5)*$E147)*4)/1000000)</f>
        <v>0.66355200000000003</v>
      </c>
    </row>
    <row r="148" spans="1:16" ht="13">
      <c r="A148" s="16">
        <v>1</v>
      </c>
      <c r="B148" s="17" t="s">
        <v>331</v>
      </c>
      <c r="C148" s="220" t="s">
        <v>1054</v>
      </c>
      <c r="D148" s="75" t="s">
        <v>871</v>
      </c>
      <c r="E148" s="76">
        <v>12</v>
      </c>
      <c r="F148" s="16" t="s">
        <v>463</v>
      </c>
      <c r="G148" s="16">
        <v>1</v>
      </c>
      <c r="H148" s="15" t="s">
        <v>2934</v>
      </c>
      <c r="I148" s="15" t="s">
        <v>2898</v>
      </c>
      <c r="J148" s="15">
        <v>1</v>
      </c>
      <c r="K148" s="15">
        <v>1</v>
      </c>
      <c r="L148" s="16">
        <v>2</v>
      </c>
      <c r="M148" s="77">
        <f>$G148*(((VLOOKUP($H148,'hist AL dimres'!$A$2:$E$18,2)*VLOOKUP($I148,'hist AL dimres'!$A$2:$E$18,2)*VLOOKUP($J148,'hist AL dimres'!$A$2:$E$18,2)*VLOOKUP($K148,'hist AL dimres'!$A$2:$E$18,2)*$E148)*4)/1000000)</f>
        <v>42.467328000000002</v>
      </c>
      <c r="N148" s="77">
        <f>$G148*(((VLOOKUP($H148,'hist AL dimres'!$A$2:$E$18,3)*VLOOKUP($I148,'hist AL dimres'!$A$2:$E$18,3)*VLOOKUP($J148,'hist AL dimres'!$A$2:$E$18,3)*VLOOKUP($K148,'hist AL dimres'!$A$2:$E$18,3)*$E148)*4)/1000000)</f>
        <v>10.616832</v>
      </c>
      <c r="O148" s="77">
        <f>$G148*(((VLOOKUP($H148,'hist AL dimres'!$A$2:$E$18,4)*VLOOKUP($I148,'hist AL dimres'!$A$2:$E$18,4)*VLOOKUP($J148,'hist AL dimres'!$A$2:$E$18,4)*VLOOKUP($K148,'hist AL dimres'!$A$2:$E$18,4)*$E148)*4)/1000000)</f>
        <v>2.6542080000000001</v>
      </c>
      <c r="P148" s="96">
        <f>$G148*(((VLOOKUP($H148,'hist AL dimres'!$A$2:$E$18,5)*VLOOKUP($I148,'hist AL dimres'!$A$2:$E$18,5)*VLOOKUP($J148,'hist AL dimres'!$A$2:$E$18,5)*VLOOKUP($K148,'hist AL dimres'!$A$2:$E$18,5)*$E148)*4)/1000000)</f>
        <v>0.66355200000000003</v>
      </c>
    </row>
    <row r="149" spans="1:16" ht="13">
      <c r="A149" s="16">
        <v>1</v>
      </c>
      <c r="B149" s="17" t="s">
        <v>689</v>
      </c>
      <c r="C149" s="220" t="s">
        <v>1054</v>
      </c>
      <c r="D149" s="75" t="s">
        <v>871</v>
      </c>
      <c r="E149" s="76">
        <v>12</v>
      </c>
      <c r="F149" s="16" t="s">
        <v>463</v>
      </c>
      <c r="G149" s="16">
        <v>1</v>
      </c>
      <c r="H149" s="15" t="s">
        <v>2934</v>
      </c>
      <c r="I149" s="15" t="s">
        <v>2898</v>
      </c>
      <c r="J149" s="15" t="s">
        <v>3050</v>
      </c>
      <c r="K149" s="15">
        <v>1</v>
      </c>
      <c r="L149" s="16">
        <v>3</v>
      </c>
      <c r="M149" s="77">
        <f>$G149*(((VLOOKUP($H149,'hist AL dimres'!$A$2:$E$18,2)*VLOOKUP($I149,'hist AL dimres'!$A$2:$E$18,2)*VLOOKUP($J149,'hist AL dimres'!$A$2:$E$18,2)*VLOOKUP($K149,'hist AL dimres'!$A$2:$E$18,2)*$E149)*4)/1000000)</f>
        <v>1104.1505279999999</v>
      </c>
      <c r="N149" s="77">
        <f>$G149*(((VLOOKUP($H149,'hist AL dimres'!$A$2:$E$18,3)*VLOOKUP($I149,'hist AL dimres'!$A$2:$E$18,3)*VLOOKUP($J149,'hist AL dimres'!$A$2:$E$18,3)*VLOOKUP($K149,'hist AL dimres'!$A$2:$E$18,3)*$E149)*4)/1000000)</f>
        <v>276.03763199999997</v>
      </c>
      <c r="O149" s="77">
        <f>$G149*(((VLOOKUP($H149,'hist AL dimres'!$A$2:$E$18,4)*VLOOKUP($I149,'hist AL dimres'!$A$2:$E$18,4)*VLOOKUP($J149,'hist AL dimres'!$A$2:$E$18,4)*VLOOKUP($K149,'hist AL dimres'!$A$2:$E$18,4)*$E149)*4)/1000000)</f>
        <v>69.009407999999993</v>
      </c>
      <c r="P149" s="96">
        <f>$G149*(((VLOOKUP($H149,'hist AL dimres'!$A$2:$E$18,5)*VLOOKUP($I149,'hist AL dimres'!$A$2:$E$18,5)*VLOOKUP($J149,'hist AL dimres'!$A$2:$E$18,5)*VLOOKUP($K149,'hist AL dimres'!$A$2:$E$18,5)*$E149)*4)/1000000)</f>
        <v>17.252351999999998</v>
      </c>
    </row>
    <row r="150" spans="1:16" ht="13">
      <c r="A150" s="16">
        <v>1</v>
      </c>
      <c r="B150" s="17" t="s">
        <v>332</v>
      </c>
      <c r="C150" s="220" t="s">
        <v>1054</v>
      </c>
      <c r="D150" s="75" t="s">
        <v>871</v>
      </c>
      <c r="E150" s="76">
        <v>12</v>
      </c>
      <c r="F150" s="16" t="s">
        <v>463</v>
      </c>
      <c r="G150" s="16">
        <v>1</v>
      </c>
      <c r="H150" s="15" t="s">
        <v>2934</v>
      </c>
      <c r="I150" s="15" t="s">
        <v>720</v>
      </c>
      <c r="J150" s="15" t="s">
        <v>3050</v>
      </c>
      <c r="K150" s="15">
        <v>1</v>
      </c>
      <c r="L150" s="16">
        <v>3</v>
      </c>
      <c r="M150" s="77">
        <f>$G150*(((VLOOKUP($H150,'hist AL dimres'!$A$2:$E$18,2)*VLOOKUP($I150,'hist AL dimres'!$A$2:$E$18,2)*VLOOKUP($J150,'hist AL dimres'!$A$2:$E$18,2)*VLOOKUP($K150,'hist AL dimres'!$A$2:$E$18,2)*$E150)*4)/1000000)</f>
        <v>1102.7128319999999</v>
      </c>
      <c r="N150" s="77">
        <f>$G150*(((VLOOKUP($H150,'hist AL dimres'!$A$2:$E$18,3)*VLOOKUP($I150,'hist AL dimres'!$A$2:$E$18,3)*VLOOKUP($J150,'hist AL dimres'!$A$2:$E$18,3)*VLOOKUP($K150,'hist AL dimres'!$A$2:$E$18,3)*$E150)*4)/1000000)</f>
        <v>275.31878399999999</v>
      </c>
      <c r="O150" s="77">
        <f>$G150*(((VLOOKUP($H150,'hist AL dimres'!$A$2:$E$18,4)*VLOOKUP($I150,'hist AL dimres'!$A$2:$E$18,4)*VLOOKUP($J150,'hist AL dimres'!$A$2:$E$18,4)*VLOOKUP($K150,'hist AL dimres'!$A$2:$E$18,4)*$E150)*4)/1000000)</f>
        <v>68.649984000000003</v>
      </c>
      <c r="P150" s="96">
        <f>$G150*(((VLOOKUP($H150,'hist AL dimres'!$A$2:$E$18,5)*VLOOKUP($I150,'hist AL dimres'!$A$2:$E$18,5)*VLOOKUP($J150,'hist AL dimres'!$A$2:$E$18,5)*VLOOKUP($K150,'hist AL dimres'!$A$2:$E$18,5)*$E150)*4)/1000000)</f>
        <v>17.07264</v>
      </c>
    </row>
    <row r="151" spans="1:16" ht="13">
      <c r="A151" s="16">
        <v>1</v>
      </c>
      <c r="B151" s="17" t="s">
        <v>333</v>
      </c>
      <c r="C151" s="220" t="s">
        <v>1054</v>
      </c>
      <c r="D151" s="75" t="s">
        <v>871</v>
      </c>
      <c r="E151" s="76">
        <v>12</v>
      </c>
      <c r="F151" s="16" t="s">
        <v>463</v>
      </c>
      <c r="G151" s="16">
        <v>1</v>
      </c>
      <c r="H151" s="15" t="s">
        <v>2934</v>
      </c>
      <c r="I151" s="15" t="s">
        <v>2898</v>
      </c>
      <c r="J151" s="15" t="s">
        <v>3050</v>
      </c>
      <c r="K151" s="15">
        <v>1</v>
      </c>
      <c r="L151" s="16">
        <v>3</v>
      </c>
      <c r="M151" s="77">
        <f>$G151*(((VLOOKUP($H151,'hist AL dimres'!$A$2:$E$18,2)*VLOOKUP($I151,'hist AL dimres'!$A$2:$E$18,2)*VLOOKUP($J151,'hist AL dimres'!$A$2:$E$18,2)*VLOOKUP($K151,'hist AL dimres'!$A$2:$E$18,2)*$E151)*4)/1000000)</f>
        <v>1104.1505279999999</v>
      </c>
      <c r="N151" s="77">
        <f>$G151*(((VLOOKUP($H151,'hist AL dimres'!$A$2:$E$18,3)*VLOOKUP($I151,'hist AL dimres'!$A$2:$E$18,3)*VLOOKUP($J151,'hist AL dimres'!$A$2:$E$18,3)*VLOOKUP($K151,'hist AL dimres'!$A$2:$E$18,3)*$E151)*4)/1000000)</f>
        <v>276.03763199999997</v>
      </c>
      <c r="O151" s="77">
        <f>$G151*(((VLOOKUP($H151,'hist AL dimres'!$A$2:$E$18,4)*VLOOKUP($I151,'hist AL dimres'!$A$2:$E$18,4)*VLOOKUP($J151,'hist AL dimres'!$A$2:$E$18,4)*VLOOKUP($K151,'hist AL dimres'!$A$2:$E$18,4)*$E151)*4)/1000000)</f>
        <v>69.009407999999993</v>
      </c>
      <c r="P151" s="96">
        <f>$G151*(((VLOOKUP($H151,'hist AL dimres'!$A$2:$E$18,5)*VLOOKUP($I151,'hist AL dimres'!$A$2:$E$18,5)*VLOOKUP($J151,'hist AL dimres'!$A$2:$E$18,5)*VLOOKUP($K151,'hist AL dimres'!$A$2:$E$18,5)*$E151)*4)/1000000)</f>
        <v>17.252351999999998</v>
      </c>
    </row>
    <row r="152" spans="1:16" ht="13">
      <c r="A152" s="16">
        <v>1</v>
      </c>
      <c r="B152" s="17" t="s">
        <v>449</v>
      </c>
      <c r="C152" s="220" t="s">
        <v>1054</v>
      </c>
      <c r="D152" s="75" t="s">
        <v>871</v>
      </c>
      <c r="E152" s="76">
        <v>12</v>
      </c>
      <c r="F152" s="16" t="s">
        <v>463</v>
      </c>
      <c r="G152" s="16">
        <v>1</v>
      </c>
      <c r="H152" s="15" t="s">
        <v>2934</v>
      </c>
      <c r="I152" s="15" t="s">
        <v>2898</v>
      </c>
      <c r="J152" s="15" t="s">
        <v>3050</v>
      </c>
      <c r="K152" s="15">
        <v>1</v>
      </c>
      <c r="L152" s="16">
        <v>3</v>
      </c>
      <c r="M152" s="77">
        <f>$G152*(((VLOOKUP($H152,'hist AL dimres'!$A$2:$E$18,2)*VLOOKUP($I152,'hist AL dimres'!$A$2:$E$18,2)*VLOOKUP($J152,'hist AL dimres'!$A$2:$E$18,2)*VLOOKUP($K152,'hist AL dimres'!$A$2:$E$18,2)*$E152)*4)/1000000)</f>
        <v>1104.1505279999999</v>
      </c>
      <c r="N152" s="77">
        <f>$G152*(((VLOOKUP($H152,'hist AL dimres'!$A$2:$E$18,3)*VLOOKUP($I152,'hist AL dimres'!$A$2:$E$18,3)*VLOOKUP($J152,'hist AL dimres'!$A$2:$E$18,3)*VLOOKUP($K152,'hist AL dimres'!$A$2:$E$18,3)*$E152)*4)/1000000)</f>
        <v>276.03763199999997</v>
      </c>
      <c r="O152" s="77">
        <f>$G152*(((VLOOKUP($H152,'hist AL dimres'!$A$2:$E$18,4)*VLOOKUP($I152,'hist AL dimres'!$A$2:$E$18,4)*VLOOKUP($J152,'hist AL dimres'!$A$2:$E$18,4)*VLOOKUP($K152,'hist AL dimres'!$A$2:$E$18,4)*$E152)*4)/1000000)</f>
        <v>69.009407999999993</v>
      </c>
      <c r="P152" s="96">
        <f>$G152*(((VLOOKUP($H152,'hist AL dimres'!$A$2:$E$18,5)*VLOOKUP($I152,'hist AL dimres'!$A$2:$E$18,5)*VLOOKUP($J152,'hist AL dimres'!$A$2:$E$18,5)*VLOOKUP($K152,'hist AL dimres'!$A$2:$E$18,5)*$E152)*4)/1000000)</f>
        <v>17.252351999999998</v>
      </c>
    </row>
    <row r="153" spans="1:16" ht="13">
      <c r="A153" s="16">
        <v>1</v>
      </c>
      <c r="B153" s="17" t="s">
        <v>352</v>
      </c>
      <c r="C153" s="220" t="s">
        <v>1054</v>
      </c>
      <c r="D153" s="75" t="s">
        <v>871</v>
      </c>
      <c r="E153" s="76">
        <v>12</v>
      </c>
      <c r="F153" s="16" t="s">
        <v>463</v>
      </c>
      <c r="G153" s="16">
        <v>1</v>
      </c>
      <c r="H153" s="15" t="s">
        <v>2934</v>
      </c>
      <c r="I153" s="15" t="s">
        <v>2898</v>
      </c>
      <c r="J153" s="15" t="s">
        <v>3050</v>
      </c>
      <c r="K153" s="15">
        <v>1</v>
      </c>
      <c r="L153" s="16">
        <v>3</v>
      </c>
      <c r="M153" s="77">
        <f>$G153*(((VLOOKUP($H153,'hist AL dimres'!$A$2:$E$18,2)*VLOOKUP($I153,'hist AL dimres'!$A$2:$E$18,2)*VLOOKUP($J153,'hist AL dimres'!$A$2:$E$18,2)*VLOOKUP($K153,'hist AL dimres'!$A$2:$E$18,2)*$E153)*4)/1000000)</f>
        <v>1104.1505279999999</v>
      </c>
      <c r="N153" s="77">
        <f>$G153*(((VLOOKUP($H153,'hist AL dimres'!$A$2:$E$18,3)*VLOOKUP($I153,'hist AL dimres'!$A$2:$E$18,3)*VLOOKUP($J153,'hist AL dimres'!$A$2:$E$18,3)*VLOOKUP($K153,'hist AL dimres'!$A$2:$E$18,3)*$E153)*4)/1000000)</f>
        <v>276.03763199999997</v>
      </c>
      <c r="O153" s="77">
        <f>$G153*(((VLOOKUP($H153,'hist AL dimres'!$A$2:$E$18,4)*VLOOKUP($I153,'hist AL dimres'!$A$2:$E$18,4)*VLOOKUP($J153,'hist AL dimres'!$A$2:$E$18,4)*VLOOKUP($K153,'hist AL dimres'!$A$2:$E$18,4)*$E153)*4)/1000000)</f>
        <v>69.009407999999993</v>
      </c>
      <c r="P153" s="96">
        <f>$G153*(((VLOOKUP($H153,'hist AL dimres'!$A$2:$E$18,5)*VLOOKUP($I153,'hist AL dimres'!$A$2:$E$18,5)*VLOOKUP($J153,'hist AL dimres'!$A$2:$E$18,5)*VLOOKUP($K153,'hist AL dimres'!$A$2:$E$18,5)*$E153)*4)/1000000)</f>
        <v>17.252351999999998</v>
      </c>
    </row>
    <row r="154" spans="1:16" ht="13">
      <c r="A154" s="16">
        <v>1</v>
      </c>
      <c r="B154" s="17" t="s">
        <v>353</v>
      </c>
      <c r="C154" s="220" t="s">
        <v>1054</v>
      </c>
      <c r="D154" s="75" t="s">
        <v>871</v>
      </c>
      <c r="E154" s="76">
        <v>12</v>
      </c>
      <c r="F154" s="16" t="s">
        <v>463</v>
      </c>
      <c r="G154" s="16">
        <v>1</v>
      </c>
      <c r="H154" s="15" t="s">
        <v>2934</v>
      </c>
      <c r="I154" s="15" t="s">
        <v>2898</v>
      </c>
      <c r="J154" s="15" t="s">
        <v>3050</v>
      </c>
      <c r="K154" s="15">
        <v>1</v>
      </c>
      <c r="L154" s="16">
        <v>3</v>
      </c>
      <c r="M154" s="77">
        <f>$G154*(((VLOOKUP($H154,'hist AL dimres'!$A$2:$E$18,2)*VLOOKUP($I154,'hist AL dimres'!$A$2:$E$18,2)*VLOOKUP($J154,'hist AL dimres'!$A$2:$E$18,2)*VLOOKUP($K154,'hist AL dimres'!$A$2:$E$18,2)*$E154)*4)/1000000)</f>
        <v>1104.1505279999999</v>
      </c>
      <c r="N154" s="77">
        <f>$G154*(((VLOOKUP($H154,'hist AL dimres'!$A$2:$E$18,3)*VLOOKUP($I154,'hist AL dimres'!$A$2:$E$18,3)*VLOOKUP($J154,'hist AL dimres'!$A$2:$E$18,3)*VLOOKUP($K154,'hist AL dimres'!$A$2:$E$18,3)*$E154)*4)/1000000)</f>
        <v>276.03763199999997</v>
      </c>
      <c r="O154" s="77">
        <f>$G154*(((VLOOKUP($H154,'hist AL dimres'!$A$2:$E$18,4)*VLOOKUP($I154,'hist AL dimres'!$A$2:$E$18,4)*VLOOKUP($J154,'hist AL dimres'!$A$2:$E$18,4)*VLOOKUP($K154,'hist AL dimres'!$A$2:$E$18,4)*$E154)*4)/1000000)</f>
        <v>69.009407999999993</v>
      </c>
      <c r="P154" s="96">
        <f>$G154*(((VLOOKUP($H154,'hist AL dimres'!$A$2:$E$18,5)*VLOOKUP($I154,'hist AL dimres'!$A$2:$E$18,5)*VLOOKUP($J154,'hist AL dimres'!$A$2:$E$18,5)*VLOOKUP($K154,'hist AL dimres'!$A$2:$E$18,5)*$E154)*4)/1000000)</f>
        <v>17.252351999999998</v>
      </c>
    </row>
    <row r="155" spans="1:16" ht="13">
      <c r="A155" s="16">
        <v>1</v>
      </c>
      <c r="B155" s="17" t="s">
        <v>354</v>
      </c>
      <c r="C155" s="220" t="s">
        <v>1054</v>
      </c>
      <c r="D155" s="75" t="s">
        <v>871</v>
      </c>
      <c r="E155" s="76">
        <v>12</v>
      </c>
      <c r="F155" s="16" t="s">
        <v>463</v>
      </c>
      <c r="G155" s="16">
        <v>1</v>
      </c>
      <c r="H155" s="15" t="s">
        <v>721</v>
      </c>
      <c r="I155" s="15" t="s">
        <v>2898</v>
      </c>
      <c r="J155" s="15" t="s">
        <v>3050</v>
      </c>
      <c r="K155" s="15">
        <v>1</v>
      </c>
      <c r="L155" s="16">
        <v>3</v>
      </c>
      <c r="M155" s="77">
        <f>$G155*(((VLOOKUP($H155,'hist AL dimres'!$A$2:$E$18,2)*VLOOKUP($I155,'hist AL dimres'!$A$2:$E$18,2)*VLOOKUP($J155,'hist AL dimres'!$A$2:$E$18,2)*VLOOKUP($K155,'hist AL dimres'!$A$2:$E$18,2)*$E155)*4)/1000000)</f>
        <v>736.10035200000004</v>
      </c>
      <c r="N155" s="77">
        <f>$G155*(((VLOOKUP($H155,'hist AL dimres'!$A$2:$E$18,3)*VLOOKUP($I155,'hist AL dimres'!$A$2:$E$18,3)*VLOOKUP($J155,'hist AL dimres'!$A$2:$E$18,3)*VLOOKUP($K155,'hist AL dimres'!$A$2:$E$18,3)*$E155)*4)/1000000)</f>
        <v>184.02508800000001</v>
      </c>
      <c r="O155" s="77">
        <f>$G155*(((VLOOKUP($H155,'hist AL dimres'!$A$2:$E$18,4)*VLOOKUP($I155,'hist AL dimres'!$A$2:$E$18,4)*VLOOKUP($J155,'hist AL dimres'!$A$2:$E$18,4)*VLOOKUP($K155,'hist AL dimres'!$A$2:$E$18,4)*$E155)*4)/1000000)</f>
        <v>46.006272000000003</v>
      </c>
      <c r="P155" s="96">
        <f>$G155*(((VLOOKUP($H155,'hist AL dimres'!$A$2:$E$18,5)*VLOOKUP($I155,'hist AL dimres'!$A$2:$E$18,5)*VLOOKUP($J155,'hist AL dimres'!$A$2:$E$18,5)*VLOOKUP($K155,'hist AL dimres'!$A$2:$E$18,5)*$E155)*4)/1000000)</f>
        <v>11.501568000000001</v>
      </c>
    </row>
    <row r="156" spans="1:16" ht="13">
      <c r="A156" s="16">
        <v>1</v>
      </c>
      <c r="B156" s="17" t="s">
        <v>345</v>
      </c>
      <c r="C156" s="220" t="s">
        <v>1054</v>
      </c>
      <c r="D156" s="75" t="s">
        <v>871</v>
      </c>
      <c r="E156" s="76">
        <v>12</v>
      </c>
      <c r="F156" s="16" t="s">
        <v>463</v>
      </c>
      <c r="G156" s="16">
        <v>1</v>
      </c>
      <c r="H156" s="15" t="s">
        <v>2934</v>
      </c>
      <c r="I156" s="15" t="s">
        <v>2898</v>
      </c>
      <c r="J156" s="15" t="s">
        <v>3050</v>
      </c>
      <c r="K156" s="15">
        <v>1</v>
      </c>
      <c r="L156" s="16">
        <v>3</v>
      </c>
      <c r="M156" s="77">
        <f>$G156*(((VLOOKUP($H156,'hist AL dimres'!$A$2:$E$18,2)*VLOOKUP($I156,'hist AL dimres'!$A$2:$E$18,2)*VLOOKUP($J156,'hist AL dimres'!$A$2:$E$18,2)*VLOOKUP($K156,'hist AL dimres'!$A$2:$E$18,2)*$E156)*4)/1000000)</f>
        <v>1104.1505279999999</v>
      </c>
      <c r="N156" s="77">
        <f>$G156*(((VLOOKUP($H156,'hist AL dimres'!$A$2:$E$18,3)*VLOOKUP($I156,'hist AL dimres'!$A$2:$E$18,3)*VLOOKUP($J156,'hist AL dimres'!$A$2:$E$18,3)*VLOOKUP($K156,'hist AL dimres'!$A$2:$E$18,3)*$E156)*4)/1000000)</f>
        <v>276.03763199999997</v>
      </c>
      <c r="O156" s="77">
        <f>$G156*(((VLOOKUP($H156,'hist AL dimres'!$A$2:$E$18,4)*VLOOKUP($I156,'hist AL dimres'!$A$2:$E$18,4)*VLOOKUP($J156,'hist AL dimres'!$A$2:$E$18,4)*VLOOKUP($K156,'hist AL dimres'!$A$2:$E$18,4)*$E156)*4)/1000000)</f>
        <v>69.009407999999993</v>
      </c>
      <c r="P156" s="96">
        <f>$G156*(((VLOOKUP($H156,'hist AL dimres'!$A$2:$E$18,5)*VLOOKUP($I156,'hist AL dimres'!$A$2:$E$18,5)*VLOOKUP($J156,'hist AL dimres'!$A$2:$E$18,5)*VLOOKUP($K156,'hist AL dimres'!$A$2:$E$18,5)*$E156)*4)/1000000)</f>
        <v>17.252351999999998</v>
      </c>
    </row>
    <row r="157" spans="1:16" ht="13">
      <c r="A157" s="16">
        <v>1</v>
      </c>
      <c r="B157" s="17" t="s">
        <v>346</v>
      </c>
      <c r="C157" s="220" t="s">
        <v>1054</v>
      </c>
      <c r="D157" s="75" t="s">
        <v>871</v>
      </c>
      <c r="E157" s="76">
        <v>12</v>
      </c>
      <c r="F157" s="16" t="s">
        <v>463</v>
      </c>
      <c r="G157" s="16">
        <v>1</v>
      </c>
      <c r="H157" s="15" t="s">
        <v>2934</v>
      </c>
      <c r="I157" s="15" t="s">
        <v>2898</v>
      </c>
      <c r="J157" s="15" t="s">
        <v>3050</v>
      </c>
      <c r="K157" s="15">
        <v>1</v>
      </c>
      <c r="L157" s="16">
        <v>3</v>
      </c>
      <c r="M157" s="77">
        <f>$G157*(((VLOOKUP($H157,'hist AL dimres'!$A$2:$E$18,2)*VLOOKUP($I157,'hist AL dimres'!$A$2:$E$18,2)*VLOOKUP($J157,'hist AL dimres'!$A$2:$E$18,2)*VLOOKUP($K157,'hist AL dimres'!$A$2:$E$18,2)*$E157)*4)/1000000)</f>
        <v>1104.1505279999999</v>
      </c>
      <c r="N157" s="77">
        <f>$G157*(((VLOOKUP($H157,'hist AL dimres'!$A$2:$E$18,3)*VLOOKUP($I157,'hist AL dimres'!$A$2:$E$18,3)*VLOOKUP($J157,'hist AL dimres'!$A$2:$E$18,3)*VLOOKUP($K157,'hist AL dimres'!$A$2:$E$18,3)*$E157)*4)/1000000)</f>
        <v>276.03763199999997</v>
      </c>
      <c r="O157" s="77">
        <f>$G157*(((VLOOKUP($H157,'hist AL dimres'!$A$2:$E$18,4)*VLOOKUP($I157,'hist AL dimres'!$A$2:$E$18,4)*VLOOKUP($J157,'hist AL dimres'!$A$2:$E$18,4)*VLOOKUP($K157,'hist AL dimres'!$A$2:$E$18,4)*$E157)*4)/1000000)</f>
        <v>69.009407999999993</v>
      </c>
      <c r="P157" s="96">
        <f>$G157*(((VLOOKUP($H157,'hist AL dimres'!$A$2:$E$18,5)*VLOOKUP($I157,'hist AL dimres'!$A$2:$E$18,5)*VLOOKUP($J157,'hist AL dimres'!$A$2:$E$18,5)*VLOOKUP($K157,'hist AL dimres'!$A$2:$E$18,5)*$E157)*4)/1000000)</f>
        <v>17.252351999999998</v>
      </c>
    </row>
    <row r="158" spans="1:16" ht="13">
      <c r="A158" s="16">
        <v>1</v>
      </c>
      <c r="B158" s="17" t="s">
        <v>347</v>
      </c>
      <c r="C158" s="220" t="s">
        <v>1054</v>
      </c>
      <c r="D158" s="75" t="s">
        <v>871</v>
      </c>
      <c r="E158" s="76">
        <v>12</v>
      </c>
      <c r="F158" s="16" t="s">
        <v>463</v>
      </c>
      <c r="G158" s="16">
        <v>1</v>
      </c>
      <c r="H158" s="15" t="s">
        <v>2934</v>
      </c>
      <c r="I158" s="15" t="s">
        <v>2898</v>
      </c>
      <c r="J158" s="15" t="s">
        <v>3050</v>
      </c>
      <c r="K158" s="15">
        <v>1</v>
      </c>
      <c r="L158" s="16">
        <v>3</v>
      </c>
      <c r="M158" s="77">
        <f>$G158*(((VLOOKUP($H158,'hist AL dimres'!$A$2:$E$18,2)*VLOOKUP($I158,'hist AL dimres'!$A$2:$E$18,2)*VLOOKUP($J158,'hist AL dimres'!$A$2:$E$18,2)*VLOOKUP($K158,'hist AL dimres'!$A$2:$E$18,2)*$E158)*4)/1000000)</f>
        <v>1104.1505279999999</v>
      </c>
      <c r="N158" s="77">
        <f>$G158*(((VLOOKUP($H158,'hist AL dimres'!$A$2:$E$18,3)*VLOOKUP($I158,'hist AL dimres'!$A$2:$E$18,3)*VLOOKUP($J158,'hist AL dimres'!$A$2:$E$18,3)*VLOOKUP($K158,'hist AL dimres'!$A$2:$E$18,3)*$E158)*4)/1000000)</f>
        <v>276.03763199999997</v>
      </c>
      <c r="O158" s="77">
        <f>$G158*(((VLOOKUP($H158,'hist AL dimres'!$A$2:$E$18,4)*VLOOKUP($I158,'hist AL dimres'!$A$2:$E$18,4)*VLOOKUP($J158,'hist AL dimres'!$A$2:$E$18,4)*VLOOKUP($K158,'hist AL dimres'!$A$2:$E$18,4)*$E158)*4)/1000000)</f>
        <v>69.009407999999993</v>
      </c>
      <c r="P158" s="96">
        <f>$G158*(((VLOOKUP($H158,'hist AL dimres'!$A$2:$E$18,5)*VLOOKUP($I158,'hist AL dimres'!$A$2:$E$18,5)*VLOOKUP($J158,'hist AL dimres'!$A$2:$E$18,5)*VLOOKUP($K158,'hist AL dimres'!$A$2:$E$18,5)*$E158)*4)/1000000)</f>
        <v>17.252351999999998</v>
      </c>
    </row>
    <row r="159" spans="1:16" ht="13">
      <c r="A159" s="16">
        <v>1</v>
      </c>
      <c r="B159" s="17" t="s">
        <v>348</v>
      </c>
      <c r="C159" s="220" t="s">
        <v>1054</v>
      </c>
      <c r="D159" s="75" t="s">
        <v>871</v>
      </c>
      <c r="E159" s="76">
        <v>12</v>
      </c>
      <c r="F159" s="16" t="s">
        <v>463</v>
      </c>
      <c r="G159" s="16">
        <v>1</v>
      </c>
      <c r="H159" s="15" t="s">
        <v>2934</v>
      </c>
      <c r="I159" s="15" t="s">
        <v>2898</v>
      </c>
      <c r="J159" s="15" t="s">
        <v>3050</v>
      </c>
      <c r="K159" s="15">
        <v>1</v>
      </c>
      <c r="L159" s="16">
        <v>3</v>
      </c>
      <c r="M159" s="77">
        <f>$G159*(((VLOOKUP($H159,'hist AL dimres'!$A$2:$E$18,2)*VLOOKUP($I159,'hist AL dimres'!$A$2:$E$18,2)*VLOOKUP($J159,'hist AL dimres'!$A$2:$E$18,2)*VLOOKUP($K159,'hist AL dimres'!$A$2:$E$18,2)*$E159)*4)/1000000)</f>
        <v>1104.1505279999999</v>
      </c>
      <c r="N159" s="77">
        <f>$G159*(((VLOOKUP($H159,'hist AL dimres'!$A$2:$E$18,3)*VLOOKUP($I159,'hist AL dimres'!$A$2:$E$18,3)*VLOOKUP($J159,'hist AL dimres'!$A$2:$E$18,3)*VLOOKUP($K159,'hist AL dimres'!$A$2:$E$18,3)*$E159)*4)/1000000)</f>
        <v>276.03763199999997</v>
      </c>
      <c r="O159" s="77">
        <f>$G159*(((VLOOKUP($H159,'hist AL dimres'!$A$2:$E$18,4)*VLOOKUP($I159,'hist AL dimres'!$A$2:$E$18,4)*VLOOKUP($J159,'hist AL dimres'!$A$2:$E$18,4)*VLOOKUP($K159,'hist AL dimres'!$A$2:$E$18,4)*$E159)*4)/1000000)</f>
        <v>69.009407999999993</v>
      </c>
      <c r="P159" s="96">
        <f>$G159*(((VLOOKUP($H159,'hist AL dimres'!$A$2:$E$18,5)*VLOOKUP($I159,'hist AL dimres'!$A$2:$E$18,5)*VLOOKUP($J159,'hist AL dimres'!$A$2:$E$18,5)*VLOOKUP($K159,'hist AL dimres'!$A$2:$E$18,5)*$E159)*4)/1000000)</f>
        <v>17.252351999999998</v>
      </c>
    </row>
    <row r="160" spans="1:16" ht="13">
      <c r="A160" s="16">
        <v>1</v>
      </c>
      <c r="B160" s="17" t="s">
        <v>923</v>
      </c>
      <c r="C160" s="220" t="s">
        <v>1054</v>
      </c>
      <c r="D160" s="75" t="s">
        <v>871</v>
      </c>
      <c r="E160" s="76">
        <v>12</v>
      </c>
      <c r="F160" s="16" t="s">
        <v>463</v>
      </c>
      <c r="G160" s="16">
        <v>1</v>
      </c>
      <c r="H160" s="15" t="s">
        <v>2934</v>
      </c>
      <c r="I160" s="15" t="s">
        <v>2898</v>
      </c>
      <c r="J160" s="15" t="s">
        <v>3050</v>
      </c>
      <c r="K160" s="15">
        <v>1</v>
      </c>
      <c r="L160" s="16">
        <v>3</v>
      </c>
      <c r="M160" s="77">
        <f>$G160*(((VLOOKUP($H160,'hist AL dimres'!$A$2:$E$18,2)*VLOOKUP($I160,'hist AL dimres'!$A$2:$E$18,2)*VLOOKUP($J160,'hist AL dimres'!$A$2:$E$18,2)*VLOOKUP($K160,'hist AL dimres'!$A$2:$E$18,2)*$E160)*4)/1000000)</f>
        <v>1104.1505279999999</v>
      </c>
      <c r="N160" s="77">
        <f>$G160*(((VLOOKUP($H160,'hist AL dimres'!$A$2:$E$18,3)*VLOOKUP($I160,'hist AL dimres'!$A$2:$E$18,3)*VLOOKUP($J160,'hist AL dimres'!$A$2:$E$18,3)*VLOOKUP($K160,'hist AL dimres'!$A$2:$E$18,3)*$E160)*4)/1000000)</f>
        <v>276.03763199999997</v>
      </c>
      <c r="O160" s="77">
        <f>$G160*(((VLOOKUP($H160,'hist AL dimres'!$A$2:$E$18,4)*VLOOKUP($I160,'hist AL dimres'!$A$2:$E$18,4)*VLOOKUP($J160,'hist AL dimres'!$A$2:$E$18,4)*VLOOKUP($K160,'hist AL dimres'!$A$2:$E$18,4)*$E160)*4)/1000000)</f>
        <v>69.009407999999993</v>
      </c>
      <c r="P160" s="96">
        <f>$G160*(((VLOOKUP($H160,'hist AL dimres'!$A$2:$E$18,5)*VLOOKUP($I160,'hist AL dimres'!$A$2:$E$18,5)*VLOOKUP($J160,'hist AL dimres'!$A$2:$E$18,5)*VLOOKUP($K160,'hist AL dimres'!$A$2:$E$18,5)*$E160)*4)/1000000)</f>
        <v>17.252351999999998</v>
      </c>
    </row>
    <row r="161" spans="1:16" ht="13">
      <c r="A161" s="16">
        <v>1</v>
      </c>
      <c r="B161" s="17" t="s">
        <v>349</v>
      </c>
      <c r="C161" s="220" t="s">
        <v>350</v>
      </c>
      <c r="D161" s="75" t="s">
        <v>3069</v>
      </c>
      <c r="E161" s="76">
        <f>365*(24/3)</f>
        <v>2920</v>
      </c>
      <c r="F161" s="16" t="s">
        <v>702</v>
      </c>
      <c r="G161" s="16">
        <v>1</v>
      </c>
      <c r="H161" s="15" t="s">
        <v>2934</v>
      </c>
      <c r="I161" s="15" t="s">
        <v>2898</v>
      </c>
      <c r="J161" s="15">
        <v>1</v>
      </c>
      <c r="K161" s="15">
        <v>1</v>
      </c>
      <c r="L161" s="16">
        <v>2</v>
      </c>
      <c r="M161" s="77">
        <f>$G161*(((VLOOKUP($H161,'hist AL dimres'!$A$2:$E$18,2)*VLOOKUP($I161,'hist AL dimres'!$A$2:$E$18,2)*VLOOKUP($J161,'hist AL dimres'!$A$2:$E$18,2)*VLOOKUP($K161,'hist AL dimres'!$A$2:$E$18,2)*$E161)*4)/1000000)</f>
        <v>10333.716479999999</v>
      </c>
      <c r="N161" s="77">
        <f>$G161*(((VLOOKUP($H161,'hist AL dimres'!$A$2:$E$18,3)*VLOOKUP($I161,'hist AL dimres'!$A$2:$E$18,3)*VLOOKUP($J161,'hist AL dimres'!$A$2:$E$18,3)*VLOOKUP($K161,'hist AL dimres'!$A$2:$E$18,3)*$E161)*4)/1000000)</f>
        <v>2583.4291199999998</v>
      </c>
      <c r="O161" s="77">
        <f>$G161*(((VLOOKUP($H161,'hist AL dimres'!$A$2:$E$18,4)*VLOOKUP($I161,'hist AL dimres'!$A$2:$E$18,4)*VLOOKUP($J161,'hist AL dimres'!$A$2:$E$18,4)*VLOOKUP($K161,'hist AL dimres'!$A$2:$E$18,4)*$E161)*4)/1000000)</f>
        <v>645.85727999999995</v>
      </c>
      <c r="P161" s="96">
        <f>$G161*(((VLOOKUP($H161,'hist AL dimres'!$A$2:$E$18,5)*VLOOKUP($I161,'hist AL dimres'!$A$2:$E$18,5)*VLOOKUP($J161,'hist AL dimres'!$A$2:$E$18,5)*VLOOKUP($K161,'hist AL dimres'!$A$2:$E$18,5)*$E161)*4)/1000000)</f>
        <v>161.46431999999999</v>
      </c>
    </row>
    <row r="162" spans="1:16" ht="13">
      <c r="A162" s="16">
        <v>1</v>
      </c>
      <c r="B162" s="17" t="s">
        <v>1211</v>
      </c>
      <c r="C162" s="220" t="s">
        <v>350</v>
      </c>
      <c r="D162" s="75" t="s">
        <v>3069</v>
      </c>
      <c r="E162" s="76">
        <f>365*(24/3)</f>
        <v>2920</v>
      </c>
      <c r="F162" s="16" t="s">
        <v>702</v>
      </c>
      <c r="G162" s="16">
        <v>1</v>
      </c>
      <c r="H162" s="15" t="s">
        <v>2934</v>
      </c>
      <c r="I162" s="15" t="s">
        <v>2898</v>
      </c>
      <c r="J162" s="15">
        <v>1</v>
      </c>
      <c r="K162" s="15">
        <v>1</v>
      </c>
      <c r="L162" s="16">
        <v>2</v>
      </c>
      <c r="M162" s="77">
        <f>$G162*(((VLOOKUP($H162,'hist AL dimres'!$A$2:$E$18,2)*VLOOKUP($I162,'hist AL dimres'!$A$2:$E$18,2)*VLOOKUP($J162,'hist AL dimres'!$A$2:$E$18,2)*VLOOKUP($K162,'hist AL dimres'!$A$2:$E$18,2)*$E162)*4)/1000000)</f>
        <v>10333.716479999999</v>
      </c>
      <c r="N162" s="77">
        <f>$G162*(((VLOOKUP($H162,'hist AL dimres'!$A$2:$E$18,3)*VLOOKUP($I162,'hist AL dimres'!$A$2:$E$18,3)*VLOOKUP($J162,'hist AL dimres'!$A$2:$E$18,3)*VLOOKUP($K162,'hist AL dimres'!$A$2:$E$18,3)*$E162)*4)/1000000)</f>
        <v>2583.4291199999998</v>
      </c>
      <c r="O162" s="77">
        <f>$G162*(((VLOOKUP($H162,'hist AL dimres'!$A$2:$E$18,4)*VLOOKUP($I162,'hist AL dimres'!$A$2:$E$18,4)*VLOOKUP($J162,'hist AL dimres'!$A$2:$E$18,4)*VLOOKUP($K162,'hist AL dimres'!$A$2:$E$18,4)*$E162)*4)/1000000)</f>
        <v>645.85727999999995</v>
      </c>
      <c r="P162" s="96">
        <f>$G162*(((VLOOKUP($H162,'hist AL dimres'!$A$2:$E$18,5)*VLOOKUP($I162,'hist AL dimres'!$A$2:$E$18,5)*VLOOKUP($J162,'hist AL dimres'!$A$2:$E$18,5)*VLOOKUP($K162,'hist AL dimres'!$A$2:$E$18,5)*$E162)*4)/1000000)</f>
        <v>161.46431999999999</v>
      </c>
    </row>
    <row r="163" spans="1:16" ht="13">
      <c r="A163" s="16">
        <v>1</v>
      </c>
      <c r="B163" s="17" t="s">
        <v>351</v>
      </c>
      <c r="C163" s="220" t="s">
        <v>350</v>
      </c>
      <c r="D163" s="75" t="s">
        <v>3069</v>
      </c>
      <c r="E163" s="76">
        <f>365*(24/3)</f>
        <v>2920</v>
      </c>
      <c r="F163" s="16" t="s">
        <v>702</v>
      </c>
      <c r="G163" s="16">
        <v>1</v>
      </c>
      <c r="H163" s="15" t="s">
        <v>2934</v>
      </c>
      <c r="I163" s="15" t="s">
        <v>2898</v>
      </c>
      <c r="J163" s="15">
        <v>1</v>
      </c>
      <c r="K163" s="15">
        <v>1</v>
      </c>
      <c r="L163" s="16">
        <v>2</v>
      </c>
      <c r="M163" s="77">
        <f>$G163*(((VLOOKUP($H163,'hist AL dimres'!$A$2:$E$18,2)*VLOOKUP($I163,'hist AL dimres'!$A$2:$E$18,2)*VLOOKUP($J163,'hist AL dimres'!$A$2:$E$18,2)*VLOOKUP($K163,'hist AL dimres'!$A$2:$E$18,2)*$E163)*4)/1000000)</f>
        <v>10333.716479999999</v>
      </c>
      <c r="N163" s="77">
        <f>$G163*(((VLOOKUP($H163,'hist AL dimres'!$A$2:$E$18,3)*VLOOKUP($I163,'hist AL dimres'!$A$2:$E$18,3)*VLOOKUP($J163,'hist AL dimres'!$A$2:$E$18,3)*VLOOKUP($K163,'hist AL dimres'!$A$2:$E$18,3)*$E163)*4)/1000000)</f>
        <v>2583.4291199999998</v>
      </c>
      <c r="O163" s="77">
        <f>$G163*(((VLOOKUP($H163,'hist AL dimres'!$A$2:$E$18,4)*VLOOKUP($I163,'hist AL dimres'!$A$2:$E$18,4)*VLOOKUP($J163,'hist AL dimres'!$A$2:$E$18,4)*VLOOKUP($K163,'hist AL dimres'!$A$2:$E$18,4)*$E163)*4)/1000000)</f>
        <v>645.85727999999995</v>
      </c>
      <c r="P163" s="96">
        <f>$G163*(((VLOOKUP($H163,'hist AL dimres'!$A$2:$E$18,5)*VLOOKUP($I163,'hist AL dimres'!$A$2:$E$18,5)*VLOOKUP($J163,'hist AL dimres'!$A$2:$E$18,5)*VLOOKUP($K163,'hist AL dimres'!$A$2:$E$18,5)*$E163)*4)/1000000)</f>
        <v>161.46431999999999</v>
      </c>
    </row>
    <row r="164" spans="1:16" ht="13">
      <c r="A164" s="16">
        <v>1</v>
      </c>
      <c r="B164" s="17" t="s">
        <v>349</v>
      </c>
      <c r="C164" s="220" t="s">
        <v>1053</v>
      </c>
      <c r="D164" s="75" t="s">
        <v>2460</v>
      </c>
      <c r="E164" s="76">
        <v>365</v>
      </c>
      <c r="F164" s="16" t="s">
        <v>702</v>
      </c>
      <c r="G164" s="16">
        <v>1</v>
      </c>
      <c r="H164" s="15" t="s">
        <v>2934</v>
      </c>
      <c r="I164" s="15" t="s">
        <v>2898</v>
      </c>
      <c r="J164" s="15">
        <v>1</v>
      </c>
      <c r="K164" s="15">
        <v>1</v>
      </c>
      <c r="L164" s="16">
        <v>2</v>
      </c>
      <c r="M164" s="77">
        <f>$G164*(((VLOOKUP($H164,'hist AL dimres'!$A$2:$E$18,2)*VLOOKUP($I164,'hist AL dimres'!$A$2:$E$18,2)*VLOOKUP($J164,'hist AL dimres'!$A$2:$E$18,2)*VLOOKUP($K164,'hist AL dimres'!$A$2:$E$18,2)*$E164)*4)/1000000)</f>
        <v>1291.7145599999999</v>
      </c>
      <c r="N164" s="77">
        <f>$G164*(((VLOOKUP($H164,'hist AL dimres'!$A$2:$E$18,3)*VLOOKUP($I164,'hist AL dimres'!$A$2:$E$18,3)*VLOOKUP($J164,'hist AL dimres'!$A$2:$E$18,3)*VLOOKUP($K164,'hist AL dimres'!$A$2:$E$18,3)*$E164)*4)/1000000)</f>
        <v>322.92863999999997</v>
      </c>
      <c r="O164" s="77">
        <f>$G164*(((VLOOKUP($H164,'hist AL dimres'!$A$2:$E$18,4)*VLOOKUP($I164,'hist AL dimres'!$A$2:$E$18,4)*VLOOKUP($J164,'hist AL dimres'!$A$2:$E$18,4)*VLOOKUP($K164,'hist AL dimres'!$A$2:$E$18,4)*$E164)*4)/1000000)</f>
        <v>80.732159999999993</v>
      </c>
      <c r="P164" s="96">
        <f>$G164*(((VLOOKUP($H164,'hist AL dimres'!$A$2:$E$18,5)*VLOOKUP($I164,'hist AL dimres'!$A$2:$E$18,5)*VLOOKUP($J164,'hist AL dimres'!$A$2:$E$18,5)*VLOOKUP($K164,'hist AL dimres'!$A$2:$E$18,5)*$E164)*4)/1000000)</f>
        <v>20.183039999999998</v>
      </c>
    </row>
    <row r="165" spans="1:16" ht="13">
      <c r="A165" s="16">
        <v>1</v>
      </c>
      <c r="B165" s="17" t="s">
        <v>1211</v>
      </c>
      <c r="C165" s="220" t="s">
        <v>1053</v>
      </c>
      <c r="D165" s="75" t="s">
        <v>2460</v>
      </c>
      <c r="E165" s="76">
        <v>365</v>
      </c>
      <c r="F165" s="16" t="s">
        <v>702</v>
      </c>
      <c r="G165" s="16">
        <v>1</v>
      </c>
      <c r="H165" s="15" t="s">
        <v>2934</v>
      </c>
      <c r="I165" s="15" t="s">
        <v>2898</v>
      </c>
      <c r="J165" s="15">
        <v>1</v>
      </c>
      <c r="K165" s="15">
        <v>1</v>
      </c>
      <c r="L165" s="16">
        <v>2</v>
      </c>
      <c r="M165" s="77">
        <f>$G165*(((VLOOKUP($H165,'hist AL dimres'!$A$2:$E$18,2)*VLOOKUP($I165,'hist AL dimres'!$A$2:$E$18,2)*VLOOKUP($J165,'hist AL dimres'!$A$2:$E$18,2)*VLOOKUP($K165,'hist AL dimres'!$A$2:$E$18,2)*$E165)*4)/1000000)</f>
        <v>1291.7145599999999</v>
      </c>
      <c r="N165" s="77">
        <f>$G165*(((VLOOKUP($H165,'hist AL dimres'!$A$2:$E$18,3)*VLOOKUP($I165,'hist AL dimres'!$A$2:$E$18,3)*VLOOKUP($J165,'hist AL dimres'!$A$2:$E$18,3)*VLOOKUP($K165,'hist AL dimres'!$A$2:$E$18,3)*$E165)*4)/1000000)</f>
        <v>322.92863999999997</v>
      </c>
      <c r="O165" s="77">
        <f>$G165*(((VLOOKUP($H165,'hist AL dimres'!$A$2:$E$18,4)*VLOOKUP($I165,'hist AL dimres'!$A$2:$E$18,4)*VLOOKUP($J165,'hist AL dimres'!$A$2:$E$18,4)*VLOOKUP($K165,'hist AL dimres'!$A$2:$E$18,4)*$E165)*4)/1000000)</f>
        <v>80.732159999999993</v>
      </c>
      <c r="P165" s="96">
        <f>$G165*(((VLOOKUP($H165,'hist AL dimres'!$A$2:$E$18,5)*VLOOKUP($I165,'hist AL dimres'!$A$2:$E$18,5)*VLOOKUP($J165,'hist AL dimres'!$A$2:$E$18,5)*VLOOKUP($K165,'hist AL dimres'!$A$2:$E$18,5)*$E165)*4)/1000000)</f>
        <v>20.183039999999998</v>
      </c>
    </row>
    <row r="166" spans="1:16" ht="13">
      <c r="A166" s="16">
        <v>1</v>
      </c>
      <c r="B166" s="17" t="s">
        <v>351</v>
      </c>
      <c r="C166" s="220" t="s">
        <v>1053</v>
      </c>
      <c r="D166" s="75" t="s">
        <v>2460</v>
      </c>
      <c r="E166" s="76">
        <v>365</v>
      </c>
      <c r="F166" s="16" t="s">
        <v>702</v>
      </c>
      <c r="G166" s="16">
        <v>1</v>
      </c>
      <c r="H166" s="15" t="s">
        <v>2934</v>
      </c>
      <c r="I166" s="15" t="s">
        <v>2898</v>
      </c>
      <c r="J166" s="15">
        <v>1</v>
      </c>
      <c r="K166" s="15">
        <v>1</v>
      </c>
      <c r="L166" s="16">
        <v>2</v>
      </c>
      <c r="M166" s="77">
        <f>$G166*(((VLOOKUP($H166,'hist AL dimres'!$A$2:$E$18,2)*VLOOKUP($I166,'hist AL dimres'!$A$2:$E$18,2)*VLOOKUP($J166,'hist AL dimres'!$A$2:$E$18,2)*VLOOKUP($K166,'hist AL dimres'!$A$2:$E$18,2)*$E166)*4)/1000000)</f>
        <v>1291.7145599999999</v>
      </c>
      <c r="N166" s="77">
        <f>$G166*(((VLOOKUP($H166,'hist AL dimres'!$A$2:$E$18,3)*VLOOKUP($I166,'hist AL dimres'!$A$2:$E$18,3)*VLOOKUP($J166,'hist AL dimres'!$A$2:$E$18,3)*VLOOKUP($K166,'hist AL dimres'!$A$2:$E$18,3)*$E166)*4)/1000000)</f>
        <v>322.92863999999997</v>
      </c>
      <c r="O166" s="77">
        <f>$G166*(((VLOOKUP($H166,'hist AL dimres'!$A$2:$E$18,4)*VLOOKUP($I166,'hist AL dimres'!$A$2:$E$18,4)*VLOOKUP($J166,'hist AL dimres'!$A$2:$E$18,4)*VLOOKUP($K166,'hist AL dimres'!$A$2:$E$18,4)*$E166)*4)/1000000)</f>
        <v>80.732159999999993</v>
      </c>
      <c r="P166" s="96">
        <f>$G166*(((VLOOKUP($H166,'hist AL dimres'!$A$2:$E$18,5)*VLOOKUP($I166,'hist AL dimres'!$A$2:$E$18,5)*VLOOKUP($J166,'hist AL dimres'!$A$2:$E$18,5)*VLOOKUP($K166,'hist AL dimres'!$A$2:$E$18,5)*$E166)*4)/1000000)</f>
        <v>20.183039999999998</v>
      </c>
    </row>
    <row r="167" spans="1:16" ht="13">
      <c r="A167" s="16">
        <v>1</v>
      </c>
      <c r="B167" s="17" t="s">
        <v>149</v>
      </c>
      <c r="C167" s="220" t="s">
        <v>1056</v>
      </c>
      <c r="D167" s="75" t="s">
        <v>871</v>
      </c>
      <c r="E167" s="76">
        <v>12</v>
      </c>
      <c r="F167" s="16" t="s">
        <v>702</v>
      </c>
      <c r="G167" s="16">
        <v>1</v>
      </c>
      <c r="H167" s="15" t="s">
        <v>2934</v>
      </c>
      <c r="I167" s="15" t="s">
        <v>2898</v>
      </c>
      <c r="J167" s="15">
        <v>1</v>
      </c>
      <c r="K167" s="15">
        <v>1</v>
      </c>
      <c r="L167" s="16">
        <v>2</v>
      </c>
      <c r="M167" s="77">
        <f>$G167*(((VLOOKUP($H167,'hist AL dimres'!$A$2:$E$18,2)*VLOOKUP($I167,'hist AL dimres'!$A$2:$E$18,2)*VLOOKUP($J167,'hist AL dimres'!$A$2:$E$18,2)*VLOOKUP($K167,'hist AL dimres'!$A$2:$E$18,2)*$E167)*4)/1000000)</f>
        <v>42.467328000000002</v>
      </c>
      <c r="N167" s="77">
        <f>$G167*(((VLOOKUP($H167,'hist AL dimres'!$A$2:$E$18,3)*VLOOKUP($I167,'hist AL dimres'!$A$2:$E$18,3)*VLOOKUP($J167,'hist AL dimres'!$A$2:$E$18,3)*VLOOKUP($K167,'hist AL dimres'!$A$2:$E$18,3)*$E167)*4)/1000000)</f>
        <v>10.616832</v>
      </c>
      <c r="O167" s="77">
        <f>$G167*(((VLOOKUP($H167,'hist AL dimres'!$A$2:$E$18,4)*VLOOKUP($I167,'hist AL dimres'!$A$2:$E$18,4)*VLOOKUP($J167,'hist AL dimres'!$A$2:$E$18,4)*VLOOKUP($K167,'hist AL dimres'!$A$2:$E$18,4)*$E167)*4)/1000000)</f>
        <v>2.6542080000000001</v>
      </c>
      <c r="P167" s="96">
        <f>$G167*(((VLOOKUP($H167,'hist AL dimres'!$A$2:$E$18,5)*VLOOKUP($I167,'hist AL dimres'!$A$2:$E$18,5)*VLOOKUP($J167,'hist AL dimres'!$A$2:$E$18,5)*VLOOKUP($K167,'hist AL dimres'!$A$2:$E$18,5)*$E167)*4)/1000000)</f>
        <v>0.66355200000000003</v>
      </c>
    </row>
    <row r="168" spans="1:16" ht="13">
      <c r="A168" s="16">
        <v>1</v>
      </c>
      <c r="B168" s="17" t="s">
        <v>382</v>
      </c>
      <c r="C168" s="220" t="s">
        <v>1056</v>
      </c>
      <c r="D168" s="75" t="s">
        <v>871</v>
      </c>
      <c r="E168" s="76">
        <v>12</v>
      </c>
      <c r="F168" s="16" t="s">
        <v>702</v>
      </c>
      <c r="G168" s="16">
        <v>1</v>
      </c>
      <c r="H168" s="15" t="s">
        <v>2934</v>
      </c>
      <c r="I168" s="15" t="s">
        <v>2898</v>
      </c>
      <c r="J168" s="15">
        <v>1</v>
      </c>
      <c r="K168" s="15">
        <v>1</v>
      </c>
      <c r="L168" s="16">
        <v>2</v>
      </c>
      <c r="M168" s="77">
        <f>$G168*(((VLOOKUP($H168,'hist AL dimres'!$A$2:$E$18,2)*VLOOKUP($I168,'hist AL dimres'!$A$2:$E$18,2)*VLOOKUP($J168,'hist AL dimres'!$A$2:$E$18,2)*VLOOKUP($K168,'hist AL dimres'!$A$2:$E$18,2)*$E168)*4)/1000000)</f>
        <v>42.467328000000002</v>
      </c>
      <c r="N168" s="77">
        <f>$G168*(((VLOOKUP($H168,'hist AL dimres'!$A$2:$E$18,3)*VLOOKUP($I168,'hist AL dimres'!$A$2:$E$18,3)*VLOOKUP($J168,'hist AL dimres'!$A$2:$E$18,3)*VLOOKUP($K168,'hist AL dimres'!$A$2:$E$18,3)*$E168)*4)/1000000)</f>
        <v>10.616832</v>
      </c>
      <c r="O168" s="77">
        <f>$G168*(((VLOOKUP($H168,'hist AL dimres'!$A$2:$E$18,4)*VLOOKUP($I168,'hist AL dimres'!$A$2:$E$18,4)*VLOOKUP($J168,'hist AL dimres'!$A$2:$E$18,4)*VLOOKUP($K168,'hist AL dimres'!$A$2:$E$18,4)*$E168)*4)/1000000)</f>
        <v>2.6542080000000001</v>
      </c>
      <c r="P168" s="96">
        <f>$G168*(((VLOOKUP($H168,'hist AL dimres'!$A$2:$E$18,5)*VLOOKUP($I168,'hist AL dimres'!$A$2:$E$18,5)*VLOOKUP($J168,'hist AL dimres'!$A$2:$E$18,5)*VLOOKUP($K168,'hist AL dimres'!$A$2:$E$18,5)*$E168)*4)/1000000)</f>
        <v>0.66355200000000003</v>
      </c>
    </row>
    <row r="169" spans="1:16" ht="13">
      <c r="A169" s="16">
        <v>1</v>
      </c>
      <c r="B169" s="17" t="s">
        <v>578</v>
      </c>
      <c r="C169" s="220" t="s">
        <v>1056</v>
      </c>
      <c r="D169" s="75" t="s">
        <v>871</v>
      </c>
      <c r="E169" s="76">
        <v>12</v>
      </c>
      <c r="F169" s="16" t="s">
        <v>702</v>
      </c>
      <c r="G169" s="16">
        <v>1</v>
      </c>
      <c r="H169" s="15" t="s">
        <v>2934</v>
      </c>
      <c r="I169" s="15" t="s">
        <v>2898</v>
      </c>
      <c r="J169" s="15">
        <v>1</v>
      </c>
      <c r="K169" s="15">
        <v>1</v>
      </c>
      <c r="L169" s="16">
        <v>2</v>
      </c>
      <c r="M169" s="77">
        <f>$G169*(((VLOOKUP($H169,'hist AL dimres'!$A$2:$E$18,2)*VLOOKUP($I169,'hist AL dimres'!$A$2:$E$18,2)*VLOOKUP($J169,'hist AL dimres'!$A$2:$E$18,2)*VLOOKUP($K169,'hist AL dimres'!$A$2:$E$18,2)*$E169)*4)/1000000)</f>
        <v>42.467328000000002</v>
      </c>
      <c r="N169" s="77">
        <f>$G169*(((VLOOKUP($H169,'hist AL dimres'!$A$2:$E$18,3)*VLOOKUP($I169,'hist AL dimres'!$A$2:$E$18,3)*VLOOKUP($J169,'hist AL dimres'!$A$2:$E$18,3)*VLOOKUP($K169,'hist AL dimres'!$A$2:$E$18,3)*$E169)*4)/1000000)</f>
        <v>10.616832</v>
      </c>
      <c r="O169" s="77">
        <f>$G169*(((VLOOKUP($H169,'hist AL dimres'!$A$2:$E$18,4)*VLOOKUP($I169,'hist AL dimres'!$A$2:$E$18,4)*VLOOKUP($J169,'hist AL dimres'!$A$2:$E$18,4)*VLOOKUP($K169,'hist AL dimres'!$A$2:$E$18,4)*$E169)*4)/1000000)</f>
        <v>2.6542080000000001</v>
      </c>
      <c r="P169" s="96">
        <f>$G169*(((VLOOKUP($H169,'hist AL dimres'!$A$2:$E$18,5)*VLOOKUP($I169,'hist AL dimres'!$A$2:$E$18,5)*VLOOKUP($J169,'hist AL dimres'!$A$2:$E$18,5)*VLOOKUP($K169,'hist AL dimres'!$A$2:$E$18,5)*$E169)*4)/1000000)</f>
        <v>0.66355200000000003</v>
      </c>
    </row>
    <row r="170" spans="1:16" ht="13">
      <c r="A170" s="16">
        <v>1</v>
      </c>
      <c r="B170" s="17" t="s">
        <v>579</v>
      </c>
      <c r="C170" s="220" t="s">
        <v>1056</v>
      </c>
      <c r="D170" s="75" t="s">
        <v>871</v>
      </c>
      <c r="E170" s="76">
        <v>12</v>
      </c>
      <c r="F170" s="16" t="s">
        <v>702</v>
      </c>
      <c r="G170" s="16">
        <v>1</v>
      </c>
      <c r="H170" s="15" t="s">
        <v>2934</v>
      </c>
      <c r="I170" s="15" t="s">
        <v>2898</v>
      </c>
      <c r="J170" s="15">
        <v>1</v>
      </c>
      <c r="K170" s="15">
        <v>1</v>
      </c>
      <c r="L170" s="16">
        <v>2</v>
      </c>
      <c r="M170" s="77">
        <f>$G170*(((VLOOKUP($H170,'hist AL dimres'!$A$2:$E$18,2)*VLOOKUP($I170,'hist AL dimres'!$A$2:$E$18,2)*VLOOKUP($J170,'hist AL dimres'!$A$2:$E$18,2)*VLOOKUP($K170,'hist AL dimres'!$A$2:$E$18,2)*$E170)*4)/1000000)</f>
        <v>42.467328000000002</v>
      </c>
      <c r="N170" s="77">
        <f>$G170*(((VLOOKUP($H170,'hist AL dimres'!$A$2:$E$18,3)*VLOOKUP($I170,'hist AL dimres'!$A$2:$E$18,3)*VLOOKUP($J170,'hist AL dimres'!$A$2:$E$18,3)*VLOOKUP($K170,'hist AL dimres'!$A$2:$E$18,3)*$E170)*4)/1000000)</f>
        <v>10.616832</v>
      </c>
      <c r="O170" s="77">
        <f>$G170*(((VLOOKUP($H170,'hist AL dimres'!$A$2:$E$18,4)*VLOOKUP($I170,'hist AL dimres'!$A$2:$E$18,4)*VLOOKUP($J170,'hist AL dimres'!$A$2:$E$18,4)*VLOOKUP($K170,'hist AL dimres'!$A$2:$E$18,4)*$E170)*4)/1000000)</f>
        <v>2.6542080000000001</v>
      </c>
      <c r="P170" s="96">
        <f>$G170*(((VLOOKUP($H170,'hist AL dimres'!$A$2:$E$18,5)*VLOOKUP($I170,'hist AL dimres'!$A$2:$E$18,5)*VLOOKUP($J170,'hist AL dimres'!$A$2:$E$18,5)*VLOOKUP($K170,'hist AL dimres'!$A$2:$E$18,5)*$E170)*4)/1000000)</f>
        <v>0.66355200000000003</v>
      </c>
    </row>
    <row r="171" spans="1:16" ht="13">
      <c r="A171" s="16">
        <v>1</v>
      </c>
      <c r="B171" s="17" t="s">
        <v>580</v>
      </c>
      <c r="C171" s="220" t="s">
        <v>1056</v>
      </c>
      <c r="D171" s="75" t="s">
        <v>871</v>
      </c>
      <c r="E171" s="76">
        <v>12</v>
      </c>
      <c r="F171" s="16" t="s">
        <v>702</v>
      </c>
      <c r="G171" s="16">
        <v>1</v>
      </c>
      <c r="H171" s="15" t="s">
        <v>2934</v>
      </c>
      <c r="I171" s="15" t="s">
        <v>2898</v>
      </c>
      <c r="J171" s="15">
        <v>1</v>
      </c>
      <c r="K171" s="15">
        <v>1</v>
      </c>
      <c r="L171" s="16">
        <v>2</v>
      </c>
      <c r="M171" s="77">
        <f>$G171*(((VLOOKUP($H171,'hist AL dimres'!$A$2:$E$18,2)*VLOOKUP($I171,'hist AL dimres'!$A$2:$E$18,2)*VLOOKUP($J171,'hist AL dimres'!$A$2:$E$18,2)*VLOOKUP($K171,'hist AL dimres'!$A$2:$E$18,2)*$E171)*4)/1000000)</f>
        <v>42.467328000000002</v>
      </c>
      <c r="N171" s="77">
        <f>$G171*(((VLOOKUP($H171,'hist AL dimres'!$A$2:$E$18,3)*VLOOKUP($I171,'hist AL dimres'!$A$2:$E$18,3)*VLOOKUP($J171,'hist AL dimres'!$A$2:$E$18,3)*VLOOKUP($K171,'hist AL dimres'!$A$2:$E$18,3)*$E171)*4)/1000000)</f>
        <v>10.616832</v>
      </c>
      <c r="O171" s="77">
        <f>$G171*(((VLOOKUP($H171,'hist AL dimres'!$A$2:$E$18,4)*VLOOKUP($I171,'hist AL dimres'!$A$2:$E$18,4)*VLOOKUP($J171,'hist AL dimres'!$A$2:$E$18,4)*VLOOKUP($K171,'hist AL dimres'!$A$2:$E$18,4)*$E171)*4)/1000000)</f>
        <v>2.6542080000000001</v>
      </c>
      <c r="P171" s="96">
        <f>$G171*(((VLOOKUP($H171,'hist AL dimres'!$A$2:$E$18,5)*VLOOKUP($I171,'hist AL dimres'!$A$2:$E$18,5)*VLOOKUP($J171,'hist AL dimres'!$A$2:$E$18,5)*VLOOKUP($K171,'hist AL dimres'!$A$2:$E$18,5)*$E171)*4)/1000000)</f>
        <v>0.66355200000000003</v>
      </c>
    </row>
    <row r="172" spans="1:16" ht="13">
      <c r="A172" s="16">
        <v>1</v>
      </c>
      <c r="B172" s="17" t="s">
        <v>581</v>
      </c>
      <c r="C172" s="220" t="s">
        <v>1056</v>
      </c>
      <c r="D172" s="75" t="s">
        <v>871</v>
      </c>
      <c r="E172" s="76">
        <v>12</v>
      </c>
      <c r="F172" s="16" t="s">
        <v>702</v>
      </c>
      <c r="G172" s="16">
        <v>1</v>
      </c>
      <c r="H172" s="15" t="s">
        <v>2934</v>
      </c>
      <c r="I172" s="15" t="s">
        <v>2898</v>
      </c>
      <c r="J172" s="15">
        <v>1</v>
      </c>
      <c r="K172" s="15">
        <v>1</v>
      </c>
      <c r="L172" s="16">
        <v>2</v>
      </c>
      <c r="M172" s="77">
        <f>$G172*(((VLOOKUP($H172,'hist AL dimres'!$A$2:$E$18,2)*VLOOKUP($I172,'hist AL dimres'!$A$2:$E$18,2)*VLOOKUP($J172,'hist AL dimres'!$A$2:$E$18,2)*VLOOKUP($K172,'hist AL dimres'!$A$2:$E$18,2)*$E172)*4)/1000000)</f>
        <v>42.467328000000002</v>
      </c>
      <c r="N172" s="77">
        <f>$G172*(((VLOOKUP($H172,'hist AL dimres'!$A$2:$E$18,3)*VLOOKUP($I172,'hist AL dimres'!$A$2:$E$18,3)*VLOOKUP($J172,'hist AL dimres'!$A$2:$E$18,3)*VLOOKUP($K172,'hist AL dimres'!$A$2:$E$18,3)*$E172)*4)/1000000)</f>
        <v>10.616832</v>
      </c>
      <c r="O172" s="77">
        <f>$G172*(((VLOOKUP($H172,'hist AL dimres'!$A$2:$E$18,4)*VLOOKUP($I172,'hist AL dimres'!$A$2:$E$18,4)*VLOOKUP($J172,'hist AL dimres'!$A$2:$E$18,4)*VLOOKUP($K172,'hist AL dimres'!$A$2:$E$18,4)*$E172)*4)/1000000)</f>
        <v>2.6542080000000001</v>
      </c>
      <c r="P172" s="96">
        <f>$G172*(((VLOOKUP($H172,'hist AL dimres'!$A$2:$E$18,5)*VLOOKUP($I172,'hist AL dimres'!$A$2:$E$18,5)*VLOOKUP($J172,'hist AL dimres'!$A$2:$E$18,5)*VLOOKUP($K172,'hist AL dimres'!$A$2:$E$18,5)*$E172)*4)/1000000)</f>
        <v>0.66355200000000003</v>
      </c>
    </row>
    <row r="173" spans="1:16" ht="13">
      <c r="A173" s="16">
        <v>1</v>
      </c>
      <c r="B173" s="17" t="s">
        <v>582</v>
      </c>
      <c r="C173" s="220" t="s">
        <v>1056</v>
      </c>
      <c r="D173" s="75" t="s">
        <v>871</v>
      </c>
      <c r="E173" s="76">
        <v>12</v>
      </c>
      <c r="F173" s="16" t="s">
        <v>702</v>
      </c>
      <c r="G173" s="16">
        <v>1</v>
      </c>
      <c r="H173" s="15" t="s">
        <v>2934</v>
      </c>
      <c r="I173" s="15" t="s">
        <v>2898</v>
      </c>
      <c r="J173" s="15">
        <v>1</v>
      </c>
      <c r="K173" s="15">
        <v>1</v>
      </c>
      <c r="L173" s="16">
        <v>2</v>
      </c>
      <c r="M173" s="77">
        <f>$G173*(((VLOOKUP($H173,'hist AL dimres'!$A$2:$E$18,2)*VLOOKUP($I173,'hist AL dimres'!$A$2:$E$18,2)*VLOOKUP($J173,'hist AL dimres'!$A$2:$E$18,2)*VLOOKUP($K173,'hist AL dimres'!$A$2:$E$18,2)*$E173)*4)/1000000)</f>
        <v>42.467328000000002</v>
      </c>
      <c r="N173" s="77">
        <f>$G173*(((VLOOKUP($H173,'hist AL dimres'!$A$2:$E$18,3)*VLOOKUP($I173,'hist AL dimres'!$A$2:$E$18,3)*VLOOKUP($J173,'hist AL dimres'!$A$2:$E$18,3)*VLOOKUP($K173,'hist AL dimres'!$A$2:$E$18,3)*$E173)*4)/1000000)</f>
        <v>10.616832</v>
      </c>
      <c r="O173" s="77">
        <f>$G173*(((VLOOKUP($H173,'hist AL dimres'!$A$2:$E$18,4)*VLOOKUP($I173,'hist AL dimres'!$A$2:$E$18,4)*VLOOKUP($J173,'hist AL dimres'!$A$2:$E$18,4)*VLOOKUP($K173,'hist AL dimres'!$A$2:$E$18,4)*$E173)*4)/1000000)</f>
        <v>2.6542080000000001</v>
      </c>
      <c r="P173" s="96">
        <f>$G173*(((VLOOKUP($H173,'hist AL dimres'!$A$2:$E$18,5)*VLOOKUP($I173,'hist AL dimres'!$A$2:$E$18,5)*VLOOKUP($J173,'hist AL dimres'!$A$2:$E$18,5)*VLOOKUP($K173,'hist AL dimres'!$A$2:$E$18,5)*$E173)*4)/1000000)</f>
        <v>0.66355200000000003</v>
      </c>
    </row>
    <row r="174" spans="1:16" ht="13">
      <c r="A174" s="16">
        <v>1</v>
      </c>
      <c r="B174" s="17" t="s">
        <v>583</v>
      </c>
      <c r="C174" s="220" t="s">
        <v>1056</v>
      </c>
      <c r="D174" s="75" t="s">
        <v>871</v>
      </c>
      <c r="E174" s="76">
        <v>12</v>
      </c>
      <c r="F174" s="16" t="s">
        <v>702</v>
      </c>
      <c r="G174" s="16">
        <v>1</v>
      </c>
      <c r="H174" s="15" t="s">
        <v>2934</v>
      </c>
      <c r="I174" s="15" t="s">
        <v>2898</v>
      </c>
      <c r="J174" s="15">
        <v>1</v>
      </c>
      <c r="K174" s="15">
        <v>1</v>
      </c>
      <c r="L174" s="16">
        <v>2</v>
      </c>
      <c r="M174" s="77">
        <f>$G174*(((VLOOKUP($H174,'hist AL dimres'!$A$2:$E$18,2)*VLOOKUP($I174,'hist AL dimres'!$A$2:$E$18,2)*VLOOKUP($J174,'hist AL dimres'!$A$2:$E$18,2)*VLOOKUP($K174,'hist AL dimres'!$A$2:$E$18,2)*$E174)*4)/1000000)</f>
        <v>42.467328000000002</v>
      </c>
      <c r="N174" s="77">
        <f>$G174*(((VLOOKUP($H174,'hist AL dimres'!$A$2:$E$18,3)*VLOOKUP($I174,'hist AL dimres'!$A$2:$E$18,3)*VLOOKUP($J174,'hist AL dimres'!$A$2:$E$18,3)*VLOOKUP($K174,'hist AL dimres'!$A$2:$E$18,3)*$E174)*4)/1000000)</f>
        <v>10.616832</v>
      </c>
      <c r="O174" s="77">
        <f>$G174*(((VLOOKUP($H174,'hist AL dimres'!$A$2:$E$18,4)*VLOOKUP($I174,'hist AL dimres'!$A$2:$E$18,4)*VLOOKUP($J174,'hist AL dimres'!$A$2:$E$18,4)*VLOOKUP($K174,'hist AL dimres'!$A$2:$E$18,4)*$E174)*4)/1000000)</f>
        <v>2.6542080000000001</v>
      </c>
      <c r="P174" s="96">
        <f>$G174*(((VLOOKUP($H174,'hist AL dimres'!$A$2:$E$18,5)*VLOOKUP($I174,'hist AL dimres'!$A$2:$E$18,5)*VLOOKUP($J174,'hist AL dimres'!$A$2:$E$18,5)*VLOOKUP($K174,'hist AL dimres'!$A$2:$E$18,5)*$E174)*4)/1000000)</f>
        <v>0.66355200000000003</v>
      </c>
    </row>
    <row r="175" spans="1:16" ht="13">
      <c r="A175" s="16">
        <v>1</v>
      </c>
      <c r="B175" s="17" t="s">
        <v>584</v>
      </c>
      <c r="C175" s="220" t="s">
        <v>1056</v>
      </c>
      <c r="D175" s="75" t="s">
        <v>871</v>
      </c>
      <c r="E175" s="76">
        <v>12</v>
      </c>
      <c r="F175" s="16" t="s">
        <v>702</v>
      </c>
      <c r="G175" s="16">
        <v>1</v>
      </c>
      <c r="H175" s="15" t="s">
        <v>2934</v>
      </c>
      <c r="I175" s="15" t="s">
        <v>2898</v>
      </c>
      <c r="J175" s="15">
        <v>1</v>
      </c>
      <c r="K175" s="15">
        <v>1</v>
      </c>
      <c r="L175" s="16">
        <v>2</v>
      </c>
      <c r="M175" s="77">
        <f>$G175*(((VLOOKUP($H175,'hist AL dimres'!$A$2:$E$18,2)*VLOOKUP($I175,'hist AL dimres'!$A$2:$E$18,2)*VLOOKUP($J175,'hist AL dimres'!$A$2:$E$18,2)*VLOOKUP($K175,'hist AL dimres'!$A$2:$E$18,2)*$E175)*4)/1000000)</f>
        <v>42.467328000000002</v>
      </c>
      <c r="N175" s="77">
        <f>$G175*(((VLOOKUP($H175,'hist AL dimres'!$A$2:$E$18,3)*VLOOKUP($I175,'hist AL dimres'!$A$2:$E$18,3)*VLOOKUP($J175,'hist AL dimres'!$A$2:$E$18,3)*VLOOKUP($K175,'hist AL dimres'!$A$2:$E$18,3)*$E175)*4)/1000000)</f>
        <v>10.616832</v>
      </c>
      <c r="O175" s="77">
        <f>$G175*(((VLOOKUP($H175,'hist AL dimres'!$A$2:$E$18,4)*VLOOKUP($I175,'hist AL dimres'!$A$2:$E$18,4)*VLOOKUP($J175,'hist AL dimres'!$A$2:$E$18,4)*VLOOKUP($K175,'hist AL dimres'!$A$2:$E$18,4)*$E175)*4)/1000000)</f>
        <v>2.6542080000000001</v>
      </c>
      <c r="P175" s="96">
        <f>$G175*(((VLOOKUP($H175,'hist AL dimres'!$A$2:$E$18,5)*VLOOKUP($I175,'hist AL dimres'!$A$2:$E$18,5)*VLOOKUP($J175,'hist AL dimres'!$A$2:$E$18,5)*VLOOKUP($K175,'hist AL dimres'!$A$2:$E$18,5)*$E175)*4)/1000000)</f>
        <v>0.66355200000000003</v>
      </c>
    </row>
    <row r="176" spans="1:16" ht="13">
      <c r="A176" s="16">
        <v>1</v>
      </c>
      <c r="B176" s="17" t="s">
        <v>585</v>
      </c>
      <c r="C176" s="220" t="s">
        <v>1056</v>
      </c>
      <c r="D176" s="75" t="s">
        <v>871</v>
      </c>
      <c r="E176" s="76">
        <v>12</v>
      </c>
      <c r="F176" s="16" t="s">
        <v>702</v>
      </c>
      <c r="G176" s="16">
        <v>1</v>
      </c>
      <c r="H176" s="15" t="s">
        <v>2934</v>
      </c>
      <c r="I176" s="15" t="s">
        <v>2898</v>
      </c>
      <c r="J176" s="15">
        <v>1</v>
      </c>
      <c r="K176" s="15">
        <v>1</v>
      </c>
      <c r="L176" s="16">
        <v>2</v>
      </c>
      <c r="M176" s="77">
        <f>$G176*(((VLOOKUP($H176,'hist AL dimres'!$A$2:$E$18,2)*VLOOKUP($I176,'hist AL dimres'!$A$2:$E$18,2)*VLOOKUP($J176,'hist AL dimres'!$A$2:$E$18,2)*VLOOKUP($K176,'hist AL dimres'!$A$2:$E$18,2)*$E176)*4)/1000000)</f>
        <v>42.467328000000002</v>
      </c>
      <c r="N176" s="77">
        <f>$G176*(((VLOOKUP($H176,'hist AL dimres'!$A$2:$E$18,3)*VLOOKUP($I176,'hist AL dimres'!$A$2:$E$18,3)*VLOOKUP($J176,'hist AL dimres'!$A$2:$E$18,3)*VLOOKUP($K176,'hist AL dimres'!$A$2:$E$18,3)*$E176)*4)/1000000)</f>
        <v>10.616832</v>
      </c>
      <c r="O176" s="77">
        <f>$G176*(((VLOOKUP($H176,'hist AL dimres'!$A$2:$E$18,4)*VLOOKUP($I176,'hist AL dimres'!$A$2:$E$18,4)*VLOOKUP($J176,'hist AL dimres'!$A$2:$E$18,4)*VLOOKUP($K176,'hist AL dimres'!$A$2:$E$18,4)*$E176)*4)/1000000)</f>
        <v>2.6542080000000001</v>
      </c>
      <c r="P176" s="96">
        <f>$G176*(((VLOOKUP($H176,'hist AL dimres'!$A$2:$E$18,5)*VLOOKUP($I176,'hist AL dimres'!$A$2:$E$18,5)*VLOOKUP($J176,'hist AL dimres'!$A$2:$E$18,5)*VLOOKUP($K176,'hist AL dimres'!$A$2:$E$18,5)*$E176)*4)/1000000)</f>
        <v>0.66355200000000003</v>
      </c>
    </row>
    <row r="177" spans="1:16" ht="13">
      <c r="A177" s="16">
        <v>1</v>
      </c>
      <c r="B177" s="17" t="s">
        <v>586</v>
      </c>
      <c r="C177" s="220" t="s">
        <v>1056</v>
      </c>
      <c r="D177" s="75" t="s">
        <v>871</v>
      </c>
      <c r="E177" s="76">
        <v>12</v>
      </c>
      <c r="F177" s="16" t="s">
        <v>702</v>
      </c>
      <c r="G177" s="16">
        <v>1</v>
      </c>
      <c r="H177" s="15" t="s">
        <v>2934</v>
      </c>
      <c r="I177" s="15" t="s">
        <v>2898</v>
      </c>
      <c r="J177" s="15">
        <v>1</v>
      </c>
      <c r="K177" s="15">
        <v>1</v>
      </c>
      <c r="L177" s="16">
        <v>2</v>
      </c>
      <c r="M177" s="77">
        <f>$G177*(((VLOOKUP($H177,'hist AL dimres'!$A$2:$E$18,2)*VLOOKUP($I177,'hist AL dimres'!$A$2:$E$18,2)*VLOOKUP($J177,'hist AL dimres'!$A$2:$E$18,2)*VLOOKUP($K177,'hist AL dimres'!$A$2:$E$18,2)*$E177)*4)/1000000)</f>
        <v>42.467328000000002</v>
      </c>
      <c r="N177" s="77">
        <f>$G177*(((VLOOKUP($H177,'hist AL dimres'!$A$2:$E$18,3)*VLOOKUP($I177,'hist AL dimres'!$A$2:$E$18,3)*VLOOKUP($J177,'hist AL dimres'!$A$2:$E$18,3)*VLOOKUP($K177,'hist AL dimres'!$A$2:$E$18,3)*$E177)*4)/1000000)</f>
        <v>10.616832</v>
      </c>
      <c r="O177" s="77">
        <f>$G177*(((VLOOKUP($H177,'hist AL dimres'!$A$2:$E$18,4)*VLOOKUP($I177,'hist AL dimres'!$A$2:$E$18,4)*VLOOKUP($J177,'hist AL dimres'!$A$2:$E$18,4)*VLOOKUP($K177,'hist AL dimres'!$A$2:$E$18,4)*$E177)*4)/1000000)</f>
        <v>2.6542080000000001</v>
      </c>
      <c r="P177" s="96">
        <f>$G177*(((VLOOKUP($H177,'hist AL dimres'!$A$2:$E$18,5)*VLOOKUP($I177,'hist AL dimres'!$A$2:$E$18,5)*VLOOKUP($J177,'hist AL dimres'!$A$2:$E$18,5)*VLOOKUP($K177,'hist AL dimres'!$A$2:$E$18,5)*$E177)*4)/1000000)</f>
        <v>0.66355200000000003</v>
      </c>
    </row>
    <row r="178" spans="1:16" ht="13">
      <c r="A178" s="16">
        <v>1</v>
      </c>
      <c r="B178" s="17" t="s">
        <v>587</v>
      </c>
      <c r="C178" s="220" t="s">
        <v>1056</v>
      </c>
      <c r="D178" s="75" t="s">
        <v>871</v>
      </c>
      <c r="E178" s="76">
        <v>12</v>
      </c>
      <c r="F178" s="16" t="s">
        <v>702</v>
      </c>
      <c r="G178" s="16">
        <v>1</v>
      </c>
      <c r="H178" s="15" t="s">
        <v>2934</v>
      </c>
      <c r="I178" s="15" t="s">
        <v>2898</v>
      </c>
      <c r="J178" s="15">
        <v>1</v>
      </c>
      <c r="K178" s="15">
        <v>1</v>
      </c>
      <c r="L178" s="16">
        <v>2</v>
      </c>
      <c r="M178" s="77">
        <f>$G178*(((VLOOKUP($H178,'hist AL dimres'!$A$2:$E$18,2)*VLOOKUP($I178,'hist AL dimres'!$A$2:$E$18,2)*VLOOKUP($J178,'hist AL dimres'!$A$2:$E$18,2)*VLOOKUP($K178,'hist AL dimres'!$A$2:$E$18,2)*$E178)*4)/1000000)</f>
        <v>42.467328000000002</v>
      </c>
      <c r="N178" s="77">
        <f>$G178*(((VLOOKUP($H178,'hist AL dimres'!$A$2:$E$18,3)*VLOOKUP($I178,'hist AL dimres'!$A$2:$E$18,3)*VLOOKUP($J178,'hist AL dimres'!$A$2:$E$18,3)*VLOOKUP($K178,'hist AL dimres'!$A$2:$E$18,3)*$E178)*4)/1000000)</f>
        <v>10.616832</v>
      </c>
      <c r="O178" s="77">
        <f>$G178*(((VLOOKUP($H178,'hist AL dimres'!$A$2:$E$18,4)*VLOOKUP($I178,'hist AL dimres'!$A$2:$E$18,4)*VLOOKUP($J178,'hist AL dimres'!$A$2:$E$18,4)*VLOOKUP($K178,'hist AL dimres'!$A$2:$E$18,4)*$E178)*4)/1000000)</f>
        <v>2.6542080000000001</v>
      </c>
      <c r="P178" s="96">
        <f>$G178*(((VLOOKUP($H178,'hist AL dimres'!$A$2:$E$18,5)*VLOOKUP($I178,'hist AL dimres'!$A$2:$E$18,5)*VLOOKUP($J178,'hist AL dimres'!$A$2:$E$18,5)*VLOOKUP($K178,'hist AL dimres'!$A$2:$E$18,5)*$E178)*4)/1000000)</f>
        <v>0.66355200000000003</v>
      </c>
    </row>
    <row r="179" spans="1:16" ht="13">
      <c r="A179" s="16">
        <v>1</v>
      </c>
      <c r="B179" s="17" t="s">
        <v>588</v>
      </c>
      <c r="C179" s="220" t="s">
        <v>1056</v>
      </c>
      <c r="D179" s="75" t="s">
        <v>871</v>
      </c>
      <c r="E179" s="76">
        <v>12</v>
      </c>
      <c r="F179" s="16" t="s">
        <v>702</v>
      </c>
      <c r="G179" s="16">
        <v>1</v>
      </c>
      <c r="H179" s="15" t="s">
        <v>2934</v>
      </c>
      <c r="I179" s="15" t="s">
        <v>2898</v>
      </c>
      <c r="J179" s="15">
        <v>1</v>
      </c>
      <c r="K179" s="15">
        <v>1</v>
      </c>
      <c r="L179" s="16">
        <v>2</v>
      </c>
      <c r="M179" s="77">
        <f>$G179*(((VLOOKUP($H179,'hist AL dimres'!$A$2:$E$18,2)*VLOOKUP($I179,'hist AL dimres'!$A$2:$E$18,2)*VLOOKUP($J179,'hist AL dimres'!$A$2:$E$18,2)*VLOOKUP($K179,'hist AL dimres'!$A$2:$E$18,2)*$E179)*4)/1000000)</f>
        <v>42.467328000000002</v>
      </c>
      <c r="N179" s="77">
        <f>$G179*(((VLOOKUP($H179,'hist AL dimres'!$A$2:$E$18,3)*VLOOKUP($I179,'hist AL dimres'!$A$2:$E$18,3)*VLOOKUP($J179,'hist AL dimres'!$A$2:$E$18,3)*VLOOKUP($K179,'hist AL dimres'!$A$2:$E$18,3)*$E179)*4)/1000000)</f>
        <v>10.616832</v>
      </c>
      <c r="O179" s="77">
        <f>$G179*(((VLOOKUP($H179,'hist AL dimres'!$A$2:$E$18,4)*VLOOKUP($I179,'hist AL dimres'!$A$2:$E$18,4)*VLOOKUP($J179,'hist AL dimres'!$A$2:$E$18,4)*VLOOKUP($K179,'hist AL dimres'!$A$2:$E$18,4)*$E179)*4)/1000000)</f>
        <v>2.6542080000000001</v>
      </c>
      <c r="P179" s="96">
        <f>$G179*(((VLOOKUP($H179,'hist AL dimres'!$A$2:$E$18,5)*VLOOKUP($I179,'hist AL dimres'!$A$2:$E$18,5)*VLOOKUP($J179,'hist AL dimres'!$A$2:$E$18,5)*VLOOKUP($K179,'hist AL dimres'!$A$2:$E$18,5)*$E179)*4)/1000000)</f>
        <v>0.66355200000000003</v>
      </c>
    </row>
    <row r="180" spans="1:16" ht="13">
      <c r="A180" s="16">
        <v>1</v>
      </c>
      <c r="B180" s="17" t="s">
        <v>589</v>
      </c>
      <c r="C180" s="220" t="s">
        <v>1056</v>
      </c>
      <c r="D180" s="75" t="s">
        <v>871</v>
      </c>
      <c r="E180" s="76">
        <v>12</v>
      </c>
      <c r="F180" s="16" t="s">
        <v>702</v>
      </c>
      <c r="G180" s="16">
        <v>1</v>
      </c>
      <c r="H180" s="15" t="s">
        <v>2934</v>
      </c>
      <c r="I180" s="15" t="s">
        <v>2898</v>
      </c>
      <c r="J180" s="15">
        <v>1</v>
      </c>
      <c r="K180" s="15">
        <v>1</v>
      </c>
      <c r="L180" s="16">
        <v>2</v>
      </c>
      <c r="M180" s="77">
        <f>$G180*(((VLOOKUP($H180,'hist AL dimres'!$A$2:$E$18,2)*VLOOKUP($I180,'hist AL dimres'!$A$2:$E$18,2)*VLOOKUP($J180,'hist AL dimres'!$A$2:$E$18,2)*VLOOKUP($K180,'hist AL dimres'!$A$2:$E$18,2)*$E180)*4)/1000000)</f>
        <v>42.467328000000002</v>
      </c>
      <c r="N180" s="77">
        <f>$G180*(((VLOOKUP($H180,'hist AL dimres'!$A$2:$E$18,3)*VLOOKUP($I180,'hist AL dimres'!$A$2:$E$18,3)*VLOOKUP($J180,'hist AL dimres'!$A$2:$E$18,3)*VLOOKUP($K180,'hist AL dimres'!$A$2:$E$18,3)*$E180)*4)/1000000)</f>
        <v>10.616832</v>
      </c>
      <c r="O180" s="77">
        <f>$G180*(((VLOOKUP($H180,'hist AL dimres'!$A$2:$E$18,4)*VLOOKUP($I180,'hist AL dimres'!$A$2:$E$18,4)*VLOOKUP($J180,'hist AL dimres'!$A$2:$E$18,4)*VLOOKUP($K180,'hist AL dimres'!$A$2:$E$18,4)*$E180)*4)/1000000)</f>
        <v>2.6542080000000001</v>
      </c>
      <c r="P180" s="96">
        <f>$G180*(((VLOOKUP($H180,'hist AL dimres'!$A$2:$E$18,5)*VLOOKUP($I180,'hist AL dimres'!$A$2:$E$18,5)*VLOOKUP($J180,'hist AL dimres'!$A$2:$E$18,5)*VLOOKUP($K180,'hist AL dimres'!$A$2:$E$18,5)*$E180)*4)/1000000)</f>
        <v>0.66355200000000003</v>
      </c>
    </row>
    <row r="181" spans="1:16" ht="13">
      <c r="A181" s="16">
        <v>1</v>
      </c>
      <c r="B181" s="17" t="s">
        <v>590</v>
      </c>
      <c r="C181" s="220" t="s">
        <v>1056</v>
      </c>
      <c r="D181" s="75" t="s">
        <v>871</v>
      </c>
      <c r="E181" s="76">
        <v>12</v>
      </c>
      <c r="F181" s="16" t="s">
        <v>702</v>
      </c>
      <c r="G181" s="16">
        <v>1</v>
      </c>
      <c r="H181" s="15" t="s">
        <v>2934</v>
      </c>
      <c r="I181" s="15" t="s">
        <v>2898</v>
      </c>
      <c r="J181" s="15">
        <v>1</v>
      </c>
      <c r="K181" s="15">
        <v>1</v>
      </c>
      <c r="L181" s="16">
        <v>2</v>
      </c>
      <c r="M181" s="77">
        <f>$G181*(((VLOOKUP($H181,'hist AL dimres'!$A$2:$E$18,2)*VLOOKUP($I181,'hist AL dimres'!$A$2:$E$18,2)*VLOOKUP($J181,'hist AL dimres'!$A$2:$E$18,2)*VLOOKUP($K181,'hist AL dimres'!$A$2:$E$18,2)*$E181)*4)/1000000)</f>
        <v>42.467328000000002</v>
      </c>
      <c r="N181" s="77">
        <f>$G181*(((VLOOKUP($H181,'hist AL dimres'!$A$2:$E$18,3)*VLOOKUP($I181,'hist AL dimres'!$A$2:$E$18,3)*VLOOKUP($J181,'hist AL dimres'!$A$2:$E$18,3)*VLOOKUP($K181,'hist AL dimres'!$A$2:$E$18,3)*$E181)*4)/1000000)</f>
        <v>10.616832</v>
      </c>
      <c r="O181" s="77">
        <f>$G181*(((VLOOKUP($H181,'hist AL dimres'!$A$2:$E$18,4)*VLOOKUP($I181,'hist AL dimres'!$A$2:$E$18,4)*VLOOKUP($J181,'hist AL dimres'!$A$2:$E$18,4)*VLOOKUP($K181,'hist AL dimres'!$A$2:$E$18,4)*$E181)*4)/1000000)</f>
        <v>2.6542080000000001</v>
      </c>
      <c r="P181" s="96">
        <f>$G181*(((VLOOKUP($H181,'hist AL dimres'!$A$2:$E$18,5)*VLOOKUP($I181,'hist AL dimres'!$A$2:$E$18,5)*VLOOKUP($J181,'hist AL dimres'!$A$2:$E$18,5)*VLOOKUP($K181,'hist AL dimres'!$A$2:$E$18,5)*$E181)*4)/1000000)</f>
        <v>0.66355200000000003</v>
      </c>
    </row>
    <row r="182" spans="1:16" ht="13">
      <c r="A182" s="16">
        <v>1</v>
      </c>
      <c r="B182" s="17" t="s">
        <v>591</v>
      </c>
      <c r="C182" s="220" t="s">
        <v>1056</v>
      </c>
      <c r="D182" s="75" t="s">
        <v>871</v>
      </c>
      <c r="E182" s="76">
        <v>12</v>
      </c>
      <c r="F182" s="16" t="s">
        <v>702</v>
      </c>
      <c r="G182" s="16">
        <v>1</v>
      </c>
      <c r="H182" s="15" t="s">
        <v>2934</v>
      </c>
      <c r="I182" s="15" t="s">
        <v>2898</v>
      </c>
      <c r="J182" s="15">
        <v>1</v>
      </c>
      <c r="K182" s="15">
        <v>1</v>
      </c>
      <c r="L182" s="16">
        <v>2</v>
      </c>
      <c r="M182" s="77">
        <f>$G182*(((VLOOKUP($H182,'hist AL dimres'!$A$2:$E$18,2)*VLOOKUP($I182,'hist AL dimres'!$A$2:$E$18,2)*VLOOKUP($J182,'hist AL dimres'!$A$2:$E$18,2)*VLOOKUP($K182,'hist AL dimres'!$A$2:$E$18,2)*$E182)*4)/1000000)</f>
        <v>42.467328000000002</v>
      </c>
      <c r="N182" s="77">
        <f>$G182*(((VLOOKUP($H182,'hist AL dimres'!$A$2:$E$18,3)*VLOOKUP($I182,'hist AL dimres'!$A$2:$E$18,3)*VLOOKUP($J182,'hist AL dimres'!$A$2:$E$18,3)*VLOOKUP($K182,'hist AL dimres'!$A$2:$E$18,3)*$E182)*4)/1000000)</f>
        <v>10.616832</v>
      </c>
      <c r="O182" s="77">
        <f>$G182*(((VLOOKUP($H182,'hist AL dimres'!$A$2:$E$18,4)*VLOOKUP($I182,'hist AL dimres'!$A$2:$E$18,4)*VLOOKUP($J182,'hist AL dimres'!$A$2:$E$18,4)*VLOOKUP($K182,'hist AL dimres'!$A$2:$E$18,4)*$E182)*4)/1000000)</f>
        <v>2.6542080000000001</v>
      </c>
      <c r="P182" s="96">
        <f>$G182*(((VLOOKUP($H182,'hist AL dimres'!$A$2:$E$18,5)*VLOOKUP($I182,'hist AL dimres'!$A$2:$E$18,5)*VLOOKUP($J182,'hist AL dimres'!$A$2:$E$18,5)*VLOOKUP($K182,'hist AL dimres'!$A$2:$E$18,5)*$E182)*4)/1000000)</f>
        <v>0.66355200000000003</v>
      </c>
    </row>
    <row r="183" spans="1:16" ht="13">
      <c r="A183" s="16">
        <v>1</v>
      </c>
      <c r="B183" s="17" t="s">
        <v>592</v>
      </c>
      <c r="C183" s="220" t="s">
        <v>1056</v>
      </c>
      <c r="D183" s="75" t="s">
        <v>871</v>
      </c>
      <c r="E183" s="76">
        <v>12</v>
      </c>
      <c r="F183" s="16" t="s">
        <v>702</v>
      </c>
      <c r="G183" s="16">
        <v>1</v>
      </c>
      <c r="H183" s="15" t="s">
        <v>2934</v>
      </c>
      <c r="I183" s="15" t="s">
        <v>2898</v>
      </c>
      <c r="J183" s="15">
        <v>1</v>
      </c>
      <c r="K183" s="15">
        <v>1</v>
      </c>
      <c r="L183" s="16">
        <v>2</v>
      </c>
      <c r="M183" s="77">
        <f>$G183*(((VLOOKUP($H183,'hist AL dimres'!$A$2:$E$18,2)*VLOOKUP($I183,'hist AL dimres'!$A$2:$E$18,2)*VLOOKUP($J183,'hist AL dimres'!$A$2:$E$18,2)*VLOOKUP($K183,'hist AL dimres'!$A$2:$E$18,2)*$E183)*4)/1000000)</f>
        <v>42.467328000000002</v>
      </c>
      <c r="N183" s="77">
        <f>$G183*(((VLOOKUP($H183,'hist AL dimres'!$A$2:$E$18,3)*VLOOKUP($I183,'hist AL dimres'!$A$2:$E$18,3)*VLOOKUP($J183,'hist AL dimres'!$A$2:$E$18,3)*VLOOKUP($K183,'hist AL dimres'!$A$2:$E$18,3)*$E183)*4)/1000000)</f>
        <v>10.616832</v>
      </c>
      <c r="O183" s="77">
        <f>$G183*(((VLOOKUP($H183,'hist AL dimres'!$A$2:$E$18,4)*VLOOKUP($I183,'hist AL dimres'!$A$2:$E$18,4)*VLOOKUP($J183,'hist AL dimres'!$A$2:$E$18,4)*VLOOKUP($K183,'hist AL dimres'!$A$2:$E$18,4)*$E183)*4)/1000000)</f>
        <v>2.6542080000000001</v>
      </c>
      <c r="P183" s="96">
        <f>$G183*(((VLOOKUP($H183,'hist AL dimres'!$A$2:$E$18,5)*VLOOKUP($I183,'hist AL dimres'!$A$2:$E$18,5)*VLOOKUP($J183,'hist AL dimres'!$A$2:$E$18,5)*VLOOKUP($K183,'hist AL dimres'!$A$2:$E$18,5)*$E183)*4)/1000000)</f>
        <v>0.66355200000000003</v>
      </c>
    </row>
    <row r="184" spans="1:16" ht="13">
      <c r="A184" s="16">
        <v>1</v>
      </c>
      <c r="B184" s="17" t="s">
        <v>593</v>
      </c>
      <c r="C184" s="220" t="s">
        <v>1056</v>
      </c>
      <c r="D184" s="75" t="s">
        <v>871</v>
      </c>
      <c r="E184" s="76">
        <v>12</v>
      </c>
      <c r="F184" s="16" t="s">
        <v>702</v>
      </c>
      <c r="G184" s="16">
        <v>1</v>
      </c>
      <c r="H184" s="15" t="s">
        <v>2934</v>
      </c>
      <c r="I184" s="15" t="s">
        <v>2898</v>
      </c>
      <c r="J184" s="15">
        <v>1</v>
      </c>
      <c r="K184" s="15">
        <v>1</v>
      </c>
      <c r="L184" s="16">
        <v>2</v>
      </c>
      <c r="M184" s="77">
        <f>$G184*(((VLOOKUP($H184,'hist AL dimres'!$A$2:$E$18,2)*VLOOKUP($I184,'hist AL dimres'!$A$2:$E$18,2)*VLOOKUP($J184,'hist AL dimres'!$A$2:$E$18,2)*VLOOKUP($K184,'hist AL dimres'!$A$2:$E$18,2)*$E184)*4)/1000000)</f>
        <v>42.467328000000002</v>
      </c>
      <c r="N184" s="77">
        <f>$G184*(((VLOOKUP($H184,'hist AL dimres'!$A$2:$E$18,3)*VLOOKUP($I184,'hist AL dimres'!$A$2:$E$18,3)*VLOOKUP($J184,'hist AL dimres'!$A$2:$E$18,3)*VLOOKUP($K184,'hist AL dimres'!$A$2:$E$18,3)*$E184)*4)/1000000)</f>
        <v>10.616832</v>
      </c>
      <c r="O184" s="77">
        <f>$G184*(((VLOOKUP($H184,'hist AL dimres'!$A$2:$E$18,4)*VLOOKUP($I184,'hist AL dimres'!$A$2:$E$18,4)*VLOOKUP($J184,'hist AL dimres'!$A$2:$E$18,4)*VLOOKUP($K184,'hist AL dimres'!$A$2:$E$18,4)*$E184)*4)/1000000)</f>
        <v>2.6542080000000001</v>
      </c>
      <c r="P184" s="96">
        <f>$G184*(((VLOOKUP($H184,'hist AL dimres'!$A$2:$E$18,5)*VLOOKUP($I184,'hist AL dimres'!$A$2:$E$18,5)*VLOOKUP($J184,'hist AL dimres'!$A$2:$E$18,5)*VLOOKUP($K184,'hist AL dimres'!$A$2:$E$18,5)*$E184)*4)/1000000)</f>
        <v>0.66355200000000003</v>
      </c>
    </row>
    <row r="185" spans="1:16" ht="13">
      <c r="A185" s="16">
        <v>1</v>
      </c>
      <c r="B185" s="17" t="s">
        <v>594</v>
      </c>
      <c r="C185" s="220" t="s">
        <v>1056</v>
      </c>
      <c r="D185" s="75" t="s">
        <v>871</v>
      </c>
      <c r="E185" s="76">
        <v>12</v>
      </c>
      <c r="F185" s="16" t="s">
        <v>702</v>
      </c>
      <c r="G185" s="16">
        <v>1</v>
      </c>
      <c r="H185" s="15" t="s">
        <v>2934</v>
      </c>
      <c r="I185" s="15" t="s">
        <v>2898</v>
      </c>
      <c r="J185" s="15">
        <v>1</v>
      </c>
      <c r="K185" s="15">
        <v>1</v>
      </c>
      <c r="L185" s="16">
        <v>2</v>
      </c>
      <c r="M185" s="77">
        <f>$G185*(((VLOOKUP($H185,'hist AL dimres'!$A$2:$E$18,2)*VLOOKUP($I185,'hist AL dimres'!$A$2:$E$18,2)*VLOOKUP($J185,'hist AL dimres'!$A$2:$E$18,2)*VLOOKUP($K185,'hist AL dimres'!$A$2:$E$18,2)*$E185)*4)/1000000)</f>
        <v>42.467328000000002</v>
      </c>
      <c r="N185" s="77">
        <f>$G185*(((VLOOKUP($H185,'hist AL dimres'!$A$2:$E$18,3)*VLOOKUP($I185,'hist AL dimres'!$A$2:$E$18,3)*VLOOKUP($J185,'hist AL dimres'!$A$2:$E$18,3)*VLOOKUP($K185,'hist AL dimres'!$A$2:$E$18,3)*$E185)*4)/1000000)</f>
        <v>10.616832</v>
      </c>
      <c r="O185" s="77">
        <f>$G185*(((VLOOKUP($H185,'hist AL dimres'!$A$2:$E$18,4)*VLOOKUP($I185,'hist AL dimres'!$A$2:$E$18,4)*VLOOKUP($J185,'hist AL dimres'!$A$2:$E$18,4)*VLOOKUP($K185,'hist AL dimres'!$A$2:$E$18,4)*$E185)*4)/1000000)</f>
        <v>2.6542080000000001</v>
      </c>
      <c r="P185" s="96">
        <f>$G185*(((VLOOKUP($H185,'hist AL dimres'!$A$2:$E$18,5)*VLOOKUP($I185,'hist AL dimres'!$A$2:$E$18,5)*VLOOKUP($J185,'hist AL dimres'!$A$2:$E$18,5)*VLOOKUP($K185,'hist AL dimres'!$A$2:$E$18,5)*$E185)*4)/1000000)</f>
        <v>0.66355200000000003</v>
      </c>
    </row>
    <row r="186" spans="1:16" ht="13">
      <c r="A186" s="16">
        <v>1</v>
      </c>
      <c r="B186" s="17" t="s">
        <v>362</v>
      </c>
      <c r="C186" s="220" t="s">
        <v>1056</v>
      </c>
      <c r="D186" s="75" t="s">
        <v>871</v>
      </c>
      <c r="E186" s="76">
        <v>12</v>
      </c>
      <c r="F186" s="16" t="s">
        <v>702</v>
      </c>
      <c r="G186" s="16">
        <v>1</v>
      </c>
      <c r="H186" s="15" t="s">
        <v>2934</v>
      </c>
      <c r="I186" s="15" t="s">
        <v>2898</v>
      </c>
      <c r="J186" s="15">
        <v>1</v>
      </c>
      <c r="K186" s="15">
        <v>1</v>
      </c>
      <c r="L186" s="16">
        <v>2</v>
      </c>
      <c r="M186" s="77">
        <f>$G186*(((VLOOKUP($H186,'hist AL dimres'!$A$2:$E$18,2)*VLOOKUP($I186,'hist AL dimres'!$A$2:$E$18,2)*VLOOKUP($J186,'hist AL dimres'!$A$2:$E$18,2)*VLOOKUP($K186,'hist AL dimres'!$A$2:$E$18,2)*$E186)*4)/1000000)</f>
        <v>42.467328000000002</v>
      </c>
      <c r="N186" s="77">
        <f>$G186*(((VLOOKUP($H186,'hist AL dimres'!$A$2:$E$18,3)*VLOOKUP($I186,'hist AL dimres'!$A$2:$E$18,3)*VLOOKUP($J186,'hist AL dimres'!$A$2:$E$18,3)*VLOOKUP($K186,'hist AL dimres'!$A$2:$E$18,3)*$E186)*4)/1000000)</f>
        <v>10.616832</v>
      </c>
      <c r="O186" s="77">
        <f>$G186*(((VLOOKUP($H186,'hist AL dimres'!$A$2:$E$18,4)*VLOOKUP($I186,'hist AL dimres'!$A$2:$E$18,4)*VLOOKUP($J186,'hist AL dimres'!$A$2:$E$18,4)*VLOOKUP($K186,'hist AL dimres'!$A$2:$E$18,4)*$E186)*4)/1000000)</f>
        <v>2.6542080000000001</v>
      </c>
      <c r="P186" s="96">
        <f>$G186*(((VLOOKUP($H186,'hist AL dimres'!$A$2:$E$18,5)*VLOOKUP($I186,'hist AL dimres'!$A$2:$E$18,5)*VLOOKUP($J186,'hist AL dimres'!$A$2:$E$18,5)*VLOOKUP($K186,'hist AL dimres'!$A$2:$E$18,5)*$E186)*4)/1000000)</f>
        <v>0.66355200000000003</v>
      </c>
    </row>
    <row r="187" spans="1:16" ht="13">
      <c r="A187" s="16">
        <v>1</v>
      </c>
      <c r="B187" s="17" t="s">
        <v>363</v>
      </c>
      <c r="C187" s="220" t="s">
        <v>1056</v>
      </c>
      <c r="D187" s="75" t="s">
        <v>871</v>
      </c>
      <c r="E187" s="76">
        <v>12</v>
      </c>
      <c r="F187" s="16" t="s">
        <v>702</v>
      </c>
      <c r="G187" s="16">
        <v>1</v>
      </c>
      <c r="H187" s="15" t="s">
        <v>2934</v>
      </c>
      <c r="I187" s="15" t="s">
        <v>2898</v>
      </c>
      <c r="J187" s="15">
        <v>1</v>
      </c>
      <c r="K187" s="15">
        <v>1</v>
      </c>
      <c r="L187" s="16">
        <v>2</v>
      </c>
      <c r="M187" s="77">
        <f>$G187*(((VLOOKUP($H187,'hist AL dimres'!$A$2:$E$18,2)*VLOOKUP($I187,'hist AL dimres'!$A$2:$E$18,2)*VLOOKUP($J187,'hist AL dimres'!$A$2:$E$18,2)*VLOOKUP($K187,'hist AL dimres'!$A$2:$E$18,2)*$E187)*4)/1000000)</f>
        <v>42.467328000000002</v>
      </c>
      <c r="N187" s="77">
        <f>$G187*(((VLOOKUP($H187,'hist AL dimres'!$A$2:$E$18,3)*VLOOKUP($I187,'hist AL dimres'!$A$2:$E$18,3)*VLOOKUP($J187,'hist AL dimres'!$A$2:$E$18,3)*VLOOKUP($K187,'hist AL dimres'!$A$2:$E$18,3)*$E187)*4)/1000000)</f>
        <v>10.616832</v>
      </c>
      <c r="O187" s="77">
        <f>$G187*(((VLOOKUP($H187,'hist AL dimres'!$A$2:$E$18,4)*VLOOKUP($I187,'hist AL dimres'!$A$2:$E$18,4)*VLOOKUP($J187,'hist AL dimres'!$A$2:$E$18,4)*VLOOKUP($K187,'hist AL dimres'!$A$2:$E$18,4)*$E187)*4)/1000000)</f>
        <v>2.6542080000000001</v>
      </c>
      <c r="P187" s="96">
        <f>$G187*(((VLOOKUP($H187,'hist AL dimres'!$A$2:$E$18,5)*VLOOKUP($I187,'hist AL dimres'!$A$2:$E$18,5)*VLOOKUP($J187,'hist AL dimres'!$A$2:$E$18,5)*VLOOKUP($K187,'hist AL dimres'!$A$2:$E$18,5)*$E187)*4)/1000000)</f>
        <v>0.66355200000000003</v>
      </c>
    </row>
    <row r="188" spans="1:16" ht="13">
      <c r="A188" s="16">
        <v>1</v>
      </c>
      <c r="B188" s="17" t="s">
        <v>364</v>
      </c>
      <c r="C188" s="220" t="s">
        <v>1056</v>
      </c>
      <c r="D188" s="75" t="s">
        <v>871</v>
      </c>
      <c r="E188" s="76">
        <v>12</v>
      </c>
      <c r="F188" s="16" t="s">
        <v>702</v>
      </c>
      <c r="G188" s="16">
        <v>1</v>
      </c>
      <c r="H188" s="15" t="s">
        <v>2934</v>
      </c>
      <c r="I188" s="15" t="s">
        <v>2898</v>
      </c>
      <c r="J188" s="15">
        <v>1</v>
      </c>
      <c r="K188" s="15">
        <v>1</v>
      </c>
      <c r="L188" s="16">
        <v>2</v>
      </c>
      <c r="M188" s="77">
        <f>$G188*(((VLOOKUP($H188,'hist AL dimres'!$A$2:$E$18,2)*VLOOKUP($I188,'hist AL dimres'!$A$2:$E$18,2)*VLOOKUP($J188,'hist AL dimres'!$A$2:$E$18,2)*VLOOKUP($K188,'hist AL dimres'!$A$2:$E$18,2)*$E188)*4)/1000000)</f>
        <v>42.467328000000002</v>
      </c>
      <c r="N188" s="77">
        <f>$G188*(((VLOOKUP($H188,'hist AL dimres'!$A$2:$E$18,3)*VLOOKUP($I188,'hist AL dimres'!$A$2:$E$18,3)*VLOOKUP($J188,'hist AL dimres'!$A$2:$E$18,3)*VLOOKUP($K188,'hist AL dimres'!$A$2:$E$18,3)*$E188)*4)/1000000)</f>
        <v>10.616832</v>
      </c>
      <c r="O188" s="77">
        <f>$G188*(((VLOOKUP($H188,'hist AL dimres'!$A$2:$E$18,4)*VLOOKUP($I188,'hist AL dimres'!$A$2:$E$18,4)*VLOOKUP($J188,'hist AL dimres'!$A$2:$E$18,4)*VLOOKUP($K188,'hist AL dimres'!$A$2:$E$18,4)*$E188)*4)/1000000)</f>
        <v>2.6542080000000001</v>
      </c>
      <c r="P188" s="96">
        <f>$G188*(((VLOOKUP($H188,'hist AL dimres'!$A$2:$E$18,5)*VLOOKUP($I188,'hist AL dimres'!$A$2:$E$18,5)*VLOOKUP($J188,'hist AL dimres'!$A$2:$E$18,5)*VLOOKUP($K188,'hist AL dimres'!$A$2:$E$18,5)*$E188)*4)/1000000)</f>
        <v>0.66355200000000003</v>
      </c>
    </row>
    <row r="189" spans="1:16" ht="13">
      <c r="A189" s="16">
        <v>1</v>
      </c>
      <c r="B189" s="17" t="s">
        <v>365</v>
      </c>
      <c r="C189" s="220" t="s">
        <v>1056</v>
      </c>
      <c r="D189" s="75" t="s">
        <v>871</v>
      </c>
      <c r="E189" s="76">
        <v>12</v>
      </c>
      <c r="F189" s="16" t="s">
        <v>702</v>
      </c>
      <c r="G189" s="16">
        <v>1</v>
      </c>
      <c r="H189" s="15" t="s">
        <v>2934</v>
      </c>
      <c r="I189" s="15" t="s">
        <v>2898</v>
      </c>
      <c r="J189" s="15">
        <v>1</v>
      </c>
      <c r="K189" s="15">
        <v>1</v>
      </c>
      <c r="L189" s="16">
        <v>2</v>
      </c>
      <c r="M189" s="77">
        <f>$G189*(((VLOOKUP($H189,'hist AL dimres'!$A$2:$E$18,2)*VLOOKUP($I189,'hist AL dimres'!$A$2:$E$18,2)*VLOOKUP($J189,'hist AL dimres'!$A$2:$E$18,2)*VLOOKUP($K189,'hist AL dimres'!$A$2:$E$18,2)*$E189)*4)/1000000)</f>
        <v>42.467328000000002</v>
      </c>
      <c r="N189" s="77">
        <f>$G189*(((VLOOKUP($H189,'hist AL dimres'!$A$2:$E$18,3)*VLOOKUP($I189,'hist AL dimres'!$A$2:$E$18,3)*VLOOKUP($J189,'hist AL dimres'!$A$2:$E$18,3)*VLOOKUP($K189,'hist AL dimres'!$A$2:$E$18,3)*$E189)*4)/1000000)</f>
        <v>10.616832</v>
      </c>
      <c r="O189" s="77">
        <f>$G189*(((VLOOKUP($H189,'hist AL dimres'!$A$2:$E$18,4)*VLOOKUP($I189,'hist AL dimres'!$A$2:$E$18,4)*VLOOKUP($J189,'hist AL dimres'!$A$2:$E$18,4)*VLOOKUP($K189,'hist AL dimres'!$A$2:$E$18,4)*$E189)*4)/1000000)</f>
        <v>2.6542080000000001</v>
      </c>
      <c r="P189" s="96">
        <f>$G189*(((VLOOKUP($H189,'hist AL dimres'!$A$2:$E$18,5)*VLOOKUP($I189,'hist AL dimres'!$A$2:$E$18,5)*VLOOKUP($J189,'hist AL dimres'!$A$2:$E$18,5)*VLOOKUP($K189,'hist AL dimres'!$A$2:$E$18,5)*$E189)*4)/1000000)</f>
        <v>0.66355200000000003</v>
      </c>
    </row>
    <row r="190" spans="1:16" ht="13">
      <c r="A190" s="16">
        <v>1</v>
      </c>
      <c r="B190" s="17" t="s">
        <v>366</v>
      </c>
      <c r="C190" s="220" t="s">
        <v>1056</v>
      </c>
      <c r="D190" s="75" t="s">
        <v>871</v>
      </c>
      <c r="E190" s="76">
        <v>12</v>
      </c>
      <c r="F190" s="16" t="s">
        <v>702</v>
      </c>
      <c r="G190" s="16">
        <v>1</v>
      </c>
      <c r="H190" s="15" t="s">
        <v>2934</v>
      </c>
      <c r="I190" s="15" t="s">
        <v>2898</v>
      </c>
      <c r="J190" s="15">
        <v>1</v>
      </c>
      <c r="K190" s="15">
        <v>1</v>
      </c>
      <c r="L190" s="16">
        <v>2</v>
      </c>
      <c r="M190" s="77">
        <f>$G190*(((VLOOKUP($H190,'hist AL dimres'!$A$2:$E$18,2)*VLOOKUP($I190,'hist AL dimres'!$A$2:$E$18,2)*VLOOKUP($J190,'hist AL dimres'!$A$2:$E$18,2)*VLOOKUP($K190,'hist AL dimres'!$A$2:$E$18,2)*$E190)*4)/1000000)</f>
        <v>42.467328000000002</v>
      </c>
      <c r="N190" s="77">
        <f>$G190*(((VLOOKUP($H190,'hist AL dimres'!$A$2:$E$18,3)*VLOOKUP($I190,'hist AL dimres'!$A$2:$E$18,3)*VLOOKUP($J190,'hist AL dimres'!$A$2:$E$18,3)*VLOOKUP($K190,'hist AL dimres'!$A$2:$E$18,3)*$E190)*4)/1000000)</f>
        <v>10.616832</v>
      </c>
      <c r="O190" s="77">
        <f>$G190*(((VLOOKUP($H190,'hist AL dimres'!$A$2:$E$18,4)*VLOOKUP($I190,'hist AL dimres'!$A$2:$E$18,4)*VLOOKUP($J190,'hist AL dimres'!$A$2:$E$18,4)*VLOOKUP($K190,'hist AL dimres'!$A$2:$E$18,4)*$E190)*4)/1000000)</f>
        <v>2.6542080000000001</v>
      </c>
      <c r="P190" s="96">
        <f>$G190*(((VLOOKUP($H190,'hist AL dimres'!$A$2:$E$18,5)*VLOOKUP($I190,'hist AL dimres'!$A$2:$E$18,5)*VLOOKUP($J190,'hist AL dimres'!$A$2:$E$18,5)*VLOOKUP($K190,'hist AL dimres'!$A$2:$E$18,5)*$E190)*4)/1000000)</f>
        <v>0.66355200000000003</v>
      </c>
    </row>
    <row r="191" spans="1:16" ht="13">
      <c r="A191" s="16">
        <v>1</v>
      </c>
      <c r="B191" s="17" t="s">
        <v>367</v>
      </c>
      <c r="C191" s="220" t="s">
        <v>1056</v>
      </c>
      <c r="D191" s="75" t="s">
        <v>871</v>
      </c>
      <c r="E191" s="76">
        <v>12</v>
      </c>
      <c r="F191" s="16" t="s">
        <v>702</v>
      </c>
      <c r="G191" s="16">
        <v>1</v>
      </c>
      <c r="H191" s="15" t="s">
        <v>2934</v>
      </c>
      <c r="I191" s="15" t="s">
        <v>2898</v>
      </c>
      <c r="J191" s="15">
        <v>1</v>
      </c>
      <c r="K191" s="15">
        <v>1</v>
      </c>
      <c r="L191" s="16">
        <v>2</v>
      </c>
      <c r="M191" s="77">
        <f>$G191*(((VLOOKUP($H191,'hist AL dimres'!$A$2:$E$18,2)*VLOOKUP($I191,'hist AL dimres'!$A$2:$E$18,2)*VLOOKUP($J191,'hist AL dimres'!$A$2:$E$18,2)*VLOOKUP($K191,'hist AL dimres'!$A$2:$E$18,2)*$E191)*4)/1000000)</f>
        <v>42.467328000000002</v>
      </c>
      <c r="N191" s="77">
        <f>$G191*(((VLOOKUP($H191,'hist AL dimres'!$A$2:$E$18,3)*VLOOKUP($I191,'hist AL dimres'!$A$2:$E$18,3)*VLOOKUP($J191,'hist AL dimres'!$A$2:$E$18,3)*VLOOKUP($K191,'hist AL dimres'!$A$2:$E$18,3)*$E191)*4)/1000000)</f>
        <v>10.616832</v>
      </c>
      <c r="O191" s="77">
        <f>$G191*(((VLOOKUP($H191,'hist AL dimres'!$A$2:$E$18,4)*VLOOKUP($I191,'hist AL dimres'!$A$2:$E$18,4)*VLOOKUP($J191,'hist AL dimres'!$A$2:$E$18,4)*VLOOKUP($K191,'hist AL dimres'!$A$2:$E$18,4)*$E191)*4)/1000000)</f>
        <v>2.6542080000000001</v>
      </c>
      <c r="P191" s="96">
        <f>$G191*(((VLOOKUP($H191,'hist AL dimres'!$A$2:$E$18,5)*VLOOKUP($I191,'hist AL dimres'!$A$2:$E$18,5)*VLOOKUP($J191,'hist AL dimres'!$A$2:$E$18,5)*VLOOKUP($K191,'hist AL dimres'!$A$2:$E$18,5)*$E191)*4)/1000000)</f>
        <v>0.66355200000000003</v>
      </c>
    </row>
    <row r="192" spans="1:16" ht="13">
      <c r="A192" s="16">
        <v>1</v>
      </c>
      <c r="B192" s="17" t="s">
        <v>368</v>
      </c>
      <c r="C192" s="220" t="s">
        <v>1056</v>
      </c>
      <c r="D192" s="75" t="s">
        <v>871</v>
      </c>
      <c r="E192" s="76">
        <v>12</v>
      </c>
      <c r="F192" s="16" t="s">
        <v>702</v>
      </c>
      <c r="G192" s="16">
        <v>1</v>
      </c>
      <c r="H192" s="15" t="s">
        <v>2934</v>
      </c>
      <c r="I192" s="15" t="s">
        <v>2898</v>
      </c>
      <c r="J192" s="15">
        <v>1</v>
      </c>
      <c r="K192" s="15">
        <v>1</v>
      </c>
      <c r="L192" s="16">
        <v>2</v>
      </c>
      <c r="M192" s="77">
        <f>$G192*(((VLOOKUP($H192,'hist AL dimres'!$A$2:$E$18,2)*VLOOKUP($I192,'hist AL dimres'!$A$2:$E$18,2)*VLOOKUP($J192,'hist AL dimres'!$A$2:$E$18,2)*VLOOKUP($K192,'hist AL dimres'!$A$2:$E$18,2)*$E192)*4)/1000000)</f>
        <v>42.467328000000002</v>
      </c>
      <c r="N192" s="77">
        <f>$G192*(((VLOOKUP($H192,'hist AL dimres'!$A$2:$E$18,3)*VLOOKUP($I192,'hist AL dimres'!$A$2:$E$18,3)*VLOOKUP($J192,'hist AL dimres'!$A$2:$E$18,3)*VLOOKUP($K192,'hist AL dimres'!$A$2:$E$18,3)*$E192)*4)/1000000)</f>
        <v>10.616832</v>
      </c>
      <c r="O192" s="77">
        <f>$G192*(((VLOOKUP($H192,'hist AL dimres'!$A$2:$E$18,4)*VLOOKUP($I192,'hist AL dimres'!$A$2:$E$18,4)*VLOOKUP($J192,'hist AL dimres'!$A$2:$E$18,4)*VLOOKUP($K192,'hist AL dimres'!$A$2:$E$18,4)*$E192)*4)/1000000)</f>
        <v>2.6542080000000001</v>
      </c>
      <c r="P192" s="96">
        <f>$G192*(((VLOOKUP($H192,'hist AL dimres'!$A$2:$E$18,5)*VLOOKUP($I192,'hist AL dimres'!$A$2:$E$18,5)*VLOOKUP($J192,'hist AL dimres'!$A$2:$E$18,5)*VLOOKUP($K192,'hist AL dimres'!$A$2:$E$18,5)*$E192)*4)/1000000)</f>
        <v>0.66355200000000003</v>
      </c>
    </row>
    <row r="193" spans="1:16" ht="13">
      <c r="A193" s="16">
        <v>1</v>
      </c>
      <c r="B193" s="17" t="s">
        <v>369</v>
      </c>
      <c r="C193" s="220" t="s">
        <v>1056</v>
      </c>
      <c r="D193" s="75" t="s">
        <v>871</v>
      </c>
      <c r="E193" s="76">
        <v>12</v>
      </c>
      <c r="F193" s="16" t="s">
        <v>702</v>
      </c>
      <c r="G193" s="16">
        <v>1</v>
      </c>
      <c r="H193" s="15" t="s">
        <v>2934</v>
      </c>
      <c r="I193" s="15" t="s">
        <v>2898</v>
      </c>
      <c r="J193" s="15">
        <v>1</v>
      </c>
      <c r="K193" s="15">
        <v>1</v>
      </c>
      <c r="L193" s="16">
        <v>2</v>
      </c>
      <c r="M193" s="77">
        <f>$G193*(((VLOOKUP($H193,'hist AL dimres'!$A$2:$E$18,2)*VLOOKUP($I193,'hist AL dimres'!$A$2:$E$18,2)*VLOOKUP($J193,'hist AL dimres'!$A$2:$E$18,2)*VLOOKUP($K193,'hist AL dimres'!$A$2:$E$18,2)*$E193)*4)/1000000)</f>
        <v>42.467328000000002</v>
      </c>
      <c r="N193" s="77">
        <f>$G193*(((VLOOKUP($H193,'hist AL dimres'!$A$2:$E$18,3)*VLOOKUP($I193,'hist AL dimres'!$A$2:$E$18,3)*VLOOKUP($J193,'hist AL dimres'!$A$2:$E$18,3)*VLOOKUP($K193,'hist AL dimres'!$A$2:$E$18,3)*$E193)*4)/1000000)</f>
        <v>10.616832</v>
      </c>
      <c r="O193" s="77">
        <f>$G193*(((VLOOKUP($H193,'hist AL dimres'!$A$2:$E$18,4)*VLOOKUP($I193,'hist AL dimres'!$A$2:$E$18,4)*VLOOKUP($J193,'hist AL dimres'!$A$2:$E$18,4)*VLOOKUP($K193,'hist AL dimres'!$A$2:$E$18,4)*$E193)*4)/1000000)</f>
        <v>2.6542080000000001</v>
      </c>
      <c r="P193" s="96">
        <f>$G193*(((VLOOKUP($H193,'hist AL dimres'!$A$2:$E$18,5)*VLOOKUP($I193,'hist AL dimres'!$A$2:$E$18,5)*VLOOKUP($J193,'hist AL dimres'!$A$2:$E$18,5)*VLOOKUP($K193,'hist AL dimres'!$A$2:$E$18,5)*$E193)*4)/1000000)</f>
        <v>0.66355200000000003</v>
      </c>
    </row>
    <row r="194" spans="1:16" ht="13">
      <c r="A194" s="16">
        <v>1</v>
      </c>
      <c r="B194" s="17" t="s">
        <v>370</v>
      </c>
      <c r="C194" s="220" t="s">
        <v>1056</v>
      </c>
      <c r="D194" s="75" t="s">
        <v>871</v>
      </c>
      <c r="E194" s="76">
        <v>12</v>
      </c>
      <c r="F194" s="16" t="s">
        <v>702</v>
      </c>
      <c r="G194" s="16">
        <v>1</v>
      </c>
      <c r="H194" s="15" t="s">
        <v>2934</v>
      </c>
      <c r="I194" s="15" t="s">
        <v>2898</v>
      </c>
      <c r="J194" s="15">
        <v>1</v>
      </c>
      <c r="K194" s="15">
        <v>1</v>
      </c>
      <c r="L194" s="16">
        <v>2</v>
      </c>
      <c r="M194" s="77">
        <f>$G194*(((VLOOKUP($H194,'hist AL dimres'!$A$2:$E$18,2)*VLOOKUP($I194,'hist AL dimres'!$A$2:$E$18,2)*VLOOKUP($J194,'hist AL dimres'!$A$2:$E$18,2)*VLOOKUP($K194,'hist AL dimres'!$A$2:$E$18,2)*$E194)*4)/1000000)</f>
        <v>42.467328000000002</v>
      </c>
      <c r="N194" s="77">
        <f>$G194*(((VLOOKUP($H194,'hist AL dimres'!$A$2:$E$18,3)*VLOOKUP($I194,'hist AL dimres'!$A$2:$E$18,3)*VLOOKUP($J194,'hist AL dimres'!$A$2:$E$18,3)*VLOOKUP($K194,'hist AL dimres'!$A$2:$E$18,3)*$E194)*4)/1000000)</f>
        <v>10.616832</v>
      </c>
      <c r="O194" s="77">
        <f>$G194*(((VLOOKUP($H194,'hist AL dimres'!$A$2:$E$18,4)*VLOOKUP($I194,'hist AL dimres'!$A$2:$E$18,4)*VLOOKUP($J194,'hist AL dimres'!$A$2:$E$18,4)*VLOOKUP($K194,'hist AL dimres'!$A$2:$E$18,4)*$E194)*4)/1000000)</f>
        <v>2.6542080000000001</v>
      </c>
      <c r="P194" s="96">
        <f>$G194*(((VLOOKUP($H194,'hist AL dimres'!$A$2:$E$18,5)*VLOOKUP($I194,'hist AL dimres'!$A$2:$E$18,5)*VLOOKUP($J194,'hist AL dimres'!$A$2:$E$18,5)*VLOOKUP($K194,'hist AL dimres'!$A$2:$E$18,5)*$E194)*4)/1000000)</f>
        <v>0.66355200000000003</v>
      </c>
    </row>
    <row r="195" spans="1:16" ht="13">
      <c r="A195" s="16">
        <v>1</v>
      </c>
      <c r="B195" s="17" t="s">
        <v>596</v>
      </c>
      <c r="C195" s="220" t="s">
        <v>1056</v>
      </c>
      <c r="D195" s="75" t="s">
        <v>871</v>
      </c>
      <c r="E195" s="76">
        <v>12</v>
      </c>
      <c r="F195" s="16" t="s">
        <v>702</v>
      </c>
      <c r="G195" s="16">
        <v>1</v>
      </c>
      <c r="H195" s="15" t="s">
        <v>2934</v>
      </c>
      <c r="I195" s="15" t="s">
        <v>2898</v>
      </c>
      <c r="J195" s="15">
        <v>1</v>
      </c>
      <c r="K195" s="15">
        <v>1</v>
      </c>
      <c r="L195" s="16">
        <v>2</v>
      </c>
      <c r="M195" s="77">
        <f>$G195*(((VLOOKUP($H195,'hist AL dimres'!$A$2:$E$18,2)*VLOOKUP($I195,'hist AL dimres'!$A$2:$E$18,2)*VLOOKUP($J195,'hist AL dimres'!$A$2:$E$18,2)*VLOOKUP($K195,'hist AL dimres'!$A$2:$E$18,2)*$E195)*4)/1000000)</f>
        <v>42.467328000000002</v>
      </c>
      <c r="N195" s="77">
        <f>$G195*(((VLOOKUP($H195,'hist AL dimres'!$A$2:$E$18,3)*VLOOKUP($I195,'hist AL dimres'!$A$2:$E$18,3)*VLOOKUP($J195,'hist AL dimres'!$A$2:$E$18,3)*VLOOKUP($K195,'hist AL dimres'!$A$2:$E$18,3)*$E195)*4)/1000000)</f>
        <v>10.616832</v>
      </c>
      <c r="O195" s="77">
        <f>$G195*(((VLOOKUP($H195,'hist AL dimres'!$A$2:$E$18,4)*VLOOKUP($I195,'hist AL dimres'!$A$2:$E$18,4)*VLOOKUP($J195,'hist AL dimres'!$A$2:$E$18,4)*VLOOKUP($K195,'hist AL dimres'!$A$2:$E$18,4)*$E195)*4)/1000000)</f>
        <v>2.6542080000000001</v>
      </c>
      <c r="P195" s="96">
        <f>$G195*(((VLOOKUP($H195,'hist AL dimres'!$A$2:$E$18,5)*VLOOKUP($I195,'hist AL dimres'!$A$2:$E$18,5)*VLOOKUP($J195,'hist AL dimres'!$A$2:$E$18,5)*VLOOKUP($K195,'hist AL dimres'!$A$2:$E$18,5)*$E195)*4)/1000000)</f>
        <v>0.66355200000000003</v>
      </c>
    </row>
    <row r="196" spans="1:16" ht="13">
      <c r="A196" s="16">
        <v>1</v>
      </c>
      <c r="B196" s="17" t="s">
        <v>597</v>
      </c>
      <c r="C196" s="220" t="s">
        <v>1056</v>
      </c>
      <c r="D196" s="75" t="s">
        <v>871</v>
      </c>
      <c r="E196" s="76">
        <v>12</v>
      </c>
      <c r="F196" s="16" t="s">
        <v>702</v>
      </c>
      <c r="G196" s="16">
        <v>1</v>
      </c>
      <c r="H196" s="15" t="s">
        <v>2934</v>
      </c>
      <c r="I196" s="15" t="s">
        <v>2898</v>
      </c>
      <c r="J196" s="15">
        <v>1</v>
      </c>
      <c r="K196" s="15">
        <v>1</v>
      </c>
      <c r="L196" s="16">
        <v>2</v>
      </c>
      <c r="M196" s="77">
        <f>$G196*(((VLOOKUP($H196,'hist AL dimres'!$A$2:$E$18,2)*VLOOKUP($I196,'hist AL dimres'!$A$2:$E$18,2)*VLOOKUP($J196,'hist AL dimres'!$A$2:$E$18,2)*VLOOKUP($K196,'hist AL dimres'!$A$2:$E$18,2)*$E196)*4)/1000000)</f>
        <v>42.467328000000002</v>
      </c>
      <c r="N196" s="77">
        <f>$G196*(((VLOOKUP($H196,'hist AL dimres'!$A$2:$E$18,3)*VLOOKUP($I196,'hist AL dimres'!$A$2:$E$18,3)*VLOOKUP($J196,'hist AL dimres'!$A$2:$E$18,3)*VLOOKUP($K196,'hist AL dimres'!$A$2:$E$18,3)*$E196)*4)/1000000)</f>
        <v>10.616832</v>
      </c>
      <c r="O196" s="77">
        <f>$G196*(((VLOOKUP($H196,'hist AL dimres'!$A$2:$E$18,4)*VLOOKUP($I196,'hist AL dimres'!$A$2:$E$18,4)*VLOOKUP($J196,'hist AL dimres'!$A$2:$E$18,4)*VLOOKUP($K196,'hist AL dimres'!$A$2:$E$18,4)*$E196)*4)/1000000)</f>
        <v>2.6542080000000001</v>
      </c>
      <c r="P196" s="96">
        <f>$G196*(((VLOOKUP($H196,'hist AL dimres'!$A$2:$E$18,5)*VLOOKUP($I196,'hist AL dimres'!$A$2:$E$18,5)*VLOOKUP($J196,'hist AL dimres'!$A$2:$E$18,5)*VLOOKUP($K196,'hist AL dimres'!$A$2:$E$18,5)*$E196)*4)/1000000)</f>
        <v>0.66355200000000003</v>
      </c>
    </row>
    <row r="197" spans="1:16" ht="13">
      <c r="A197" s="16">
        <v>1</v>
      </c>
      <c r="B197" s="17" t="s">
        <v>598</v>
      </c>
      <c r="C197" s="220" t="s">
        <v>1056</v>
      </c>
      <c r="D197" s="75" t="s">
        <v>871</v>
      </c>
      <c r="E197" s="76">
        <v>12</v>
      </c>
      <c r="F197" s="16" t="s">
        <v>702</v>
      </c>
      <c r="G197" s="16">
        <v>1</v>
      </c>
      <c r="H197" s="15" t="s">
        <v>2934</v>
      </c>
      <c r="I197" s="15" t="s">
        <v>2898</v>
      </c>
      <c r="J197" s="15">
        <v>1</v>
      </c>
      <c r="K197" s="15">
        <v>1</v>
      </c>
      <c r="L197" s="16">
        <v>2</v>
      </c>
      <c r="M197" s="77">
        <f>$G197*(((VLOOKUP($H197,'hist AL dimres'!$A$2:$E$18,2)*VLOOKUP($I197,'hist AL dimres'!$A$2:$E$18,2)*VLOOKUP($J197,'hist AL dimres'!$A$2:$E$18,2)*VLOOKUP($K197,'hist AL dimres'!$A$2:$E$18,2)*$E197)*4)/1000000)</f>
        <v>42.467328000000002</v>
      </c>
      <c r="N197" s="77">
        <f>$G197*(((VLOOKUP($H197,'hist AL dimres'!$A$2:$E$18,3)*VLOOKUP($I197,'hist AL dimres'!$A$2:$E$18,3)*VLOOKUP($J197,'hist AL dimres'!$A$2:$E$18,3)*VLOOKUP($K197,'hist AL dimres'!$A$2:$E$18,3)*$E197)*4)/1000000)</f>
        <v>10.616832</v>
      </c>
      <c r="O197" s="77">
        <f>$G197*(((VLOOKUP($H197,'hist AL dimres'!$A$2:$E$18,4)*VLOOKUP($I197,'hist AL dimres'!$A$2:$E$18,4)*VLOOKUP($J197,'hist AL dimres'!$A$2:$E$18,4)*VLOOKUP($K197,'hist AL dimres'!$A$2:$E$18,4)*$E197)*4)/1000000)</f>
        <v>2.6542080000000001</v>
      </c>
      <c r="P197" s="96">
        <f>$G197*(((VLOOKUP($H197,'hist AL dimres'!$A$2:$E$18,5)*VLOOKUP($I197,'hist AL dimres'!$A$2:$E$18,5)*VLOOKUP($J197,'hist AL dimres'!$A$2:$E$18,5)*VLOOKUP($K197,'hist AL dimres'!$A$2:$E$18,5)*$E197)*4)/1000000)</f>
        <v>0.66355200000000003</v>
      </c>
    </row>
    <row r="198" spans="1:16" ht="13">
      <c r="A198" s="16">
        <v>1</v>
      </c>
      <c r="B198" s="17" t="s">
        <v>599</v>
      </c>
      <c r="C198" s="220" t="s">
        <v>1056</v>
      </c>
      <c r="D198" s="75" t="s">
        <v>871</v>
      </c>
      <c r="E198" s="76">
        <v>12</v>
      </c>
      <c r="F198" s="16" t="s">
        <v>702</v>
      </c>
      <c r="G198" s="16">
        <v>1</v>
      </c>
      <c r="H198" s="15" t="s">
        <v>2934</v>
      </c>
      <c r="I198" s="15" t="s">
        <v>2898</v>
      </c>
      <c r="J198" s="15">
        <v>1</v>
      </c>
      <c r="K198" s="15">
        <v>1</v>
      </c>
      <c r="L198" s="16">
        <v>2</v>
      </c>
      <c r="M198" s="77">
        <f>$G198*(((VLOOKUP($H198,'hist AL dimres'!$A$2:$E$18,2)*VLOOKUP($I198,'hist AL dimres'!$A$2:$E$18,2)*VLOOKUP($J198,'hist AL dimres'!$A$2:$E$18,2)*VLOOKUP($K198,'hist AL dimres'!$A$2:$E$18,2)*$E198)*4)/1000000)</f>
        <v>42.467328000000002</v>
      </c>
      <c r="N198" s="77">
        <f>$G198*(((VLOOKUP($H198,'hist AL dimres'!$A$2:$E$18,3)*VLOOKUP($I198,'hist AL dimres'!$A$2:$E$18,3)*VLOOKUP($J198,'hist AL dimres'!$A$2:$E$18,3)*VLOOKUP($K198,'hist AL dimres'!$A$2:$E$18,3)*$E198)*4)/1000000)</f>
        <v>10.616832</v>
      </c>
      <c r="O198" s="77">
        <f>$G198*(((VLOOKUP($H198,'hist AL dimres'!$A$2:$E$18,4)*VLOOKUP($I198,'hist AL dimres'!$A$2:$E$18,4)*VLOOKUP($J198,'hist AL dimres'!$A$2:$E$18,4)*VLOOKUP($K198,'hist AL dimres'!$A$2:$E$18,4)*$E198)*4)/1000000)</f>
        <v>2.6542080000000001</v>
      </c>
      <c r="P198" s="96">
        <f>$G198*(((VLOOKUP($H198,'hist AL dimres'!$A$2:$E$18,5)*VLOOKUP($I198,'hist AL dimres'!$A$2:$E$18,5)*VLOOKUP($J198,'hist AL dimres'!$A$2:$E$18,5)*VLOOKUP($K198,'hist AL dimres'!$A$2:$E$18,5)*$E198)*4)/1000000)</f>
        <v>0.66355200000000003</v>
      </c>
    </row>
    <row r="199" spans="1:16" ht="13">
      <c r="A199" s="16">
        <v>1</v>
      </c>
      <c r="B199" s="17" t="s">
        <v>613</v>
      </c>
      <c r="C199" s="220" t="s">
        <v>1056</v>
      </c>
      <c r="D199" s="75" t="s">
        <v>871</v>
      </c>
      <c r="E199" s="76">
        <v>12</v>
      </c>
      <c r="F199" s="16" t="s">
        <v>702</v>
      </c>
      <c r="G199" s="16">
        <v>1</v>
      </c>
      <c r="H199" s="15" t="s">
        <v>2934</v>
      </c>
      <c r="I199" s="15" t="s">
        <v>2898</v>
      </c>
      <c r="J199" s="15">
        <v>1</v>
      </c>
      <c r="K199" s="15">
        <v>1</v>
      </c>
      <c r="L199" s="16">
        <v>2</v>
      </c>
      <c r="M199" s="77">
        <f>$G199*(((VLOOKUP($H199,'hist AL dimres'!$A$2:$E$18,2)*VLOOKUP($I199,'hist AL dimres'!$A$2:$E$18,2)*VLOOKUP($J199,'hist AL dimres'!$A$2:$E$18,2)*VLOOKUP($K199,'hist AL dimres'!$A$2:$E$18,2)*$E199)*4)/1000000)</f>
        <v>42.467328000000002</v>
      </c>
      <c r="N199" s="77">
        <f>$G199*(((VLOOKUP($H199,'hist AL dimres'!$A$2:$E$18,3)*VLOOKUP($I199,'hist AL dimres'!$A$2:$E$18,3)*VLOOKUP($J199,'hist AL dimres'!$A$2:$E$18,3)*VLOOKUP($K199,'hist AL dimres'!$A$2:$E$18,3)*$E199)*4)/1000000)</f>
        <v>10.616832</v>
      </c>
      <c r="O199" s="77">
        <f>$G199*(((VLOOKUP($H199,'hist AL dimres'!$A$2:$E$18,4)*VLOOKUP($I199,'hist AL dimres'!$A$2:$E$18,4)*VLOOKUP($J199,'hist AL dimres'!$A$2:$E$18,4)*VLOOKUP($K199,'hist AL dimres'!$A$2:$E$18,4)*$E199)*4)/1000000)</f>
        <v>2.6542080000000001</v>
      </c>
      <c r="P199" s="96">
        <f>$G199*(((VLOOKUP($H199,'hist AL dimres'!$A$2:$E$18,5)*VLOOKUP($I199,'hist AL dimres'!$A$2:$E$18,5)*VLOOKUP($J199,'hist AL dimres'!$A$2:$E$18,5)*VLOOKUP($K199,'hist AL dimres'!$A$2:$E$18,5)*$E199)*4)/1000000)</f>
        <v>0.66355200000000003</v>
      </c>
    </row>
    <row r="200" spans="1:16" ht="13">
      <c r="A200" s="16">
        <v>1</v>
      </c>
      <c r="B200" s="17" t="s">
        <v>614</v>
      </c>
      <c r="C200" s="220" t="s">
        <v>1056</v>
      </c>
      <c r="D200" s="75" t="s">
        <v>871</v>
      </c>
      <c r="E200" s="76">
        <v>12</v>
      </c>
      <c r="F200" s="16" t="s">
        <v>702</v>
      </c>
      <c r="G200" s="16">
        <v>1</v>
      </c>
      <c r="H200" s="15" t="s">
        <v>2934</v>
      </c>
      <c r="I200" s="15" t="s">
        <v>2898</v>
      </c>
      <c r="J200" s="15">
        <v>1</v>
      </c>
      <c r="K200" s="15">
        <v>1</v>
      </c>
      <c r="L200" s="16">
        <v>2</v>
      </c>
      <c r="M200" s="77">
        <f>$G200*(((VLOOKUP($H200,'hist AL dimres'!$A$2:$E$18,2)*VLOOKUP($I200,'hist AL dimres'!$A$2:$E$18,2)*VLOOKUP($J200,'hist AL dimres'!$A$2:$E$18,2)*VLOOKUP($K200,'hist AL dimres'!$A$2:$E$18,2)*$E200)*4)/1000000)</f>
        <v>42.467328000000002</v>
      </c>
      <c r="N200" s="77">
        <f>$G200*(((VLOOKUP($H200,'hist AL dimres'!$A$2:$E$18,3)*VLOOKUP($I200,'hist AL dimres'!$A$2:$E$18,3)*VLOOKUP($J200,'hist AL dimres'!$A$2:$E$18,3)*VLOOKUP($K200,'hist AL dimres'!$A$2:$E$18,3)*$E200)*4)/1000000)</f>
        <v>10.616832</v>
      </c>
      <c r="O200" s="77">
        <f>$G200*(((VLOOKUP($H200,'hist AL dimres'!$A$2:$E$18,4)*VLOOKUP($I200,'hist AL dimres'!$A$2:$E$18,4)*VLOOKUP($J200,'hist AL dimres'!$A$2:$E$18,4)*VLOOKUP($K200,'hist AL dimres'!$A$2:$E$18,4)*$E200)*4)/1000000)</f>
        <v>2.6542080000000001</v>
      </c>
      <c r="P200" s="96">
        <f>$G200*(((VLOOKUP($H200,'hist AL dimres'!$A$2:$E$18,5)*VLOOKUP($I200,'hist AL dimres'!$A$2:$E$18,5)*VLOOKUP($J200,'hist AL dimres'!$A$2:$E$18,5)*VLOOKUP($K200,'hist AL dimres'!$A$2:$E$18,5)*$E200)*4)/1000000)</f>
        <v>0.66355200000000003</v>
      </c>
    </row>
    <row r="201" spans="1:16" ht="13">
      <c r="A201" s="16">
        <v>1</v>
      </c>
      <c r="B201" s="17" t="s">
        <v>615</v>
      </c>
      <c r="C201" s="220" t="s">
        <v>1056</v>
      </c>
      <c r="D201" s="75" t="s">
        <v>871</v>
      </c>
      <c r="E201" s="76">
        <v>12</v>
      </c>
      <c r="F201" s="16" t="s">
        <v>702</v>
      </c>
      <c r="G201" s="16">
        <v>1</v>
      </c>
      <c r="H201" s="15" t="s">
        <v>2934</v>
      </c>
      <c r="I201" s="15" t="s">
        <v>2898</v>
      </c>
      <c r="J201" s="15">
        <v>1</v>
      </c>
      <c r="K201" s="15">
        <v>1</v>
      </c>
      <c r="L201" s="16">
        <v>2</v>
      </c>
      <c r="M201" s="77">
        <f>$G201*(((VLOOKUP($H201,'hist AL dimres'!$A$2:$E$18,2)*VLOOKUP($I201,'hist AL dimres'!$A$2:$E$18,2)*VLOOKUP($J201,'hist AL dimres'!$A$2:$E$18,2)*VLOOKUP($K201,'hist AL dimres'!$A$2:$E$18,2)*$E201)*4)/1000000)</f>
        <v>42.467328000000002</v>
      </c>
      <c r="N201" s="77">
        <f>$G201*(((VLOOKUP($H201,'hist AL dimres'!$A$2:$E$18,3)*VLOOKUP($I201,'hist AL dimres'!$A$2:$E$18,3)*VLOOKUP($J201,'hist AL dimres'!$A$2:$E$18,3)*VLOOKUP($K201,'hist AL dimres'!$A$2:$E$18,3)*$E201)*4)/1000000)</f>
        <v>10.616832</v>
      </c>
      <c r="O201" s="77">
        <f>$G201*(((VLOOKUP($H201,'hist AL dimres'!$A$2:$E$18,4)*VLOOKUP($I201,'hist AL dimres'!$A$2:$E$18,4)*VLOOKUP($J201,'hist AL dimres'!$A$2:$E$18,4)*VLOOKUP($K201,'hist AL dimres'!$A$2:$E$18,4)*$E201)*4)/1000000)</f>
        <v>2.6542080000000001</v>
      </c>
      <c r="P201" s="96">
        <f>$G201*(((VLOOKUP($H201,'hist AL dimres'!$A$2:$E$18,5)*VLOOKUP($I201,'hist AL dimres'!$A$2:$E$18,5)*VLOOKUP($J201,'hist AL dimres'!$A$2:$E$18,5)*VLOOKUP($K201,'hist AL dimres'!$A$2:$E$18,5)*$E201)*4)/1000000)</f>
        <v>0.66355200000000003</v>
      </c>
    </row>
    <row r="202" spans="1:16" ht="13">
      <c r="A202" s="16">
        <v>1</v>
      </c>
      <c r="B202" s="17" t="s">
        <v>616</v>
      </c>
      <c r="C202" s="220" t="s">
        <v>1056</v>
      </c>
      <c r="D202" s="75" t="s">
        <v>871</v>
      </c>
      <c r="E202" s="76">
        <v>12</v>
      </c>
      <c r="F202" s="16" t="s">
        <v>702</v>
      </c>
      <c r="G202" s="16">
        <v>1</v>
      </c>
      <c r="H202" s="15" t="s">
        <v>2934</v>
      </c>
      <c r="I202" s="15" t="s">
        <v>2898</v>
      </c>
      <c r="J202" s="15">
        <v>1</v>
      </c>
      <c r="K202" s="15">
        <v>1</v>
      </c>
      <c r="L202" s="16">
        <v>2</v>
      </c>
      <c r="M202" s="77">
        <f>$G202*(((VLOOKUP($H202,'hist AL dimres'!$A$2:$E$18,2)*VLOOKUP($I202,'hist AL dimres'!$A$2:$E$18,2)*VLOOKUP($J202,'hist AL dimres'!$A$2:$E$18,2)*VLOOKUP($K202,'hist AL dimres'!$A$2:$E$18,2)*$E202)*4)/1000000)</f>
        <v>42.467328000000002</v>
      </c>
      <c r="N202" s="77">
        <f>$G202*(((VLOOKUP($H202,'hist AL dimres'!$A$2:$E$18,3)*VLOOKUP($I202,'hist AL dimres'!$A$2:$E$18,3)*VLOOKUP($J202,'hist AL dimres'!$A$2:$E$18,3)*VLOOKUP($K202,'hist AL dimres'!$A$2:$E$18,3)*$E202)*4)/1000000)</f>
        <v>10.616832</v>
      </c>
      <c r="O202" s="77">
        <f>$G202*(((VLOOKUP($H202,'hist AL dimres'!$A$2:$E$18,4)*VLOOKUP($I202,'hist AL dimres'!$A$2:$E$18,4)*VLOOKUP($J202,'hist AL dimres'!$A$2:$E$18,4)*VLOOKUP($K202,'hist AL dimres'!$A$2:$E$18,4)*$E202)*4)/1000000)</f>
        <v>2.6542080000000001</v>
      </c>
      <c r="P202" s="96">
        <f>$G202*(((VLOOKUP($H202,'hist AL dimres'!$A$2:$E$18,5)*VLOOKUP($I202,'hist AL dimres'!$A$2:$E$18,5)*VLOOKUP($J202,'hist AL dimres'!$A$2:$E$18,5)*VLOOKUP($K202,'hist AL dimres'!$A$2:$E$18,5)*$E202)*4)/1000000)</f>
        <v>0.66355200000000003</v>
      </c>
    </row>
    <row r="203" spans="1:16" ht="13">
      <c r="A203" s="16">
        <v>1</v>
      </c>
      <c r="B203" s="17" t="s">
        <v>617</v>
      </c>
      <c r="C203" s="220" t="s">
        <v>1056</v>
      </c>
      <c r="D203" s="75" t="s">
        <v>871</v>
      </c>
      <c r="E203" s="76">
        <v>12</v>
      </c>
      <c r="F203" s="16" t="s">
        <v>702</v>
      </c>
      <c r="G203" s="16">
        <v>1</v>
      </c>
      <c r="H203" s="15" t="s">
        <v>2934</v>
      </c>
      <c r="I203" s="15" t="s">
        <v>2898</v>
      </c>
      <c r="J203" s="15">
        <v>1</v>
      </c>
      <c r="K203" s="15">
        <v>1</v>
      </c>
      <c r="L203" s="16">
        <v>2</v>
      </c>
      <c r="M203" s="77">
        <f>$G203*(((VLOOKUP($H203,'hist AL dimres'!$A$2:$E$18,2)*VLOOKUP($I203,'hist AL dimres'!$A$2:$E$18,2)*VLOOKUP($J203,'hist AL dimres'!$A$2:$E$18,2)*VLOOKUP($K203,'hist AL dimres'!$A$2:$E$18,2)*$E203)*4)/1000000)</f>
        <v>42.467328000000002</v>
      </c>
      <c r="N203" s="77">
        <f>$G203*(((VLOOKUP($H203,'hist AL dimres'!$A$2:$E$18,3)*VLOOKUP($I203,'hist AL dimres'!$A$2:$E$18,3)*VLOOKUP($J203,'hist AL dimres'!$A$2:$E$18,3)*VLOOKUP($K203,'hist AL dimres'!$A$2:$E$18,3)*$E203)*4)/1000000)</f>
        <v>10.616832</v>
      </c>
      <c r="O203" s="77">
        <f>$G203*(((VLOOKUP($H203,'hist AL dimres'!$A$2:$E$18,4)*VLOOKUP($I203,'hist AL dimres'!$A$2:$E$18,4)*VLOOKUP($J203,'hist AL dimres'!$A$2:$E$18,4)*VLOOKUP($K203,'hist AL dimres'!$A$2:$E$18,4)*$E203)*4)/1000000)</f>
        <v>2.6542080000000001</v>
      </c>
      <c r="P203" s="96">
        <f>$G203*(((VLOOKUP($H203,'hist AL dimres'!$A$2:$E$18,5)*VLOOKUP($I203,'hist AL dimres'!$A$2:$E$18,5)*VLOOKUP($J203,'hist AL dimres'!$A$2:$E$18,5)*VLOOKUP($K203,'hist AL dimres'!$A$2:$E$18,5)*$E203)*4)/1000000)</f>
        <v>0.66355200000000003</v>
      </c>
    </row>
    <row r="204" spans="1:16" ht="13">
      <c r="A204" s="16">
        <v>1</v>
      </c>
      <c r="B204" s="17" t="s">
        <v>837</v>
      </c>
      <c r="C204" s="220" t="s">
        <v>1056</v>
      </c>
      <c r="D204" s="75" t="s">
        <v>871</v>
      </c>
      <c r="E204" s="76">
        <v>12</v>
      </c>
      <c r="F204" s="16" t="s">
        <v>702</v>
      </c>
      <c r="G204" s="16">
        <v>1</v>
      </c>
      <c r="H204" s="15" t="s">
        <v>2934</v>
      </c>
      <c r="I204" s="15" t="s">
        <v>2898</v>
      </c>
      <c r="J204" s="15">
        <v>1</v>
      </c>
      <c r="K204" s="15">
        <v>1</v>
      </c>
      <c r="L204" s="16">
        <v>2</v>
      </c>
      <c r="M204" s="77">
        <f>$G204*(((VLOOKUP($H204,'hist AL dimres'!$A$2:$E$18,2)*VLOOKUP($I204,'hist AL dimres'!$A$2:$E$18,2)*VLOOKUP($J204,'hist AL dimres'!$A$2:$E$18,2)*VLOOKUP($K204,'hist AL dimres'!$A$2:$E$18,2)*$E204)*4)/1000000)</f>
        <v>42.467328000000002</v>
      </c>
      <c r="N204" s="77">
        <f>$G204*(((VLOOKUP($H204,'hist AL dimres'!$A$2:$E$18,3)*VLOOKUP($I204,'hist AL dimres'!$A$2:$E$18,3)*VLOOKUP($J204,'hist AL dimres'!$A$2:$E$18,3)*VLOOKUP($K204,'hist AL dimres'!$A$2:$E$18,3)*$E204)*4)/1000000)</f>
        <v>10.616832</v>
      </c>
      <c r="O204" s="77">
        <f>$G204*(((VLOOKUP($H204,'hist AL dimres'!$A$2:$E$18,4)*VLOOKUP($I204,'hist AL dimres'!$A$2:$E$18,4)*VLOOKUP($J204,'hist AL dimres'!$A$2:$E$18,4)*VLOOKUP($K204,'hist AL dimres'!$A$2:$E$18,4)*$E204)*4)/1000000)</f>
        <v>2.6542080000000001</v>
      </c>
      <c r="P204" s="96">
        <f>$G204*(((VLOOKUP($H204,'hist AL dimres'!$A$2:$E$18,5)*VLOOKUP($I204,'hist AL dimres'!$A$2:$E$18,5)*VLOOKUP($J204,'hist AL dimres'!$A$2:$E$18,5)*VLOOKUP($K204,'hist AL dimres'!$A$2:$E$18,5)*$E204)*4)/1000000)</f>
        <v>0.66355200000000003</v>
      </c>
    </row>
    <row r="205" spans="1:16" ht="13">
      <c r="A205" s="16">
        <v>1</v>
      </c>
      <c r="B205" s="17" t="s">
        <v>838</v>
      </c>
      <c r="C205" s="220" t="s">
        <v>1056</v>
      </c>
      <c r="D205" s="75" t="s">
        <v>871</v>
      </c>
      <c r="E205" s="76">
        <v>12</v>
      </c>
      <c r="F205" s="16" t="s">
        <v>702</v>
      </c>
      <c r="G205" s="16">
        <v>1</v>
      </c>
      <c r="H205" s="15" t="s">
        <v>2934</v>
      </c>
      <c r="I205" s="15" t="s">
        <v>2898</v>
      </c>
      <c r="J205" s="15">
        <v>1</v>
      </c>
      <c r="K205" s="15">
        <v>1</v>
      </c>
      <c r="L205" s="16">
        <v>2</v>
      </c>
      <c r="M205" s="77">
        <f>$G205*(((VLOOKUP($H205,'hist AL dimres'!$A$2:$E$18,2)*VLOOKUP($I205,'hist AL dimres'!$A$2:$E$18,2)*VLOOKUP($J205,'hist AL dimres'!$A$2:$E$18,2)*VLOOKUP($K205,'hist AL dimres'!$A$2:$E$18,2)*$E205)*4)/1000000)</f>
        <v>42.467328000000002</v>
      </c>
      <c r="N205" s="77">
        <f>$G205*(((VLOOKUP($H205,'hist AL dimres'!$A$2:$E$18,3)*VLOOKUP($I205,'hist AL dimres'!$A$2:$E$18,3)*VLOOKUP($J205,'hist AL dimres'!$A$2:$E$18,3)*VLOOKUP($K205,'hist AL dimres'!$A$2:$E$18,3)*$E205)*4)/1000000)</f>
        <v>10.616832</v>
      </c>
      <c r="O205" s="77">
        <f>$G205*(((VLOOKUP($H205,'hist AL dimres'!$A$2:$E$18,4)*VLOOKUP($I205,'hist AL dimres'!$A$2:$E$18,4)*VLOOKUP($J205,'hist AL dimres'!$A$2:$E$18,4)*VLOOKUP($K205,'hist AL dimres'!$A$2:$E$18,4)*$E205)*4)/1000000)</f>
        <v>2.6542080000000001</v>
      </c>
      <c r="P205" s="96">
        <f>$G205*(((VLOOKUP($H205,'hist AL dimres'!$A$2:$E$18,5)*VLOOKUP($I205,'hist AL dimres'!$A$2:$E$18,5)*VLOOKUP($J205,'hist AL dimres'!$A$2:$E$18,5)*VLOOKUP($K205,'hist AL dimres'!$A$2:$E$18,5)*$E205)*4)/1000000)</f>
        <v>0.66355200000000003</v>
      </c>
    </row>
    <row r="206" spans="1:16" ht="13">
      <c r="A206" s="16">
        <v>1</v>
      </c>
      <c r="B206" s="17" t="s">
        <v>634</v>
      </c>
      <c r="C206" s="220" t="s">
        <v>1056</v>
      </c>
      <c r="D206" s="75" t="s">
        <v>871</v>
      </c>
      <c r="E206" s="76">
        <v>12</v>
      </c>
      <c r="F206" s="16" t="s">
        <v>702</v>
      </c>
      <c r="G206" s="16">
        <v>1</v>
      </c>
      <c r="H206" s="15" t="s">
        <v>2934</v>
      </c>
      <c r="I206" s="15" t="s">
        <v>2898</v>
      </c>
      <c r="J206" s="15">
        <v>1</v>
      </c>
      <c r="K206" s="15">
        <v>1</v>
      </c>
      <c r="L206" s="16">
        <v>2</v>
      </c>
      <c r="M206" s="77">
        <f>$G206*(((VLOOKUP($H206,'hist AL dimres'!$A$2:$E$18,2)*VLOOKUP($I206,'hist AL dimres'!$A$2:$E$18,2)*VLOOKUP($J206,'hist AL dimres'!$A$2:$E$18,2)*VLOOKUP($K206,'hist AL dimres'!$A$2:$E$18,2)*$E206)*4)/1000000)</f>
        <v>42.467328000000002</v>
      </c>
      <c r="N206" s="77">
        <f>$G206*(((VLOOKUP($H206,'hist AL dimres'!$A$2:$E$18,3)*VLOOKUP($I206,'hist AL dimres'!$A$2:$E$18,3)*VLOOKUP($J206,'hist AL dimres'!$A$2:$E$18,3)*VLOOKUP($K206,'hist AL dimres'!$A$2:$E$18,3)*$E206)*4)/1000000)</f>
        <v>10.616832</v>
      </c>
      <c r="O206" s="77">
        <f>$G206*(((VLOOKUP($H206,'hist AL dimres'!$A$2:$E$18,4)*VLOOKUP($I206,'hist AL dimres'!$A$2:$E$18,4)*VLOOKUP($J206,'hist AL dimres'!$A$2:$E$18,4)*VLOOKUP($K206,'hist AL dimres'!$A$2:$E$18,4)*$E206)*4)/1000000)</f>
        <v>2.6542080000000001</v>
      </c>
      <c r="P206" s="96">
        <f>$G206*(((VLOOKUP($H206,'hist AL dimres'!$A$2:$E$18,5)*VLOOKUP($I206,'hist AL dimres'!$A$2:$E$18,5)*VLOOKUP($J206,'hist AL dimres'!$A$2:$E$18,5)*VLOOKUP($K206,'hist AL dimres'!$A$2:$E$18,5)*$E206)*4)/1000000)</f>
        <v>0.66355200000000003</v>
      </c>
    </row>
    <row r="207" spans="1:16" ht="13">
      <c r="A207" s="16">
        <v>1</v>
      </c>
      <c r="B207" s="17" t="s">
        <v>635</v>
      </c>
      <c r="C207" s="220" t="s">
        <v>1056</v>
      </c>
      <c r="D207" s="75" t="s">
        <v>871</v>
      </c>
      <c r="E207" s="76">
        <v>12</v>
      </c>
      <c r="F207" s="16" t="s">
        <v>702</v>
      </c>
      <c r="G207" s="16">
        <v>1</v>
      </c>
      <c r="H207" s="15" t="s">
        <v>2934</v>
      </c>
      <c r="I207" s="15" t="s">
        <v>2898</v>
      </c>
      <c r="J207" s="15">
        <v>1</v>
      </c>
      <c r="K207" s="15">
        <v>1</v>
      </c>
      <c r="L207" s="16">
        <v>2</v>
      </c>
      <c r="M207" s="77">
        <f>$G207*(((VLOOKUP($H207,'hist AL dimres'!$A$2:$E$18,2)*VLOOKUP($I207,'hist AL dimres'!$A$2:$E$18,2)*VLOOKUP($J207,'hist AL dimres'!$A$2:$E$18,2)*VLOOKUP($K207,'hist AL dimres'!$A$2:$E$18,2)*$E207)*4)/1000000)</f>
        <v>42.467328000000002</v>
      </c>
      <c r="N207" s="77">
        <f>$G207*(((VLOOKUP($H207,'hist AL dimres'!$A$2:$E$18,3)*VLOOKUP($I207,'hist AL dimres'!$A$2:$E$18,3)*VLOOKUP($J207,'hist AL dimres'!$A$2:$E$18,3)*VLOOKUP($K207,'hist AL dimres'!$A$2:$E$18,3)*$E207)*4)/1000000)</f>
        <v>10.616832</v>
      </c>
      <c r="O207" s="77">
        <f>$G207*(((VLOOKUP($H207,'hist AL dimres'!$A$2:$E$18,4)*VLOOKUP($I207,'hist AL dimres'!$A$2:$E$18,4)*VLOOKUP($J207,'hist AL dimres'!$A$2:$E$18,4)*VLOOKUP($K207,'hist AL dimres'!$A$2:$E$18,4)*$E207)*4)/1000000)</f>
        <v>2.6542080000000001</v>
      </c>
      <c r="P207" s="96">
        <f>$G207*(((VLOOKUP($H207,'hist AL dimres'!$A$2:$E$18,5)*VLOOKUP($I207,'hist AL dimres'!$A$2:$E$18,5)*VLOOKUP($J207,'hist AL dimres'!$A$2:$E$18,5)*VLOOKUP($K207,'hist AL dimres'!$A$2:$E$18,5)*$E207)*4)/1000000)</f>
        <v>0.66355200000000003</v>
      </c>
    </row>
    <row r="208" spans="1:16" ht="13">
      <c r="A208" s="16">
        <v>1</v>
      </c>
      <c r="B208" s="17" t="s">
        <v>636</v>
      </c>
      <c r="C208" s="220" t="s">
        <v>1056</v>
      </c>
      <c r="D208" s="75" t="s">
        <v>871</v>
      </c>
      <c r="E208" s="76">
        <v>12</v>
      </c>
      <c r="F208" s="16" t="s">
        <v>702</v>
      </c>
      <c r="G208" s="16">
        <v>1</v>
      </c>
      <c r="H208" s="15" t="s">
        <v>2934</v>
      </c>
      <c r="I208" s="15" t="s">
        <v>2898</v>
      </c>
      <c r="J208" s="15">
        <v>1</v>
      </c>
      <c r="K208" s="15">
        <v>1</v>
      </c>
      <c r="L208" s="16">
        <v>2</v>
      </c>
      <c r="M208" s="77">
        <f>$G208*(((VLOOKUP($H208,'hist AL dimres'!$A$2:$E$18,2)*VLOOKUP($I208,'hist AL dimres'!$A$2:$E$18,2)*VLOOKUP($J208,'hist AL dimres'!$A$2:$E$18,2)*VLOOKUP($K208,'hist AL dimres'!$A$2:$E$18,2)*$E208)*4)/1000000)</f>
        <v>42.467328000000002</v>
      </c>
      <c r="N208" s="77">
        <f>$G208*(((VLOOKUP($H208,'hist AL dimres'!$A$2:$E$18,3)*VLOOKUP($I208,'hist AL dimres'!$A$2:$E$18,3)*VLOOKUP($J208,'hist AL dimres'!$A$2:$E$18,3)*VLOOKUP($K208,'hist AL dimres'!$A$2:$E$18,3)*$E208)*4)/1000000)</f>
        <v>10.616832</v>
      </c>
      <c r="O208" s="77">
        <f>$G208*(((VLOOKUP($H208,'hist AL dimres'!$A$2:$E$18,4)*VLOOKUP($I208,'hist AL dimres'!$A$2:$E$18,4)*VLOOKUP($J208,'hist AL dimres'!$A$2:$E$18,4)*VLOOKUP($K208,'hist AL dimres'!$A$2:$E$18,4)*$E208)*4)/1000000)</f>
        <v>2.6542080000000001</v>
      </c>
      <c r="P208" s="96">
        <f>$G208*(((VLOOKUP($H208,'hist AL dimres'!$A$2:$E$18,5)*VLOOKUP($I208,'hist AL dimres'!$A$2:$E$18,5)*VLOOKUP($J208,'hist AL dimres'!$A$2:$E$18,5)*VLOOKUP($K208,'hist AL dimres'!$A$2:$E$18,5)*$E208)*4)/1000000)</f>
        <v>0.66355200000000003</v>
      </c>
    </row>
    <row r="209" spans="1:16" ht="13">
      <c r="A209" s="16">
        <v>1</v>
      </c>
      <c r="B209" s="17" t="s">
        <v>637</v>
      </c>
      <c r="C209" s="220" t="s">
        <v>1056</v>
      </c>
      <c r="D209" s="75" t="s">
        <v>871</v>
      </c>
      <c r="E209" s="76">
        <v>12</v>
      </c>
      <c r="F209" s="16" t="s">
        <v>702</v>
      </c>
      <c r="G209" s="16">
        <v>1</v>
      </c>
      <c r="H209" s="15" t="s">
        <v>2934</v>
      </c>
      <c r="I209" s="15" t="s">
        <v>2898</v>
      </c>
      <c r="J209" s="15">
        <v>1</v>
      </c>
      <c r="K209" s="15">
        <v>1</v>
      </c>
      <c r="L209" s="16">
        <v>2</v>
      </c>
      <c r="M209" s="77">
        <f>$G209*(((VLOOKUP($H209,'hist AL dimres'!$A$2:$E$18,2)*VLOOKUP($I209,'hist AL dimres'!$A$2:$E$18,2)*VLOOKUP($J209,'hist AL dimres'!$A$2:$E$18,2)*VLOOKUP($K209,'hist AL dimres'!$A$2:$E$18,2)*$E209)*4)/1000000)</f>
        <v>42.467328000000002</v>
      </c>
      <c r="N209" s="77">
        <f>$G209*(((VLOOKUP($H209,'hist AL dimres'!$A$2:$E$18,3)*VLOOKUP($I209,'hist AL dimres'!$A$2:$E$18,3)*VLOOKUP($J209,'hist AL dimres'!$A$2:$E$18,3)*VLOOKUP($K209,'hist AL dimres'!$A$2:$E$18,3)*$E209)*4)/1000000)</f>
        <v>10.616832</v>
      </c>
      <c r="O209" s="77">
        <f>$G209*(((VLOOKUP($H209,'hist AL dimres'!$A$2:$E$18,4)*VLOOKUP($I209,'hist AL dimres'!$A$2:$E$18,4)*VLOOKUP($J209,'hist AL dimres'!$A$2:$E$18,4)*VLOOKUP($K209,'hist AL dimres'!$A$2:$E$18,4)*$E209)*4)/1000000)</f>
        <v>2.6542080000000001</v>
      </c>
      <c r="P209" s="96">
        <f>$G209*(((VLOOKUP($H209,'hist AL dimres'!$A$2:$E$18,5)*VLOOKUP($I209,'hist AL dimres'!$A$2:$E$18,5)*VLOOKUP($J209,'hist AL dimres'!$A$2:$E$18,5)*VLOOKUP($K209,'hist AL dimres'!$A$2:$E$18,5)*$E209)*4)/1000000)</f>
        <v>0.66355200000000003</v>
      </c>
    </row>
    <row r="210" spans="1:16" ht="13">
      <c r="A210" s="16">
        <v>1</v>
      </c>
      <c r="B210" s="17" t="s">
        <v>401</v>
      </c>
      <c r="C210" s="220" t="s">
        <v>1056</v>
      </c>
      <c r="D210" s="75" t="s">
        <v>871</v>
      </c>
      <c r="E210" s="76">
        <v>12</v>
      </c>
      <c r="F210" s="16" t="s">
        <v>702</v>
      </c>
      <c r="G210" s="16">
        <v>1</v>
      </c>
      <c r="H210" s="15" t="s">
        <v>2934</v>
      </c>
      <c r="I210" s="15" t="s">
        <v>2898</v>
      </c>
      <c r="J210" s="15">
        <v>1</v>
      </c>
      <c r="K210" s="15">
        <v>1</v>
      </c>
      <c r="L210" s="16">
        <v>2</v>
      </c>
      <c r="M210" s="77">
        <f>$G210*(((VLOOKUP($H210,'hist AL dimres'!$A$2:$E$18,2)*VLOOKUP($I210,'hist AL dimres'!$A$2:$E$18,2)*VLOOKUP($J210,'hist AL dimres'!$A$2:$E$18,2)*VLOOKUP($K210,'hist AL dimres'!$A$2:$E$18,2)*$E210)*4)/1000000)</f>
        <v>42.467328000000002</v>
      </c>
      <c r="N210" s="77">
        <f>$G210*(((VLOOKUP($H210,'hist AL dimres'!$A$2:$E$18,3)*VLOOKUP($I210,'hist AL dimres'!$A$2:$E$18,3)*VLOOKUP($J210,'hist AL dimres'!$A$2:$E$18,3)*VLOOKUP($K210,'hist AL dimres'!$A$2:$E$18,3)*$E210)*4)/1000000)</f>
        <v>10.616832</v>
      </c>
      <c r="O210" s="77">
        <f>$G210*(((VLOOKUP($H210,'hist AL dimres'!$A$2:$E$18,4)*VLOOKUP($I210,'hist AL dimres'!$A$2:$E$18,4)*VLOOKUP($J210,'hist AL dimres'!$A$2:$E$18,4)*VLOOKUP($K210,'hist AL dimres'!$A$2:$E$18,4)*$E210)*4)/1000000)</f>
        <v>2.6542080000000001</v>
      </c>
      <c r="P210" s="96">
        <f>$G210*(((VLOOKUP($H210,'hist AL dimres'!$A$2:$E$18,5)*VLOOKUP($I210,'hist AL dimres'!$A$2:$E$18,5)*VLOOKUP($J210,'hist AL dimres'!$A$2:$E$18,5)*VLOOKUP($K210,'hist AL dimres'!$A$2:$E$18,5)*$E210)*4)/1000000)</f>
        <v>0.66355200000000003</v>
      </c>
    </row>
    <row r="211" spans="1:16" ht="13">
      <c r="A211" s="16">
        <v>1</v>
      </c>
      <c r="B211" s="17" t="s">
        <v>402</v>
      </c>
      <c r="C211" s="220" t="s">
        <v>1056</v>
      </c>
      <c r="D211" s="75" t="s">
        <v>871</v>
      </c>
      <c r="E211" s="76">
        <v>12</v>
      </c>
      <c r="F211" s="16" t="s">
        <v>702</v>
      </c>
      <c r="G211" s="16">
        <v>1</v>
      </c>
      <c r="H211" s="15" t="s">
        <v>2934</v>
      </c>
      <c r="I211" s="15" t="s">
        <v>2898</v>
      </c>
      <c r="J211" s="15">
        <v>1</v>
      </c>
      <c r="K211" s="15">
        <v>1</v>
      </c>
      <c r="L211" s="16">
        <v>2</v>
      </c>
      <c r="M211" s="77">
        <f>$G211*(((VLOOKUP($H211,'hist AL dimres'!$A$2:$E$18,2)*VLOOKUP($I211,'hist AL dimres'!$A$2:$E$18,2)*VLOOKUP($J211,'hist AL dimres'!$A$2:$E$18,2)*VLOOKUP($K211,'hist AL dimres'!$A$2:$E$18,2)*$E211)*4)/1000000)</f>
        <v>42.467328000000002</v>
      </c>
      <c r="N211" s="77">
        <f>$G211*(((VLOOKUP($H211,'hist AL dimres'!$A$2:$E$18,3)*VLOOKUP($I211,'hist AL dimres'!$A$2:$E$18,3)*VLOOKUP($J211,'hist AL dimres'!$A$2:$E$18,3)*VLOOKUP($K211,'hist AL dimres'!$A$2:$E$18,3)*$E211)*4)/1000000)</f>
        <v>10.616832</v>
      </c>
      <c r="O211" s="77">
        <f>$G211*(((VLOOKUP($H211,'hist AL dimres'!$A$2:$E$18,4)*VLOOKUP($I211,'hist AL dimres'!$A$2:$E$18,4)*VLOOKUP($J211,'hist AL dimres'!$A$2:$E$18,4)*VLOOKUP($K211,'hist AL dimres'!$A$2:$E$18,4)*$E211)*4)/1000000)</f>
        <v>2.6542080000000001</v>
      </c>
      <c r="P211" s="96">
        <f>$G211*(((VLOOKUP($H211,'hist AL dimres'!$A$2:$E$18,5)*VLOOKUP($I211,'hist AL dimres'!$A$2:$E$18,5)*VLOOKUP($J211,'hist AL dimres'!$A$2:$E$18,5)*VLOOKUP($K211,'hist AL dimres'!$A$2:$E$18,5)*$E211)*4)/1000000)</f>
        <v>0.66355200000000003</v>
      </c>
    </row>
    <row r="212" spans="1:16" ht="13">
      <c r="A212" s="16">
        <v>1</v>
      </c>
      <c r="B212" s="17" t="s">
        <v>625</v>
      </c>
      <c r="C212" s="220" t="s">
        <v>1056</v>
      </c>
      <c r="D212" s="75" t="s">
        <v>871</v>
      </c>
      <c r="E212" s="76">
        <v>12</v>
      </c>
      <c r="F212" s="16" t="s">
        <v>702</v>
      </c>
      <c r="G212" s="16">
        <v>1</v>
      </c>
      <c r="H212" s="15" t="s">
        <v>2934</v>
      </c>
      <c r="I212" s="15" t="s">
        <v>2898</v>
      </c>
      <c r="J212" s="15">
        <v>1</v>
      </c>
      <c r="K212" s="15">
        <v>1</v>
      </c>
      <c r="L212" s="16">
        <v>2</v>
      </c>
      <c r="M212" s="77">
        <f>$G212*(((VLOOKUP($H212,'hist AL dimres'!$A$2:$E$18,2)*VLOOKUP($I212,'hist AL dimres'!$A$2:$E$18,2)*VLOOKUP($J212,'hist AL dimres'!$A$2:$E$18,2)*VLOOKUP($K212,'hist AL dimres'!$A$2:$E$18,2)*$E212)*4)/1000000)</f>
        <v>42.467328000000002</v>
      </c>
      <c r="N212" s="77">
        <f>$G212*(((VLOOKUP($H212,'hist AL dimres'!$A$2:$E$18,3)*VLOOKUP($I212,'hist AL dimres'!$A$2:$E$18,3)*VLOOKUP($J212,'hist AL dimres'!$A$2:$E$18,3)*VLOOKUP($K212,'hist AL dimres'!$A$2:$E$18,3)*$E212)*4)/1000000)</f>
        <v>10.616832</v>
      </c>
      <c r="O212" s="77">
        <f>$G212*(((VLOOKUP($H212,'hist AL dimres'!$A$2:$E$18,4)*VLOOKUP($I212,'hist AL dimres'!$A$2:$E$18,4)*VLOOKUP($J212,'hist AL dimres'!$A$2:$E$18,4)*VLOOKUP($K212,'hist AL dimres'!$A$2:$E$18,4)*$E212)*4)/1000000)</f>
        <v>2.6542080000000001</v>
      </c>
      <c r="P212" s="96">
        <f>$G212*(((VLOOKUP($H212,'hist AL dimres'!$A$2:$E$18,5)*VLOOKUP($I212,'hist AL dimres'!$A$2:$E$18,5)*VLOOKUP($J212,'hist AL dimres'!$A$2:$E$18,5)*VLOOKUP($K212,'hist AL dimres'!$A$2:$E$18,5)*$E212)*4)/1000000)</f>
        <v>0.66355200000000003</v>
      </c>
    </row>
    <row r="213" spans="1:16" ht="13">
      <c r="A213" s="16">
        <v>1</v>
      </c>
      <c r="B213" s="17" t="s">
        <v>626</v>
      </c>
      <c r="C213" s="220" t="s">
        <v>1056</v>
      </c>
      <c r="D213" s="75" t="s">
        <v>871</v>
      </c>
      <c r="E213" s="76">
        <v>12</v>
      </c>
      <c r="F213" s="16" t="s">
        <v>702</v>
      </c>
      <c r="G213" s="16">
        <v>1</v>
      </c>
      <c r="H213" s="15" t="s">
        <v>2934</v>
      </c>
      <c r="I213" s="15" t="s">
        <v>2898</v>
      </c>
      <c r="J213" s="15">
        <v>1</v>
      </c>
      <c r="K213" s="15">
        <v>1</v>
      </c>
      <c r="L213" s="16">
        <v>2</v>
      </c>
      <c r="M213" s="77">
        <f>$G213*(((VLOOKUP($H213,'hist AL dimres'!$A$2:$E$18,2)*VLOOKUP($I213,'hist AL dimres'!$A$2:$E$18,2)*VLOOKUP($J213,'hist AL dimres'!$A$2:$E$18,2)*VLOOKUP($K213,'hist AL dimres'!$A$2:$E$18,2)*$E213)*4)/1000000)</f>
        <v>42.467328000000002</v>
      </c>
      <c r="N213" s="77">
        <f>$G213*(((VLOOKUP($H213,'hist AL dimres'!$A$2:$E$18,3)*VLOOKUP($I213,'hist AL dimres'!$A$2:$E$18,3)*VLOOKUP($J213,'hist AL dimres'!$A$2:$E$18,3)*VLOOKUP($K213,'hist AL dimres'!$A$2:$E$18,3)*$E213)*4)/1000000)</f>
        <v>10.616832</v>
      </c>
      <c r="O213" s="77">
        <f>$G213*(((VLOOKUP($H213,'hist AL dimres'!$A$2:$E$18,4)*VLOOKUP($I213,'hist AL dimres'!$A$2:$E$18,4)*VLOOKUP($J213,'hist AL dimres'!$A$2:$E$18,4)*VLOOKUP($K213,'hist AL dimres'!$A$2:$E$18,4)*$E213)*4)/1000000)</f>
        <v>2.6542080000000001</v>
      </c>
      <c r="P213" s="96">
        <f>$G213*(((VLOOKUP($H213,'hist AL dimres'!$A$2:$E$18,5)*VLOOKUP($I213,'hist AL dimres'!$A$2:$E$18,5)*VLOOKUP($J213,'hist AL dimres'!$A$2:$E$18,5)*VLOOKUP($K213,'hist AL dimres'!$A$2:$E$18,5)*$E213)*4)/1000000)</f>
        <v>0.66355200000000003</v>
      </c>
    </row>
    <row r="214" spans="1:16" ht="13">
      <c r="A214" s="16">
        <v>1</v>
      </c>
      <c r="B214" s="17" t="s">
        <v>627</v>
      </c>
      <c r="C214" s="220" t="s">
        <v>1056</v>
      </c>
      <c r="D214" s="75" t="s">
        <v>871</v>
      </c>
      <c r="E214" s="76">
        <v>12</v>
      </c>
      <c r="F214" s="16" t="s">
        <v>702</v>
      </c>
      <c r="G214" s="16">
        <v>1</v>
      </c>
      <c r="H214" s="15" t="s">
        <v>2934</v>
      </c>
      <c r="I214" s="15" t="s">
        <v>2898</v>
      </c>
      <c r="J214" s="15">
        <v>1</v>
      </c>
      <c r="K214" s="15">
        <v>1</v>
      </c>
      <c r="L214" s="16">
        <v>2</v>
      </c>
      <c r="M214" s="77">
        <f>$G214*(((VLOOKUP($H214,'hist AL dimres'!$A$2:$E$18,2)*VLOOKUP($I214,'hist AL dimres'!$A$2:$E$18,2)*VLOOKUP($J214,'hist AL dimres'!$A$2:$E$18,2)*VLOOKUP($K214,'hist AL dimres'!$A$2:$E$18,2)*$E214)*4)/1000000)</f>
        <v>42.467328000000002</v>
      </c>
      <c r="N214" s="77">
        <f>$G214*(((VLOOKUP($H214,'hist AL dimres'!$A$2:$E$18,3)*VLOOKUP($I214,'hist AL dimres'!$A$2:$E$18,3)*VLOOKUP($J214,'hist AL dimres'!$A$2:$E$18,3)*VLOOKUP($K214,'hist AL dimres'!$A$2:$E$18,3)*$E214)*4)/1000000)</f>
        <v>10.616832</v>
      </c>
      <c r="O214" s="77">
        <f>$G214*(((VLOOKUP($H214,'hist AL dimres'!$A$2:$E$18,4)*VLOOKUP($I214,'hist AL dimres'!$A$2:$E$18,4)*VLOOKUP($J214,'hist AL dimres'!$A$2:$E$18,4)*VLOOKUP($K214,'hist AL dimres'!$A$2:$E$18,4)*$E214)*4)/1000000)</f>
        <v>2.6542080000000001</v>
      </c>
      <c r="P214" s="96">
        <f>$G214*(((VLOOKUP($H214,'hist AL dimres'!$A$2:$E$18,5)*VLOOKUP($I214,'hist AL dimres'!$A$2:$E$18,5)*VLOOKUP($J214,'hist AL dimres'!$A$2:$E$18,5)*VLOOKUP($K214,'hist AL dimres'!$A$2:$E$18,5)*$E214)*4)/1000000)</f>
        <v>0.66355200000000003</v>
      </c>
    </row>
    <row r="215" spans="1:16" ht="13">
      <c r="A215" s="16">
        <v>1</v>
      </c>
      <c r="B215" s="17" t="s">
        <v>628</v>
      </c>
      <c r="C215" s="220" t="s">
        <v>1056</v>
      </c>
      <c r="D215" s="75" t="s">
        <v>871</v>
      </c>
      <c r="E215" s="76">
        <v>12</v>
      </c>
      <c r="F215" s="16" t="s">
        <v>702</v>
      </c>
      <c r="G215" s="16">
        <v>1</v>
      </c>
      <c r="H215" s="15" t="s">
        <v>2934</v>
      </c>
      <c r="I215" s="15" t="s">
        <v>2898</v>
      </c>
      <c r="J215" s="15">
        <v>1</v>
      </c>
      <c r="K215" s="15">
        <v>1</v>
      </c>
      <c r="L215" s="16">
        <v>2</v>
      </c>
      <c r="M215" s="77">
        <f>$G215*(((VLOOKUP($H215,'hist AL dimres'!$A$2:$E$18,2)*VLOOKUP($I215,'hist AL dimres'!$A$2:$E$18,2)*VLOOKUP($J215,'hist AL dimres'!$A$2:$E$18,2)*VLOOKUP($K215,'hist AL dimres'!$A$2:$E$18,2)*$E215)*4)/1000000)</f>
        <v>42.467328000000002</v>
      </c>
      <c r="N215" s="77">
        <f>$G215*(((VLOOKUP($H215,'hist AL dimres'!$A$2:$E$18,3)*VLOOKUP($I215,'hist AL dimres'!$A$2:$E$18,3)*VLOOKUP($J215,'hist AL dimres'!$A$2:$E$18,3)*VLOOKUP($K215,'hist AL dimres'!$A$2:$E$18,3)*$E215)*4)/1000000)</f>
        <v>10.616832</v>
      </c>
      <c r="O215" s="77">
        <f>$G215*(((VLOOKUP($H215,'hist AL dimres'!$A$2:$E$18,4)*VLOOKUP($I215,'hist AL dimres'!$A$2:$E$18,4)*VLOOKUP($J215,'hist AL dimres'!$A$2:$E$18,4)*VLOOKUP($K215,'hist AL dimres'!$A$2:$E$18,4)*$E215)*4)/1000000)</f>
        <v>2.6542080000000001</v>
      </c>
      <c r="P215" s="96">
        <f>$G215*(((VLOOKUP($H215,'hist AL dimres'!$A$2:$E$18,5)*VLOOKUP($I215,'hist AL dimres'!$A$2:$E$18,5)*VLOOKUP($J215,'hist AL dimres'!$A$2:$E$18,5)*VLOOKUP($K215,'hist AL dimres'!$A$2:$E$18,5)*$E215)*4)/1000000)</f>
        <v>0.66355200000000003</v>
      </c>
    </row>
    <row r="216" spans="1:16" ht="13">
      <c r="A216" s="16">
        <v>1</v>
      </c>
      <c r="B216" s="17" t="s">
        <v>629</v>
      </c>
      <c r="C216" s="220" t="s">
        <v>1056</v>
      </c>
      <c r="D216" s="75" t="s">
        <v>871</v>
      </c>
      <c r="E216" s="76">
        <v>12</v>
      </c>
      <c r="F216" s="16" t="s">
        <v>702</v>
      </c>
      <c r="G216" s="16">
        <v>1</v>
      </c>
      <c r="H216" s="15" t="s">
        <v>2934</v>
      </c>
      <c r="I216" s="15" t="s">
        <v>2898</v>
      </c>
      <c r="J216" s="15">
        <v>1</v>
      </c>
      <c r="K216" s="15">
        <v>1</v>
      </c>
      <c r="L216" s="16">
        <v>2</v>
      </c>
      <c r="M216" s="77">
        <f>$G216*(((VLOOKUP($H216,'hist AL dimres'!$A$2:$E$18,2)*VLOOKUP($I216,'hist AL dimres'!$A$2:$E$18,2)*VLOOKUP($J216,'hist AL dimres'!$A$2:$E$18,2)*VLOOKUP($K216,'hist AL dimres'!$A$2:$E$18,2)*$E216)*4)/1000000)</f>
        <v>42.467328000000002</v>
      </c>
      <c r="N216" s="77">
        <f>$G216*(((VLOOKUP($H216,'hist AL dimres'!$A$2:$E$18,3)*VLOOKUP($I216,'hist AL dimres'!$A$2:$E$18,3)*VLOOKUP($J216,'hist AL dimres'!$A$2:$E$18,3)*VLOOKUP($K216,'hist AL dimres'!$A$2:$E$18,3)*$E216)*4)/1000000)</f>
        <v>10.616832</v>
      </c>
      <c r="O216" s="77">
        <f>$G216*(((VLOOKUP($H216,'hist AL dimres'!$A$2:$E$18,4)*VLOOKUP($I216,'hist AL dimres'!$A$2:$E$18,4)*VLOOKUP($J216,'hist AL dimres'!$A$2:$E$18,4)*VLOOKUP($K216,'hist AL dimres'!$A$2:$E$18,4)*$E216)*4)/1000000)</f>
        <v>2.6542080000000001</v>
      </c>
      <c r="P216" s="96">
        <f>$G216*(((VLOOKUP($H216,'hist AL dimres'!$A$2:$E$18,5)*VLOOKUP($I216,'hist AL dimres'!$A$2:$E$18,5)*VLOOKUP($J216,'hist AL dimres'!$A$2:$E$18,5)*VLOOKUP($K216,'hist AL dimres'!$A$2:$E$18,5)*$E216)*4)/1000000)</f>
        <v>0.66355200000000003</v>
      </c>
    </row>
    <row r="217" spans="1:16" ht="13">
      <c r="A217" s="16">
        <v>1</v>
      </c>
      <c r="B217" s="17" t="s">
        <v>630</v>
      </c>
      <c r="C217" s="220" t="s">
        <v>1056</v>
      </c>
      <c r="D217" s="75" t="s">
        <v>871</v>
      </c>
      <c r="E217" s="76">
        <v>12</v>
      </c>
      <c r="F217" s="16" t="s">
        <v>702</v>
      </c>
      <c r="G217" s="16">
        <v>1</v>
      </c>
      <c r="H217" s="15" t="s">
        <v>2934</v>
      </c>
      <c r="I217" s="15" t="s">
        <v>2898</v>
      </c>
      <c r="J217" s="15">
        <v>1</v>
      </c>
      <c r="K217" s="15">
        <v>1</v>
      </c>
      <c r="L217" s="16">
        <v>2</v>
      </c>
      <c r="M217" s="77">
        <f>$G217*(((VLOOKUP($H217,'hist AL dimres'!$A$2:$E$18,2)*VLOOKUP($I217,'hist AL dimres'!$A$2:$E$18,2)*VLOOKUP($J217,'hist AL dimres'!$A$2:$E$18,2)*VLOOKUP($K217,'hist AL dimres'!$A$2:$E$18,2)*$E217)*4)/1000000)</f>
        <v>42.467328000000002</v>
      </c>
      <c r="N217" s="77">
        <f>$G217*(((VLOOKUP($H217,'hist AL dimres'!$A$2:$E$18,3)*VLOOKUP($I217,'hist AL dimres'!$A$2:$E$18,3)*VLOOKUP($J217,'hist AL dimres'!$A$2:$E$18,3)*VLOOKUP($K217,'hist AL dimres'!$A$2:$E$18,3)*$E217)*4)/1000000)</f>
        <v>10.616832</v>
      </c>
      <c r="O217" s="77">
        <f>$G217*(((VLOOKUP($H217,'hist AL dimres'!$A$2:$E$18,4)*VLOOKUP($I217,'hist AL dimres'!$A$2:$E$18,4)*VLOOKUP($J217,'hist AL dimres'!$A$2:$E$18,4)*VLOOKUP($K217,'hist AL dimres'!$A$2:$E$18,4)*$E217)*4)/1000000)</f>
        <v>2.6542080000000001</v>
      </c>
      <c r="P217" s="96">
        <f>$G217*(((VLOOKUP($H217,'hist AL dimres'!$A$2:$E$18,5)*VLOOKUP($I217,'hist AL dimres'!$A$2:$E$18,5)*VLOOKUP($J217,'hist AL dimres'!$A$2:$E$18,5)*VLOOKUP($K217,'hist AL dimres'!$A$2:$E$18,5)*$E217)*4)/1000000)</f>
        <v>0.66355200000000003</v>
      </c>
    </row>
    <row r="218" spans="1:16" ht="13">
      <c r="A218" s="16">
        <v>1</v>
      </c>
      <c r="B218" s="17" t="s">
        <v>631</v>
      </c>
      <c r="C218" s="220" t="s">
        <v>1056</v>
      </c>
      <c r="D218" s="75" t="s">
        <v>871</v>
      </c>
      <c r="E218" s="76">
        <v>12</v>
      </c>
      <c r="F218" s="16" t="s">
        <v>702</v>
      </c>
      <c r="G218" s="16">
        <v>1</v>
      </c>
      <c r="H218" s="15" t="s">
        <v>2934</v>
      </c>
      <c r="I218" s="15" t="s">
        <v>2898</v>
      </c>
      <c r="J218" s="15">
        <v>1</v>
      </c>
      <c r="K218" s="15">
        <v>1</v>
      </c>
      <c r="L218" s="16">
        <v>2</v>
      </c>
      <c r="M218" s="77">
        <f>$G218*(((VLOOKUP($H218,'hist AL dimres'!$A$2:$E$18,2)*VLOOKUP($I218,'hist AL dimres'!$A$2:$E$18,2)*VLOOKUP($J218,'hist AL dimres'!$A$2:$E$18,2)*VLOOKUP($K218,'hist AL dimres'!$A$2:$E$18,2)*$E218)*4)/1000000)</f>
        <v>42.467328000000002</v>
      </c>
      <c r="N218" s="77">
        <f>$G218*(((VLOOKUP($H218,'hist AL dimres'!$A$2:$E$18,3)*VLOOKUP($I218,'hist AL dimres'!$A$2:$E$18,3)*VLOOKUP($J218,'hist AL dimres'!$A$2:$E$18,3)*VLOOKUP($K218,'hist AL dimres'!$A$2:$E$18,3)*$E218)*4)/1000000)</f>
        <v>10.616832</v>
      </c>
      <c r="O218" s="77">
        <f>$G218*(((VLOOKUP($H218,'hist AL dimres'!$A$2:$E$18,4)*VLOOKUP($I218,'hist AL dimres'!$A$2:$E$18,4)*VLOOKUP($J218,'hist AL dimres'!$A$2:$E$18,4)*VLOOKUP($K218,'hist AL dimres'!$A$2:$E$18,4)*$E218)*4)/1000000)</f>
        <v>2.6542080000000001</v>
      </c>
      <c r="P218" s="96">
        <f>$G218*(((VLOOKUP($H218,'hist AL dimres'!$A$2:$E$18,5)*VLOOKUP($I218,'hist AL dimres'!$A$2:$E$18,5)*VLOOKUP($J218,'hist AL dimres'!$A$2:$E$18,5)*VLOOKUP($K218,'hist AL dimres'!$A$2:$E$18,5)*$E218)*4)/1000000)</f>
        <v>0.66355200000000003</v>
      </c>
    </row>
    <row r="219" spans="1:16" ht="13">
      <c r="A219" s="16">
        <v>1</v>
      </c>
      <c r="B219" s="17" t="s">
        <v>846</v>
      </c>
      <c r="C219" s="220" t="s">
        <v>1056</v>
      </c>
      <c r="D219" s="75" t="s">
        <v>871</v>
      </c>
      <c r="E219" s="76">
        <v>12</v>
      </c>
      <c r="F219" s="16" t="s">
        <v>702</v>
      </c>
      <c r="G219" s="16">
        <v>1</v>
      </c>
      <c r="H219" s="15" t="s">
        <v>2934</v>
      </c>
      <c r="I219" s="15" t="s">
        <v>2898</v>
      </c>
      <c r="J219" s="15">
        <v>1</v>
      </c>
      <c r="K219" s="15">
        <v>1</v>
      </c>
      <c r="L219" s="16">
        <v>2</v>
      </c>
      <c r="M219" s="77">
        <f>$G219*(((VLOOKUP($H219,'hist AL dimres'!$A$2:$E$18,2)*VLOOKUP($I219,'hist AL dimres'!$A$2:$E$18,2)*VLOOKUP($J219,'hist AL dimres'!$A$2:$E$18,2)*VLOOKUP($K219,'hist AL dimres'!$A$2:$E$18,2)*$E219)*4)/1000000)</f>
        <v>42.467328000000002</v>
      </c>
      <c r="N219" s="77">
        <f>$G219*(((VLOOKUP($H219,'hist AL dimres'!$A$2:$E$18,3)*VLOOKUP($I219,'hist AL dimres'!$A$2:$E$18,3)*VLOOKUP($J219,'hist AL dimres'!$A$2:$E$18,3)*VLOOKUP($K219,'hist AL dimres'!$A$2:$E$18,3)*$E219)*4)/1000000)</f>
        <v>10.616832</v>
      </c>
      <c r="O219" s="77">
        <f>$G219*(((VLOOKUP($H219,'hist AL dimres'!$A$2:$E$18,4)*VLOOKUP($I219,'hist AL dimres'!$A$2:$E$18,4)*VLOOKUP($J219,'hist AL dimres'!$A$2:$E$18,4)*VLOOKUP($K219,'hist AL dimres'!$A$2:$E$18,4)*$E219)*4)/1000000)</f>
        <v>2.6542080000000001</v>
      </c>
      <c r="P219" s="96">
        <f>$G219*(((VLOOKUP($H219,'hist AL dimres'!$A$2:$E$18,5)*VLOOKUP($I219,'hist AL dimres'!$A$2:$E$18,5)*VLOOKUP($J219,'hist AL dimres'!$A$2:$E$18,5)*VLOOKUP($K219,'hist AL dimres'!$A$2:$E$18,5)*$E219)*4)/1000000)</f>
        <v>0.66355200000000003</v>
      </c>
    </row>
    <row r="220" spans="1:16" ht="13">
      <c r="A220" s="16">
        <v>1</v>
      </c>
      <c r="B220" s="17" t="s">
        <v>847</v>
      </c>
      <c r="C220" s="220" t="s">
        <v>1056</v>
      </c>
      <c r="D220" s="75" t="s">
        <v>871</v>
      </c>
      <c r="E220" s="76">
        <v>12</v>
      </c>
      <c r="F220" s="16" t="s">
        <v>702</v>
      </c>
      <c r="G220" s="16">
        <v>1</v>
      </c>
      <c r="H220" s="15" t="s">
        <v>2934</v>
      </c>
      <c r="I220" s="15" t="s">
        <v>2898</v>
      </c>
      <c r="J220" s="15">
        <v>1</v>
      </c>
      <c r="K220" s="15">
        <v>1</v>
      </c>
      <c r="L220" s="16">
        <v>2</v>
      </c>
      <c r="M220" s="77">
        <f>$G220*(((VLOOKUP($H220,'hist AL dimres'!$A$2:$E$18,2)*VLOOKUP($I220,'hist AL dimres'!$A$2:$E$18,2)*VLOOKUP($J220,'hist AL dimres'!$A$2:$E$18,2)*VLOOKUP($K220,'hist AL dimres'!$A$2:$E$18,2)*$E220)*4)/1000000)</f>
        <v>42.467328000000002</v>
      </c>
      <c r="N220" s="77">
        <f>$G220*(((VLOOKUP($H220,'hist AL dimres'!$A$2:$E$18,3)*VLOOKUP($I220,'hist AL dimres'!$A$2:$E$18,3)*VLOOKUP($J220,'hist AL dimres'!$A$2:$E$18,3)*VLOOKUP($K220,'hist AL dimres'!$A$2:$E$18,3)*$E220)*4)/1000000)</f>
        <v>10.616832</v>
      </c>
      <c r="O220" s="77">
        <f>$G220*(((VLOOKUP($H220,'hist AL dimres'!$A$2:$E$18,4)*VLOOKUP($I220,'hist AL dimres'!$A$2:$E$18,4)*VLOOKUP($J220,'hist AL dimres'!$A$2:$E$18,4)*VLOOKUP($K220,'hist AL dimres'!$A$2:$E$18,4)*$E220)*4)/1000000)</f>
        <v>2.6542080000000001</v>
      </c>
      <c r="P220" s="96">
        <f>$G220*(((VLOOKUP($H220,'hist AL dimres'!$A$2:$E$18,5)*VLOOKUP($I220,'hist AL dimres'!$A$2:$E$18,5)*VLOOKUP($J220,'hist AL dimres'!$A$2:$E$18,5)*VLOOKUP($K220,'hist AL dimres'!$A$2:$E$18,5)*$E220)*4)/1000000)</f>
        <v>0.66355200000000003</v>
      </c>
    </row>
    <row r="221" spans="1:16" ht="13">
      <c r="A221" s="16">
        <v>1</v>
      </c>
      <c r="B221" s="17" t="s">
        <v>848</v>
      </c>
      <c r="C221" s="220" t="s">
        <v>1056</v>
      </c>
      <c r="D221" s="75" t="s">
        <v>871</v>
      </c>
      <c r="E221" s="76">
        <v>12</v>
      </c>
      <c r="F221" s="16" t="s">
        <v>702</v>
      </c>
      <c r="G221" s="16">
        <v>1</v>
      </c>
      <c r="H221" s="15" t="s">
        <v>2934</v>
      </c>
      <c r="I221" s="15" t="s">
        <v>2898</v>
      </c>
      <c r="J221" s="15">
        <v>1</v>
      </c>
      <c r="K221" s="15">
        <v>1</v>
      </c>
      <c r="L221" s="16">
        <v>2</v>
      </c>
      <c r="M221" s="77">
        <f>$G221*(((VLOOKUP($H221,'hist AL dimres'!$A$2:$E$18,2)*VLOOKUP($I221,'hist AL dimres'!$A$2:$E$18,2)*VLOOKUP($J221,'hist AL dimres'!$A$2:$E$18,2)*VLOOKUP($K221,'hist AL dimres'!$A$2:$E$18,2)*$E221)*4)/1000000)</f>
        <v>42.467328000000002</v>
      </c>
      <c r="N221" s="77">
        <f>$G221*(((VLOOKUP($H221,'hist AL dimres'!$A$2:$E$18,3)*VLOOKUP($I221,'hist AL dimres'!$A$2:$E$18,3)*VLOOKUP($J221,'hist AL dimres'!$A$2:$E$18,3)*VLOOKUP($K221,'hist AL dimres'!$A$2:$E$18,3)*$E221)*4)/1000000)</f>
        <v>10.616832</v>
      </c>
      <c r="O221" s="77">
        <f>$G221*(((VLOOKUP($H221,'hist AL dimres'!$A$2:$E$18,4)*VLOOKUP($I221,'hist AL dimres'!$A$2:$E$18,4)*VLOOKUP($J221,'hist AL dimres'!$A$2:$E$18,4)*VLOOKUP($K221,'hist AL dimres'!$A$2:$E$18,4)*$E221)*4)/1000000)</f>
        <v>2.6542080000000001</v>
      </c>
      <c r="P221" s="96">
        <f>$G221*(((VLOOKUP($H221,'hist AL dimres'!$A$2:$E$18,5)*VLOOKUP($I221,'hist AL dimres'!$A$2:$E$18,5)*VLOOKUP($J221,'hist AL dimres'!$A$2:$E$18,5)*VLOOKUP($K221,'hist AL dimres'!$A$2:$E$18,5)*$E221)*4)/1000000)</f>
        <v>0.66355200000000003</v>
      </c>
    </row>
    <row r="222" spans="1:16" ht="13">
      <c r="A222" s="16">
        <v>1</v>
      </c>
      <c r="B222" s="17" t="s">
        <v>1037</v>
      </c>
      <c r="C222" s="220" t="s">
        <v>1056</v>
      </c>
      <c r="D222" s="75" t="s">
        <v>871</v>
      </c>
      <c r="E222" s="76">
        <v>12</v>
      </c>
      <c r="F222" s="16" t="s">
        <v>702</v>
      </c>
      <c r="G222" s="16">
        <v>1</v>
      </c>
      <c r="H222" s="15" t="s">
        <v>2934</v>
      </c>
      <c r="I222" s="15" t="s">
        <v>2898</v>
      </c>
      <c r="J222" s="15">
        <v>1</v>
      </c>
      <c r="K222" s="15">
        <v>1</v>
      </c>
      <c r="L222" s="16">
        <v>2</v>
      </c>
      <c r="M222" s="77">
        <f>$G222*(((VLOOKUP($H222,'hist AL dimres'!$A$2:$E$18,2)*VLOOKUP($I222,'hist AL dimres'!$A$2:$E$18,2)*VLOOKUP($J222,'hist AL dimres'!$A$2:$E$18,2)*VLOOKUP($K222,'hist AL dimres'!$A$2:$E$18,2)*$E222)*4)/1000000)</f>
        <v>42.467328000000002</v>
      </c>
      <c r="N222" s="77">
        <f>$G222*(((VLOOKUP($H222,'hist AL dimres'!$A$2:$E$18,3)*VLOOKUP($I222,'hist AL dimres'!$A$2:$E$18,3)*VLOOKUP($J222,'hist AL dimres'!$A$2:$E$18,3)*VLOOKUP($K222,'hist AL dimres'!$A$2:$E$18,3)*$E222)*4)/1000000)</f>
        <v>10.616832</v>
      </c>
      <c r="O222" s="77">
        <f>$G222*(((VLOOKUP($H222,'hist AL dimres'!$A$2:$E$18,4)*VLOOKUP($I222,'hist AL dimres'!$A$2:$E$18,4)*VLOOKUP($J222,'hist AL dimres'!$A$2:$E$18,4)*VLOOKUP($K222,'hist AL dimres'!$A$2:$E$18,4)*$E222)*4)/1000000)</f>
        <v>2.6542080000000001</v>
      </c>
      <c r="P222" s="96">
        <f>$G222*(((VLOOKUP($H222,'hist AL dimres'!$A$2:$E$18,5)*VLOOKUP($I222,'hist AL dimres'!$A$2:$E$18,5)*VLOOKUP($J222,'hist AL dimres'!$A$2:$E$18,5)*VLOOKUP($K222,'hist AL dimres'!$A$2:$E$18,5)*$E222)*4)/1000000)</f>
        <v>0.66355200000000003</v>
      </c>
    </row>
    <row r="223" spans="1:16" ht="13">
      <c r="A223" s="16">
        <v>1</v>
      </c>
      <c r="B223" s="17" t="s">
        <v>1038</v>
      </c>
      <c r="C223" s="220" t="s">
        <v>1056</v>
      </c>
      <c r="D223" s="75" t="s">
        <v>871</v>
      </c>
      <c r="E223" s="76">
        <v>12</v>
      </c>
      <c r="F223" s="16" t="s">
        <v>702</v>
      </c>
      <c r="G223" s="16">
        <v>1</v>
      </c>
      <c r="H223" s="15" t="s">
        <v>2934</v>
      </c>
      <c r="I223" s="15" t="s">
        <v>2898</v>
      </c>
      <c r="J223" s="15">
        <v>1</v>
      </c>
      <c r="K223" s="15">
        <v>1</v>
      </c>
      <c r="L223" s="16">
        <v>2</v>
      </c>
      <c r="M223" s="77">
        <f>$G223*(((VLOOKUP($H223,'hist AL dimres'!$A$2:$E$18,2)*VLOOKUP($I223,'hist AL dimres'!$A$2:$E$18,2)*VLOOKUP($J223,'hist AL dimres'!$A$2:$E$18,2)*VLOOKUP($K223,'hist AL dimres'!$A$2:$E$18,2)*$E223)*4)/1000000)</f>
        <v>42.467328000000002</v>
      </c>
      <c r="N223" s="77">
        <f>$G223*(((VLOOKUP($H223,'hist AL dimres'!$A$2:$E$18,3)*VLOOKUP($I223,'hist AL dimres'!$A$2:$E$18,3)*VLOOKUP($J223,'hist AL dimres'!$A$2:$E$18,3)*VLOOKUP($K223,'hist AL dimres'!$A$2:$E$18,3)*$E223)*4)/1000000)</f>
        <v>10.616832</v>
      </c>
      <c r="O223" s="77">
        <f>$G223*(((VLOOKUP($H223,'hist AL dimres'!$A$2:$E$18,4)*VLOOKUP($I223,'hist AL dimres'!$A$2:$E$18,4)*VLOOKUP($J223,'hist AL dimres'!$A$2:$E$18,4)*VLOOKUP($K223,'hist AL dimres'!$A$2:$E$18,4)*$E223)*4)/1000000)</f>
        <v>2.6542080000000001</v>
      </c>
      <c r="P223" s="96">
        <f>$G223*(((VLOOKUP($H223,'hist AL dimres'!$A$2:$E$18,5)*VLOOKUP($I223,'hist AL dimres'!$A$2:$E$18,5)*VLOOKUP($J223,'hist AL dimres'!$A$2:$E$18,5)*VLOOKUP($K223,'hist AL dimres'!$A$2:$E$18,5)*$E223)*4)/1000000)</f>
        <v>0.66355200000000003</v>
      </c>
    </row>
    <row r="224" spans="1:16" ht="13">
      <c r="A224" s="16">
        <v>1</v>
      </c>
      <c r="B224" s="17" t="s">
        <v>1039</v>
      </c>
      <c r="C224" s="220" t="s">
        <v>1056</v>
      </c>
      <c r="D224" s="75" t="s">
        <v>871</v>
      </c>
      <c r="E224" s="76">
        <v>12</v>
      </c>
      <c r="F224" s="16" t="s">
        <v>702</v>
      </c>
      <c r="G224" s="16">
        <v>1</v>
      </c>
      <c r="H224" s="15" t="s">
        <v>2934</v>
      </c>
      <c r="I224" s="15" t="s">
        <v>2898</v>
      </c>
      <c r="J224" s="15">
        <v>1</v>
      </c>
      <c r="K224" s="15">
        <v>1</v>
      </c>
      <c r="L224" s="16">
        <v>2</v>
      </c>
      <c r="M224" s="77">
        <f>$G224*(((VLOOKUP($H224,'hist AL dimres'!$A$2:$E$18,2)*VLOOKUP($I224,'hist AL dimres'!$A$2:$E$18,2)*VLOOKUP($J224,'hist AL dimres'!$A$2:$E$18,2)*VLOOKUP($K224,'hist AL dimres'!$A$2:$E$18,2)*$E224)*4)/1000000)</f>
        <v>42.467328000000002</v>
      </c>
      <c r="N224" s="77">
        <f>$G224*(((VLOOKUP($H224,'hist AL dimres'!$A$2:$E$18,3)*VLOOKUP($I224,'hist AL dimres'!$A$2:$E$18,3)*VLOOKUP($J224,'hist AL dimres'!$A$2:$E$18,3)*VLOOKUP($K224,'hist AL dimres'!$A$2:$E$18,3)*$E224)*4)/1000000)</f>
        <v>10.616832</v>
      </c>
      <c r="O224" s="77">
        <f>$G224*(((VLOOKUP($H224,'hist AL dimres'!$A$2:$E$18,4)*VLOOKUP($I224,'hist AL dimres'!$A$2:$E$18,4)*VLOOKUP($J224,'hist AL dimres'!$A$2:$E$18,4)*VLOOKUP($K224,'hist AL dimres'!$A$2:$E$18,4)*$E224)*4)/1000000)</f>
        <v>2.6542080000000001</v>
      </c>
      <c r="P224" s="96">
        <f>$G224*(((VLOOKUP($H224,'hist AL dimres'!$A$2:$E$18,5)*VLOOKUP($I224,'hist AL dimres'!$A$2:$E$18,5)*VLOOKUP($J224,'hist AL dimres'!$A$2:$E$18,5)*VLOOKUP($K224,'hist AL dimres'!$A$2:$E$18,5)*$E224)*4)/1000000)</f>
        <v>0.66355200000000003</v>
      </c>
    </row>
    <row r="225" spans="1:16" ht="13">
      <c r="A225" s="16">
        <v>1</v>
      </c>
      <c r="B225" s="17" t="s">
        <v>1040</v>
      </c>
      <c r="C225" s="220" t="s">
        <v>1056</v>
      </c>
      <c r="D225" s="75" t="s">
        <v>871</v>
      </c>
      <c r="E225" s="76">
        <v>12</v>
      </c>
      <c r="F225" s="16" t="s">
        <v>702</v>
      </c>
      <c r="G225" s="16">
        <v>1</v>
      </c>
      <c r="H225" s="15" t="s">
        <v>2934</v>
      </c>
      <c r="I225" s="15" t="s">
        <v>2898</v>
      </c>
      <c r="J225" s="15">
        <v>1</v>
      </c>
      <c r="K225" s="15">
        <v>1</v>
      </c>
      <c r="L225" s="16">
        <v>2</v>
      </c>
      <c r="M225" s="77">
        <f>$G225*(((VLOOKUP($H225,'hist AL dimres'!$A$2:$E$18,2)*VLOOKUP($I225,'hist AL dimres'!$A$2:$E$18,2)*VLOOKUP($J225,'hist AL dimres'!$A$2:$E$18,2)*VLOOKUP($K225,'hist AL dimres'!$A$2:$E$18,2)*$E225)*4)/1000000)</f>
        <v>42.467328000000002</v>
      </c>
      <c r="N225" s="77">
        <f>$G225*(((VLOOKUP($H225,'hist AL dimres'!$A$2:$E$18,3)*VLOOKUP($I225,'hist AL dimres'!$A$2:$E$18,3)*VLOOKUP($J225,'hist AL dimres'!$A$2:$E$18,3)*VLOOKUP($K225,'hist AL dimres'!$A$2:$E$18,3)*$E225)*4)/1000000)</f>
        <v>10.616832</v>
      </c>
      <c r="O225" s="77">
        <f>$G225*(((VLOOKUP($H225,'hist AL dimres'!$A$2:$E$18,4)*VLOOKUP($I225,'hist AL dimres'!$A$2:$E$18,4)*VLOOKUP($J225,'hist AL dimres'!$A$2:$E$18,4)*VLOOKUP($K225,'hist AL dimres'!$A$2:$E$18,4)*$E225)*4)/1000000)</f>
        <v>2.6542080000000001</v>
      </c>
      <c r="P225" s="96">
        <f>$G225*(((VLOOKUP($H225,'hist AL dimres'!$A$2:$E$18,5)*VLOOKUP($I225,'hist AL dimres'!$A$2:$E$18,5)*VLOOKUP($J225,'hist AL dimres'!$A$2:$E$18,5)*VLOOKUP($K225,'hist AL dimres'!$A$2:$E$18,5)*$E225)*4)/1000000)</f>
        <v>0.66355200000000003</v>
      </c>
    </row>
    <row r="226" spans="1:16" ht="13">
      <c r="A226" s="16">
        <v>1</v>
      </c>
      <c r="B226" s="17" t="s">
        <v>533</v>
      </c>
      <c r="C226" s="220" t="s">
        <v>1056</v>
      </c>
      <c r="D226" s="75" t="s">
        <v>871</v>
      </c>
      <c r="E226" s="76">
        <v>12</v>
      </c>
      <c r="F226" s="16" t="s">
        <v>702</v>
      </c>
      <c r="G226" s="16">
        <v>1</v>
      </c>
      <c r="H226" s="15" t="s">
        <v>2934</v>
      </c>
      <c r="I226" s="15" t="s">
        <v>2898</v>
      </c>
      <c r="J226" s="15">
        <v>1</v>
      </c>
      <c r="K226" s="15">
        <v>1</v>
      </c>
      <c r="L226" s="16">
        <v>2</v>
      </c>
      <c r="M226" s="77">
        <f>$G226*(((VLOOKUP($H226,'hist AL dimres'!$A$2:$E$18,2)*VLOOKUP($I226,'hist AL dimres'!$A$2:$E$18,2)*VLOOKUP($J226,'hist AL dimres'!$A$2:$E$18,2)*VLOOKUP($K226,'hist AL dimres'!$A$2:$E$18,2)*$E226)*4)/1000000)</f>
        <v>42.467328000000002</v>
      </c>
      <c r="N226" s="77">
        <f>$G226*(((VLOOKUP($H226,'hist AL dimres'!$A$2:$E$18,3)*VLOOKUP($I226,'hist AL dimres'!$A$2:$E$18,3)*VLOOKUP($J226,'hist AL dimres'!$A$2:$E$18,3)*VLOOKUP($K226,'hist AL dimres'!$A$2:$E$18,3)*$E226)*4)/1000000)</f>
        <v>10.616832</v>
      </c>
      <c r="O226" s="77">
        <f>$G226*(((VLOOKUP($H226,'hist AL dimres'!$A$2:$E$18,4)*VLOOKUP($I226,'hist AL dimres'!$A$2:$E$18,4)*VLOOKUP($J226,'hist AL dimres'!$A$2:$E$18,4)*VLOOKUP($K226,'hist AL dimres'!$A$2:$E$18,4)*$E226)*4)/1000000)</f>
        <v>2.6542080000000001</v>
      </c>
      <c r="P226" s="96">
        <f>$G226*(((VLOOKUP($H226,'hist AL dimres'!$A$2:$E$18,5)*VLOOKUP($I226,'hist AL dimres'!$A$2:$E$18,5)*VLOOKUP($J226,'hist AL dimres'!$A$2:$E$18,5)*VLOOKUP($K226,'hist AL dimres'!$A$2:$E$18,5)*$E226)*4)/1000000)</f>
        <v>0.66355200000000003</v>
      </c>
    </row>
    <row r="227" spans="1:16" ht="13">
      <c r="A227" s="16">
        <v>1</v>
      </c>
      <c r="B227" s="17" t="s">
        <v>1041</v>
      </c>
      <c r="C227" s="220" t="s">
        <v>1056</v>
      </c>
      <c r="D227" s="75" t="s">
        <v>871</v>
      </c>
      <c r="E227" s="76">
        <v>12</v>
      </c>
      <c r="F227" s="16" t="s">
        <v>702</v>
      </c>
      <c r="G227" s="16">
        <v>1</v>
      </c>
      <c r="H227" s="15" t="s">
        <v>484</v>
      </c>
      <c r="I227" s="15" t="s">
        <v>480</v>
      </c>
      <c r="J227" s="15">
        <v>1</v>
      </c>
      <c r="K227" s="15">
        <v>1</v>
      </c>
      <c r="L227" s="16">
        <v>2</v>
      </c>
      <c r="M227" s="77">
        <f>$G227*(((VLOOKUP($H227,'hist AL dimres'!$A$2:$E$18,2)*VLOOKUP($I227,'hist AL dimres'!$A$2:$E$18,2)*VLOOKUP($J227,'hist AL dimres'!$A$2:$E$18,2)*VLOOKUP($K227,'hist AL dimres'!$A$2:$E$18,2)*$E227)*4)/1000000)</f>
        <v>42.467328000000002</v>
      </c>
      <c r="N227" s="77">
        <f>$G227*(((VLOOKUP($H227,'hist AL dimres'!$A$2:$E$18,3)*VLOOKUP($I227,'hist AL dimres'!$A$2:$E$18,3)*VLOOKUP($J227,'hist AL dimres'!$A$2:$E$18,3)*VLOOKUP($K227,'hist AL dimres'!$A$2:$E$18,3)*$E227)*4)/1000000)</f>
        <v>10.616832</v>
      </c>
      <c r="O227" s="77">
        <f>$G227*(((VLOOKUP($H227,'hist AL dimres'!$A$2:$E$18,4)*VLOOKUP($I227,'hist AL dimres'!$A$2:$E$18,4)*VLOOKUP($J227,'hist AL dimres'!$A$2:$E$18,4)*VLOOKUP($K227,'hist AL dimres'!$A$2:$E$18,4)*$E227)*4)/1000000)</f>
        <v>2.6542080000000001</v>
      </c>
      <c r="P227" s="96">
        <f>$G227*(((VLOOKUP($H227,'hist AL dimres'!$A$2:$E$18,5)*VLOOKUP($I227,'hist AL dimres'!$A$2:$E$18,5)*VLOOKUP($J227,'hist AL dimres'!$A$2:$E$18,5)*VLOOKUP($K227,'hist AL dimres'!$A$2:$E$18,5)*$E227)*4)/1000000)</f>
        <v>0.66355200000000003</v>
      </c>
    </row>
    <row r="228" spans="1:16" ht="13">
      <c r="A228" s="16">
        <v>1</v>
      </c>
      <c r="B228" s="17" t="s">
        <v>852</v>
      </c>
      <c r="C228" s="220" t="s">
        <v>1056</v>
      </c>
      <c r="D228" s="75" t="s">
        <v>871</v>
      </c>
      <c r="E228" s="76">
        <v>12</v>
      </c>
      <c r="F228" s="16" t="s">
        <v>702</v>
      </c>
      <c r="G228" s="16">
        <v>1</v>
      </c>
      <c r="H228" s="15" t="s">
        <v>2934</v>
      </c>
      <c r="I228" s="15" t="s">
        <v>2898</v>
      </c>
      <c r="J228" s="15">
        <v>1</v>
      </c>
      <c r="K228" s="15">
        <v>1</v>
      </c>
      <c r="L228" s="16">
        <v>2</v>
      </c>
      <c r="M228" s="77">
        <f>$G228*(((VLOOKUP($H228,'hist AL dimres'!$A$2:$E$18,2)*VLOOKUP($I228,'hist AL dimres'!$A$2:$E$18,2)*VLOOKUP($J228,'hist AL dimres'!$A$2:$E$18,2)*VLOOKUP($K228,'hist AL dimres'!$A$2:$E$18,2)*$E228)*4)/1000000)</f>
        <v>42.467328000000002</v>
      </c>
      <c r="N228" s="77">
        <f>$G228*(((VLOOKUP($H228,'hist AL dimres'!$A$2:$E$18,3)*VLOOKUP($I228,'hist AL dimres'!$A$2:$E$18,3)*VLOOKUP($J228,'hist AL dimres'!$A$2:$E$18,3)*VLOOKUP($K228,'hist AL dimres'!$A$2:$E$18,3)*$E228)*4)/1000000)</f>
        <v>10.616832</v>
      </c>
      <c r="O228" s="77">
        <f>$G228*(((VLOOKUP($H228,'hist AL dimres'!$A$2:$E$18,4)*VLOOKUP($I228,'hist AL dimres'!$A$2:$E$18,4)*VLOOKUP($J228,'hist AL dimres'!$A$2:$E$18,4)*VLOOKUP($K228,'hist AL dimres'!$A$2:$E$18,4)*$E228)*4)/1000000)</f>
        <v>2.6542080000000001</v>
      </c>
      <c r="P228" s="96">
        <f>$G228*(((VLOOKUP($H228,'hist AL dimres'!$A$2:$E$18,5)*VLOOKUP($I228,'hist AL dimres'!$A$2:$E$18,5)*VLOOKUP($J228,'hist AL dimres'!$A$2:$E$18,5)*VLOOKUP($K228,'hist AL dimres'!$A$2:$E$18,5)*$E228)*4)/1000000)</f>
        <v>0.66355200000000003</v>
      </c>
    </row>
    <row r="229" spans="1:16" ht="13">
      <c r="A229" s="16">
        <v>1</v>
      </c>
      <c r="B229" s="17" t="s">
        <v>853</v>
      </c>
      <c r="C229" s="220" t="s">
        <v>1056</v>
      </c>
      <c r="D229" s="75" t="s">
        <v>871</v>
      </c>
      <c r="E229" s="76">
        <v>12</v>
      </c>
      <c r="F229" s="16" t="s">
        <v>702</v>
      </c>
      <c r="G229" s="16">
        <v>1</v>
      </c>
      <c r="H229" s="15" t="s">
        <v>2934</v>
      </c>
      <c r="I229" s="15" t="s">
        <v>2898</v>
      </c>
      <c r="J229" s="15">
        <v>1</v>
      </c>
      <c r="K229" s="15">
        <v>1</v>
      </c>
      <c r="L229" s="16">
        <v>2</v>
      </c>
      <c r="M229" s="77">
        <f>$G229*(((VLOOKUP($H229,'hist AL dimres'!$A$2:$E$18,2)*VLOOKUP($I229,'hist AL dimres'!$A$2:$E$18,2)*VLOOKUP($J229,'hist AL dimres'!$A$2:$E$18,2)*VLOOKUP($K229,'hist AL dimres'!$A$2:$E$18,2)*$E229)*4)/1000000)</f>
        <v>42.467328000000002</v>
      </c>
      <c r="N229" s="77">
        <f>$G229*(((VLOOKUP($H229,'hist AL dimres'!$A$2:$E$18,3)*VLOOKUP($I229,'hist AL dimres'!$A$2:$E$18,3)*VLOOKUP($J229,'hist AL dimres'!$A$2:$E$18,3)*VLOOKUP($K229,'hist AL dimres'!$A$2:$E$18,3)*$E229)*4)/1000000)</f>
        <v>10.616832</v>
      </c>
      <c r="O229" s="77">
        <f>$G229*(((VLOOKUP($H229,'hist AL dimres'!$A$2:$E$18,4)*VLOOKUP($I229,'hist AL dimres'!$A$2:$E$18,4)*VLOOKUP($J229,'hist AL dimres'!$A$2:$E$18,4)*VLOOKUP($K229,'hist AL dimres'!$A$2:$E$18,4)*$E229)*4)/1000000)</f>
        <v>2.6542080000000001</v>
      </c>
      <c r="P229" s="96">
        <f>$G229*(((VLOOKUP($H229,'hist AL dimres'!$A$2:$E$18,5)*VLOOKUP($I229,'hist AL dimres'!$A$2:$E$18,5)*VLOOKUP($J229,'hist AL dimres'!$A$2:$E$18,5)*VLOOKUP($K229,'hist AL dimres'!$A$2:$E$18,5)*$E229)*4)/1000000)</f>
        <v>0.66355200000000003</v>
      </c>
    </row>
    <row r="230" spans="1:16" ht="13">
      <c r="A230" s="16">
        <v>1</v>
      </c>
      <c r="B230" s="17" t="s">
        <v>854</v>
      </c>
      <c r="C230" s="220" t="s">
        <v>1056</v>
      </c>
      <c r="D230" s="75" t="s">
        <v>871</v>
      </c>
      <c r="E230" s="76">
        <v>12</v>
      </c>
      <c r="F230" s="16" t="s">
        <v>702</v>
      </c>
      <c r="G230" s="16">
        <v>1</v>
      </c>
      <c r="H230" s="15" t="s">
        <v>2934</v>
      </c>
      <c r="I230" s="15" t="s">
        <v>2898</v>
      </c>
      <c r="J230" s="15">
        <v>1</v>
      </c>
      <c r="K230" s="15">
        <v>1</v>
      </c>
      <c r="L230" s="16">
        <v>2</v>
      </c>
      <c r="M230" s="77">
        <f>$G230*(((VLOOKUP($H230,'hist AL dimres'!$A$2:$E$18,2)*VLOOKUP($I230,'hist AL dimres'!$A$2:$E$18,2)*VLOOKUP($J230,'hist AL dimres'!$A$2:$E$18,2)*VLOOKUP($K230,'hist AL dimres'!$A$2:$E$18,2)*$E230)*4)/1000000)</f>
        <v>42.467328000000002</v>
      </c>
      <c r="N230" s="77">
        <f>$G230*(((VLOOKUP($H230,'hist AL dimres'!$A$2:$E$18,3)*VLOOKUP($I230,'hist AL dimres'!$A$2:$E$18,3)*VLOOKUP($J230,'hist AL dimres'!$A$2:$E$18,3)*VLOOKUP($K230,'hist AL dimres'!$A$2:$E$18,3)*$E230)*4)/1000000)</f>
        <v>10.616832</v>
      </c>
      <c r="O230" s="77">
        <f>$G230*(((VLOOKUP($H230,'hist AL dimres'!$A$2:$E$18,4)*VLOOKUP($I230,'hist AL dimres'!$A$2:$E$18,4)*VLOOKUP($J230,'hist AL dimres'!$A$2:$E$18,4)*VLOOKUP($K230,'hist AL dimres'!$A$2:$E$18,4)*$E230)*4)/1000000)</f>
        <v>2.6542080000000001</v>
      </c>
      <c r="P230" s="96">
        <f>$G230*(((VLOOKUP($H230,'hist AL dimres'!$A$2:$E$18,5)*VLOOKUP($I230,'hist AL dimres'!$A$2:$E$18,5)*VLOOKUP($J230,'hist AL dimres'!$A$2:$E$18,5)*VLOOKUP($K230,'hist AL dimres'!$A$2:$E$18,5)*$E230)*4)/1000000)</f>
        <v>0.66355200000000003</v>
      </c>
    </row>
    <row r="231" spans="1:16" ht="13">
      <c r="A231" s="16">
        <v>1</v>
      </c>
      <c r="B231" s="17" t="s">
        <v>855</v>
      </c>
      <c r="C231" s="220" t="s">
        <v>1056</v>
      </c>
      <c r="D231" s="75" t="s">
        <v>871</v>
      </c>
      <c r="E231" s="76">
        <v>12</v>
      </c>
      <c r="F231" s="16" t="s">
        <v>702</v>
      </c>
      <c r="G231" s="16">
        <v>1</v>
      </c>
      <c r="H231" s="15" t="s">
        <v>2934</v>
      </c>
      <c r="I231" s="15" t="s">
        <v>2898</v>
      </c>
      <c r="J231" s="15">
        <v>1</v>
      </c>
      <c r="K231" s="15">
        <v>1</v>
      </c>
      <c r="L231" s="16">
        <v>2</v>
      </c>
      <c r="M231" s="77">
        <f>$G231*(((VLOOKUP($H231,'hist AL dimres'!$A$2:$E$18,2)*VLOOKUP($I231,'hist AL dimres'!$A$2:$E$18,2)*VLOOKUP($J231,'hist AL dimres'!$A$2:$E$18,2)*VLOOKUP($K231,'hist AL dimres'!$A$2:$E$18,2)*$E231)*4)/1000000)</f>
        <v>42.467328000000002</v>
      </c>
      <c r="N231" s="77">
        <f>$G231*(((VLOOKUP($H231,'hist AL dimres'!$A$2:$E$18,3)*VLOOKUP($I231,'hist AL dimres'!$A$2:$E$18,3)*VLOOKUP($J231,'hist AL dimres'!$A$2:$E$18,3)*VLOOKUP($K231,'hist AL dimres'!$A$2:$E$18,3)*$E231)*4)/1000000)</f>
        <v>10.616832</v>
      </c>
      <c r="O231" s="77">
        <f>$G231*(((VLOOKUP($H231,'hist AL dimres'!$A$2:$E$18,4)*VLOOKUP($I231,'hist AL dimres'!$A$2:$E$18,4)*VLOOKUP($J231,'hist AL dimres'!$A$2:$E$18,4)*VLOOKUP($K231,'hist AL dimres'!$A$2:$E$18,4)*$E231)*4)/1000000)</f>
        <v>2.6542080000000001</v>
      </c>
      <c r="P231" s="96">
        <f>$G231*(((VLOOKUP($H231,'hist AL dimres'!$A$2:$E$18,5)*VLOOKUP($I231,'hist AL dimres'!$A$2:$E$18,5)*VLOOKUP($J231,'hist AL dimres'!$A$2:$E$18,5)*VLOOKUP($K231,'hist AL dimres'!$A$2:$E$18,5)*$E231)*4)/1000000)</f>
        <v>0.66355200000000003</v>
      </c>
    </row>
    <row r="232" spans="1:16" ht="13">
      <c r="A232" s="16">
        <v>1</v>
      </c>
      <c r="B232" s="17" t="s">
        <v>856</v>
      </c>
      <c r="C232" s="220" t="s">
        <v>1056</v>
      </c>
      <c r="D232" s="75" t="s">
        <v>871</v>
      </c>
      <c r="E232" s="76">
        <v>12</v>
      </c>
      <c r="F232" s="16" t="s">
        <v>702</v>
      </c>
      <c r="G232" s="16">
        <v>1</v>
      </c>
      <c r="H232" s="15" t="s">
        <v>2934</v>
      </c>
      <c r="I232" s="15" t="s">
        <v>2898</v>
      </c>
      <c r="J232" s="15">
        <v>1</v>
      </c>
      <c r="K232" s="15">
        <v>1</v>
      </c>
      <c r="L232" s="16">
        <v>2</v>
      </c>
      <c r="M232" s="77">
        <f>$G232*(((VLOOKUP($H232,'hist AL dimres'!$A$2:$E$18,2)*VLOOKUP($I232,'hist AL dimres'!$A$2:$E$18,2)*VLOOKUP($J232,'hist AL dimres'!$A$2:$E$18,2)*VLOOKUP($K232,'hist AL dimres'!$A$2:$E$18,2)*$E232)*4)/1000000)</f>
        <v>42.467328000000002</v>
      </c>
      <c r="N232" s="77">
        <f>$G232*(((VLOOKUP($H232,'hist AL dimres'!$A$2:$E$18,3)*VLOOKUP($I232,'hist AL dimres'!$A$2:$E$18,3)*VLOOKUP($J232,'hist AL dimres'!$A$2:$E$18,3)*VLOOKUP($K232,'hist AL dimres'!$A$2:$E$18,3)*$E232)*4)/1000000)</f>
        <v>10.616832</v>
      </c>
      <c r="O232" s="77">
        <f>$G232*(((VLOOKUP($H232,'hist AL dimres'!$A$2:$E$18,4)*VLOOKUP($I232,'hist AL dimres'!$A$2:$E$18,4)*VLOOKUP($J232,'hist AL dimres'!$A$2:$E$18,4)*VLOOKUP($K232,'hist AL dimres'!$A$2:$E$18,4)*$E232)*4)/1000000)</f>
        <v>2.6542080000000001</v>
      </c>
      <c r="P232" s="96">
        <f>$G232*(((VLOOKUP($H232,'hist AL dimres'!$A$2:$E$18,5)*VLOOKUP($I232,'hist AL dimres'!$A$2:$E$18,5)*VLOOKUP($J232,'hist AL dimres'!$A$2:$E$18,5)*VLOOKUP($K232,'hist AL dimres'!$A$2:$E$18,5)*$E232)*4)/1000000)</f>
        <v>0.66355200000000003</v>
      </c>
    </row>
    <row r="233" spans="1:16" ht="13">
      <c r="A233" s="16">
        <v>1</v>
      </c>
      <c r="B233" s="17" t="s">
        <v>645</v>
      </c>
      <c r="C233" s="220" t="s">
        <v>1056</v>
      </c>
      <c r="D233" s="75" t="s">
        <v>871</v>
      </c>
      <c r="E233" s="76">
        <v>12</v>
      </c>
      <c r="F233" s="16" t="s">
        <v>702</v>
      </c>
      <c r="G233" s="16">
        <v>1</v>
      </c>
      <c r="H233" s="15" t="s">
        <v>2934</v>
      </c>
      <c r="I233" s="15" t="s">
        <v>2898</v>
      </c>
      <c r="J233" s="15">
        <v>1</v>
      </c>
      <c r="K233" s="15">
        <v>1</v>
      </c>
      <c r="L233" s="16">
        <v>2</v>
      </c>
      <c r="M233" s="77">
        <f>$G233*(((VLOOKUP($H233,'hist AL dimres'!$A$2:$E$18,2)*VLOOKUP($I233,'hist AL dimres'!$A$2:$E$18,2)*VLOOKUP($J233,'hist AL dimres'!$A$2:$E$18,2)*VLOOKUP($K233,'hist AL dimres'!$A$2:$E$18,2)*$E233)*4)/1000000)</f>
        <v>42.467328000000002</v>
      </c>
      <c r="N233" s="77">
        <f>$G233*(((VLOOKUP($H233,'hist AL dimres'!$A$2:$E$18,3)*VLOOKUP($I233,'hist AL dimres'!$A$2:$E$18,3)*VLOOKUP($J233,'hist AL dimres'!$A$2:$E$18,3)*VLOOKUP($K233,'hist AL dimres'!$A$2:$E$18,3)*$E233)*4)/1000000)</f>
        <v>10.616832</v>
      </c>
      <c r="O233" s="77">
        <f>$G233*(((VLOOKUP($H233,'hist AL dimres'!$A$2:$E$18,4)*VLOOKUP($I233,'hist AL dimres'!$A$2:$E$18,4)*VLOOKUP($J233,'hist AL dimres'!$A$2:$E$18,4)*VLOOKUP($K233,'hist AL dimres'!$A$2:$E$18,4)*$E233)*4)/1000000)</f>
        <v>2.6542080000000001</v>
      </c>
      <c r="P233" s="96">
        <f>$G233*(((VLOOKUP($H233,'hist AL dimres'!$A$2:$E$18,5)*VLOOKUP($I233,'hist AL dimres'!$A$2:$E$18,5)*VLOOKUP($J233,'hist AL dimres'!$A$2:$E$18,5)*VLOOKUP($K233,'hist AL dimres'!$A$2:$E$18,5)*$E233)*4)/1000000)</f>
        <v>0.66355200000000003</v>
      </c>
    </row>
    <row r="234" spans="1:16" ht="13">
      <c r="A234" s="16">
        <v>1</v>
      </c>
      <c r="B234" s="17" t="s">
        <v>646</v>
      </c>
      <c r="C234" s="220" t="s">
        <v>1056</v>
      </c>
      <c r="D234" s="75" t="s">
        <v>871</v>
      </c>
      <c r="E234" s="76">
        <v>12</v>
      </c>
      <c r="F234" s="16" t="s">
        <v>702</v>
      </c>
      <c r="G234" s="16">
        <v>1</v>
      </c>
      <c r="H234" s="15" t="s">
        <v>2934</v>
      </c>
      <c r="I234" s="15" t="s">
        <v>2898</v>
      </c>
      <c r="J234" s="15">
        <v>1</v>
      </c>
      <c r="K234" s="15">
        <v>1</v>
      </c>
      <c r="L234" s="16">
        <v>2</v>
      </c>
      <c r="M234" s="77">
        <f>$G234*(((VLOOKUP($H234,'hist AL dimres'!$A$2:$E$18,2)*VLOOKUP($I234,'hist AL dimres'!$A$2:$E$18,2)*VLOOKUP($J234,'hist AL dimres'!$A$2:$E$18,2)*VLOOKUP($K234,'hist AL dimres'!$A$2:$E$18,2)*$E234)*4)/1000000)</f>
        <v>42.467328000000002</v>
      </c>
      <c r="N234" s="77">
        <f>$G234*(((VLOOKUP($H234,'hist AL dimres'!$A$2:$E$18,3)*VLOOKUP($I234,'hist AL dimres'!$A$2:$E$18,3)*VLOOKUP($J234,'hist AL dimres'!$A$2:$E$18,3)*VLOOKUP($K234,'hist AL dimres'!$A$2:$E$18,3)*$E234)*4)/1000000)</f>
        <v>10.616832</v>
      </c>
      <c r="O234" s="77">
        <f>$G234*(((VLOOKUP($H234,'hist AL dimres'!$A$2:$E$18,4)*VLOOKUP($I234,'hist AL dimres'!$A$2:$E$18,4)*VLOOKUP($J234,'hist AL dimres'!$A$2:$E$18,4)*VLOOKUP($K234,'hist AL dimres'!$A$2:$E$18,4)*$E234)*4)/1000000)</f>
        <v>2.6542080000000001</v>
      </c>
      <c r="P234" s="96">
        <f>$G234*(((VLOOKUP($H234,'hist AL dimres'!$A$2:$E$18,5)*VLOOKUP($I234,'hist AL dimres'!$A$2:$E$18,5)*VLOOKUP($J234,'hist AL dimres'!$A$2:$E$18,5)*VLOOKUP($K234,'hist AL dimres'!$A$2:$E$18,5)*$E234)*4)/1000000)</f>
        <v>0.66355200000000003</v>
      </c>
    </row>
    <row r="235" spans="1:16" ht="13">
      <c r="A235" s="16">
        <v>1</v>
      </c>
      <c r="B235" s="17" t="s">
        <v>647</v>
      </c>
      <c r="C235" s="220" t="s">
        <v>1056</v>
      </c>
      <c r="D235" s="75" t="s">
        <v>871</v>
      </c>
      <c r="E235" s="76">
        <v>12</v>
      </c>
      <c r="F235" s="16" t="s">
        <v>702</v>
      </c>
      <c r="G235" s="16">
        <v>1</v>
      </c>
      <c r="H235" s="15" t="s">
        <v>2934</v>
      </c>
      <c r="I235" s="15" t="s">
        <v>2898</v>
      </c>
      <c r="J235" s="15">
        <v>1</v>
      </c>
      <c r="K235" s="15">
        <v>1</v>
      </c>
      <c r="L235" s="16">
        <v>2</v>
      </c>
      <c r="M235" s="77">
        <f>$G235*(((VLOOKUP($H235,'hist AL dimres'!$A$2:$E$18,2)*VLOOKUP($I235,'hist AL dimres'!$A$2:$E$18,2)*VLOOKUP($J235,'hist AL dimres'!$A$2:$E$18,2)*VLOOKUP($K235,'hist AL dimres'!$A$2:$E$18,2)*$E235)*4)/1000000)</f>
        <v>42.467328000000002</v>
      </c>
      <c r="N235" s="77">
        <f>$G235*(((VLOOKUP($H235,'hist AL dimres'!$A$2:$E$18,3)*VLOOKUP($I235,'hist AL dimres'!$A$2:$E$18,3)*VLOOKUP($J235,'hist AL dimres'!$A$2:$E$18,3)*VLOOKUP($K235,'hist AL dimres'!$A$2:$E$18,3)*$E235)*4)/1000000)</f>
        <v>10.616832</v>
      </c>
      <c r="O235" s="77">
        <f>$G235*(((VLOOKUP($H235,'hist AL dimres'!$A$2:$E$18,4)*VLOOKUP($I235,'hist AL dimres'!$A$2:$E$18,4)*VLOOKUP($J235,'hist AL dimres'!$A$2:$E$18,4)*VLOOKUP($K235,'hist AL dimres'!$A$2:$E$18,4)*$E235)*4)/1000000)</f>
        <v>2.6542080000000001</v>
      </c>
      <c r="P235" s="96">
        <f>$G235*(((VLOOKUP($H235,'hist AL dimres'!$A$2:$E$18,5)*VLOOKUP($I235,'hist AL dimres'!$A$2:$E$18,5)*VLOOKUP($J235,'hist AL dimres'!$A$2:$E$18,5)*VLOOKUP($K235,'hist AL dimres'!$A$2:$E$18,5)*$E235)*4)/1000000)</f>
        <v>0.66355200000000003</v>
      </c>
    </row>
    <row r="236" spans="1:16" ht="13">
      <c r="A236" s="16">
        <v>1</v>
      </c>
      <c r="B236" s="17" t="s">
        <v>648</v>
      </c>
      <c r="C236" s="220" t="s">
        <v>1056</v>
      </c>
      <c r="D236" s="75" t="s">
        <v>871</v>
      </c>
      <c r="E236" s="76">
        <v>12</v>
      </c>
      <c r="F236" s="16" t="s">
        <v>702</v>
      </c>
      <c r="G236" s="16">
        <v>1</v>
      </c>
      <c r="H236" s="15" t="s">
        <v>2934</v>
      </c>
      <c r="I236" s="15" t="s">
        <v>2898</v>
      </c>
      <c r="J236" s="15">
        <v>1</v>
      </c>
      <c r="K236" s="15">
        <v>1</v>
      </c>
      <c r="L236" s="16">
        <v>2</v>
      </c>
      <c r="M236" s="77">
        <f>$G236*(((VLOOKUP($H236,'hist AL dimres'!$A$2:$E$18,2)*VLOOKUP($I236,'hist AL dimres'!$A$2:$E$18,2)*VLOOKUP($J236,'hist AL dimres'!$A$2:$E$18,2)*VLOOKUP($K236,'hist AL dimres'!$A$2:$E$18,2)*$E236)*4)/1000000)</f>
        <v>42.467328000000002</v>
      </c>
      <c r="N236" s="77">
        <f>$G236*(((VLOOKUP($H236,'hist AL dimres'!$A$2:$E$18,3)*VLOOKUP($I236,'hist AL dimres'!$A$2:$E$18,3)*VLOOKUP($J236,'hist AL dimres'!$A$2:$E$18,3)*VLOOKUP($K236,'hist AL dimres'!$A$2:$E$18,3)*$E236)*4)/1000000)</f>
        <v>10.616832</v>
      </c>
      <c r="O236" s="77">
        <f>$G236*(((VLOOKUP($H236,'hist AL dimres'!$A$2:$E$18,4)*VLOOKUP($I236,'hist AL dimres'!$A$2:$E$18,4)*VLOOKUP($J236,'hist AL dimres'!$A$2:$E$18,4)*VLOOKUP($K236,'hist AL dimres'!$A$2:$E$18,4)*$E236)*4)/1000000)</f>
        <v>2.6542080000000001</v>
      </c>
      <c r="P236" s="96">
        <f>$G236*(((VLOOKUP($H236,'hist AL dimres'!$A$2:$E$18,5)*VLOOKUP($I236,'hist AL dimres'!$A$2:$E$18,5)*VLOOKUP($J236,'hist AL dimres'!$A$2:$E$18,5)*VLOOKUP($K236,'hist AL dimres'!$A$2:$E$18,5)*$E236)*4)/1000000)</f>
        <v>0.66355200000000003</v>
      </c>
    </row>
    <row r="237" spans="1:16" ht="13">
      <c r="A237" s="16">
        <v>1</v>
      </c>
      <c r="B237" s="17" t="s">
        <v>649</v>
      </c>
      <c r="C237" s="220" t="s">
        <v>1056</v>
      </c>
      <c r="D237" s="75" t="s">
        <v>871</v>
      </c>
      <c r="E237" s="76">
        <v>12</v>
      </c>
      <c r="F237" s="16" t="s">
        <v>702</v>
      </c>
      <c r="G237" s="16">
        <v>1</v>
      </c>
      <c r="H237" s="15" t="s">
        <v>2934</v>
      </c>
      <c r="I237" s="15" t="s">
        <v>2898</v>
      </c>
      <c r="J237" s="15">
        <v>1</v>
      </c>
      <c r="K237" s="15">
        <v>1</v>
      </c>
      <c r="L237" s="16">
        <v>2</v>
      </c>
      <c r="M237" s="77">
        <f>$G237*(((VLOOKUP($H237,'hist AL dimres'!$A$2:$E$18,2)*VLOOKUP($I237,'hist AL dimres'!$A$2:$E$18,2)*VLOOKUP($J237,'hist AL dimres'!$A$2:$E$18,2)*VLOOKUP($K237,'hist AL dimres'!$A$2:$E$18,2)*$E237)*4)/1000000)</f>
        <v>42.467328000000002</v>
      </c>
      <c r="N237" s="77">
        <f>$G237*(((VLOOKUP($H237,'hist AL dimres'!$A$2:$E$18,3)*VLOOKUP($I237,'hist AL dimres'!$A$2:$E$18,3)*VLOOKUP($J237,'hist AL dimres'!$A$2:$E$18,3)*VLOOKUP($K237,'hist AL dimres'!$A$2:$E$18,3)*$E237)*4)/1000000)</f>
        <v>10.616832</v>
      </c>
      <c r="O237" s="77">
        <f>$G237*(((VLOOKUP($H237,'hist AL dimres'!$A$2:$E$18,4)*VLOOKUP($I237,'hist AL dimres'!$A$2:$E$18,4)*VLOOKUP($J237,'hist AL dimres'!$A$2:$E$18,4)*VLOOKUP($K237,'hist AL dimres'!$A$2:$E$18,4)*$E237)*4)/1000000)</f>
        <v>2.6542080000000001</v>
      </c>
      <c r="P237" s="96">
        <f>$G237*(((VLOOKUP($H237,'hist AL dimres'!$A$2:$E$18,5)*VLOOKUP($I237,'hist AL dimres'!$A$2:$E$18,5)*VLOOKUP($J237,'hist AL dimres'!$A$2:$E$18,5)*VLOOKUP($K237,'hist AL dimres'!$A$2:$E$18,5)*$E237)*4)/1000000)</f>
        <v>0.66355200000000003</v>
      </c>
    </row>
    <row r="238" spans="1:16" ht="13">
      <c r="A238" s="16">
        <v>1</v>
      </c>
      <c r="B238" s="17" t="s">
        <v>1246</v>
      </c>
      <c r="C238" s="220" t="s">
        <v>1056</v>
      </c>
      <c r="D238" s="75" t="s">
        <v>871</v>
      </c>
      <c r="E238" s="76">
        <v>12</v>
      </c>
      <c r="F238" s="16" t="s">
        <v>702</v>
      </c>
      <c r="G238" s="16">
        <v>1</v>
      </c>
      <c r="H238" s="15" t="s">
        <v>2934</v>
      </c>
      <c r="I238" s="15" t="s">
        <v>2898</v>
      </c>
      <c r="J238" s="15">
        <v>1</v>
      </c>
      <c r="K238" s="15">
        <v>1</v>
      </c>
      <c r="L238" s="16">
        <v>2</v>
      </c>
      <c r="M238" s="77">
        <f>$G238*(((VLOOKUP($H238,'hist AL dimres'!$A$2:$E$18,2)*VLOOKUP($I238,'hist AL dimres'!$A$2:$E$18,2)*VLOOKUP($J238,'hist AL dimres'!$A$2:$E$18,2)*VLOOKUP($K238,'hist AL dimres'!$A$2:$E$18,2)*$E238)*4)/1000000)</f>
        <v>42.467328000000002</v>
      </c>
      <c r="N238" s="77">
        <f>$G238*(((VLOOKUP($H238,'hist AL dimres'!$A$2:$E$18,3)*VLOOKUP($I238,'hist AL dimres'!$A$2:$E$18,3)*VLOOKUP($J238,'hist AL dimres'!$A$2:$E$18,3)*VLOOKUP($K238,'hist AL dimres'!$A$2:$E$18,3)*$E238)*4)/1000000)</f>
        <v>10.616832</v>
      </c>
      <c r="O238" s="77">
        <f>$G238*(((VLOOKUP($H238,'hist AL dimres'!$A$2:$E$18,4)*VLOOKUP($I238,'hist AL dimres'!$A$2:$E$18,4)*VLOOKUP($J238,'hist AL dimres'!$A$2:$E$18,4)*VLOOKUP($K238,'hist AL dimres'!$A$2:$E$18,4)*$E238)*4)/1000000)</f>
        <v>2.6542080000000001</v>
      </c>
      <c r="P238" s="96">
        <f>$G238*(((VLOOKUP($H238,'hist AL dimres'!$A$2:$E$18,5)*VLOOKUP($I238,'hist AL dimres'!$A$2:$E$18,5)*VLOOKUP($J238,'hist AL dimres'!$A$2:$E$18,5)*VLOOKUP($K238,'hist AL dimres'!$A$2:$E$18,5)*$E238)*4)/1000000)</f>
        <v>0.66355200000000003</v>
      </c>
    </row>
    <row r="239" spans="1:16" ht="13">
      <c r="A239" s="16">
        <v>1</v>
      </c>
      <c r="B239" s="17" t="s">
        <v>409</v>
      </c>
      <c r="C239" s="220" t="s">
        <v>1056</v>
      </c>
      <c r="D239" s="75" t="s">
        <v>871</v>
      </c>
      <c r="E239" s="76">
        <v>12</v>
      </c>
      <c r="F239" s="16" t="s">
        <v>702</v>
      </c>
      <c r="G239" s="16">
        <v>1</v>
      </c>
      <c r="H239" s="15" t="s">
        <v>2934</v>
      </c>
      <c r="I239" s="15" t="s">
        <v>2898</v>
      </c>
      <c r="J239" s="15">
        <v>1</v>
      </c>
      <c r="K239" s="15">
        <v>1</v>
      </c>
      <c r="L239" s="16">
        <v>2</v>
      </c>
      <c r="M239" s="77">
        <f>$G239*(((VLOOKUP($H239,'hist AL dimres'!$A$2:$E$18,2)*VLOOKUP($I239,'hist AL dimres'!$A$2:$E$18,2)*VLOOKUP($J239,'hist AL dimres'!$A$2:$E$18,2)*VLOOKUP($K239,'hist AL dimres'!$A$2:$E$18,2)*$E239)*4)/1000000)</f>
        <v>42.467328000000002</v>
      </c>
      <c r="N239" s="77">
        <f>$G239*(((VLOOKUP($H239,'hist AL dimres'!$A$2:$E$18,3)*VLOOKUP($I239,'hist AL dimres'!$A$2:$E$18,3)*VLOOKUP($J239,'hist AL dimres'!$A$2:$E$18,3)*VLOOKUP($K239,'hist AL dimres'!$A$2:$E$18,3)*$E239)*4)/1000000)</f>
        <v>10.616832</v>
      </c>
      <c r="O239" s="77">
        <f>$G239*(((VLOOKUP($H239,'hist AL dimres'!$A$2:$E$18,4)*VLOOKUP($I239,'hist AL dimres'!$A$2:$E$18,4)*VLOOKUP($J239,'hist AL dimres'!$A$2:$E$18,4)*VLOOKUP($K239,'hist AL dimres'!$A$2:$E$18,4)*$E239)*4)/1000000)</f>
        <v>2.6542080000000001</v>
      </c>
      <c r="P239" s="96">
        <f>$G239*(((VLOOKUP($H239,'hist AL dimres'!$A$2:$E$18,5)*VLOOKUP($I239,'hist AL dimres'!$A$2:$E$18,5)*VLOOKUP($J239,'hist AL dimres'!$A$2:$E$18,5)*VLOOKUP($K239,'hist AL dimres'!$A$2:$E$18,5)*$E239)*4)/1000000)</f>
        <v>0.66355200000000003</v>
      </c>
    </row>
    <row r="240" spans="1:16" ht="13">
      <c r="A240" s="16">
        <v>1</v>
      </c>
      <c r="B240" s="17" t="s">
        <v>410</v>
      </c>
      <c r="C240" s="220" t="s">
        <v>1056</v>
      </c>
      <c r="D240" s="75" t="s">
        <v>871</v>
      </c>
      <c r="E240" s="76">
        <v>12</v>
      </c>
      <c r="F240" s="16" t="s">
        <v>702</v>
      </c>
      <c r="G240" s="16">
        <v>1</v>
      </c>
      <c r="H240" s="15" t="s">
        <v>2934</v>
      </c>
      <c r="I240" s="15" t="s">
        <v>2898</v>
      </c>
      <c r="J240" s="15">
        <v>1</v>
      </c>
      <c r="K240" s="15">
        <v>1</v>
      </c>
      <c r="L240" s="16">
        <v>2</v>
      </c>
      <c r="M240" s="77">
        <f>$G240*(((VLOOKUP($H240,'hist AL dimres'!$A$2:$E$18,2)*VLOOKUP($I240,'hist AL dimres'!$A$2:$E$18,2)*VLOOKUP($J240,'hist AL dimres'!$A$2:$E$18,2)*VLOOKUP($K240,'hist AL dimres'!$A$2:$E$18,2)*$E240)*4)/1000000)</f>
        <v>42.467328000000002</v>
      </c>
      <c r="N240" s="77">
        <f>$G240*(((VLOOKUP($H240,'hist AL dimres'!$A$2:$E$18,3)*VLOOKUP($I240,'hist AL dimres'!$A$2:$E$18,3)*VLOOKUP($J240,'hist AL dimres'!$A$2:$E$18,3)*VLOOKUP($K240,'hist AL dimres'!$A$2:$E$18,3)*$E240)*4)/1000000)</f>
        <v>10.616832</v>
      </c>
      <c r="O240" s="77">
        <f>$G240*(((VLOOKUP($H240,'hist AL dimres'!$A$2:$E$18,4)*VLOOKUP($I240,'hist AL dimres'!$A$2:$E$18,4)*VLOOKUP($J240,'hist AL dimres'!$A$2:$E$18,4)*VLOOKUP($K240,'hist AL dimres'!$A$2:$E$18,4)*$E240)*4)/1000000)</f>
        <v>2.6542080000000001</v>
      </c>
      <c r="P240" s="96">
        <f>$G240*(((VLOOKUP($H240,'hist AL dimres'!$A$2:$E$18,5)*VLOOKUP($I240,'hist AL dimres'!$A$2:$E$18,5)*VLOOKUP($J240,'hist AL dimres'!$A$2:$E$18,5)*VLOOKUP($K240,'hist AL dimres'!$A$2:$E$18,5)*$E240)*4)/1000000)</f>
        <v>0.66355200000000003</v>
      </c>
    </row>
    <row r="241" spans="1:16" ht="13">
      <c r="A241" s="16">
        <v>1</v>
      </c>
      <c r="B241" s="17" t="s">
        <v>651</v>
      </c>
      <c r="C241" s="220" t="s">
        <v>1056</v>
      </c>
      <c r="D241" s="75" t="s">
        <v>871</v>
      </c>
      <c r="E241" s="76">
        <v>12</v>
      </c>
      <c r="F241" s="16" t="s">
        <v>702</v>
      </c>
      <c r="G241" s="16">
        <v>1</v>
      </c>
      <c r="H241" s="15" t="s">
        <v>2934</v>
      </c>
      <c r="I241" s="15" t="s">
        <v>2898</v>
      </c>
      <c r="J241" s="15">
        <v>1</v>
      </c>
      <c r="K241" s="15">
        <v>1</v>
      </c>
      <c r="L241" s="16">
        <v>2</v>
      </c>
      <c r="M241" s="77">
        <f>$G241*(((VLOOKUP($H241,'hist AL dimres'!$A$2:$E$18,2)*VLOOKUP($I241,'hist AL dimres'!$A$2:$E$18,2)*VLOOKUP($J241,'hist AL dimres'!$A$2:$E$18,2)*VLOOKUP($K241,'hist AL dimres'!$A$2:$E$18,2)*$E241)*4)/1000000)</f>
        <v>42.467328000000002</v>
      </c>
      <c r="N241" s="77">
        <f>$G241*(((VLOOKUP($H241,'hist AL dimres'!$A$2:$E$18,3)*VLOOKUP($I241,'hist AL dimres'!$A$2:$E$18,3)*VLOOKUP($J241,'hist AL dimres'!$A$2:$E$18,3)*VLOOKUP($K241,'hist AL dimres'!$A$2:$E$18,3)*$E241)*4)/1000000)</f>
        <v>10.616832</v>
      </c>
      <c r="O241" s="77">
        <f>$G241*(((VLOOKUP($H241,'hist AL dimres'!$A$2:$E$18,4)*VLOOKUP($I241,'hist AL dimres'!$A$2:$E$18,4)*VLOOKUP($J241,'hist AL dimres'!$A$2:$E$18,4)*VLOOKUP($K241,'hist AL dimres'!$A$2:$E$18,4)*$E241)*4)/1000000)</f>
        <v>2.6542080000000001</v>
      </c>
      <c r="P241" s="96">
        <f>$G241*(((VLOOKUP($H241,'hist AL dimres'!$A$2:$E$18,5)*VLOOKUP($I241,'hist AL dimres'!$A$2:$E$18,5)*VLOOKUP($J241,'hist AL dimres'!$A$2:$E$18,5)*VLOOKUP($K241,'hist AL dimres'!$A$2:$E$18,5)*$E241)*4)/1000000)</f>
        <v>0.66355200000000003</v>
      </c>
    </row>
    <row r="242" spans="1:16" ht="13">
      <c r="A242" s="16">
        <v>1</v>
      </c>
      <c r="B242" s="17" t="s">
        <v>652</v>
      </c>
      <c r="C242" s="220" t="s">
        <v>1056</v>
      </c>
      <c r="D242" s="75" t="s">
        <v>871</v>
      </c>
      <c r="E242" s="76">
        <v>12</v>
      </c>
      <c r="F242" s="16" t="s">
        <v>702</v>
      </c>
      <c r="G242" s="16">
        <v>1</v>
      </c>
      <c r="H242" s="15" t="s">
        <v>2934</v>
      </c>
      <c r="I242" s="15" t="s">
        <v>2898</v>
      </c>
      <c r="J242" s="15">
        <v>1</v>
      </c>
      <c r="K242" s="15">
        <v>1</v>
      </c>
      <c r="L242" s="16">
        <v>2</v>
      </c>
      <c r="M242" s="77">
        <f>$G242*(((VLOOKUP($H242,'hist AL dimres'!$A$2:$E$18,2)*VLOOKUP($I242,'hist AL dimres'!$A$2:$E$18,2)*VLOOKUP($J242,'hist AL dimres'!$A$2:$E$18,2)*VLOOKUP($K242,'hist AL dimres'!$A$2:$E$18,2)*$E242)*4)/1000000)</f>
        <v>42.467328000000002</v>
      </c>
      <c r="N242" s="77">
        <f>$G242*(((VLOOKUP($H242,'hist AL dimres'!$A$2:$E$18,3)*VLOOKUP($I242,'hist AL dimres'!$A$2:$E$18,3)*VLOOKUP($J242,'hist AL dimres'!$A$2:$E$18,3)*VLOOKUP($K242,'hist AL dimres'!$A$2:$E$18,3)*$E242)*4)/1000000)</f>
        <v>10.616832</v>
      </c>
      <c r="O242" s="77">
        <f>$G242*(((VLOOKUP($H242,'hist AL dimres'!$A$2:$E$18,4)*VLOOKUP($I242,'hist AL dimres'!$A$2:$E$18,4)*VLOOKUP($J242,'hist AL dimres'!$A$2:$E$18,4)*VLOOKUP($K242,'hist AL dimres'!$A$2:$E$18,4)*$E242)*4)/1000000)</f>
        <v>2.6542080000000001</v>
      </c>
      <c r="P242" s="96">
        <f>$G242*(((VLOOKUP($H242,'hist AL dimres'!$A$2:$E$18,5)*VLOOKUP($I242,'hist AL dimres'!$A$2:$E$18,5)*VLOOKUP($J242,'hist AL dimres'!$A$2:$E$18,5)*VLOOKUP($K242,'hist AL dimres'!$A$2:$E$18,5)*$E242)*4)/1000000)</f>
        <v>0.66355200000000003</v>
      </c>
    </row>
    <row r="243" spans="1:16" ht="13">
      <c r="A243" s="16">
        <v>1</v>
      </c>
      <c r="B243" s="17" t="s">
        <v>653</v>
      </c>
      <c r="C243" s="220" t="s">
        <v>1056</v>
      </c>
      <c r="D243" s="75" t="s">
        <v>871</v>
      </c>
      <c r="E243" s="76">
        <v>12</v>
      </c>
      <c r="F243" s="16" t="s">
        <v>702</v>
      </c>
      <c r="G243" s="16">
        <v>1</v>
      </c>
      <c r="H243" s="15" t="s">
        <v>2934</v>
      </c>
      <c r="I243" s="15" t="s">
        <v>2898</v>
      </c>
      <c r="J243" s="15">
        <v>1</v>
      </c>
      <c r="K243" s="15">
        <v>1</v>
      </c>
      <c r="L243" s="16">
        <v>2</v>
      </c>
      <c r="M243" s="77">
        <f>$G243*(((VLOOKUP($H243,'hist AL dimres'!$A$2:$E$18,2)*VLOOKUP($I243,'hist AL dimres'!$A$2:$E$18,2)*VLOOKUP($J243,'hist AL dimres'!$A$2:$E$18,2)*VLOOKUP($K243,'hist AL dimres'!$A$2:$E$18,2)*$E243)*4)/1000000)</f>
        <v>42.467328000000002</v>
      </c>
      <c r="N243" s="77">
        <f>$G243*(((VLOOKUP($H243,'hist AL dimres'!$A$2:$E$18,3)*VLOOKUP($I243,'hist AL dimres'!$A$2:$E$18,3)*VLOOKUP($J243,'hist AL dimres'!$A$2:$E$18,3)*VLOOKUP($K243,'hist AL dimres'!$A$2:$E$18,3)*$E243)*4)/1000000)</f>
        <v>10.616832</v>
      </c>
      <c r="O243" s="77">
        <f>$G243*(((VLOOKUP($H243,'hist AL dimres'!$A$2:$E$18,4)*VLOOKUP($I243,'hist AL dimres'!$A$2:$E$18,4)*VLOOKUP($J243,'hist AL dimres'!$A$2:$E$18,4)*VLOOKUP($K243,'hist AL dimres'!$A$2:$E$18,4)*$E243)*4)/1000000)</f>
        <v>2.6542080000000001</v>
      </c>
      <c r="P243" s="96">
        <f>$G243*(((VLOOKUP($H243,'hist AL dimres'!$A$2:$E$18,5)*VLOOKUP($I243,'hist AL dimres'!$A$2:$E$18,5)*VLOOKUP($J243,'hist AL dimres'!$A$2:$E$18,5)*VLOOKUP($K243,'hist AL dimres'!$A$2:$E$18,5)*$E243)*4)/1000000)</f>
        <v>0.66355200000000003</v>
      </c>
    </row>
    <row r="244" spans="1:16" ht="13">
      <c r="A244" s="16">
        <v>1</v>
      </c>
      <c r="B244" s="17" t="s">
        <v>654</v>
      </c>
      <c r="C244" s="220" t="s">
        <v>1056</v>
      </c>
      <c r="D244" s="75" t="s">
        <v>871</v>
      </c>
      <c r="E244" s="76">
        <v>12</v>
      </c>
      <c r="F244" s="16" t="s">
        <v>702</v>
      </c>
      <c r="G244" s="16">
        <v>1</v>
      </c>
      <c r="H244" s="15" t="s">
        <v>2934</v>
      </c>
      <c r="I244" s="15" t="s">
        <v>2898</v>
      </c>
      <c r="J244" s="15">
        <v>1</v>
      </c>
      <c r="K244" s="15">
        <v>1</v>
      </c>
      <c r="L244" s="16">
        <v>2</v>
      </c>
      <c r="M244" s="77">
        <f>$G244*(((VLOOKUP($H244,'hist AL dimres'!$A$2:$E$18,2)*VLOOKUP($I244,'hist AL dimres'!$A$2:$E$18,2)*VLOOKUP($J244,'hist AL dimres'!$A$2:$E$18,2)*VLOOKUP($K244,'hist AL dimres'!$A$2:$E$18,2)*$E244)*4)/1000000)</f>
        <v>42.467328000000002</v>
      </c>
      <c r="N244" s="77">
        <f>$G244*(((VLOOKUP($H244,'hist AL dimres'!$A$2:$E$18,3)*VLOOKUP($I244,'hist AL dimres'!$A$2:$E$18,3)*VLOOKUP($J244,'hist AL dimres'!$A$2:$E$18,3)*VLOOKUP($K244,'hist AL dimres'!$A$2:$E$18,3)*$E244)*4)/1000000)</f>
        <v>10.616832</v>
      </c>
      <c r="O244" s="77">
        <f>$G244*(((VLOOKUP($H244,'hist AL dimres'!$A$2:$E$18,4)*VLOOKUP($I244,'hist AL dimres'!$A$2:$E$18,4)*VLOOKUP($J244,'hist AL dimres'!$A$2:$E$18,4)*VLOOKUP($K244,'hist AL dimres'!$A$2:$E$18,4)*$E244)*4)/1000000)</f>
        <v>2.6542080000000001</v>
      </c>
      <c r="P244" s="96">
        <f>$G244*(((VLOOKUP($H244,'hist AL dimres'!$A$2:$E$18,5)*VLOOKUP($I244,'hist AL dimres'!$A$2:$E$18,5)*VLOOKUP($J244,'hist AL dimres'!$A$2:$E$18,5)*VLOOKUP($K244,'hist AL dimres'!$A$2:$E$18,5)*$E244)*4)/1000000)</f>
        <v>0.66355200000000003</v>
      </c>
    </row>
    <row r="245" spans="1:16" ht="13">
      <c r="A245" s="16">
        <v>1</v>
      </c>
      <c r="B245" s="17" t="s">
        <v>655</v>
      </c>
      <c r="C245" s="220" t="s">
        <v>1056</v>
      </c>
      <c r="D245" s="75" t="s">
        <v>871</v>
      </c>
      <c r="E245" s="76">
        <v>12</v>
      </c>
      <c r="F245" s="16" t="s">
        <v>702</v>
      </c>
      <c r="G245" s="16">
        <v>1</v>
      </c>
      <c r="H245" s="15" t="s">
        <v>2934</v>
      </c>
      <c r="I245" s="15" t="s">
        <v>2898</v>
      </c>
      <c r="J245" s="15">
        <v>1</v>
      </c>
      <c r="K245" s="15">
        <v>1</v>
      </c>
      <c r="L245" s="16">
        <v>2</v>
      </c>
      <c r="M245" s="77">
        <f>$G245*(((VLOOKUP($H245,'hist AL dimres'!$A$2:$E$18,2)*VLOOKUP($I245,'hist AL dimres'!$A$2:$E$18,2)*VLOOKUP($J245,'hist AL dimres'!$A$2:$E$18,2)*VLOOKUP($K245,'hist AL dimres'!$A$2:$E$18,2)*$E245)*4)/1000000)</f>
        <v>42.467328000000002</v>
      </c>
      <c r="N245" s="77">
        <f>$G245*(((VLOOKUP($H245,'hist AL dimres'!$A$2:$E$18,3)*VLOOKUP($I245,'hist AL dimres'!$A$2:$E$18,3)*VLOOKUP($J245,'hist AL dimres'!$A$2:$E$18,3)*VLOOKUP($K245,'hist AL dimres'!$A$2:$E$18,3)*$E245)*4)/1000000)</f>
        <v>10.616832</v>
      </c>
      <c r="O245" s="77">
        <f>$G245*(((VLOOKUP($H245,'hist AL dimres'!$A$2:$E$18,4)*VLOOKUP($I245,'hist AL dimres'!$A$2:$E$18,4)*VLOOKUP($J245,'hist AL dimres'!$A$2:$E$18,4)*VLOOKUP($K245,'hist AL dimres'!$A$2:$E$18,4)*$E245)*4)/1000000)</f>
        <v>2.6542080000000001</v>
      </c>
      <c r="P245" s="96">
        <f>$G245*(((VLOOKUP($H245,'hist AL dimres'!$A$2:$E$18,5)*VLOOKUP($I245,'hist AL dimres'!$A$2:$E$18,5)*VLOOKUP($J245,'hist AL dimres'!$A$2:$E$18,5)*VLOOKUP($K245,'hist AL dimres'!$A$2:$E$18,5)*$E245)*4)/1000000)</f>
        <v>0.66355200000000003</v>
      </c>
    </row>
    <row r="246" spans="1:16" ht="13">
      <c r="A246" s="16">
        <v>1</v>
      </c>
      <c r="B246" s="17" t="s">
        <v>656</v>
      </c>
      <c r="C246" s="220" t="s">
        <v>1056</v>
      </c>
      <c r="D246" s="75" t="s">
        <v>871</v>
      </c>
      <c r="E246" s="76">
        <v>12</v>
      </c>
      <c r="F246" s="16" t="s">
        <v>702</v>
      </c>
      <c r="G246" s="16">
        <v>1</v>
      </c>
      <c r="H246" s="15" t="s">
        <v>2934</v>
      </c>
      <c r="I246" s="15" t="s">
        <v>2898</v>
      </c>
      <c r="J246" s="15">
        <v>1</v>
      </c>
      <c r="K246" s="15">
        <v>1</v>
      </c>
      <c r="L246" s="16">
        <v>2</v>
      </c>
      <c r="M246" s="77">
        <f>$G246*(((VLOOKUP($H246,'hist AL dimres'!$A$2:$E$18,2)*VLOOKUP($I246,'hist AL dimres'!$A$2:$E$18,2)*VLOOKUP($J246,'hist AL dimres'!$A$2:$E$18,2)*VLOOKUP($K246,'hist AL dimres'!$A$2:$E$18,2)*$E246)*4)/1000000)</f>
        <v>42.467328000000002</v>
      </c>
      <c r="N246" s="77">
        <f>$G246*(((VLOOKUP($H246,'hist AL dimres'!$A$2:$E$18,3)*VLOOKUP($I246,'hist AL dimres'!$A$2:$E$18,3)*VLOOKUP($J246,'hist AL dimres'!$A$2:$E$18,3)*VLOOKUP($K246,'hist AL dimres'!$A$2:$E$18,3)*$E246)*4)/1000000)</f>
        <v>10.616832</v>
      </c>
      <c r="O246" s="77">
        <f>$G246*(((VLOOKUP($H246,'hist AL dimres'!$A$2:$E$18,4)*VLOOKUP($I246,'hist AL dimres'!$A$2:$E$18,4)*VLOOKUP($J246,'hist AL dimres'!$A$2:$E$18,4)*VLOOKUP($K246,'hist AL dimres'!$A$2:$E$18,4)*$E246)*4)/1000000)</f>
        <v>2.6542080000000001</v>
      </c>
      <c r="P246" s="96">
        <f>$G246*(((VLOOKUP($H246,'hist AL dimres'!$A$2:$E$18,5)*VLOOKUP($I246,'hist AL dimres'!$A$2:$E$18,5)*VLOOKUP($J246,'hist AL dimres'!$A$2:$E$18,5)*VLOOKUP($K246,'hist AL dimres'!$A$2:$E$18,5)*$E246)*4)/1000000)</f>
        <v>0.66355200000000003</v>
      </c>
    </row>
    <row r="247" spans="1:16" ht="13">
      <c r="A247" s="16">
        <v>1</v>
      </c>
      <c r="B247" s="17" t="s">
        <v>657</v>
      </c>
      <c r="C247" s="220" t="s">
        <v>1056</v>
      </c>
      <c r="D247" s="75" t="s">
        <v>871</v>
      </c>
      <c r="E247" s="76">
        <v>12</v>
      </c>
      <c r="F247" s="16" t="s">
        <v>702</v>
      </c>
      <c r="G247" s="16">
        <v>1</v>
      </c>
      <c r="H247" s="15" t="s">
        <v>2934</v>
      </c>
      <c r="I247" s="15" t="s">
        <v>2898</v>
      </c>
      <c r="J247" s="15">
        <v>1</v>
      </c>
      <c r="K247" s="15">
        <v>1</v>
      </c>
      <c r="L247" s="16">
        <v>2</v>
      </c>
      <c r="M247" s="77">
        <f>$G247*(((VLOOKUP($H247,'hist AL dimres'!$A$2:$E$18,2)*VLOOKUP($I247,'hist AL dimres'!$A$2:$E$18,2)*VLOOKUP($J247,'hist AL dimres'!$A$2:$E$18,2)*VLOOKUP($K247,'hist AL dimres'!$A$2:$E$18,2)*$E247)*4)/1000000)</f>
        <v>42.467328000000002</v>
      </c>
      <c r="N247" s="77">
        <f>$G247*(((VLOOKUP($H247,'hist AL dimres'!$A$2:$E$18,3)*VLOOKUP($I247,'hist AL dimres'!$A$2:$E$18,3)*VLOOKUP($J247,'hist AL dimres'!$A$2:$E$18,3)*VLOOKUP($K247,'hist AL dimres'!$A$2:$E$18,3)*$E247)*4)/1000000)</f>
        <v>10.616832</v>
      </c>
      <c r="O247" s="77">
        <f>$G247*(((VLOOKUP($H247,'hist AL dimres'!$A$2:$E$18,4)*VLOOKUP($I247,'hist AL dimres'!$A$2:$E$18,4)*VLOOKUP($J247,'hist AL dimres'!$A$2:$E$18,4)*VLOOKUP($K247,'hist AL dimres'!$A$2:$E$18,4)*$E247)*4)/1000000)</f>
        <v>2.6542080000000001</v>
      </c>
      <c r="P247" s="96">
        <f>$G247*(((VLOOKUP($H247,'hist AL dimres'!$A$2:$E$18,5)*VLOOKUP($I247,'hist AL dimres'!$A$2:$E$18,5)*VLOOKUP($J247,'hist AL dimres'!$A$2:$E$18,5)*VLOOKUP($K247,'hist AL dimres'!$A$2:$E$18,5)*$E247)*4)/1000000)</f>
        <v>0.66355200000000003</v>
      </c>
    </row>
    <row r="248" spans="1:16" ht="13">
      <c r="A248" s="16">
        <v>1</v>
      </c>
      <c r="B248" s="17" t="s">
        <v>658</v>
      </c>
      <c r="C248" s="220" t="s">
        <v>1056</v>
      </c>
      <c r="D248" s="75" t="s">
        <v>871</v>
      </c>
      <c r="E248" s="76">
        <v>12</v>
      </c>
      <c r="F248" s="16" t="s">
        <v>702</v>
      </c>
      <c r="G248" s="16">
        <v>1</v>
      </c>
      <c r="H248" s="15" t="s">
        <v>2934</v>
      </c>
      <c r="I248" s="15" t="s">
        <v>2898</v>
      </c>
      <c r="J248" s="15">
        <v>1</v>
      </c>
      <c r="K248" s="15">
        <v>1</v>
      </c>
      <c r="L248" s="16">
        <v>2</v>
      </c>
      <c r="M248" s="77">
        <f>$G248*(((VLOOKUP($H248,'hist AL dimres'!$A$2:$E$18,2)*VLOOKUP($I248,'hist AL dimres'!$A$2:$E$18,2)*VLOOKUP($J248,'hist AL dimres'!$A$2:$E$18,2)*VLOOKUP($K248,'hist AL dimres'!$A$2:$E$18,2)*$E248)*4)/1000000)</f>
        <v>42.467328000000002</v>
      </c>
      <c r="N248" s="77">
        <f>$G248*(((VLOOKUP($H248,'hist AL dimres'!$A$2:$E$18,3)*VLOOKUP($I248,'hist AL dimres'!$A$2:$E$18,3)*VLOOKUP($J248,'hist AL dimres'!$A$2:$E$18,3)*VLOOKUP($K248,'hist AL dimres'!$A$2:$E$18,3)*$E248)*4)/1000000)</f>
        <v>10.616832</v>
      </c>
      <c r="O248" s="77">
        <f>$G248*(((VLOOKUP($H248,'hist AL dimres'!$A$2:$E$18,4)*VLOOKUP($I248,'hist AL dimres'!$A$2:$E$18,4)*VLOOKUP($J248,'hist AL dimres'!$A$2:$E$18,4)*VLOOKUP($K248,'hist AL dimres'!$A$2:$E$18,4)*$E248)*4)/1000000)</f>
        <v>2.6542080000000001</v>
      </c>
      <c r="P248" s="96">
        <f>$G248*(((VLOOKUP($H248,'hist AL dimres'!$A$2:$E$18,5)*VLOOKUP($I248,'hist AL dimres'!$A$2:$E$18,5)*VLOOKUP($J248,'hist AL dimres'!$A$2:$E$18,5)*VLOOKUP($K248,'hist AL dimres'!$A$2:$E$18,5)*$E248)*4)/1000000)</f>
        <v>0.66355200000000003</v>
      </c>
    </row>
    <row r="249" spans="1:16" ht="13">
      <c r="A249" s="16">
        <v>1</v>
      </c>
      <c r="B249" s="17" t="s">
        <v>659</v>
      </c>
      <c r="C249" s="220" t="s">
        <v>1056</v>
      </c>
      <c r="D249" s="75" t="s">
        <v>871</v>
      </c>
      <c r="E249" s="76">
        <v>12</v>
      </c>
      <c r="F249" s="16" t="s">
        <v>702</v>
      </c>
      <c r="G249" s="16">
        <v>1</v>
      </c>
      <c r="H249" s="15" t="s">
        <v>2934</v>
      </c>
      <c r="I249" s="15" t="s">
        <v>2898</v>
      </c>
      <c r="J249" s="15">
        <v>1</v>
      </c>
      <c r="K249" s="15">
        <v>1</v>
      </c>
      <c r="L249" s="16">
        <v>2</v>
      </c>
      <c r="M249" s="77">
        <f>$G249*(((VLOOKUP($H249,'hist AL dimres'!$A$2:$E$18,2)*VLOOKUP($I249,'hist AL dimres'!$A$2:$E$18,2)*VLOOKUP($J249,'hist AL dimres'!$A$2:$E$18,2)*VLOOKUP($K249,'hist AL dimres'!$A$2:$E$18,2)*$E249)*4)/1000000)</f>
        <v>42.467328000000002</v>
      </c>
      <c r="N249" s="77">
        <f>$G249*(((VLOOKUP($H249,'hist AL dimres'!$A$2:$E$18,3)*VLOOKUP($I249,'hist AL dimres'!$A$2:$E$18,3)*VLOOKUP($J249,'hist AL dimres'!$A$2:$E$18,3)*VLOOKUP($K249,'hist AL dimres'!$A$2:$E$18,3)*$E249)*4)/1000000)</f>
        <v>10.616832</v>
      </c>
      <c r="O249" s="77">
        <f>$G249*(((VLOOKUP($H249,'hist AL dimres'!$A$2:$E$18,4)*VLOOKUP($I249,'hist AL dimres'!$A$2:$E$18,4)*VLOOKUP($J249,'hist AL dimres'!$A$2:$E$18,4)*VLOOKUP($K249,'hist AL dimres'!$A$2:$E$18,4)*$E249)*4)/1000000)</f>
        <v>2.6542080000000001</v>
      </c>
      <c r="P249" s="96">
        <f>$G249*(((VLOOKUP($H249,'hist AL dimres'!$A$2:$E$18,5)*VLOOKUP($I249,'hist AL dimres'!$A$2:$E$18,5)*VLOOKUP($J249,'hist AL dimres'!$A$2:$E$18,5)*VLOOKUP($K249,'hist AL dimres'!$A$2:$E$18,5)*$E249)*4)/1000000)</f>
        <v>0.66355200000000003</v>
      </c>
    </row>
    <row r="250" spans="1:16" ht="13">
      <c r="A250" s="16">
        <v>1</v>
      </c>
      <c r="B250" s="17" t="s">
        <v>660</v>
      </c>
      <c r="C250" s="220" t="s">
        <v>1056</v>
      </c>
      <c r="D250" s="75" t="s">
        <v>871</v>
      </c>
      <c r="E250" s="76">
        <v>12</v>
      </c>
      <c r="F250" s="16" t="s">
        <v>702</v>
      </c>
      <c r="G250" s="16">
        <v>1</v>
      </c>
      <c r="H250" s="15" t="s">
        <v>2934</v>
      </c>
      <c r="I250" s="15" t="s">
        <v>2898</v>
      </c>
      <c r="J250" s="15">
        <v>1</v>
      </c>
      <c r="K250" s="15">
        <v>1</v>
      </c>
      <c r="L250" s="16">
        <v>2</v>
      </c>
      <c r="M250" s="77">
        <f>$G250*(((VLOOKUP($H250,'hist AL dimres'!$A$2:$E$18,2)*VLOOKUP($I250,'hist AL dimres'!$A$2:$E$18,2)*VLOOKUP($J250,'hist AL dimres'!$A$2:$E$18,2)*VLOOKUP($K250,'hist AL dimres'!$A$2:$E$18,2)*$E250)*4)/1000000)</f>
        <v>42.467328000000002</v>
      </c>
      <c r="N250" s="77">
        <f>$G250*(((VLOOKUP($H250,'hist AL dimres'!$A$2:$E$18,3)*VLOOKUP($I250,'hist AL dimres'!$A$2:$E$18,3)*VLOOKUP($J250,'hist AL dimres'!$A$2:$E$18,3)*VLOOKUP($K250,'hist AL dimres'!$A$2:$E$18,3)*$E250)*4)/1000000)</f>
        <v>10.616832</v>
      </c>
      <c r="O250" s="77">
        <f>$G250*(((VLOOKUP($H250,'hist AL dimres'!$A$2:$E$18,4)*VLOOKUP($I250,'hist AL dimres'!$A$2:$E$18,4)*VLOOKUP($J250,'hist AL dimres'!$A$2:$E$18,4)*VLOOKUP($K250,'hist AL dimres'!$A$2:$E$18,4)*$E250)*4)/1000000)</f>
        <v>2.6542080000000001</v>
      </c>
      <c r="P250" s="96">
        <f>$G250*(((VLOOKUP($H250,'hist AL dimres'!$A$2:$E$18,5)*VLOOKUP($I250,'hist AL dimres'!$A$2:$E$18,5)*VLOOKUP($J250,'hist AL dimres'!$A$2:$E$18,5)*VLOOKUP($K250,'hist AL dimres'!$A$2:$E$18,5)*$E250)*4)/1000000)</f>
        <v>0.66355200000000003</v>
      </c>
    </row>
    <row r="251" spans="1:16" ht="13">
      <c r="A251" s="16">
        <v>1</v>
      </c>
      <c r="B251" s="17" t="s">
        <v>878</v>
      </c>
      <c r="C251" s="220" t="s">
        <v>1056</v>
      </c>
      <c r="D251" s="75" t="s">
        <v>871</v>
      </c>
      <c r="E251" s="76">
        <v>12</v>
      </c>
      <c r="F251" s="16" t="s">
        <v>702</v>
      </c>
      <c r="G251" s="16">
        <v>1</v>
      </c>
      <c r="H251" s="15" t="s">
        <v>2934</v>
      </c>
      <c r="I251" s="15" t="s">
        <v>2898</v>
      </c>
      <c r="J251" s="15">
        <v>1</v>
      </c>
      <c r="K251" s="15">
        <v>1</v>
      </c>
      <c r="L251" s="16">
        <v>2</v>
      </c>
      <c r="M251" s="77">
        <f>$G251*(((VLOOKUP($H251,'hist AL dimres'!$A$2:$E$18,2)*VLOOKUP($I251,'hist AL dimres'!$A$2:$E$18,2)*VLOOKUP($J251,'hist AL dimres'!$A$2:$E$18,2)*VLOOKUP($K251,'hist AL dimres'!$A$2:$E$18,2)*$E251)*4)/1000000)</f>
        <v>42.467328000000002</v>
      </c>
      <c r="N251" s="77">
        <f>$G251*(((VLOOKUP($H251,'hist AL dimres'!$A$2:$E$18,3)*VLOOKUP($I251,'hist AL dimres'!$A$2:$E$18,3)*VLOOKUP($J251,'hist AL dimres'!$A$2:$E$18,3)*VLOOKUP($K251,'hist AL dimres'!$A$2:$E$18,3)*$E251)*4)/1000000)</f>
        <v>10.616832</v>
      </c>
      <c r="O251" s="77">
        <f>$G251*(((VLOOKUP($H251,'hist AL dimres'!$A$2:$E$18,4)*VLOOKUP($I251,'hist AL dimres'!$A$2:$E$18,4)*VLOOKUP($J251,'hist AL dimres'!$A$2:$E$18,4)*VLOOKUP($K251,'hist AL dimres'!$A$2:$E$18,4)*$E251)*4)/1000000)</f>
        <v>2.6542080000000001</v>
      </c>
      <c r="P251" s="96">
        <f>$G251*(((VLOOKUP($H251,'hist AL dimres'!$A$2:$E$18,5)*VLOOKUP($I251,'hist AL dimres'!$A$2:$E$18,5)*VLOOKUP($J251,'hist AL dimres'!$A$2:$E$18,5)*VLOOKUP($K251,'hist AL dimres'!$A$2:$E$18,5)*$E251)*4)/1000000)</f>
        <v>0.66355200000000003</v>
      </c>
    </row>
    <row r="252" spans="1:16" ht="13">
      <c r="A252" s="16">
        <v>1</v>
      </c>
      <c r="B252" s="17" t="s">
        <v>879</v>
      </c>
      <c r="C252" s="220" t="s">
        <v>1056</v>
      </c>
      <c r="D252" s="75" t="s">
        <v>871</v>
      </c>
      <c r="E252" s="76">
        <v>12</v>
      </c>
      <c r="F252" s="16" t="s">
        <v>702</v>
      </c>
      <c r="G252" s="16">
        <v>1</v>
      </c>
      <c r="H252" s="15" t="s">
        <v>2934</v>
      </c>
      <c r="I252" s="15" t="s">
        <v>2898</v>
      </c>
      <c r="J252" s="15">
        <v>1</v>
      </c>
      <c r="K252" s="15">
        <v>1</v>
      </c>
      <c r="L252" s="16">
        <v>2</v>
      </c>
      <c r="M252" s="77">
        <f>$G252*(((VLOOKUP($H252,'hist AL dimres'!$A$2:$E$18,2)*VLOOKUP($I252,'hist AL dimres'!$A$2:$E$18,2)*VLOOKUP($J252,'hist AL dimres'!$A$2:$E$18,2)*VLOOKUP($K252,'hist AL dimres'!$A$2:$E$18,2)*$E252)*4)/1000000)</f>
        <v>42.467328000000002</v>
      </c>
      <c r="N252" s="77">
        <f>$G252*(((VLOOKUP($H252,'hist AL dimres'!$A$2:$E$18,3)*VLOOKUP($I252,'hist AL dimres'!$A$2:$E$18,3)*VLOOKUP($J252,'hist AL dimres'!$A$2:$E$18,3)*VLOOKUP($K252,'hist AL dimres'!$A$2:$E$18,3)*$E252)*4)/1000000)</f>
        <v>10.616832</v>
      </c>
      <c r="O252" s="77">
        <f>$G252*(((VLOOKUP($H252,'hist AL dimres'!$A$2:$E$18,4)*VLOOKUP($I252,'hist AL dimres'!$A$2:$E$18,4)*VLOOKUP($J252,'hist AL dimres'!$A$2:$E$18,4)*VLOOKUP($K252,'hist AL dimres'!$A$2:$E$18,4)*$E252)*4)/1000000)</f>
        <v>2.6542080000000001</v>
      </c>
      <c r="P252" s="96">
        <f>$G252*(((VLOOKUP($H252,'hist AL dimres'!$A$2:$E$18,5)*VLOOKUP($I252,'hist AL dimres'!$A$2:$E$18,5)*VLOOKUP($J252,'hist AL dimres'!$A$2:$E$18,5)*VLOOKUP($K252,'hist AL dimres'!$A$2:$E$18,5)*$E252)*4)/1000000)</f>
        <v>0.66355200000000003</v>
      </c>
    </row>
    <row r="253" spans="1:16" ht="13">
      <c r="A253" s="16">
        <v>1</v>
      </c>
      <c r="B253" s="17" t="s">
        <v>880</v>
      </c>
      <c r="C253" s="220" t="s">
        <v>1056</v>
      </c>
      <c r="D253" s="75" t="s">
        <v>871</v>
      </c>
      <c r="E253" s="76">
        <v>12</v>
      </c>
      <c r="F253" s="16" t="s">
        <v>702</v>
      </c>
      <c r="G253" s="16">
        <v>1</v>
      </c>
      <c r="H253" s="15" t="s">
        <v>2934</v>
      </c>
      <c r="I253" s="15" t="s">
        <v>2898</v>
      </c>
      <c r="J253" s="15">
        <v>1</v>
      </c>
      <c r="K253" s="15">
        <v>1</v>
      </c>
      <c r="L253" s="16">
        <v>2</v>
      </c>
      <c r="M253" s="77">
        <f>$G253*(((VLOOKUP($H253,'hist AL dimres'!$A$2:$E$18,2)*VLOOKUP($I253,'hist AL dimres'!$A$2:$E$18,2)*VLOOKUP($J253,'hist AL dimres'!$A$2:$E$18,2)*VLOOKUP($K253,'hist AL dimres'!$A$2:$E$18,2)*$E253)*4)/1000000)</f>
        <v>42.467328000000002</v>
      </c>
      <c r="N253" s="77">
        <f>$G253*(((VLOOKUP($H253,'hist AL dimres'!$A$2:$E$18,3)*VLOOKUP($I253,'hist AL dimres'!$A$2:$E$18,3)*VLOOKUP($J253,'hist AL dimres'!$A$2:$E$18,3)*VLOOKUP($K253,'hist AL dimres'!$A$2:$E$18,3)*$E253)*4)/1000000)</f>
        <v>10.616832</v>
      </c>
      <c r="O253" s="77">
        <f>$G253*(((VLOOKUP($H253,'hist AL dimres'!$A$2:$E$18,4)*VLOOKUP($I253,'hist AL dimres'!$A$2:$E$18,4)*VLOOKUP($J253,'hist AL dimres'!$A$2:$E$18,4)*VLOOKUP($K253,'hist AL dimres'!$A$2:$E$18,4)*$E253)*4)/1000000)</f>
        <v>2.6542080000000001</v>
      </c>
      <c r="P253" s="96">
        <f>$G253*(((VLOOKUP($H253,'hist AL dimres'!$A$2:$E$18,5)*VLOOKUP($I253,'hist AL dimres'!$A$2:$E$18,5)*VLOOKUP($J253,'hist AL dimres'!$A$2:$E$18,5)*VLOOKUP($K253,'hist AL dimres'!$A$2:$E$18,5)*$E253)*4)/1000000)</f>
        <v>0.66355200000000003</v>
      </c>
    </row>
    <row r="254" spans="1:16" ht="13">
      <c r="A254" s="16">
        <v>1</v>
      </c>
      <c r="B254" s="17" t="s">
        <v>881</v>
      </c>
      <c r="C254" s="220" t="s">
        <v>1056</v>
      </c>
      <c r="D254" s="75" t="s">
        <v>871</v>
      </c>
      <c r="E254" s="76">
        <v>12</v>
      </c>
      <c r="F254" s="16" t="s">
        <v>702</v>
      </c>
      <c r="G254" s="16">
        <v>1</v>
      </c>
      <c r="H254" s="15" t="s">
        <v>2934</v>
      </c>
      <c r="I254" s="15" t="s">
        <v>2898</v>
      </c>
      <c r="J254" s="15">
        <v>1</v>
      </c>
      <c r="K254" s="15">
        <v>1</v>
      </c>
      <c r="L254" s="16">
        <v>2</v>
      </c>
      <c r="M254" s="77">
        <f>$G254*(((VLOOKUP($H254,'hist AL dimres'!$A$2:$E$18,2)*VLOOKUP($I254,'hist AL dimres'!$A$2:$E$18,2)*VLOOKUP($J254,'hist AL dimres'!$A$2:$E$18,2)*VLOOKUP($K254,'hist AL dimres'!$A$2:$E$18,2)*$E254)*4)/1000000)</f>
        <v>42.467328000000002</v>
      </c>
      <c r="N254" s="77">
        <f>$G254*(((VLOOKUP($H254,'hist AL dimres'!$A$2:$E$18,3)*VLOOKUP($I254,'hist AL dimres'!$A$2:$E$18,3)*VLOOKUP($J254,'hist AL dimres'!$A$2:$E$18,3)*VLOOKUP($K254,'hist AL dimres'!$A$2:$E$18,3)*$E254)*4)/1000000)</f>
        <v>10.616832</v>
      </c>
      <c r="O254" s="77">
        <f>$G254*(((VLOOKUP($H254,'hist AL dimres'!$A$2:$E$18,4)*VLOOKUP($I254,'hist AL dimres'!$A$2:$E$18,4)*VLOOKUP($J254,'hist AL dimres'!$A$2:$E$18,4)*VLOOKUP($K254,'hist AL dimres'!$A$2:$E$18,4)*$E254)*4)/1000000)</f>
        <v>2.6542080000000001</v>
      </c>
      <c r="P254" s="96">
        <f>$G254*(((VLOOKUP($H254,'hist AL dimres'!$A$2:$E$18,5)*VLOOKUP($I254,'hist AL dimres'!$A$2:$E$18,5)*VLOOKUP($J254,'hist AL dimres'!$A$2:$E$18,5)*VLOOKUP($K254,'hist AL dimres'!$A$2:$E$18,5)*$E254)*4)/1000000)</f>
        <v>0.66355200000000003</v>
      </c>
    </row>
    <row r="255" spans="1:16" ht="13">
      <c r="A255" s="16">
        <v>1</v>
      </c>
      <c r="B255" s="17" t="s">
        <v>882</v>
      </c>
      <c r="C255" s="220" t="s">
        <v>1056</v>
      </c>
      <c r="D255" s="75" t="s">
        <v>871</v>
      </c>
      <c r="E255" s="76">
        <v>12</v>
      </c>
      <c r="F255" s="16" t="s">
        <v>702</v>
      </c>
      <c r="G255" s="16">
        <v>1</v>
      </c>
      <c r="H255" s="15" t="s">
        <v>2934</v>
      </c>
      <c r="I255" s="15" t="s">
        <v>2898</v>
      </c>
      <c r="J255" s="15">
        <v>1</v>
      </c>
      <c r="K255" s="15">
        <v>1</v>
      </c>
      <c r="L255" s="16">
        <v>2</v>
      </c>
      <c r="M255" s="77">
        <f>$G255*(((VLOOKUP($H255,'hist AL dimres'!$A$2:$E$18,2)*VLOOKUP($I255,'hist AL dimres'!$A$2:$E$18,2)*VLOOKUP($J255,'hist AL dimres'!$A$2:$E$18,2)*VLOOKUP($K255,'hist AL dimres'!$A$2:$E$18,2)*$E255)*4)/1000000)</f>
        <v>42.467328000000002</v>
      </c>
      <c r="N255" s="77">
        <f>$G255*(((VLOOKUP($H255,'hist AL dimres'!$A$2:$E$18,3)*VLOOKUP($I255,'hist AL dimres'!$A$2:$E$18,3)*VLOOKUP($J255,'hist AL dimres'!$A$2:$E$18,3)*VLOOKUP($K255,'hist AL dimres'!$A$2:$E$18,3)*$E255)*4)/1000000)</f>
        <v>10.616832</v>
      </c>
      <c r="O255" s="77">
        <f>$G255*(((VLOOKUP($H255,'hist AL dimres'!$A$2:$E$18,4)*VLOOKUP($I255,'hist AL dimres'!$A$2:$E$18,4)*VLOOKUP($J255,'hist AL dimres'!$A$2:$E$18,4)*VLOOKUP($K255,'hist AL dimres'!$A$2:$E$18,4)*$E255)*4)/1000000)</f>
        <v>2.6542080000000001</v>
      </c>
      <c r="P255" s="96">
        <f>$G255*(((VLOOKUP($H255,'hist AL dimres'!$A$2:$E$18,5)*VLOOKUP($I255,'hist AL dimres'!$A$2:$E$18,5)*VLOOKUP($J255,'hist AL dimres'!$A$2:$E$18,5)*VLOOKUP($K255,'hist AL dimres'!$A$2:$E$18,5)*$E255)*4)/1000000)</f>
        <v>0.66355200000000003</v>
      </c>
    </row>
    <row r="256" spans="1:16" ht="13">
      <c r="A256" s="16">
        <v>1</v>
      </c>
      <c r="B256" s="17" t="s">
        <v>883</v>
      </c>
      <c r="C256" s="220" t="s">
        <v>1056</v>
      </c>
      <c r="D256" s="75" t="s">
        <v>871</v>
      </c>
      <c r="E256" s="76">
        <v>12</v>
      </c>
      <c r="F256" s="16" t="s">
        <v>702</v>
      </c>
      <c r="G256" s="16">
        <v>1</v>
      </c>
      <c r="H256" s="15" t="s">
        <v>2934</v>
      </c>
      <c r="I256" s="15" t="s">
        <v>2898</v>
      </c>
      <c r="J256" s="15">
        <v>1</v>
      </c>
      <c r="K256" s="15">
        <v>1</v>
      </c>
      <c r="L256" s="16">
        <v>2</v>
      </c>
      <c r="M256" s="77">
        <f>$G256*(((VLOOKUP($H256,'hist AL dimres'!$A$2:$E$18,2)*VLOOKUP($I256,'hist AL dimres'!$A$2:$E$18,2)*VLOOKUP($J256,'hist AL dimres'!$A$2:$E$18,2)*VLOOKUP($K256,'hist AL dimres'!$A$2:$E$18,2)*$E256)*4)/1000000)</f>
        <v>42.467328000000002</v>
      </c>
      <c r="N256" s="77">
        <f>$G256*(((VLOOKUP($H256,'hist AL dimres'!$A$2:$E$18,3)*VLOOKUP($I256,'hist AL dimres'!$A$2:$E$18,3)*VLOOKUP($J256,'hist AL dimres'!$A$2:$E$18,3)*VLOOKUP($K256,'hist AL dimres'!$A$2:$E$18,3)*$E256)*4)/1000000)</f>
        <v>10.616832</v>
      </c>
      <c r="O256" s="77">
        <f>$G256*(((VLOOKUP($H256,'hist AL dimres'!$A$2:$E$18,4)*VLOOKUP($I256,'hist AL dimres'!$A$2:$E$18,4)*VLOOKUP($J256,'hist AL dimres'!$A$2:$E$18,4)*VLOOKUP($K256,'hist AL dimres'!$A$2:$E$18,4)*$E256)*4)/1000000)</f>
        <v>2.6542080000000001</v>
      </c>
      <c r="P256" s="96">
        <f>$G256*(((VLOOKUP($H256,'hist AL dimres'!$A$2:$E$18,5)*VLOOKUP($I256,'hist AL dimres'!$A$2:$E$18,5)*VLOOKUP($J256,'hist AL dimres'!$A$2:$E$18,5)*VLOOKUP($K256,'hist AL dimres'!$A$2:$E$18,5)*$E256)*4)/1000000)</f>
        <v>0.66355200000000003</v>
      </c>
    </row>
    <row r="257" spans="1:16" ht="13">
      <c r="A257" s="16">
        <v>1</v>
      </c>
      <c r="B257" s="17" t="s">
        <v>877</v>
      </c>
      <c r="C257" s="220" t="s">
        <v>1056</v>
      </c>
      <c r="D257" s="75" t="s">
        <v>871</v>
      </c>
      <c r="E257" s="76">
        <v>12</v>
      </c>
      <c r="F257" s="16" t="s">
        <v>702</v>
      </c>
      <c r="G257" s="16">
        <v>1</v>
      </c>
      <c r="H257" s="15" t="s">
        <v>2934</v>
      </c>
      <c r="I257" s="15" t="s">
        <v>2898</v>
      </c>
      <c r="J257" s="15">
        <v>1</v>
      </c>
      <c r="K257" s="15">
        <v>1</v>
      </c>
      <c r="L257" s="16">
        <v>2</v>
      </c>
      <c r="M257" s="77">
        <f>$G257*(((VLOOKUP($H257,'hist AL dimres'!$A$2:$E$18,2)*VLOOKUP($I257,'hist AL dimres'!$A$2:$E$18,2)*VLOOKUP($J257,'hist AL dimres'!$A$2:$E$18,2)*VLOOKUP($K257,'hist AL dimres'!$A$2:$E$18,2)*$E257)*4)/1000000)</f>
        <v>42.467328000000002</v>
      </c>
      <c r="N257" s="77">
        <f>$G257*(((VLOOKUP($H257,'hist AL dimres'!$A$2:$E$18,3)*VLOOKUP($I257,'hist AL dimres'!$A$2:$E$18,3)*VLOOKUP($J257,'hist AL dimres'!$A$2:$E$18,3)*VLOOKUP($K257,'hist AL dimres'!$A$2:$E$18,3)*$E257)*4)/1000000)</f>
        <v>10.616832</v>
      </c>
      <c r="O257" s="77">
        <f>$G257*(((VLOOKUP($H257,'hist AL dimres'!$A$2:$E$18,4)*VLOOKUP($I257,'hist AL dimres'!$A$2:$E$18,4)*VLOOKUP($J257,'hist AL dimres'!$A$2:$E$18,4)*VLOOKUP($K257,'hist AL dimres'!$A$2:$E$18,4)*$E257)*4)/1000000)</f>
        <v>2.6542080000000001</v>
      </c>
      <c r="P257" s="96">
        <f>$G257*(((VLOOKUP($H257,'hist AL dimres'!$A$2:$E$18,5)*VLOOKUP($I257,'hist AL dimres'!$A$2:$E$18,5)*VLOOKUP($J257,'hist AL dimres'!$A$2:$E$18,5)*VLOOKUP($K257,'hist AL dimres'!$A$2:$E$18,5)*$E257)*4)/1000000)</f>
        <v>0.66355200000000003</v>
      </c>
    </row>
    <row r="258" spans="1:16" ht="13">
      <c r="A258" s="16">
        <v>1</v>
      </c>
      <c r="B258" s="17" t="s">
        <v>1058</v>
      </c>
      <c r="C258" s="220" t="s">
        <v>1056</v>
      </c>
      <c r="D258" s="75" t="s">
        <v>871</v>
      </c>
      <c r="E258" s="76">
        <v>12</v>
      </c>
      <c r="F258" s="16" t="s">
        <v>702</v>
      </c>
      <c r="G258" s="16">
        <v>1</v>
      </c>
      <c r="H258" s="15" t="s">
        <v>2934</v>
      </c>
      <c r="I258" s="15" t="s">
        <v>2898</v>
      </c>
      <c r="J258" s="15">
        <v>1</v>
      </c>
      <c r="K258" s="15">
        <v>1</v>
      </c>
      <c r="L258" s="16">
        <v>2</v>
      </c>
      <c r="M258" s="77">
        <f>$G258*(((VLOOKUP($H258,'hist AL dimres'!$A$2:$E$18,2)*VLOOKUP($I258,'hist AL dimres'!$A$2:$E$18,2)*VLOOKUP($J258,'hist AL dimres'!$A$2:$E$18,2)*VLOOKUP($K258,'hist AL dimres'!$A$2:$E$18,2)*$E258)*4)/1000000)</f>
        <v>42.467328000000002</v>
      </c>
      <c r="N258" s="77">
        <f>$G258*(((VLOOKUP($H258,'hist AL dimres'!$A$2:$E$18,3)*VLOOKUP($I258,'hist AL dimres'!$A$2:$E$18,3)*VLOOKUP($J258,'hist AL dimres'!$A$2:$E$18,3)*VLOOKUP($K258,'hist AL dimres'!$A$2:$E$18,3)*$E258)*4)/1000000)</f>
        <v>10.616832</v>
      </c>
      <c r="O258" s="77">
        <f>$G258*(((VLOOKUP($H258,'hist AL dimres'!$A$2:$E$18,4)*VLOOKUP($I258,'hist AL dimres'!$A$2:$E$18,4)*VLOOKUP($J258,'hist AL dimres'!$A$2:$E$18,4)*VLOOKUP($K258,'hist AL dimres'!$A$2:$E$18,4)*$E258)*4)/1000000)</f>
        <v>2.6542080000000001</v>
      </c>
      <c r="P258" s="96">
        <f>$G258*(((VLOOKUP($H258,'hist AL dimres'!$A$2:$E$18,5)*VLOOKUP($I258,'hist AL dimres'!$A$2:$E$18,5)*VLOOKUP($J258,'hist AL dimres'!$A$2:$E$18,5)*VLOOKUP($K258,'hist AL dimres'!$A$2:$E$18,5)*$E258)*4)/1000000)</f>
        <v>0.66355200000000003</v>
      </c>
    </row>
    <row r="259" spans="1:16" ht="13">
      <c r="A259" s="16">
        <v>1</v>
      </c>
      <c r="B259" s="17" t="s">
        <v>1059</v>
      </c>
      <c r="C259" s="220" t="s">
        <v>1056</v>
      </c>
      <c r="D259" s="75" t="s">
        <v>871</v>
      </c>
      <c r="E259" s="76">
        <v>12</v>
      </c>
      <c r="F259" s="16" t="s">
        <v>702</v>
      </c>
      <c r="G259" s="16">
        <v>1</v>
      </c>
      <c r="H259" s="15" t="s">
        <v>2934</v>
      </c>
      <c r="I259" s="15" t="s">
        <v>2898</v>
      </c>
      <c r="J259" s="15">
        <v>1</v>
      </c>
      <c r="K259" s="15">
        <v>1</v>
      </c>
      <c r="L259" s="16">
        <v>2</v>
      </c>
      <c r="M259" s="77">
        <f>$G259*(((VLOOKUP($H259,'hist AL dimres'!$A$2:$E$18,2)*VLOOKUP($I259,'hist AL dimres'!$A$2:$E$18,2)*VLOOKUP($J259,'hist AL dimres'!$A$2:$E$18,2)*VLOOKUP($K259,'hist AL dimres'!$A$2:$E$18,2)*$E259)*4)/1000000)</f>
        <v>42.467328000000002</v>
      </c>
      <c r="N259" s="77">
        <f>$G259*(((VLOOKUP($H259,'hist AL dimres'!$A$2:$E$18,3)*VLOOKUP($I259,'hist AL dimres'!$A$2:$E$18,3)*VLOOKUP($J259,'hist AL dimres'!$A$2:$E$18,3)*VLOOKUP($K259,'hist AL dimres'!$A$2:$E$18,3)*$E259)*4)/1000000)</f>
        <v>10.616832</v>
      </c>
      <c r="O259" s="77">
        <f>$G259*(((VLOOKUP($H259,'hist AL dimres'!$A$2:$E$18,4)*VLOOKUP($I259,'hist AL dimres'!$A$2:$E$18,4)*VLOOKUP($J259,'hist AL dimres'!$A$2:$E$18,4)*VLOOKUP($K259,'hist AL dimres'!$A$2:$E$18,4)*$E259)*4)/1000000)</f>
        <v>2.6542080000000001</v>
      </c>
      <c r="P259" s="96">
        <f>$G259*(((VLOOKUP($H259,'hist AL dimres'!$A$2:$E$18,5)*VLOOKUP($I259,'hist AL dimres'!$A$2:$E$18,5)*VLOOKUP($J259,'hist AL dimres'!$A$2:$E$18,5)*VLOOKUP($K259,'hist AL dimres'!$A$2:$E$18,5)*$E259)*4)/1000000)</f>
        <v>0.66355200000000003</v>
      </c>
    </row>
    <row r="260" spans="1:16" ht="13">
      <c r="A260" s="16">
        <v>1</v>
      </c>
      <c r="B260" s="17" t="s">
        <v>1060</v>
      </c>
      <c r="C260" s="220" t="s">
        <v>1056</v>
      </c>
      <c r="D260" s="75" t="s">
        <v>871</v>
      </c>
      <c r="E260" s="76">
        <v>12</v>
      </c>
      <c r="F260" s="16" t="s">
        <v>702</v>
      </c>
      <c r="G260" s="16">
        <v>1</v>
      </c>
      <c r="H260" s="15" t="s">
        <v>2934</v>
      </c>
      <c r="I260" s="15" t="s">
        <v>2898</v>
      </c>
      <c r="J260" s="15">
        <v>1</v>
      </c>
      <c r="K260" s="15">
        <v>1</v>
      </c>
      <c r="L260" s="16">
        <v>2</v>
      </c>
      <c r="M260" s="77">
        <f>$G260*(((VLOOKUP($H260,'hist AL dimres'!$A$2:$E$18,2)*VLOOKUP($I260,'hist AL dimres'!$A$2:$E$18,2)*VLOOKUP($J260,'hist AL dimres'!$A$2:$E$18,2)*VLOOKUP($K260,'hist AL dimres'!$A$2:$E$18,2)*$E260)*4)/1000000)</f>
        <v>42.467328000000002</v>
      </c>
      <c r="N260" s="77">
        <f>$G260*(((VLOOKUP($H260,'hist AL dimres'!$A$2:$E$18,3)*VLOOKUP($I260,'hist AL dimres'!$A$2:$E$18,3)*VLOOKUP($J260,'hist AL dimres'!$A$2:$E$18,3)*VLOOKUP($K260,'hist AL dimres'!$A$2:$E$18,3)*$E260)*4)/1000000)</f>
        <v>10.616832</v>
      </c>
      <c r="O260" s="77">
        <f>$G260*(((VLOOKUP($H260,'hist AL dimres'!$A$2:$E$18,4)*VLOOKUP($I260,'hist AL dimres'!$A$2:$E$18,4)*VLOOKUP($J260,'hist AL dimres'!$A$2:$E$18,4)*VLOOKUP($K260,'hist AL dimres'!$A$2:$E$18,4)*$E260)*4)/1000000)</f>
        <v>2.6542080000000001</v>
      </c>
      <c r="P260" s="96">
        <f>$G260*(((VLOOKUP($H260,'hist AL dimres'!$A$2:$E$18,5)*VLOOKUP($I260,'hist AL dimres'!$A$2:$E$18,5)*VLOOKUP($J260,'hist AL dimres'!$A$2:$E$18,5)*VLOOKUP($K260,'hist AL dimres'!$A$2:$E$18,5)*$E260)*4)/1000000)</f>
        <v>0.66355200000000003</v>
      </c>
    </row>
    <row r="261" spans="1:16" ht="13">
      <c r="A261" s="16">
        <v>1</v>
      </c>
      <c r="B261" s="17" t="s">
        <v>1061</v>
      </c>
      <c r="C261" s="220" t="s">
        <v>1056</v>
      </c>
      <c r="D261" s="75" t="s">
        <v>871</v>
      </c>
      <c r="E261" s="76">
        <v>12</v>
      </c>
      <c r="F261" s="16" t="s">
        <v>702</v>
      </c>
      <c r="G261" s="16">
        <v>1</v>
      </c>
      <c r="H261" s="15" t="s">
        <v>2934</v>
      </c>
      <c r="I261" s="15" t="s">
        <v>2898</v>
      </c>
      <c r="J261" s="15">
        <v>1</v>
      </c>
      <c r="K261" s="15">
        <v>1</v>
      </c>
      <c r="L261" s="16">
        <v>2</v>
      </c>
      <c r="M261" s="77">
        <f>$G261*(((VLOOKUP($H261,'hist AL dimres'!$A$2:$E$18,2)*VLOOKUP($I261,'hist AL dimres'!$A$2:$E$18,2)*VLOOKUP($J261,'hist AL dimres'!$A$2:$E$18,2)*VLOOKUP($K261,'hist AL dimres'!$A$2:$E$18,2)*$E261)*4)/1000000)</f>
        <v>42.467328000000002</v>
      </c>
      <c r="N261" s="77">
        <f>$G261*(((VLOOKUP($H261,'hist AL dimres'!$A$2:$E$18,3)*VLOOKUP($I261,'hist AL dimres'!$A$2:$E$18,3)*VLOOKUP($J261,'hist AL dimres'!$A$2:$E$18,3)*VLOOKUP($K261,'hist AL dimres'!$A$2:$E$18,3)*$E261)*4)/1000000)</f>
        <v>10.616832</v>
      </c>
      <c r="O261" s="77">
        <f>$G261*(((VLOOKUP($H261,'hist AL dimres'!$A$2:$E$18,4)*VLOOKUP($I261,'hist AL dimres'!$A$2:$E$18,4)*VLOOKUP($J261,'hist AL dimres'!$A$2:$E$18,4)*VLOOKUP($K261,'hist AL dimres'!$A$2:$E$18,4)*$E261)*4)/1000000)</f>
        <v>2.6542080000000001</v>
      </c>
      <c r="P261" s="96">
        <f>$G261*(((VLOOKUP($H261,'hist AL dimres'!$A$2:$E$18,5)*VLOOKUP($I261,'hist AL dimres'!$A$2:$E$18,5)*VLOOKUP($J261,'hist AL dimres'!$A$2:$E$18,5)*VLOOKUP($K261,'hist AL dimres'!$A$2:$E$18,5)*$E261)*4)/1000000)</f>
        <v>0.66355200000000003</v>
      </c>
    </row>
    <row r="262" spans="1:16" ht="13">
      <c r="A262" s="16">
        <v>1</v>
      </c>
      <c r="B262" s="17" t="s">
        <v>1062</v>
      </c>
      <c r="C262" s="220" t="s">
        <v>1056</v>
      </c>
      <c r="D262" s="75" t="s">
        <v>871</v>
      </c>
      <c r="E262" s="76">
        <v>12</v>
      </c>
      <c r="F262" s="16" t="s">
        <v>702</v>
      </c>
      <c r="G262" s="16">
        <v>1</v>
      </c>
      <c r="H262" s="15" t="s">
        <v>2934</v>
      </c>
      <c r="I262" s="15" t="s">
        <v>2898</v>
      </c>
      <c r="J262" s="15">
        <v>1</v>
      </c>
      <c r="K262" s="15">
        <v>1</v>
      </c>
      <c r="L262" s="16">
        <v>2</v>
      </c>
      <c r="M262" s="77">
        <f>$G262*(((VLOOKUP($H262,'hist AL dimres'!$A$2:$E$18,2)*VLOOKUP($I262,'hist AL dimres'!$A$2:$E$18,2)*VLOOKUP($J262,'hist AL dimres'!$A$2:$E$18,2)*VLOOKUP($K262,'hist AL dimres'!$A$2:$E$18,2)*$E262)*4)/1000000)</f>
        <v>42.467328000000002</v>
      </c>
      <c r="N262" s="77">
        <f>$G262*(((VLOOKUP($H262,'hist AL dimres'!$A$2:$E$18,3)*VLOOKUP($I262,'hist AL dimres'!$A$2:$E$18,3)*VLOOKUP($J262,'hist AL dimres'!$A$2:$E$18,3)*VLOOKUP($K262,'hist AL dimres'!$A$2:$E$18,3)*$E262)*4)/1000000)</f>
        <v>10.616832</v>
      </c>
      <c r="O262" s="77">
        <f>$G262*(((VLOOKUP($H262,'hist AL dimres'!$A$2:$E$18,4)*VLOOKUP($I262,'hist AL dimres'!$A$2:$E$18,4)*VLOOKUP($J262,'hist AL dimres'!$A$2:$E$18,4)*VLOOKUP($K262,'hist AL dimres'!$A$2:$E$18,4)*$E262)*4)/1000000)</f>
        <v>2.6542080000000001</v>
      </c>
      <c r="P262" s="96">
        <f>$G262*(((VLOOKUP($H262,'hist AL dimres'!$A$2:$E$18,5)*VLOOKUP($I262,'hist AL dimres'!$A$2:$E$18,5)*VLOOKUP($J262,'hist AL dimres'!$A$2:$E$18,5)*VLOOKUP($K262,'hist AL dimres'!$A$2:$E$18,5)*$E262)*4)/1000000)</f>
        <v>0.66355200000000003</v>
      </c>
    </row>
    <row r="263" spans="1:16" ht="13">
      <c r="A263" s="16">
        <v>1</v>
      </c>
      <c r="B263" s="17" t="s">
        <v>1063</v>
      </c>
      <c r="C263" s="220" t="s">
        <v>1056</v>
      </c>
      <c r="D263" s="75" t="s">
        <v>871</v>
      </c>
      <c r="E263" s="76">
        <v>12</v>
      </c>
      <c r="F263" s="16" t="s">
        <v>702</v>
      </c>
      <c r="G263" s="16">
        <v>1</v>
      </c>
      <c r="H263" s="15" t="s">
        <v>2934</v>
      </c>
      <c r="I263" s="15" t="s">
        <v>2898</v>
      </c>
      <c r="J263" s="15">
        <v>1</v>
      </c>
      <c r="K263" s="15">
        <v>1</v>
      </c>
      <c r="L263" s="16">
        <v>2</v>
      </c>
      <c r="M263" s="77">
        <f>$G263*(((VLOOKUP($H263,'hist AL dimres'!$A$2:$E$18,2)*VLOOKUP($I263,'hist AL dimres'!$A$2:$E$18,2)*VLOOKUP($J263,'hist AL dimres'!$A$2:$E$18,2)*VLOOKUP($K263,'hist AL dimres'!$A$2:$E$18,2)*$E263)*4)/1000000)</f>
        <v>42.467328000000002</v>
      </c>
      <c r="N263" s="77">
        <f>$G263*(((VLOOKUP($H263,'hist AL dimres'!$A$2:$E$18,3)*VLOOKUP($I263,'hist AL dimres'!$A$2:$E$18,3)*VLOOKUP($J263,'hist AL dimres'!$A$2:$E$18,3)*VLOOKUP($K263,'hist AL dimres'!$A$2:$E$18,3)*$E263)*4)/1000000)</f>
        <v>10.616832</v>
      </c>
      <c r="O263" s="77">
        <f>$G263*(((VLOOKUP($H263,'hist AL dimres'!$A$2:$E$18,4)*VLOOKUP($I263,'hist AL dimres'!$A$2:$E$18,4)*VLOOKUP($J263,'hist AL dimres'!$A$2:$E$18,4)*VLOOKUP($K263,'hist AL dimres'!$A$2:$E$18,4)*$E263)*4)/1000000)</f>
        <v>2.6542080000000001</v>
      </c>
      <c r="P263" s="96">
        <f>$G263*(((VLOOKUP($H263,'hist AL dimres'!$A$2:$E$18,5)*VLOOKUP($I263,'hist AL dimres'!$A$2:$E$18,5)*VLOOKUP($J263,'hist AL dimres'!$A$2:$E$18,5)*VLOOKUP($K263,'hist AL dimres'!$A$2:$E$18,5)*$E263)*4)/1000000)</f>
        <v>0.66355200000000003</v>
      </c>
    </row>
    <row r="264" spans="1:16" ht="13">
      <c r="A264" s="16">
        <v>1</v>
      </c>
      <c r="B264" s="17" t="s">
        <v>1064</v>
      </c>
      <c r="C264" s="220" t="s">
        <v>1056</v>
      </c>
      <c r="D264" s="75" t="s">
        <v>871</v>
      </c>
      <c r="E264" s="76">
        <v>12</v>
      </c>
      <c r="F264" s="16" t="s">
        <v>702</v>
      </c>
      <c r="G264" s="16">
        <v>1</v>
      </c>
      <c r="H264" s="15" t="s">
        <v>2934</v>
      </c>
      <c r="I264" s="15" t="s">
        <v>2898</v>
      </c>
      <c r="J264" s="15">
        <v>1</v>
      </c>
      <c r="K264" s="15">
        <v>1</v>
      </c>
      <c r="L264" s="16">
        <v>2</v>
      </c>
      <c r="M264" s="77">
        <f>$G264*(((VLOOKUP($H264,'hist AL dimres'!$A$2:$E$18,2)*VLOOKUP($I264,'hist AL dimres'!$A$2:$E$18,2)*VLOOKUP($J264,'hist AL dimres'!$A$2:$E$18,2)*VLOOKUP($K264,'hist AL dimres'!$A$2:$E$18,2)*$E264)*4)/1000000)</f>
        <v>42.467328000000002</v>
      </c>
      <c r="N264" s="77">
        <f>$G264*(((VLOOKUP($H264,'hist AL dimres'!$A$2:$E$18,3)*VLOOKUP($I264,'hist AL dimres'!$A$2:$E$18,3)*VLOOKUP($J264,'hist AL dimres'!$A$2:$E$18,3)*VLOOKUP($K264,'hist AL dimres'!$A$2:$E$18,3)*$E264)*4)/1000000)</f>
        <v>10.616832</v>
      </c>
      <c r="O264" s="77">
        <f>$G264*(((VLOOKUP($H264,'hist AL dimres'!$A$2:$E$18,4)*VLOOKUP($I264,'hist AL dimres'!$A$2:$E$18,4)*VLOOKUP($J264,'hist AL dimres'!$A$2:$E$18,4)*VLOOKUP($K264,'hist AL dimres'!$A$2:$E$18,4)*$E264)*4)/1000000)</f>
        <v>2.6542080000000001</v>
      </c>
      <c r="P264" s="96">
        <f>$G264*(((VLOOKUP($H264,'hist AL dimres'!$A$2:$E$18,5)*VLOOKUP($I264,'hist AL dimres'!$A$2:$E$18,5)*VLOOKUP($J264,'hist AL dimres'!$A$2:$E$18,5)*VLOOKUP($K264,'hist AL dimres'!$A$2:$E$18,5)*$E264)*4)/1000000)</f>
        <v>0.66355200000000003</v>
      </c>
    </row>
    <row r="265" spans="1:16" ht="13">
      <c r="A265" s="16">
        <v>1</v>
      </c>
      <c r="B265" s="17" t="s">
        <v>1065</v>
      </c>
      <c r="C265" s="220" t="s">
        <v>1056</v>
      </c>
      <c r="D265" s="75" t="s">
        <v>871</v>
      </c>
      <c r="E265" s="76">
        <v>12</v>
      </c>
      <c r="F265" s="16" t="s">
        <v>702</v>
      </c>
      <c r="G265" s="16">
        <v>1</v>
      </c>
      <c r="H265" s="15" t="s">
        <v>2934</v>
      </c>
      <c r="I265" s="15" t="s">
        <v>2898</v>
      </c>
      <c r="J265" s="15">
        <v>1</v>
      </c>
      <c r="K265" s="15">
        <v>1</v>
      </c>
      <c r="L265" s="16">
        <v>2</v>
      </c>
      <c r="M265" s="77">
        <f>$G265*(((VLOOKUP($H265,'hist AL dimres'!$A$2:$E$18,2)*VLOOKUP($I265,'hist AL dimres'!$A$2:$E$18,2)*VLOOKUP($J265,'hist AL dimres'!$A$2:$E$18,2)*VLOOKUP($K265,'hist AL dimres'!$A$2:$E$18,2)*$E265)*4)/1000000)</f>
        <v>42.467328000000002</v>
      </c>
      <c r="N265" s="77">
        <f>$G265*(((VLOOKUP($H265,'hist AL dimres'!$A$2:$E$18,3)*VLOOKUP($I265,'hist AL dimres'!$A$2:$E$18,3)*VLOOKUP($J265,'hist AL dimres'!$A$2:$E$18,3)*VLOOKUP($K265,'hist AL dimres'!$A$2:$E$18,3)*$E265)*4)/1000000)</f>
        <v>10.616832</v>
      </c>
      <c r="O265" s="77">
        <f>$G265*(((VLOOKUP($H265,'hist AL dimres'!$A$2:$E$18,4)*VLOOKUP($I265,'hist AL dimres'!$A$2:$E$18,4)*VLOOKUP($J265,'hist AL dimres'!$A$2:$E$18,4)*VLOOKUP($K265,'hist AL dimres'!$A$2:$E$18,4)*$E265)*4)/1000000)</f>
        <v>2.6542080000000001</v>
      </c>
      <c r="P265" s="96">
        <f>$G265*(((VLOOKUP($H265,'hist AL dimres'!$A$2:$E$18,5)*VLOOKUP($I265,'hist AL dimres'!$A$2:$E$18,5)*VLOOKUP($J265,'hist AL dimres'!$A$2:$E$18,5)*VLOOKUP($K265,'hist AL dimres'!$A$2:$E$18,5)*$E265)*4)/1000000)</f>
        <v>0.66355200000000003</v>
      </c>
    </row>
    <row r="266" spans="1:16" ht="13">
      <c r="A266" s="16">
        <v>1</v>
      </c>
      <c r="B266" s="17" t="s">
        <v>1066</v>
      </c>
      <c r="C266" s="220" t="s">
        <v>1056</v>
      </c>
      <c r="D266" s="75" t="s">
        <v>871</v>
      </c>
      <c r="E266" s="76">
        <v>12</v>
      </c>
      <c r="F266" s="16" t="s">
        <v>702</v>
      </c>
      <c r="G266" s="16">
        <v>1</v>
      </c>
      <c r="H266" s="15" t="s">
        <v>2934</v>
      </c>
      <c r="I266" s="15" t="s">
        <v>2898</v>
      </c>
      <c r="J266" s="15">
        <v>1</v>
      </c>
      <c r="K266" s="15">
        <v>1</v>
      </c>
      <c r="L266" s="16">
        <v>2</v>
      </c>
      <c r="M266" s="77">
        <f>$G266*(((VLOOKUP($H266,'hist AL dimres'!$A$2:$E$18,2)*VLOOKUP($I266,'hist AL dimres'!$A$2:$E$18,2)*VLOOKUP($J266,'hist AL dimres'!$A$2:$E$18,2)*VLOOKUP($K266,'hist AL dimres'!$A$2:$E$18,2)*$E266)*4)/1000000)</f>
        <v>42.467328000000002</v>
      </c>
      <c r="N266" s="77">
        <f>$G266*(((VLOOKUP($H266,'hist AL dimres'!$A$2:$E$18,3)*VLOOKUP($I266,'hist AL dimres'!$A$2:$E$18,3)*VLOOKUP($J266,'hist AL dimres'!$A$2:$E$18,3)*VLOOKUP($K266,'hist AL dimres'!$A$2:$E$18,3)*$E266)*4)/1000000)</f>
        <v>10.616832</v>
      </c>
      <c r="O266" s="77">
        <f>$G266*(((VLOOKUP($H266,'hist AL dimres'!$A$2:$E$18,4)*VLOOKUP($I266,'hist AL dimres'!$A$2:$E$18,4)*VLOOKUP($J266,'hist AL dimres'!$A$2:$E$18,4)*VLOOKUP($K266,'hist AL dimres'!$A$2:$E$18,4)*$E266)*4)/1000000)</f>
        <v>2.6542080000000001</v>
      </c>
      <c r="P266" s="96">
        <f>$G266*(((VLOOKUP($H266,'hist AL dimres'!$A$2:$E$18,5)*VLOOKUP($I266,'hist AL dimres'!$A$2:$E$18,5)*VLOOKUP($J266,'hist AL dimres'!$A$2:$E$18,5)*VLOOKUP($K266,'hist AL dimres'!$A$2:$E$18,5)*$E266)*4)/1000000)</f>
        <v>0.66355200000000003</v>
      </c>
    </row>
    <row r="267" spans="1:16" ht="13">
      <c r="A267" s="16">
        <v>1</v>
      </c>
      <c r="B267" s="17" t="s">
        <v>1067</v>
      </c>
      <c r="C267" s="220" t="s">
        <v>1056</v>
      </c>
      <c r="D267" s="75" t="s">
        <v>871</v>
      </c>
      <c r="E267" s="76">
        <v>12</v>
      </c>
      <c r="F267" s="16" t="s">
        <v>702</v>
      </c>
      <c r="G267" s="16">
        <v>1</v>
      </c>
      <c r="H267" s="15" t="s">
        <v>2934</v>
      </c>
      <c r="I267" s="15" t="s">
        <v>2898</v>
      </c>
      <c r="J267" s="15">
        <v>1</v>
      </c>
      <c r="K267" s="15">
        <v>1</v>
      </c>
      <c r="L267" s="16">
        <v>2</v>
      </c>
      <c r="M267" s="77">
        <f>$G267*(((VLOOKUP($H267,'hist AL dimres'!$A$2:$E$18,2)*VLOOKUP($I267,'hist AL dimres'!$A$2:$E$18,2)*VLOOKUP($J267,'hist AL dimres'!$A$2:$E$18,2)*VLOOKUP($K267,'hist AL dimres'!$A$2:$E$18,2)*$E267)*4)/1000000)</f>
        <v>42.467328000000002</v>
      </c>
      <c r="N267" s="77">
        <f>$G267*(((VLOOKUP($H267,'hist AL dimres'!$A$2:$E$18,3)*VLOOKUP($I267,'hist AL dimres'!$A$2:$E$18,3)*VLOOKUP($J267,'hist AL dimres'!$A$2:$E$18,3)*VLOOKUP($K267,'hist AL dimres'!$A$2:$E$18,3)*$E267)*4)/1000000)</f>
        <v>10.616832</v>
      </c>
      <c r="O267" s="77">
        <f>$G267*(((VLOOKUP($H267,'hist AL dimres'!$A$2:$E$18,4)*VLOOKUP($I267,'hist AL dimres'!$A$2:$E$18,4)*VLOOKUP($J267,'hist AL dimres'!$A$2:$E$18,4)*VLOOKUP($K267,'hist AL dimres'!$A$2:$E$18,4)*$E267)*4)/1000000)</f>
        <v>2.6542080000000001</v>
      </c>
      <c r="P267" s="96">
        <f>$G267*(((VLOOKUP($H267,'hist AL dimres'!$A$2:$E$18,5)*VLOOKUP($I267,'hist AL dimres'!$A$2:$E$18,5)*VLOOKUP($J267,'hist AL dimres'!$A$2:$E$18,5)*VLOOKUP($K267,'hist AL dimres'!$A$2:$E$18,5)*$E267)*4)/1000000)</f>
        <v>0.66355200000000003</v>
      </c>
    </row>
    <row r="268" spans="1:16" ht="13">
      <c r="A268" s="16">
        <v>1</v>
      </c>
      <c r="B268" s="17" t="s">
        <v>891</v>
      </c>
      <c r="C268" s="220" t="s">
        <v>1056</v>
      </c>
      <c r="D268" s="75" t="s">
        <v>871</v>
      </c>
      <c r="E268" s="76">
        <v>12</v>
      </c>
      <c r="F268" s="16" t="s">
        <v>702</v>
      </c>
      <c r="G268" s="16">
        <v>1</v>
      </c>
      <c r="H268" s="15" t="s">
        <v>2934</v>
      </c>
      <c r="I268" s="15" t="s">
        <v>2898</v>
      </c>
      <c r="J268" s="15">
        <v>1</v>
      </c>
      <c r="K268" s="15">
        <v>1</v>
      </c>
      <c r="L268" s="16">
        <v>2</v>
      </c>
      <c r="M268" s="77">
        <f>$G268*(((VLOOKUP($H268,'hist AL dimres'!$A$2:$E$18,2)*VLOOKUP($I268,'hist AL dimres'!$A$2:$E$18,2)*VLOOKUP($J268,'hist AL dimres'!$A$2:$E$18,2)*VLOOKUP($K268,'hist AL dimres'!$A$2:$E$18,2)*$E268)*4)/1000000)</f>
        <v>42.467328000000002</v>
      </c>
      <c r="N268" s="77">
        <f>$G268*(((VLOOKUP($H268,'hist AL dimres'!$A$2:$E$18,3)*VLOOKUP($I268,'hist AL dimres'!$A$2:$E$18,3)*VLOOKUP($J268,'hist AL dimres'!$A$2:$E$18,3)*VLOOKUP($K268,'hist AL dimres'!$A$2:$E$18,3)*$E268)*4)/1000000)</f>
        <v>10.616832</v>
      </c>
      <c r="O268" s="77">
        <f>$G268*(((VLOOKUP($H268,'hist AL dimres'!$A$2:$E$18,4)*VLOOKUP($I268,'hist AL dimres'!$A$2:$E$18,4)*VLOOKUP($J268,'hist AL dimres'!$A$2:$E$18,4)*VLOOKUP($K268,'hist AL dimres'!$A$2:$E$18,4)*$E268)*4)/1000000)</f>
        <v>2.6542080000000001</v>
      </c>
      <c r="P268" s="96">
        <f>$G268*(((VLOOKUP($H268,'hist AL dimres'!$A$2:$E$18,5)*VLOOKUP($I268,'hist AL dimres'!$A$2:$E$18,5)*VLOOKUP($J268,'hist AL dimres'!$A$2:$E$18,5)*VLOOKUP($K268,'hist AL dimres'!$A$2:$E$18,5)*$E268)*4)/1000000)</f>
        <v>0.66355200000000003</v>
      </c>
    </row>
    <row r="269" spans="1:16" ht="13">
      <c r="A269" s="16">
        <v>1</v>
      </c>
      <c r="B269" s="17" t="s">
        <v>892</v>
      </c>
      <c r="C269" s="220" t="s">
        <v>1056</v>
      </c>
      <c r="D269" s="75" t="s">
        <v>871</v>
      </c>
      <c r="E269" s="76">
        <v>12</v>
      </c>
      <c r="F269" s="16" t="s">
        <v>702</v>
      </c>
      <c r="G269" s="16">
        <v>1</v>
      </c>
      <c r="H269" s="15" t="s">
        <v>2934</v>
      </c>
      <c r="I269" s="15" t="s">
        <v>2898</v>
      </c>
      <c r="J269" s="15">
        <v>1</v>
      </c>
      <c r="K269" s="15">
        <v>1</v>
      </c>
      <c r="L269" s="16">
        <v>2</v>
      </c>
      <c r="M269" s="77">
        <f>$G269*(((VLOOKUP($H269,'hist AL dimres'!$A$2:$E$18,2)*VLOOKUP($I269,'hist AL dimres'!$A$2:$E$18,2)*VLOOKUP($J269,'hist AL dimres'!$A$2:$E$18,2)*VLOOKUP($K269,'hist AL dimres'!$A$2:$E$18,2)*$E269)*4)/1000000)</f>
        <v>42.467328000000002</v>
      </c>
      <c r="N269" s="77">
        <f>$G269*(((VLOOKUP($H269,'hist AL dimres'!$A$2:$E$18,3)*VLOOKUP($I269,'hist AL dimres'!$A$2:$E$18,3)*VLOOKUP($J269,'hist AL dimres'!$A$2:$E$18,3)*VLOOKUP($K269,'hist AL dimres'!$A$2:$E$18,3)*$E269)*4)/1000000)</f>
        <v>10.616832</v>
      </c>
      <c r="O269" s="77">
        <f>$G269*(((VLOOKUP($H269,'hist AL dimres'!$A$2:$E$18,4)*VLOOKUP($I269,'hist AL dimres'!$A$2:$E$18,4)*VLOOKUP($J269,'hist AL dimres'!$A$2:$E$18,4)*VLOOKUP($K269,'hist AL dimres'!$A$2:$E$18,4)*$E269)*4)/1000000)</f>
        <v>2.6542080000000001</v>
      </c>
      <c r="P269" s="96">
        <f>$G269*(((VLOOKUP($H269,'hist AL dimres'!$A$2:$E$18,5)*VLOOKUP($I269,'hist AL dimres'!$A$2:$E$18,5)*VLOOKUP($J269,'hist AL dimres'!$A$2:$E$18,5)*VLOOKUP($K269,'hist AL dimres'!$A$2:$E$18,5)*$E269)*4)/1000000)</f>
        <v>0.66355200000000003</v>
      </c>
    </row>
    <row r="270" spans="1:16" ht="13">
      <c r="A270" s="16">
        <v>1</v>
      </c>
      <c r="B270" s="17" t="s">
        <v>893</v>
      </c>
      <c r="C270" s="220" t="s">
        <v>1056</v>
      </c>
      <c r="D270" s="75" t="s">
        <v>871</v>
      </c>
      <c r="E270" s="76">
        <v>12</v>
      </c>
      <c r="F270" s="16" t="s">
        <v>702</v>
      </c>
      <c r="G270" s="16">
        <v>1</v>
      </c>
      <c r="H270" s="15" t="s">
        <v>2934</v>
      </c>
      <c r="I270" s="15" t="s">
        <v>2898</v>
      </c>
      <c r="J270" s="15" t="s">
        <v>482</v>
      </c>
      <c r="K270" s="15">
        <v>1</v>
      </c>
      <c r="L270" s="16">
        <v>3</v>
      </c>
      <c r="M270" s="77">
        <f>$G270*(((VLOOKUP($H270,'hist AL dimres'!$A$2:$E$18,2)*VLOOKUP($I270,'hist AL dimres'!$A$2:$E$18,2)*VLOOKUP($J270,'hist AL dimres'!$A$2:$E$18,2)*VLOOKUP($K270,'hist AL dimres'!$A$2:$E$18,2)*$E270)*4)/1000000)</f>
        <v>637.00991999999997</v>
      </c>
      <c r="N270" s="77">
        <f>$G270*(((VLOOKUP($H270,'hist AL dimres'!$A$2:$E$18,3)*VLOOKUP($I270,'hist AL dimres'!$A$2:$E$18,3)*VLOOKUP($J270,'hist AL dimres'!$A$2:$E$18,3)*VLOOKUP($K270,'hist AL dimres'!$A$2:$E$18,3)*$E270)*4)/1000000)</f>
        <v>159.25247999999999</v>
      </c>
      <c r="O270" s="77">
        <f>$G270*(((VLOOKUP($H270,'hist AL dimres'!$A$2:$E$18,4)*VLOOKUP($I270,'hist AL dimres'!$A$2:$E$18,4)*VLOOKUP($J270,'hist AL dimres'!$A$2:$E$18,4)*VLOOKUP($K270,'hist AL dimres'!$A$2:$E$18,4)*$E270)*4)/1000000)</f>
        <v>39.813119999999998</v>
      </c>
      <c r="P270" s="96">
        <f>$G270*(((VLOOKUP($H270,'hist AL dimres'!$A$2:$E$18,5)*VLOOKUP($I270,'hist AL dimres'!$A$2:$E$18,5)*VLOOKUP($J270,'hist AL dimres'!$A$2:$E$18,5)*VLOOKUP($K270,'hist AL dimres'!$A$2:$E$18,5)*$E270)*4)/1000000)</f>
        <v>9.9532799999999995</v>
      </c>
    </row>
    <row r="271" spans="1:16" ht="13">
      <c r="A271" s="16">
        <v>1</v>
      </c>
      <c r="B271" s="17" t="s">
        <v>894</v>
      </c>
      <c r="C271" s="220" t="s">
        <v>1056</v>
      </c>
      <c r="D271" s="75" t="s">
        <v>871</v>
      </c>
      <c r="E271" s="76">
        <v>12</v>
      </c>
      <c r="F271" s="16" t="s">
        <v>702</v>
      </c>
      <c r="G271" s="16">
        <v>1</v>
      </c>
      <c r="H271" s="15" t="s">
        <v>2934</v>
      </c>
      <c r="I271" s="15" t="s">
        <v>2898</v>
      </c>
      <c r="J271" s="15">
        <v>1</v>
      </c>
      <c r="K271" s="15">
        <v>1</v>
      </c>
      <c r="L271" s="16">
        <v>2</v>
      </c>
      <c r="M271" s="77">
        <f>$G271*(((VLOOKUP($H271,'hist AL dimres'!$A$2:$E$18,2)*VLOOKUP($I271,'hist AL dimres'!$A$2:$E$18,2)*VLOOKUP($J271,'hist AL dimres'!$A$2:$E$18,2)*VLOOKUP($K271,'hist AL dimres'!$A$2:$E$18,2)*$E271)*4)/1000000)</f>
        <v>42.467328000000002</v>
      </c>
      <c r="N271" s="77">
        <f>$G271*(((VLOOKUP($H271,'hist AL dimres'!$A$2:$E$18,3)*VLOOKUP($I271,'hist AL dimres'!$A$2:$E$18,3)*VLOOKUP($J271,'hist AL dimres'!$A$2:$E$18,3)*VLOOKUP($K271,'hist AL dimres'!$A$2:$E$18,3)*$E271)*4)/1000000)</f>
        <v>10.616832</v>
      </c>
      <c r="O271" s="77">
        <f>$G271*(((VLOOKUP($H271,'hist AL dimres'!$A$2:$E$18,4)*VLOOKUP($I271,'hist AL dimres'!$A$2:$E$18,4)*VLOOKUP($J271,'hist AL dimres'!$A$2:$E$18,4)*VLOOKUP($K271,'hist AL dimres'!$A$2:$E$18,4)*$E271)*4)/1000000)</f>
        <v>2.6542080000000001</v>
      </c>
      <c r="P271" s="96">
        <f>$G271*(((VLOOKUP($H271,'hist AL dimres'!$A$2:$E$18,5)*VLOOKUP($I271,'hist AL dimres'!$A$2:$E$18,5)*VLOOKUP($J271,'hist AL dimres'!$A$2:$E$18,5)*VLOOKUP($K271,'hist AL dimres'!$A$2:$E$18,5)*$E271)*4)/1000000)</f>
        <v>0.66355200000000003</v>
      </c>
    </row>
    <row r="272" spans="1:16" ht="13">
      <c r="A272" s="16">
        <v>1</v>
      </c>
      <c r="B272" s="17" t="s">
        <v>895</v>
      </c>
      <c r="C272" s="220" t="s">
        <v>1056</v>
      </c>
      <c r="D272" s="75" t="s">
        <v>871</v>
      </c>
      <c r="E272" s="76">
        <v>12</v>
      </c>
      <c r="F272" s="16" t="s">
        <v>702</v>
      </c>
      <c r="G272" s="16">
        <v>1</v>
      </c>
      <c r="H272" s="15" t="s">
        <v>2934</v>
      </c>
      <c r="I272" s="15" t="s">
        <v>2898</v>
      </c>
      <c r="J272" s="15">
        <v>1</v>
      </c>
      <c r="K272" s="15">
        <v>1</v>
      </c>
      <c r="L272" s="16">
        <v>2</v>
      </c>
      <c r="M272" s="77">
        <f>$G272*(((VLOOKUP($H272,'hist AL dimres'!$A$2:$E$18,2)*VLOOKUP($I272,'hist AL dimres'!$A$2:$E$18,2)*VLOOKUP($J272,'hist AL dimres'!$A$2:$E$18,2)*VLOOKUP($K272,'hist AL dimres'!$A$2:$E$18,2)*$E272)*4)/1000000)</f>
        <v>42.467328000000002</v>
      </c>
      <c r="N272" s="77">
        <f>$G272*(((VLOOKUP($H272,'hist AL dimres'!$A$2:$E$18,3)*VLOOKUP($I272,'hist AL dimres'!$A$2:$E$18,3)*VLOOKUP($J272,'hist AL dimres'!$A$2:$E$18,3)*VLOOKUP($K272,'hist AL dimres'!$A$2:$E$18,3)*$E272)*4)/1000000)</f>
        <v>10.616832</v>
      </c>
      <c r="O272" s="77">
        <f>$G272*(((VLOOKUP($H272,'hist AL dimres'!$A$2:$E$18,4)*VLOOKUP($I272,'hist AL dimres'!$A$2:$E$18,4)*VLOOKUP($J272,'hist AL dimres'!$A$2:$E$18,4)*VLOOKUP($K272,'hist AL dimres'!$A$2:$E$18,4)*$E272)*4)/1000000)</f>
        <v>2.6542080000000001</v>
      </c>
      <c r="P272" s="96">
        <f>$G272*(((VLOOKUP($H272,'hist AL dimres'!$A$2:$E$18,5)*VLOOKUP($I272,'hist AL dimres'!$A$2:$E$18,5)*VLOOKUP($J272,'hist AL dimres'!$A$2:$E$18,5)*VLOOKUP($K272,'hist AL dimres'!$A$2:$E$18,5)*$E272)*4)/1000000)</f>
        <v>0.66355200000000003</v>
      </c>
    </row>
    <row r="273" spans="1:16" ht="13">
      <c r="A273" s="16">
        <v>1</v>
      </c>
      <c r="B273" s="17" t="s">
        <v>683</v>
      </c>
      <c r="C273" s="220" t="s">
        <v>1056</v>
      </c>
      <c r="D273" s="75" t="s">
        <v>871</v>
      </c>
      <c r="E273" s="76">
        <v>12</v>
      </c>
      <c r="F273" s="16" t="s">
        <v>702</v>
      </c>
      <c r="G273" s="16">
        <v>1</v>
      </c>
      <c r="H273" s="15" t="s">
        <v>2934</v>
      </c>
      <c r="I273" s="15" t="s">
        <v>2898</v>
      </c>
      <c r="J273" s="15">
        <v>1</v>
      </c>
      <c r="K273" s="15">
        <v>1</v>
      </c>
      <c r="L273" s="16">
        <v>2</v>
      </c>
      <c r="M273" s="77">
        <f>$G273*(((VLOOKUP($H273,'hist AL dimres'!$A$2:$E$18,2)*VLOOKUP($I273,'hist AL dimres'!$A$2:$E$18,2)*VLOOKUP($J273,'hist AL dimres'!$A$2:$E$18,2)*VLOOKUP($K273,'hist AL dimres'!$A$2:$E$18,2)*$E273)*4)/1000000)</f>
        <v>42.467328000000002</v>
      </c>
      <c r="N273" s="77">
        <f>$G273*(((VLOOKUP($H273,'hist AL dimres'!$A$2:$E$18,3)*VLOOKUP($I273,'hist AL dimres'!$A$2:$E$18,3)*VLOOKUP($J273,'hist AL dimres'!$A$2:$E$18,3)*VLOOKUP($K273,'hist AL dimres'!$A$2:$E$18,3)*$E273)*4)/1000000)</f>
        <v>10.616832</v>
      </c>
      <c r="O273" s="77">
        <f>$G273*(((VLOOKUP($H273,'hist AL dimres'!$A$2:$E$18,4)*VLOOKUP($I273,'hist AL dimres'!$A$2:$E$18,4)*VLOOKUP($J273,'hist AL dimres'!$A$2:$E$18,4)*VLOOKUP($K273,'hist AL dimres'!$A$2:$E$18,4)*$E273)*4)/1000000)</f>
        <v>2.6542080000000001</v>
      </c>
      <c r="P273" s="96">
        <f>$G273*(((VLOOKUP($H273,'hist AL dimres'!$A$2:$E$18,5)*VLOOKUP($I273,'hist AL dimres'!$A$2:$E$18,5)*VLOOKUP($J273,'hist AL dimres'!$A$2:$E$18,5)*VLOOKUP($K273,'hist AL dimres'!$A$2:$E$18,5)*$E273)*4)/1000000)</f>
        <v>0.66355200000000003</v>
      </c>
    </row>
    <row r="274" spans="1:16" ht="13">
      <c r="A274" s="16">
        <v>1</v>
      </c>
      <c r="B274" s="17" t="s">
        <v>684</v>
      </c>
      <c r="C274" s="220" t="s">
        <v>1056</v>
      </c>
      <c r="D274" s="75" t="s">
        <v>871</v>
      </c>
      <c r="E274" s="76">
        <v>12</v>
      </c>
      <c r="F274" s="16" t="s">
        <v>702</v>
      </c>
      <c r="G274" s="16">
        <v>1</v>
      </c>
      <c r="H274" s="15" t="s">
        <v>2934</v>
      </c>
      <c r="I274" s="15" t="s">
        <v>2898</v>
      </c>
      <c r="J274" s="15">
        <v>1</v>
      </c>
      <c r="K274" s="15">
        <v>1</v>
      </c>
      <c r="L274" s="16">
        <v>2</v>
      </c>
      <c r="M274" s="77">
        <f>$G274*(((VLOOKUP($H274,'hist AL dimres'!$A$2:$E$18,2)*VLOOKUP($I274,'hist AL dimres'!$A$2:$E$18,2)*VLOOKUP($J274,'hist AL dimres'!$A$2:$E$18,2)*VLOOKUP($K274,'hist AL dimres'!$A$2:$E$18,2)*$E274)*4)/1000000)</f>
        <v>42.467328000000002</v>
      </c>
      <c r="N274" s="77">
        <f>$G274*(((VLOOKUP($H274,'hist AL dimres'!$A$2:$E$18,3)*VLOOKUP($I274,'hist AL dimres'!$A$2:$E$18,3)*VLOOKUP($J274,'hist AL dimres'!$A$2:$E$18,3)*VLOOKUP($K274,'hist AL dimres'!$A$2:$E$18,3)*$E274)*4)/1000000)</f>
        <v>10.616832</v>
      </c>
      <c r="O274" s="77">
        <f>$G274*(((VLOOKUP($H274,'hist AL dimres'!$A$2:$E$18,4)*VLOOKUP($I274,'hist AL dimres'!$A$2:$E$18,4)*VLOOKUP($J274,'hist AL dimres'!$A$2:$E$18,4)*VLOOKUP($K274,'hist AL dimres'!$A$2:$E$18,4)*$E274)*4)/1000000)</f>
        <v>2.6542080000000001</v>
      </c>
      <c r="P274" s="96">
        <f>$G274*(((VLOOKUP($H274,'hist AL dimres'!$A$2:$E$18,5)*VLOOKUP($I274,'hist AL dimres'!$A$2:$E$18,5)*VLOOKUP($J274,'hist AL dimres'!$A$2:$E$18,5)*VLOOKUP($K274,'hist AL dimres'!$A$2:$E$18,5)*$E274)*4)/1000000)</f>
        <v>0.66355200000000003</v>
      </c>
    </row>
    <row r="275" spans="1:16" ht="13">
      <c r="A275" s="16">
        <v>1</v>
      </c>
      <c r="B275" s="17" t="s">
        <v>685</v>
      </c>
      <c r="C275" s="220" t="s">
        <v>1056</v>
      </c>
      <c r="D275" s="75" t="s">
        <v>871</v>
      </c>
      <c r="E275" s="76">
        <v>12</v>
      </c>
      <c r="F275" s="16" t="s">
        <v>702</v>
      </c>
      <c r="G275" s="16">
        <v>1</v>
      </c>
      <c r="H275" s="15" t="s">
        <v>2934</v>
      </c>
      <c r="I275" s="15" t="s">
        <v>2898</v>
      </c>
      <c r="J275" s="15">
        <v>1</v>
      </c>
      <c r="K275" s="15">
        <v>1</v>
      </c>
      <c r="L275" s="16">
        <v>2</v>
      </c>
      <c r="M275" s="77">
        <f>$G275*(((VLOOKUP($H275,'hist AL dimres'!$A$2:$E$18,2)*VLOOKUP($I275,'hist AL dimres'!$A$2:$E$18,2)*VLOOKUP($J275,'hist AL dimres'!$A$2:$E$18,2)*VLOOKUP($K275,'hist AL dimres'!$A$2:$E$18,2)*$E275)*4)/1000000)</f>
        <v>42.467328000000002</v>
      </c>
      <c r="N275" s="77">
        <f>$G275*(((VLOOKUP($H275,'hist AL dimres'!$A$2:$E$18,3)*VLOOKUP($I275,'hist AL dimres'!$A$2:$E$18,3)*VLOOKUP($J275,'hist AL dimres'!$A$2:$E$18,3)*VLOOKUP($K275,'hist AL dimres'!$A$2:$E$18,3)*$E275)*4)/1000000)</f>
        <v>10.616832</v>
      </c>
      <c r="O275" s="77">
        <f>$G275*(((VLOOKUP($H275,'hist AL dimres'!$A$2:$E$18,4)*VLOOKUP($I275,'hist AL dimres'!$A$2:$E$18,4)*VLOOKUP($J275,'hist AL dimres'!$A$2:$E$18,4)*VLOOKUP($K275,'hist AL dimres'!$A$2:$E$18,4)*$E275)*4)/1000000)</f>
        <v>2.6542080000000001</v>
      </c>
      <c r="P275" s="96">
        <f>$G275*(((VLOOKUP($H275,'hist AL dimres'!$A$2:$E$18,5)*VLOOKUP($I275,'hist AL dimres'!$A$2:$E$18,5)*VLOOKUP($J275,'hist AL dimres'!$A$2:$E$18,5)*VLOOKUP($K275,'hist AL dimres'!$A$2:$E$18,5)*$E275)*4)/1000000)</f>
        <v>0.66355200000000003</v>
      </c>
    </row>
    <row r="276" spans="1:16" ht="13">
      <c r="A276" s="16">
        <v>1</v>
      </c>
      <c r="B276" s="17" t="s">
        <v>686</v>
      </c>
      <c r="C276" s="220" t="s">
        <v>1056</v>
      </c>
      <c r="D276" s="75" t="s">
        <v>871</v>
      </c>
      <c r="E276" s="76">
        <v>12</v>
      </c>
      <c r="F276" s="16" t="s">
        <v>702</v>
      </c>
      <c r="G276" s="16">
        <v>1</v>
      </c>
      <c r="H276" s="15" t="s">
        <v>2934</v>
      </c>
      <c r="I276" s="15" t="s">
        <v>2898</v>
      </c>
      <c r="J276" s="15">
        <v>1</v>
      </c>
      <c r="K276" s="15">
        <v>1</v>
      </c>
      <c r="L276" s="16">
        <v>2</v>
      </c>
      <c r="M276" s="77">
        <f>$G276*(((VLOOKUP($H276,'hist AL dimres'!$A$2:$E$18,2)*VLOOKUP($I276,'hist AL dimres'!$A$2:$E$18,2)*VLOOKUP($J276,'hist AL dimres'!$A$2:$E$18,2)*VLOOKUP($K276,'hist AL dimres'!$A$2:$E$18,2)*$E276)*4)/1000000)</f>
        <v>42.467328000000002</v>
      </c>
      <c r="N276" s="77">
        <f>$G276*(((VLOOKUP($H276,'hist AL dimres'!$A$2:$E$18,3)*VLOOKUP($I276,'hist AL dimres'!$A$2:$E$18,3)*VLOOKUP($J276,'hist AL dimres'!$A$2:$E$18,3)*VLOOKUP($K276,'hist AL dimres'!$A$2:$E$18,3)*$E276)*4)/1000000)</f>
        <v>10.616832</v>
      </c>
      <c r="O276" s="77">
        <f>$G276*(((VLOOKUP($H276,'hist AL dimres'!$A$2:$E$18,4)*VLOOKUP($I276,'hist AL dimres'!$A$2:$E$18,4)*VLOOKUP($J276,'hist AL dimres'!$A$2:$E$18,4)*VLOOKUP($K276,'hist AL dimres'!$A$2:$E$18,4)*$E276)*4)/1000000)</f>
        <v>2.6542080000000001</v>
      </c>
      <c r="P276" s="96">
        <f>$G276*(((VLOOKUP($H276,'hist AL dimres'!$A$2:$E$18,5)*VLOOKUP($I276,'hist AL dimres'!$A$2:$E$18,5)*VLOOKUP($J276,'hist AL dimres'!$A$2:$E$18,5)*VLOOKUP($K276,'hist AL dimres'!$A$2:$E$18,5)*$E276)*4)/1000000)</f>
        <v>0.66355200000000003</v>
      </c>
    </row>
    <row r="277" spans="1:16" ht="13">
      <c r="A277" s="16">
        <v>1</v>
      </c>
      <c r="B277" s="17" t="s">
        <v>433</v>
      </c>
      <c r="C277" s="220" t="s">
        <v>1056</v>
      </c>
      <c r="D277" s="75" t="s">
        <v>871</v>
      </c>
      <c r="E277" s="76">
        <v>12</v>
      </c>
      <c r="F277" s="16" t="s">
        <v>702</v>
      </c>
      <c r="G277" s="16">
        <v>1</v>
      </c>
      <c r="H277" s="15" t="s">
        <v>2934</v>
      </c>
      <c r="I277" s="15" t="s">
        <v>2898</v>
      </c>
      <c r="J277" s="15">
        <v>1</v>
      </c>
      <c r="K277" s="15">
        <v>1</v>
      </c>
      <c r="L277" s="16">
        <v>2</v>
      </c>
      <c r="M277" s="77">
        <f>$G277*(((VLOOKUP($H277,'hist AL dimres'!$A$2:$E$18,2)*VLOOKUP($I277,'hist AL dimres'!$A$2:$E$18,2)*VLOOKUP($J277,'hist AL dimres'!$A$2:$E$18,2)*VLOOKUP($K277,'hist AL dimres'!$A$2:$E$18,2)*$E277)*4)/1000000)</f>
        <v>42.467328000000002</v>
      </c>
      <c r="N277" s="77">
        <f>$G277*(((VLOOKUP($H277,'hist AL dimres'!$A$2:$E$18,3)*VLOOKUP($I277,'hist AL dimres'!$A$2:$E$18,3)*VLOOKUP($J277,'hist AL dimres'!$A$2:$E$18,3)*VLOOKUP($K277,'hist AL dimres'!$A$2:$E$18,3)*$E277)*4)/1000000)</f>
        <v>10.616832</v>
      </c>
      <c r="O277" s="77">
        <f>$G277*(((VLOOKUP($H277,'hist AL dimres'!$A$2:$E$18,4)*VLOOKUP($I277,'hist AL dimres'!$A$2:$E$18,4)*VLOOKUP($J277,'hist AL dimres'!$A$2:$E$18,4)*VLOOKUP($K277,'hist AL dimres'!$A$2:$E$18,4)*$E277)*4)/1000000)</f>
        <v>2.6542080000000001</v>
      </c>
      <c r="P277" s="96">
        <f>$G277*(((VLOOKUP($H277,'hist AL dimres'!$A$2:$E$18,5)*VLOOKUP($I277,'hist AL dimres'!$A$2:$E$18,5)*VLOOKUP($J277,'hist AL dimres'!$A$2:$E$18,5)*VLOOKUP($K277,'hist AL dimres'!$A$2:$E$18,5)*$E277)*4)/1000000)</f>
        <v>0.66355200000000003</v>
      </c>
    </row>
    <row r="278" spans="1:16" ht="13">
      <c r="A278" s="16">
        <v>1</v>
      </c>
      <c r="B278" s="17" t="s">
        <v>434</v>
      </c>
      <c r="C278" s="220" t="s">
        <v>1056</v>
      </c>
      <c r="D278" s="75" t="s">
        <v>871</v>
      </c>
      <c r="E278" s="76">
        <v>12</v>
      </c>
      <c r="F278" s="16" t="s">
        <v>702</v>
      </c>
      <c r="G278" s="16">
        <v>1</v>
      </c>
      <c r="H278" s="15" t="s">
        <v>2934</v>
      </c>
      <c r="I278" s="15" t="s">
        <v>2898</v>
      </c>
      <c r="J278" s="15">
        <v>1</v>
      </c>
      <c r="K278" s="15">
        <v>1</v>
      </c>
      <c r="L278" s="16">
        <v>2</v>
      </c>
      <c r="M278" s="77">
        <f>$G278*(((VLOOKUP($H278,'hist AL dimres'!$A$2:$E$18,2)*VLOOKUP($I278,'hist AL dimres'!$A$2:$E$18,2)*VLOOKUP($J278,'hist AL dimres'!$A$2:$E$18,2)*VLOOKUP($K278,'hist AL dimres'!$A$2:$E$18,2)*$E278)*4)/1000000)</f>
        <v>42.467328000000002</v>
      </c>
      <c r="N278" s="77">
        <f>$G278*(((VLOOKUP($H278,'hist AL dimres'!$A$2:$E$18,3)*VLOOKUP($I278,'hist AL dimres'!$A$2:$E$18,3)*VLOOKUP($J278,'hist AL dimres'!$A$2:$E$18,3)*VLOOKUP($K278,'hist AL dimres'!$A$2:$E$18,3)*$E278)*4)/1000000)</f>
        <v>10.616832</v>
      </c>
      <c r="O278" s="77">
        <f>$G278*(((VLOOKUP($H278,'hist AL dimres'!$A$2:$E$18,4)*VLOOKUP($I278,'hist AL dimres'!$A$2:$E$18,4)*VLOOKUP($J278,'hist AL dimres'!$A$2:$E$18,4)*VLOOKUP($K278,'hist AL dimres'!$A$2:$E$18,4)*$E278)*4)/1000000)</f>
        <v>2.6542080000000001</v>
      </c>
      <c r="P278" s="96">
        <f>$G278*(((VLOOKUP($H278,'hist AL dimres'!$A$2:$E$18,5)*VLOOKUP($I278,'hist AL dimres'!$A$2:$E$18,5)*VLOOKUP($J278,'hist AL dimres'!$A$2:$E$18,5)*VLOOKUP($K278,'hist AL dimres'!$A$2:$E$18,5)*$E278)*4)/1000000)</f>
        <v>0.66355200000000003</v>
      </c>
    </row>
    <row r="279" spans="1:16" ht="13">
      <c r="A279" s="16">
        <v>1</v>
      </c>
      <c r="B279" s="17" t="s">
        <v>670</v>
      </c>
      <c r="C279" s="220" t="s">
        <v>1056</v>
      </c>
      <c r="D279" s="75" t="s">
        <v>871</v>
      </c>
      <c r="E279" s="76">
        <v>12</v>
      </c>
      <c r="F279" s="16" t="s">
        <v>702</v>
      </c>
      <c r="G279" s="16">
        <v>1</v>
      </c>
      <c r="H279" s="15" t="s">
        <v>2934</v>
      </c>
      <c r="I279" s="15" t="s">
        <v>2898</v>
      </c>
      <c r="J279" s="15">
        <v>1</v>
      </c>
      <c r="K279" s="15">
        <v>1</v>
      </c>
      <c r="L279" s="16">
        <v>2</v>
      </c>
      <c r="M279" s="77">
        <f>$G279*(((VLOOKUP($H279,'hist AL dimres'!$A$2:$E$18,2)*VLOOKUP($I279,'hist AL dimres'!$A$2:$E$18,2)*VLOOKUP($J279,'hist AL dimres'!$A$2:$E$18,2)*VLOOKUP($K279,'hist AL dimres'!$A$2:$E$18,2)*$E279)*4)/1000000)</f>
        <v>42.467328000000002</v>
      </c>
      <c r="N279" s="77">
        <f>$G279*(((VLOOKUP($H279,'hist AL dimres'!$A$2:$E$18,3)*VLOOKUP($I279,'hist AL dimres'!$A$2:$E$18,3)*VLOOKUP($J279,'hist AL dimres'!$A$2:$E$18,3)*VLOOKUP($K279,'hist AL dimres'!$A$2:$E$18,3)*$E279)*4)/1000000)</f>
        <v>10.616832</v>
      </c>
      <c r="O279" s="77">
        <f>$G279*(((VLOOKUP($H279,'hist AL dimres'!$A$2:$E$18,4)*VLOOKUP($I279,'hist AL dimres'!$A$2:$E$18,4)*VLOOKUP($J279,'hist AL dimres'!$A$2:$E$18,4)*VLOOKUP($K279,'hist AL dimres'!$A$2:$E$18,4)*$E279)*4)/1000000)</f>
        <v>2.6542080000000001</v>
      </c>
      <c r="P279" s="96">
        <f>$G279*(((VLOOKUP($H279,'hist AL dimres'!$A$2:$E$18,5)*VLOOKUP($I279,'hist AL dimres'!$A$2:$E$18,5)*VLOOKUP($J279,'hist AL dimres'!$A$2:$E$18,5)*VLOOKUP($K279,'hist AL dimres'!$A$2:$E$18,5)*$E279)*4)/1000000)</f>
        <v>0.66355200000000003</v>
      </c>
    </row>
    <row r="280" spans="1:16" ht="13">
      <c r="A280" s="16">
        <v>1</v>
      </c>
      <c r="B280" s="17" t="s">
        <v>671</v>
      </c>
      <c r="C280" s="220" t="s">
        <v>1056</v>
      </c>
      <c r="D280" s="75" t="s">
        <v>871</v>
      </c>
      <c r="E280" s="76">
        <v>12</v>
      </c>
      <c r="F280" s="16" t="s">
        <v>702</v>
      </c>
      <c r="G280" s="16">
        <v>1</v>
      </c>
      <c r="H280" s="15" t="s">
        <v>2934</v>
      </c>
      <c r="I280" s="15" t="s">
        <v>2898</v>
      </c>
      <c r="J280" s="15">
        <v>1</v>
      </c>
      <c r="K280" s="15">
        <v>1</v>
      </c>
      <c r="L280" s="16">
        <v>2</v>
      </c>
      <c r="M280" s="77">
        <f>$G280*(((VLOOKUP($H280,'hist AL dimres'!$A$2:$E$18,2)*VLOOKUP($I280,'hist AL dimres'!$A$2:$E$18,2)*VLOOKUP($J280,'hist AL dimres'!$A$2:$E$18,2)*VLOOKUP($K280,'hist AL dimres'!$A$2:$E$18,2)*$E280)*4)/1000000)</f>
        <v>42.467328000000002</v>
      </c>
      <c r="N280" s="77">
        <f>$G280*(((VLOOKUP($H280,'hist AL dimres'!$A$2:$E$18,3)*VLOOKUP($I280,'hist AL dimres'!$A$2:$E$18,3)*VLOOKUP($J280,'hist AL dimres'!$A$2:$E$18,3)*VLOOKUP($K280,'hist AL dimres'!$A$2:$E$18,3)*$E280)*4)/1000000)</f>
        <v>10.616832</v>
      </c>
      <c r="O280" s="77">
        <f>$G280*(((VLOOKUP($H280,'hist AL dimres'!$A$2:$E$18,4)*VLOOKUP($I280,'hist AL dimres'!$A$2:$E$18,4)*VLOOKUP($J280,'hist AL dimres'!$A$2:$E$18,4)*VLOOKUP($K280,'hist AL dimres'!$A$2:$E$18,4)*$E280)*4)/1000000)</f>
        <v>2.6542080000000001</v>
      </c>
      <c r="P280" s="96">
        <f>$G280*(((VLOOKUP($H280,'hist AL dimres'!$A$2:$E$18,5)*VLOOKUP($I280,'hist AL dimres'!$A$2:$E$18,5)*VLOOKUP($J280,'hist AL dimres'!$A$2:$E$18,5)*VLOOKUP($K280,'hist AL dimres'!$A$2:$E$18,5)*$E280)*4)/1000000)</f>
        <v>0.66355200000000003</v>
      </c>
    </row>
    <row r="281" spans="1:16" ht="13">
      <c r="A281" s="16">
        <v>1</v>
      </c>
      <c r="B281" s="17" t="s">
        <v>672</v>
      </c>
      <c r="C281" s="220" t="s">
        <v>1056</v>
      </c>
      <c r="D281" s="75" t="s">
        <v>871</v>
      </c>
      <c r="E281" s="76">
        <v>12</v>
      </c>
      <c r="F281" s="16" t="s">
        <v>702</v>
      </c>
      <c r="G281" s="16">
        <v>1</v>
      </c>
      <c r="H281" s="15" t="s">
        <v>2934</v>
      </c>
      <c r="I281" s="15" t="s">
        <v>2898</v>
      </c>
      <c r="J281" s="15">
        <v>1</v>
      </c>
      <c r="K281" s="15">
        <v>1</v>
      </c>
      <c r="L281" s="16">
        <v>2</v>
      </c>
      <c r="M281" s="77">
        <f>$G281*(((VLOOKUP($H281,'hist AL dimres'!$A$2:$E$18,2)*VLOOKUP($I281,'hist AL dimres'!$A$2:$E$18,2)*VLOOKUP($J281,'hist AL dimres'!$A$2:$E$18,2)*VLOOKUP($K281,'hist AL dimres'!$A$2:$E$18,2)*$E281)*4)/1000000)</f>
        <v>42.467328000000002</v>
      </c>
      <c r="N281" s="77">
        <f>$G281*(((VLOOKUP($H281,'hist AL dimres'!$A$2:$E$18,3)*VLOOKUP($I281,'hist AL dimres'!$A$2:$E$18,3)*VLOOKUP($J281,'hist AL dimres'!$A$2:$E$18,3)*VLOOKUP($K281,'hist AL dimres'!$A$2:$E$18,3)*$E281)*4)/1000000)</f>
        <v>10.616832</v>
      </c>
      <c r="O281" s="77">
        <f>$G281*(((VLOOKUP($H281,'hist AL dimres'!$A$2:$E$18,4)*VLOOKUP($I281,'hist AL dimres'!$A$2:$E$18,4)*VLOOKUP($J281,'hist AL dimres'!$A$2:$E$18,4)*VLOOKUP($K281,'hist AL dimres'!$A$2:$E$18,4)*$E281)*4)/1000000)</f>
        <v>2.6542080000000001</v>
      </c>
      <c r="P281" s="96">
        <f>$G281*(((VLOOKUP($H281,'hist AL dimres'!$A$2:$E$18,5)*VLOOKUP($I281,'hist AL dimres'!$A$2:$E$18,5)*VLOOKUP($J281,'hist AL dimres'!$A$2:$E$18,5)*VLOOKUP($K281,'hist AL dimres'!$A$2:$E$18,5)*$E281)*4)/1000000)</f>
        <v>0.66355200000000003</v>
      </c>
    </row>
    <row r="282" spans="1:16" ht="13">
      <c r="A282" s="16">
        <v>1</v>
      </c>
      <c r="B282" s="17" t="s">
        <v>673</v>
      </c>
      <c r="C282" s="220" t="s">
        <v>1056</v>
      </c>
      <c r="D282" s="75" t="s">
        <v>871</v>
      </c>
      <c r="E282" s="76">
        <v>12</v>
      </c>
      <c r="F282" s="16" t="s">
        <v>702</v>
      </c>
      <c r="G282" s="16">
        <v>1</v>
      </c>
      <c r="H282" s="15" t="s">
        <v>2934</v>
      </c>
      <c r="I282" s="15" t="s">
        <v>2898</v>
      </c>
      <c r="J282" s="15">
        <v>1</v>
      </c>
      <c r="K282" s="15">
        <v>1</v>
      </c>
      <c r="L282" s="16">
        <v>2</v>
      </c>
      <c r="M282" s="77">
        <f>$G282*(((VLOOKUP($H282,'hist AL dimres'!$A$2:$E$18,2)*VLOOKUP($I282,'hist AL dimres'!$A$2:$E$18,2)*VLOOKUP($J282,'hist AL dimres'!$A$2:$E$18,2)*VLOOKUP($K282,'hist AL dimres'!$A$2:$E$18,2)*$E282)*4)/1000000)</f>
        <v>42.467328000000002</v>
      </c>
      <c r="N282" s="77">
        <f>$G282*(((VLOOKUP($H282,'hist AL dimres'!$A$2:$E$18,3)*VLOOKUP($I282,'hist AL dimres'!$A$2:$E$18,3)*VLOOKUP($J282,'hist AL dimres'!$A$2:$E$18,3)*VLOOKUP($K282,'hist AL dimres'!$A$2:$E$18,3)*$E282)*4)/1000000)</f>
        <v>10.616832</v>
      </c>
      <c r="O282" s="77">
        <f>$G282*(((VLOOKUP($H282,'hist AL dimres'!$A$2:$E$18,4)*VLOOKUP($I282,'hist AL dimres'!$A$2:$E$18,4)*VLOOKUP($J282,'hist AL dimres'!$A$2:$E$18,4)*VLOOKUP($K282,'hist AL dimres'!$A$2:$E$18,4)*$E282)*4)/1000000)</f>
        <v>2.6542080000000001</v>
      </c>
      <c r="P282" s="96">
        <f>$G282*(((VLOOKUP($H282,'hist AL dimres'!$A$2:$E$18,5)*VLOOKUP($I282,'hist AL dimres'!$A$2:$E$18,5)*VLOOKUP($J282,'hist AL dimres'!$A$2:$E$18,5)*VLOOKUP($K282,'hist AL dimres'!$A$2:$E$18,5)*$E282)*4)/1000000)</f>
        <v>0.66355200000000003</v>
      </c>
    </row>
    <row r="283" spans="1:16" ht="13">
      <c r="A283" s="16">
        <v>1</v>
      </c>
      <c r="B283" s="17" t="s">
        <v>429</v>
      </c>
      <c r="C283" s="220" t="s">
        <v>1056</v>
      </c>
      <c r="D283" s="75" t="s">
        <v>871</v>
      </c>
      <c r="E283" s="76">
        <v>12</v>
      </c>
      <c r="F283" s="16" t="s">
        <v>702</v>
      </c>
      <c r="G283" s="16">
        <v>1</v>
      </c>
      <c r="H283" s="15" t="s">
        <v>2934</v>
      </c>
      <c r="I283" s="15" t="s">
        <v>2898</v>
      </c>
      <c r="J283" s="15">
        <v>1</v>
      </c>
      <c r="K283" s="15">
        <v>1</v>
      </c>
      <c r="L283" s="16">
        <v>2</v>
      </c>
      <c r="M283" s="77">
        <f>$G283*(((VLOOKUP($H283,'hist AL dimres'!$A$2:$E$18,2)*VLOOKUP($I283,'hist AL dimres'!$A$2:$E$18,2)*VLOOKUP($J283,'hist AL dimres'!$A$2:$E$18,2)*VLOOKUP($K283,'hist AL dimres'!$A$2:$E$18,2)*$E283)*4)/1000000)</f>
        <v>42.467328000000002</v>
      </c>
      <c r="N283" s="77">
        <f>$G283*(((VLOOKUP($H283,'hist AL dimres'!$A$2:$E$18,3)*VLOOKUP($I283,'hist AL dimres'!$A$2:$E$18,3)*VLOOKUP($J283,'hist AL dimres'!$A$2:$E$18,3)*VLOOKUP($K283,'hist AL dimres'!$A$2:$E$18,3)*$E283)*4)/1000000)</f>
        <v>10.616832</v>
      </c>
      <c r="O283" s="77">
        <f>$G283*(((VLOOKUP($H283,'hist AL dimres'!$A$2:$E$18,4)*VLOOKUP($I283,'hist AL dimres'!$A$2:$E$18,4)*VLOOKUP($J283,'hist AL dimres'!$A$2:$E$18,4)*VLOOKUP($K283,'hist AL dimres'!$A$2:$E$18,4)*$E283)*4)/1000000)</f>
        <v>2.6542080000000001</v>
      </c>
      <c r="P283" s="96">
        <f>$G283*(((VLOOKUP($H283,'hist AL dimres'!$A$2:$E$18,5)*VLOOKUP($I283,'hist AL dimres'!$A$2:$E$18,5)*VLOOKUP($J283,'hist AL dimres'!$A$2:$E$18,5)*VLOOKUP($K283,'hist AL dimres'!$A$2:$E$18,5)*$E283)*4)/1000000)</f>
        <v>0.66355200000000003</v>
      </c>
    </row>
    <row r="284" spans="1:16" ht="13">
      <c r="A284" s="16">
        <v>1</v>
      </c>
      <c r="B284" s="17" t="s">
        <v>430</v>
      </c>
      <c r="C284" s="220" t="s">
        <v>1056</v>
      </c>
      <c r="D284" s="75" t="s">
        <v>871</v>
      </c>
      <c r="E284" s="76">
        <v>12</v>
      </c>
      <c r="F284" s="16" t="s">
        <v>702</v>
      </c>
      <c r="G284" s="16">
        <v>1</v>
      </c>
      <c r="H284" s="15" t="s">
        <v>2934</v>
      </c>
      <c r="I284" s="15" t="s">
        <v>2898</v>
      </c>
      <c r="J284" s="15">
        <v>1</v>
      </c>
      <c r="K284" s="15">
        <v>1</v>
      </c>
      <c r="L284" s="16">
        <v>2</v>
      </c>
      <c r="M284" s="77">
        <f>$G284*(((VLOOKUP($H284,'hist AL dimres'!$A$2:$E$18,2)*VLOOKUP($I284,'hist AL dimres'!$A$2:$E$18,2)*VLOOKUP($J284,'hist AL dimres'!$A$2:$E$18,2)*VLOOKUP($K284,'hist AL dimres'!$A$2:$E$18,2)*$E284)*4)/1000000)</f>
        <v>42.467328000000002</v>
      </c>
      <c r="N284" s="77">
        <f>$G284*(((VLOOKUP($H284,'hist AL dimres'!$A$2:$E$18,3)*VLOOKUP($I284,'hist AL dimres'!$A$2:$E$18,3)*VLOOKUP($J284,'hist AL dimres'!$A$2:$E$18,3)*VLOOKUP($K284,'hist AL dimres'!$A$2:$E$18,3)*$E284)*4)/1000000)</f>
        <v>10.616832</v>
      </c>
      <c r="O284" s="77">
        <f>$G284*(((VLOOKUP($H284,'hist AL dimres'!$A$2:$E$18,4)*VLOOKUP($I284,'hist AL dimres'!$A$2:$E$18,4)*VLOOKUP($J284,'hist AL dimres'!$A$2:$E$18,4)*VLOOKUP($K284,'hist AL dimres'!$A$2:$E$18,4)*$E284)*4)/1000000)</f>
        <v>2.6542080000000001</v>
      </c>
      <c r="P284" s="96">
        <f>$G284*(((VLOOKUP($H284,'hist AL dimres'!$A$2:$E$18,5)*VLOOKUP($I284,'hist AL dimres'!$A$2:$E$18,5)*VLOOKUP($J284,'hist AL dimres'!$A$2:$E$18,5)*VLOOKUP($K284,'hist AL dimres'!$A$2:$E$18,5)*$E284)*4)/1000000)</f>
        <v>0.66355200000000003</v>
      </c>
    </row>
    <row r="285" spans="1:16" ht="13">
      <c r="A285" s="16">
        <v>1</v>
      </c>
      <c r="B285" s="17" t="s">
        <v>431</v>
      </c>
      <c r="C285" s="220" t="s">
        <v>1056</v>
      </c>
      <c r="D285" s="75" t="s">
        <v>871</v>
      </c>
      <c r="E285" s="76">
        <v>12</v>
      </c>
      <c r="F285" s="16" t="s">
        <v>702</v>
      </c>
      <c r="G285" s="16">
        <v>1</v>
      </c>
      <c r="H285" s="15" t="s">
        <v>2934</v>
      </c>
      <c r="I285" s="15" t="s">
        <v>2898</v>
      </c>
      <c r="J285" s="15">
        <v>1</v>
      </c>
      <c r="K285" s="15">
        <v>1</v>
      </c>
      <c r="L285" s="16">
        <v>2</v>
      </c>
      <c r="M285" s="77">
        <f>$G285*(((VLOOKUP($H285,'hist AL dimres'!$A$2:$E$18,2)*VLOOKUP($I285,'hist AL dimres'!$A$2:$E$18,2)*VLOOKUP($J285,'hist AL dimres'!$A$2:$E$18,2)*VLOOKUP($K285,'hist AL dimres'!$A$2:$E$18,2)*$E285)*4)/1000000)</f>
        <v>42.467328000000002</v>
      </c>
      <c r="N285" s="77">
        <f>$G285*(((VLOOKUP($H285,'hist AL dimres'!$A$2:$E$18,3)*VLOOKUP($I285,'hist AL dimres'!$A$2:$E$18,3)*VLOOKUP($J285,'hist AL dimres'!$A$2:$E$18,3)*VLOOKUP($K285,'hist AL dimres'!$A$2:$E$18,3)*$E285)*4)/1000000)</f>
        <v>10.616832</v>
      </c>
      <c r="O285" s="77">
        <f>$G285*(((VLOOKUP($H285,'hist AL dimres'!$A$2:$E$18,4)*VLOOKUP($I285,'hist AL dimres'!$A$2:$E$18,4)*VLOOKUP($J285,'hist AL dimres'!$A$2:$E$18,4)*VLOOKUP($K285,'hist AL dimres'!$A$2:$E$18,4)*$E285)*4)/1000000)</f>
        <v>2.6542080000000001</v>
      </c>
      <c r="P285" s="96">
        <f>$G285*(((VLOOKUP($H285,'hist AL dimres'!$A$2:$E$18,5)*VLOOKUP($I285,'hist AL dimres'!$A$2:$E$18,5)*VLOOKUP($J285,'hist AL dimres'!$A$2:$E$18,5)*VLOOKUP($K285,'hist AL dimres'!$A$2:$E$18,5)*$E285)*4)/1000000)</f>
        <v>0.66355200000000003</v>
      </c>
    </row>
    <row r="286" spans="1:16" ht="13">
      <c r="A286" s="16">
        <v>1</v>
      </c>
      <c r="B286" s="17" t="s">
        <v>432</v>
      </c>
      <c r="C286" s="220" t="s">
        <v>1056</v>
      </c>
      <c r="D286" s="75" t="s">
        <v>871</v>
      </c>
      <c r="E286" s="76">
        <v>12</v>
      </c>
      <c r="F286" s="16" t="s">
        <v>702</v>
      </c>
      <c r="G286" s="16">
        <v>1</v>
      </c>
      <c r="H286" s="15" t="s">
        <v>2934</v>
      </c>
      <c r="I286" s="15" t="s">
        <v>2898</v>
      </c>
      <c r="J286" s="15">
        <v>1</v>
      </c>
      <c r="K286" s="15">
        <v>1</v>
      </c>
      <c r="L286" s="16">
        <v>2</v>
      </c>
      <c r="M286" s="77">
        <f>$G286*(((VLOOKUP($H286,'hist AL dimres'!$A$2:$E$18,2)*VLOOKUP($I286,'hist AL dimres'!$A$2:$E$18,2)*VLOOKUP($J286,'hist AL dimres'!$A$2:$E$18,2)*VLOOKUP($K286,'hist AL dimres'!$A$2:$E$18,2)*$E286)*4)/1000000)</f>
        <v>42.467328000000002</v>
      </c>
      <c r="N286" s="77">
        <f>$G286*(((VLOOKUP($H286,'hist AL dimres'!$A$2:$E$18,3)*VLOOKUP($I286,'hist AL dimres'!$A$2:$E$18,3)*VLOOKUP($J286,'hist AL dimres'!$A$2:$E$18,3)*VLOOKUP($K286,'hist AL dimres'!$A$2:$E$18,3)*$E286)*4)/1000000)</f>
        <v>10.616832</v>
      </c>
      <c r="O286" s="77">
        <f>$G286*(((VLOOKUP($H286,'hist AL dimres'!$A$2:$E$18,4)*VLOOKUP($I286,'hist AL dimres'!$A$2:$E$18,4)*VLOOKUP($J286,'hist AL dimres'!$A$2:$E$18,4)*VLOOKUP($K286,'hist AL dimres'!$A$2:$E$18,4)*$E286)*4)/1000000)</f>
        <v>2.6542080000000001</v>
      </c>
      <c r="P286" s="96">
        <f>$G286*(((VLOOKUP($H286,'hist AL dimres'!$A$2:$E$18,5)*VLOOKUP($I286,'hist AL dimres'!$A$2:$E$18,5)*VLOOKUP($J286,'hist AL dimres'!$A$2:$E$18,5)*VLOOKUP($K286,'hist AL dimres'!$A$2:$E$18,5)*$E286)*4)/1000000)</f>
        <v>0.66355200000000003</v>
      </c>
    </row>
    <row r="287" spans="1:16" ht="13">
      <c r="A287" s="16">
        <v>1</v>
      </c>
      <c r="B287" s="17" t="s">
        <v>212</v>
      </c>
      <c r="C287" s="220" t="s">
        <v>1056</v>
      </c>
      <c r="D287" s="75" t="s">
        <v>871</v>
      </c>
      <c r="E287" s="76">
        <v>12</v>
      </c>
      <c r="F287" s="16" t="s">
        <v>702</v>
      </c>
      <c r="G287" s="16">
        <v>1</v>
      </c>
      <c r="H287" s="15" t="s">
        <v>2934</v>
      </c>
      <c r="I287" s="15" t="s">
        <v>2898</v>
      </c>
      <c r="J287" s="15">
        <v>1</v>
      </c>
      <c r="K287" s="15">
        <v>1</v>
      </c>
      <c r="L287" s="16">
        <v>2</v>
      </c>
      <c r="M287" s="77">
        <f>$G287*(((VLOOKUP($H287,'hist AL dimres'!$A$2:$E$18,2)*VLOOKUP($I287,'hist AL dimres'!$A$2:$E$18,2)*VLOOKUP($J287,'hist AL dimres'!$A$2:$E$18,2)*VLOOKUP($K287,'hist AL dimres'!$A$2:$E$18,2)*$E287)*4)/1000000)</f>
        <v>42.467328000000002</v>
      </c>
      <c r="N287" s="77">
        <f>$G287*(((VLOOKUP($H287,'hist AL dimres'!$A$2:$E$18,3)*VLOOKUP($I287,'hist AL dimres'!$A$2:$E$18,3)*VLOOKUP($J287,'hist AL dimres'!$A$2:$E$18,3)*VLOOKUP($K287,'hist AL dimres'!$A$2:$E$18,3)*$E287)*4)/1000000)</f>
        <v>10.616832</v>
      </c>
      <c r="O287" s="77">
        <f>$G287*(((VLOOKUP($H287,'hist AL dimres'!$A$2:$E$18,4)*VLOOKUP($I287,'hist AL dimres'!$A$2:$E$18,4)*VLOOKUP($J287,'hist AL dimres'!$A$2:$E$18,4)*VLOOKUP($K287,'hist AL dimres'!$A$2:$E$18,4)*$E287)*4)/1000000)</f>
        <v>2.6542080000000001</v>
      </c>
      <c r="P287" s="96">
        <f>$G287*(((VLOOKUP($H287,'hist AL dimres'!$A$2:$E$18,5)*VLOOKUP($I287,'hist AL dimres'!$A$2:$E$18,5)*VLOOKUP($J287,'hist AL dimres'!$A$2:$E$18,5)*VLOOKUP($K287,'hist AL dimres'!$A$2:$E$18,5)*$E287)*4)/1000000)</f>
        <v>0.66355200000000003</v>
      </c>
    </row>
    <row r="288" spans="1:16" ht="13">
      <c r="A288" s="16">
        <v>1</v>
      </c>
      <c r="B288" s="17" t="s">
        <v>213</v>
      </c>
      <c r="C288" s="220" t="s">
        <v>1056</v>
      </c>
      <c r="D288" s="75" t="s">
        <v>871</v>
      </c>
      <c r="E288" s="76">
        <v>12</v>
      </c>
      <c r="F288" s="16" t="s">
        <v>702</v>
      </c>
      <c r="G288" s="16">
        <v>1</v>
      </c>
      <c r="H288" s="15" t="s">
        <v>2934</v>
      </c>
      <c r="I288" s="15" t="s">
        <v>2898</v>
      </c>
      <c r="J288" s="15">
        <v>1</v>
      </c>
      <c r="K288" s="15">
        <v>1</v>
      </c>
      <c r="L288" s="16">
        <v>2</v>
      </c>
      <c r="M288" s="77">
        <f>$G288*(((VLOOKUP($H288,'hist AL dimres'!$A$2:$E$18,2)*VLOOKUP($I288,'hist AL dimres'!$A$2:$E$18,2)*VLOOKUP($J288,'hist AL dimres'!$A$2:$E$18,2)*VLOOKUP($K288,'hist AL dimres'!$A$2:$E$18,2)*$E288)*4)/1000000)</f>
        <v>42.467328000000002</v>
      </c>
      <c r="N288" s="77">
        <f>$G288*(((VLOOKUP($H288,'hist AL dimres'!$A$2:$E$18,3)*VLOOKUP($I288,'hist AL dimres'!$A$2:$E$18,3)*VLOOKUP($J288,'hist AL dimres'!$A$2:$E$18,3)*VLOOKUP($K288,'hist AL dimres'!$A$2:$E$18,3)*$E288)*4)/1000000)</f>
        <v>10.616832</v>
      </c>
      <c r="O288" s="77">
        <f>$G288*(((VLOOKUP($H288,'hist AL dimres'!$A$2:$E$18,4)*VLOOKUP($I288,'hist AL dimres'!$A$2:$E$18,4)*VLOOKUP($J288,'hist AL dimres'!$A$2:$E$18,4)*VLOOKUP($K288,'hist AL dimres'!$A$2:$E$18,4)*$E288)*4)/1000000)</f>
        <v>2.6542080000000001</v>
      </c>
      <c r="P288" s="96">
        <f>$G288*(((VLOOKUP($H288,'hist AL dimres'!$A$2:$E$18,5)*VLOOKUP($I288,'hist AL dimres'!$A$2:$E$18,5)*VLOOKUP($J288,'hist AL dimres'!$A$2:$E$18,5)*VLOOKUP($K288,'hist AL dimres'!$A$2:$E$18,5)*$E288)*4)/1000000)</f>
        <v>0.66355200000000003</v>
      </c>
    </row>
    <row r="289" spans="1:16" ht="13">
      <c r="A289" s="16">
        <v>1</v>
      </c>
      <c r="B289" s="17" t="s">
        <v>214</v>
      </c>
      <c r="C289" s="220" t="s">
        <v>1056</v>
      </c>
      <c r="D289" s="75" t="s">
        <v>871</v>
      </c>
      <c r="E289" s="76">
        <v>12</v>
      </c>
      <c r="F289" s="16" t="s">
        <v>702</v>
      </c>
      <c r="G289" s="16">
        <v>1</v>
      </c>
      <c r="H289" s="15" t="s">
        <v>2934</v>
      </c>
      <c r="I289" s="15" t="s">
        <v>2898</v>
      </c>
      <c r="J289" s="15">
        <v>1</v>
      </c>
      <c r="K289" s="15">
        <v>1</v>
      </c>
      <c r="L289" s="16">
        <v>2</v>
      </c>
      <c r="M289" s="77">
        <f>$G289*(((VLOOKUP($H289,'hist AL dimres'!$A$2:$E$18,2)*VLOOKUP($I289,'hist AL dimres'!$A$2:$E$18,2)*VLOOKUP($J289,'hist AL dimres'!$A$2:$E$18,2)*VLOOKUP($K289,'hist AL dimres'!$A$2:$E$18,2)*$E289)*4)/1000000)</f>
        <v>42.467328000000002</v>
      </c>
      <c r="N289" s="77">
        <f>$G289*(((VLOOKUP($H289,'hist AL dimres'!$A$2:$E$18,3)*VLOOKUP($I289,'hist AL dimres'!$A$2:$E$18,3)*VLOOKUP($J289,'hist AL dimres'!$A$2:$E$18,3)*VLOOKUP($K289,'hist AL dimres'!$A$2:$E$18,3)*$E289)*4)/1000000)</f>
        <v>10.616832</v>
      </c>
      <c r="O289" s="77">
        <f>$G289*(((VLOOKUP($H289,'hist AL dimres'!$A$2:$E$18,4)*VLOOKUP($I289,'hist AL dimres'!$A$2:$E$18,4)*VLOOKUP($J289,'hist AL dimres'!$A$2:$E$18,4)*VLOOKUP($K289,'hist AL dimres'!$A$2:$E$18,4)*$E289)*4)/1000000)</f>
        <v>2.6542080000000001</v>
      </c>
      <c r="P289" s="96">
        <f>$G289*(((VLOOKUP($H289,'hist AL dimres'!$A$2:$E$18,5)*VLOOKUP($I289,'hist AL dimres'!$A$2:$E$18,5)*VLOOKUP($J289,'hist AL dimres'!$A$2:$E$18,5)*VLOOKUP($K289,'hist AL dimres'!$A$2:$E$18,5)*$E289)*4)/1000000)</f>
        <v>0.66355200000000003</v>
      </c>
    </row>
    <row r="290" spans="1:16" ht="13">
      <c r="A290" s="16">
        <v>1</v>
      </c>
      <c r="B290" s="17" t="s">
        <v>215</v>
      </c>
      <c r="C290" s="220" t="s">
        <v>1056</v>
      </c>
      <c r="D290" s="75" t="s">
        <v>871</v>
      </c>
      <c r="E290" s="76">
        <v>12</v>
      </c>
      <c r="F290" s="16" t="s">
        <v>702</v>
      </c>
      <c r="G290" s="16">
        <v>1</v>
      </c>
      <c r="H290" s="15" t="s">
        <v>2934</v>
      </c>
      <c r="I290" s="15" t="s">
        <v>2898</v>
      </c>
      <c r="J290" s="15">
        <v>1</v>
      </c>
      <c r="K290" s="15">
        <v>1</v>
      </c>
      <c r="L290" s="16">
        <v>2</v>
      </c>
      <c r="M290" s="77">
        <f>$G290*(((VLOOKUP($H290,'hist AL dimres'!$A$2:$E$18,2)*VLOOKUP($I290,'hist AL dimres'!$A$2:$E$18,2)*VLOOKUP($J290,'hist AL dimres'!$A$2:$E$18,2)*VLOOKUP($K290,'hist AL dimres'!$A$2:$E$18,2)*$E290)*4)/1000000)</f>
        <v>42.467328000000002</v>
      </c>
      <c r="N290" s="77">
        <f>$G290*(((VLOOKUP($H290,'hist AL dimres'!$A$2:$E$18,3)*VLOOKUP($I290,'hist AL dimres'!$A$2:$E$18,3)*VLOOKUP($J290,'hist AL dimres'!$A$2:$E$18,3)*VLOOKUP($K290,'hist AL dimres'!$A$2:$E$18,3)*$E290)*4)/1000000)</f>
        <v>10.616832</v>
      </c>
      <c r="O290" s="77">
        <f>$G290*(((VLOOKUP($H290,'hist AL dimres'!$A$2:$E$18,4)*VLOOKUP($I290,'hist AL dimres'!$A$2:$E$18,4)*VLOOKUP($J290,'hist AL dimres'!$A$2:$E$18,4)*VLOOKUP($K290,'hist AL dimres'!$A$2:$E$18,4)*$E290)*4)/1000000)</f>
        <v>2.6542080000000001</v>
      </c>
      <c r="P290" s="96">
        <f>$G290*(((VLOOKUP($H290,'hist AL dimres'!$A$2:$E$18,5)*VLOOKUP($I290,'hist AL dimres'!$A$2:$E$18,5)*VLOOKUP($J290,'hist AL dimres'!$A$2:$E$18,5)*VLOOKUP($K290,'hist AL dimres'!$A$2:$E$18,5)*$E290)*4)/1000000)</f>
        <v>0.66355200000000003</v>
      </c>
    </row>
    <row r="291" spans="1:16" ht="13">
      <c r="A291" s="16">
        <v>1</v>
      </c>
      <c r="B291" s="17" t="s">
        <v>216</v>
      </c>
      <c r="C291" s="220" t="s">
        <v>1056</v>
      </c>
      <c r="D291" s="75" t="s">
        <v>871</v>
      </c>
      <c r="E291" s="76">
        <v>12</v>
      </c>
      <c r="F291" s="16" t="s">
        <v>702</v>
      </c>
      <c r="G291" s="16">
        <v>1</v>
      </c>
      <c r="H291" s="15" t="s">
        <v>2934</v>
      </c>
      <c r="I291" s="15" t="s">
        <v>2898</v>
      </c>
      <c r="J291" s="15">
        <v>1</v>
      </c>
      <c r="K291" s="15">
        <v>1</v>
      </c>
      <c r="L291" s="16">
        <v>2</v>
      </c>
      <c r="M291" s="77">
        <f>$G291*(((VLOOKUP($H291,'hist AL dimres'!$A$2:$E$18,2)*VLOOKUP($I291,'hist AL dimres'!$A$2:$E$18,2)*VLOOKUP($J291,'hist AL dimres'!$A$2:$E$18,2)*VLOOKUP($K291,'hist AL dimres'!$A$2:$E$18,2)*$E291)*4)/1000000)</f>
        <v>42.467328000000002</v>
      </c>
      <c r="N291" s="77">
        <f>$G291*(((VLOOKUP($H291,'hist AL dimres'!$A$2:$E$18,3)*VLOOKUP($I291,'hist AL dimres'!$A$2:$E$18,3)*VLOOKUP($J291,'hist AL dimres'!$A$2:$E$18,3)*VLOOKUP($K291,'hist AL dimres'!$A$2:$E$18,3)*$E291)*4)/1000000)</f>
        <v>10.616832</v>
      </c>
      <c r="O291" s="77">
        <f>$G291*(((VLOOKUP($H291,'hist AL dimres'!$A$2:$E$18,4)*VLOOKUP($I291,'hist AL dimres'!$A$2:$E$18,4)*VLOOKUP($J291,'hist AL dimres'!$A$2:$E$18,4)*VLOOKUP($K291,'hist AL dimres'!$A$2:$E$18,4)*$E291)*4)/1000000)</f>
        <v>2.6542080000000001</v>
      </c>
      <c r="P291" s="96">
        <f>$G291*(((VLOOKUP($H291,'hist AL dimres'!$A$2:$E$18,5)*VLOOKUP($I291,'hist AL dimres'!$A$2:$E$18,5)*VLOOKUP($J291,'hist AL dimres'!$A$2:$E$18,5)*VLOOKUP($K291,'hist AL dimres'!$A$2:$E$18,5)*$E291)*4)/1000000)</f>
        <v>0.66355200000000003</v>
      </c>
    </row>
    <row r="292" spans="1:16" ht="13">
      <c r="A292" s="16">
        <v>1</v>
      </c>
      <c r="B292" s="17" t="s">
        <v>220</v>
      </c>
      <c r="C292" s="220" t="s">
        <v>1056</v>
      </c>
      <c r="D292" s="75" t="s">
        <v>871</v>
      </c>
      <c r="E292" s="76">
        <v>12</v>
      </c>
      <c r="F292" s="16" t="s">
        <v>702</v>
      </c>
      <c r="G292" s="16">
        <v>1</v>
      </c>
      <c r="H292" s="15" t="s">
        <v>2934</v>
      </c>
      <c r="I292" s="15" t="s">
        <v>2898</v>
      </c>
      <c r="J292" s="15">
        <v>1</v>
      </c>
      <c r="K292" s="15">
        <v>1</v>
      </c>
      <c r="L292" s="16">
        <v>2</v>
      </c>
      <c r="M292" s="77">
        <f>$G292*(((VLOOKUP($H292,'hist AL dimres'!$A$2:$E$18,2)*VLOOKUP($I292,'hist AL dimres'!$A$2:$E$18,2)*VLOOKUP($J292,'hist AL dimres'!$A$2:$E$18,2)*VLOOKUP($K292,'hist AL dimres'!$A$2:$E$18,2)*$E292)*4)/1000000)</f>
        <v>42.467328000000002</v>
      </c>
      <c r="N292" s="77">
        <f>$G292*(((VLOOKUP($H292,'hist AL dimres'!$A$2:$E$18,3)*VLOOKUP($I292,'hist AL dimres'!$A$2:$E$18,3)*VLOOKUP($J292,'hist AL dimres'!$A$2:$E$18,3)*VLOOKUP($K292,'hist AL dimres'!$A$2:$E$18,3)*$E292)*4)/1000000)</f>
        <v>10.616832</v>
      </c>
      <c r="O292" s="77">
        <f>$G292*(((VLOOKUP($H292,'hist AL dimres'!$A$2:$E$18,4)*VLOOKUP($I292,'hist AL dimres'!$A$2:$E$18,4)*VLOOKUP($J292,'hist AL dimres'!$A$2:$E$18,4)*VLOOKUP($K292,'hist AL dimres'!$A$2:$E$18,4)*$E292)*4)/1000000)</f>
        <v>2.6542080000000001</v>
      </c>
      <c r="P292" s="96">
        <f>$G292*(((VLOOKUP($H292,'hist AL dimres'!$A$2:$E$18,5)*VLOOKUP($I292,'hist AL dimres'!$A$2:$E$18,5)*VLOOKUP($J292,'hist AL dimres'!$A$2:$E$18,5)*VLOOKUP($K292,'hist AL dimres'!$A$2:$E$18,5)*$E292)*4)/1000000)</f>
        <v>0.66355200000000003</v>
      </c>
    </row>
    <row r="293" spans="1:16" ht="13">
      <c r="A293" s="16">
        <v>1</v>
      </c>
      <c r="B293" s="17" t="s">
        <v>221</v>
      </c>
      <c r="C293" s="220" t="s">
        <v>1056</v>
      </c>
      <c r="D293" s="75" t="s">
        <v>871</v>
      </c>
      <c r="E293" s="76">
        <v>12</v>
      </c>
      <c r="F293" s="16" t="s">
        <v>702</v>
      </c>
      <c r="G293" s="16">
        <v>1</v>
      </c>
      <c r="H293" s="15" t="s">
        <v>2934</v>
      </c>
      <c r="I293" s="15" t="s">
        <v>2898</v>
      </c>
      <c r="J293" s="15">
        <v>1</v>
      </c>
      <c r="K293" s="15">
        <v>1</v>
      </c>
      <c r="L293" s="16">
        <v>2</v>
      </c>
      <c r="M293" s="77">
        <f>$G293*(((VLOOKUP($H293,'hist AL dimres'!$A$2:$E$18,2)*VLOOKUP($I293,'hist AL dimres'!$A$2:$E$18,2)*VLOOKUP($J293,'hist AL dimres'!$A$2:$E$18,2)*VLOOKUP($K293,'hist AL dimres'!$A$2:$E$18,2)*$E293)*4)/1000000)</f>
        <v>42.467328000000002</v>
      </c>
      <c r="N293" s="77">
        <f>$G293*(((VLOOKUP($H293,'hist AL dimres'!$A$2:$E$18,3)*VLOOKUP($I293,'hist AL dimres'!$A$2:$E$18,3)*VLOOKUP($J293,'hist AL dimres'!$A$2:$E$18,3)*VLOOKUP($K293,'hist AL dimres'!$A$2:$E$18,3)*$E293)*4)/1000000)</f>
        <v>10.616832</v>
      </c>
      <c r="O293" s="77">
        <f>$G293*(((VLOOKUP($H293,'hist AL dimres'!$A$2:$E$18,4)*VLOOKUP($I293,'hist AL dimres'!$A$2:$E$18,4)*VLOOKUP($J293,'hist AL dimres'!$A$2:$E$18,4)*VLOOKUP($K293,'hist AL dimres'!$A$2:$E$18,4)*$E293)*4)/1000000)</f>
        <v>2.6542080000000001</v>
      </c>
      <c r="P293" s="96">
        <f>$G293*(((VLOOKUP($H293,'hist AL dimres'!$A$2:$E$18,5)*VLOOKUP($I293,'hist AL dimres'!$A$2:$E$18,5)*VLOOKUP($J293,'hist AL dimres'!$A$2:$E$18,5)*VLOOKUP($K293,'hist AL dimres'!$A$2:$E$18,5)*$E293)*4)/1000000)</f>
        <v>0.66355200000000003</v>
      </c>
    </row>
    <row r="294" spans="1:16" ht="13">
      <c r="A294" s="16">
        <v>1</v>
      </c>
      <c r="B294" s="17" t="s">
        <v>222</v>
      </c>
      <c r="C294" s="220" t="s">
        <v>1056</v>
      </c>
      <c r="D294" s="75" t="s">
        <v>871</v>
      </c>
      <c r="E294" s="76">
        <v>12</v>
      </c>
      <c r="F294" s="16" t="s">
        <v>702</v>
      </c>
      <c r="G294" s="16">
        <v>1</v>
      </c>
      <c r="H294" s="15" t="s">
        <v>2934</v>
      </c>
      <c r="I294" s="15" t="s">
        <v>2898</v>
      </c>
      <c r="J294" s="15">
        <v>1</v>
      </c>
      <c r="K294" s="15">
        <v>1</v>
      </c>
      <c r="L294" s="16">
        <v>2</v>
      </c>
      <c r="M294" s="77">
        <f>$G294*(((VLOOKUP($H294,'hist AL dimres'!$A$2:$E$18,2)*VLOOKUP($I294,'hist AL dimres'!$A$2:$E$18,2)*VLOOKUP($J294,'hist AL dimres'!$A$2:$E$18,2)*VLOOKUP($K294,'hist AL dimres'!$A$2:$E$18,2)*$E294)*4)/1000000)</f>
        <v>42.467328000000002</v>
      </c>
      <c r="N294" s="77">
        <f>$G294*(((VLOOKUP($H294,'hist AL dimres'!$A$2:$E$18,3)*VLOOKUP($I294,'hist AL dimres'!$A$2:$E$18,3)*VLOOKUP($J294,'hist AL dimres'!$A$2:$E$18,3)*VLOOKUP($K294,'hist AL dimres'!$A$2:$E$18,3)*$E294)*4)/1000000)</f>
        <v>10.616832</v>
      </c>
      <c r="O294" s="77">
        <f>$G294*(((VLOOKUP($H294,'hist AL dimres'!$A$2:$E$18,4)*VLOOKUP($I294,'hist AL dimres'!$A$2:$E$18,4)*VLOOKUP($J294,'hist AL dimres'!$A$2:$E$18,4)*VLOOKUP($K294,'hist AL dimres'!$A$2:$E$18,4)*$E294)*4)/1000000)</f>
        <v>2.6542080000000001</v>
      </c>
      <c r="P294" s="96">
        <f>$G294*(((VLOOKUP($H294,'hist AL dimres'!$A$2:$E$18,5)*VLOOKUP($I294,'hist AL dimres'!$A$2:$E$18,5)*VLOOKUP($J294,'hist AL dimres'!$A$2:$E$18,5)*VLOOKUP($K294,'hist AL dimres'!$A$2:$E$18,5)*$E294)*4)/1000000)</f>
        <v>0.66355200000000003</v>
      </c>
    </row>
    <row r="295" spans="1:16" ht="13">
      <c r="A295" s="16">
        <v>1</v>
      </c>
      <c r="B295" s="17" t="s">
        <v>223</v>
      </c>
      <c r="C295" s="220" t="s">
        <v>1056</v>
      </c>
      <c r="D295" s="75" t="s">
        <v>871</v>
      </c>
      <c r="E295" s="76">
        <v>12</v>
      </c>
      <c r="F295" s="16" t="s">
        <v>702</v>
      </c>
      <c r="G295" s="16">
        <v>1</v>
      </c>
      <c r="H295" s="15" t="s">
        <v>2934</v>
      </c>
      <c r="I295" s="15" t="s">
        <v>2898</v>
      </c>
      <c r="J295" s="15">
        <v>1</v>
      </c>
      <c r="K295" s="15">
        <v>1</v>
      </c>
      <c r="L295" s="16">
        <v>2</v>
      </c>
      <c r="M295" s="77">
        <f>$G295*(((VLOOKUP($H295,'hist AL dimres'!$A$2:$E$18,2)*VLOOKUP($I295,'hist AL dimres'!$A$2:$E$18,2)*VLOOKUP($J295,'hist AL dimres'!$A$2:$E$18,2)*VLOOKUP($K295,'hist AL dimres'!$A$2:$E$18,2)*$E295)*4)/1000000)</f>
        <v>42.467328000000002</v>
      </c>
      <c r="N295" s="77">
        <f>$G295*(((VLOOKUP($H295,'hist AL dimres'!$A$2:$E$18,3)*VLOOKUP($I295,'hist AL dimres'!$A$2:$E$18,3)*VLOOKUP($J295,'hist AL dimres'!$A$2:$E$18,3)*VLOOKUP($K295,'hist AL dimres'!$A$2:$E$18,3)*$E295)*4)/1000000)</f>
        <v>10.616832</v>
      </c>
      <c r="O295" s="77">
        <f>$G295*(((VLOOKUP($H295,'hist AL dimres'!$A$2:$E$18,4)*VLOOKUP($I295,'hist AL dimres'!$A$2:$E$18,4)*VLOOKUP($J295,'hist AL dimres'!$A$2:$E$18,4)*VLOOKUP($K295,'hist AL dimres'!$A$2:$E$18,4)*$E295)*4)/1000000)</f>
        <v>2.6542080000000001</v>
      </c>
      <c r="P295" s="96">
        <f>$G295*(((VLOOKUP($H295,'hist AL dimres'!$A$2:$E$18,5)*VLOOKUP($I295,'hist AL dimres'!$A$2:$E$18,5)*VLOOKUP($J295,'hist AL dimres'!$A$2:$E$18,5)*VLOOKUP($K295,'hist AL dimres'!$A$2:$E$18,5)*$E295)*4)/1000000)</f>
        <v>0.66355200000000003</v>
      </c>
    </row>
    <row r="296" spans="1:16" ht="13">
      <c r="A296" s="16">
        <v>1</v>
      </c>
      <c r="B296" s="17" t="s">
        <v>224</v>
      </c>
      <c r="C296" s="220" t="s">
        <v>1056</v>
      </c>
      <c r="D296" s="75" t="s">
        <v>871</v>
      </c>
      <c r="E296" s="76">
        <v>12</v>
      </c>
      <c r="F296" s="16" t="s">
        <v>702</v>
      </c>
      <c r="G296" s="16">
        <v>1</v>
      </c>
      <c r="H296" s="15" t="s">
        <v>2934</v>
      </c>
      <c r="I296" s="15" t="s">
        <v>2898</v>
      </c>
      <c r="J296" s="15">
        <v>1</v>
      </c>
      <c r="K296" s="15">
        <v>1</v>
      </c>
      <c r="L296" s="16">
        <v>2</v>
      </c>
      <c r="M296" s="77">
        <f>$G296*(((VLOOKUP($H296,'hist AL dimres'!$A$2:$E$18,2)*VLOOKUP($I296,'hist AL dimres'!$A$2:$E$18,2)*VLOOKUP($J296,'hist AL dimres'!$A$2:$E$18,2)*VLOOKUP($K296,'hist AL dimres'!$A$2:$E$18,2)*$E296)*4)/1000000)</f>
        <v>42.467328000000002</v>
      </c>
      <c r="N296" s="77">
        <f>$G296*(((VLOOKUP($H296,'hist AL dimres'!$A$2:$E$18,3)*VLOOKUP($I296,'hist AL dimres'!$A$2:$E$18,3)*VLOOKUP($J296,'hist AL dimres'!$A$2:$E$18,3)*VLOOKUP($K296,'hist AL dimres'!$A$2:$E$18,3)*$E296)*4)/1000000)</f>
        <v>10.616832</v>
      </c>
      <c r="O296" s="77">
        <f>$G296*(((VLOOKUP($H296,'hist AL dimres'!$A$2:$E$18,4)*VLOOKUP($I296,'hist AL dimres'!$A$2:$E$18,4)*VLOOKUP($J296,'hist AL dimres'!$A$2:$E$18,4)*VLOOKUP($K296,'hist AL dimres'!$A$2:$E$18,4)*$E296)*4)/1000000)</f>
        <v>2.6542080000000001</v>
      </c>
      <c r="P296" s="96">
        <f>$G296*(((VLOOKUP($H296,'hist AL dimres'!$A$2:$E$18,5)*VLOOKUP($I296,'hist AL dimres'!$A$2:$E$18,5)*VLOOKUP($J296,'hist AL dimres'!$A$2:$E$18,5)*VLOOKUP($K296,'hist AL dimres'!$A$2:$E$18,5)*$E296)*4)/1000000)</f>
        <v>0.66355200000000003</v>
      </c>
    </row>
    <row r="297" spans="1:16" ht="13">
      <c r="A297" s="16">
        <v>1</v>
      </c>
      <c r="B297" s="17" t="s">
        <v>225</v>
      </c>
      <c r="C297" s="220" t="s">
        <v>1056</v>
      </c>
      <c r="D297" s="75" t="s">
        <v>871</v>
      </c>
      <c r="E297" s="76">
        <v>12</v>
      </c>
      <c r="F297" s="16" t="s">
        <v>702</v>
      </c>
      <c r="G297" s="16">
        <v>1</v>
      </c>
      <c r="H297" s="15" t="s">
        <v>2934</v>
      </c>
      <c r="I297" s="15" t="s">
        <v>2898</v>
      </c>
      <c r="J297" s="15">
        <v>1</v>
      </c>
      <c r="K297" s="15">
        <v>1</v>
      </c>
      <c r="L297" s="16">
        <v>2</v>
      </c>
      <c r="M297" s="77">
        <f>$G297*(((VLOOKUP($H297,'hist AL dimres'!$A$2:$E$18,2)*VLOOKUP($I297,'hist AL dimres'!$A$2:$E$18,2)*VLOOKUP($J297,'hist AL dimres'!$A$2:$E$18,2)*VLOOKUP($K297,'hist AL dimres'!$A$2:$E$18,2)*$E297)*4)/1000000)</f>
        <v>42.467328000000002</v>
      </c>
      <c r="N297" s="77">
        <f>$G297*(((VLOOKUP($H297,'hist AL dimres'!$A$2:$E$18,3)*VLOOKUP($I297,'hist AL dimres'!$A$2:$E$18,3)*VLOOKUP($J297,'hist AL dimres'!$A$2:$E$18,3)*VLOOKUP($K297,'hist AL dimres'!$A$2:$E$18,3)*$E297)*4)/1000000)</f>
        <v>10.616832</v>
      </c>
      <c r="O297" s="77">
        <f>$G297*(((VLOOKUP($H297,'hist AL dimres'!$A$2:$E$18,4)*VLOOKUP($I297,'hist AL dimres'!$A$2:$E$18,4)*VLOOKUP($J297,'hist AL dimres'!$A$2:$E$18,4)*VLOOKUP($K297,'hist AL dimres'!$A$2:$E$18,4)*$E297)*4)/1000000)</f>
        <v>2.6542080000000001</v>
      </c>
      <c r="P297" s="96">
        <f>$G297*(((VLOOKUP($H297,'hist AL dimres'!$A$2:$E$18,5)*VLOOKUP($I297,'hist AL dimres'!$A$2:$E$18,5)*VLOOKUP($J297,'hist AL dimres'!$A$2:$E$18,5)*VLOOKUP($K297,'hist AL dimres'!$A$2:$E$18,5)*$E297)*4)/1000000)</f>
        <v>0.66355200000000003</v>
      </c>
    </row>
    <row r="298" spans="1:16" ht="13">
      <c r="A298" s="16">
        <v>1</v>
      </c>
      <c r="B298" s="17" t="s">
        <v>226</v>
      </c>
      <c r="C298" s="220" t="s">
        <v>1056</v>
      </c>
      <c r="D298" s="75" t="s">
        <v>871</v>
      </c>
      <c r="E298" s="76">
        <v>12</v>
      </c>
      <c r="F298" s="16" t="s">
        <v>702</v>
      </c>
      <c r="G298" s="16">
        <v>1</v>
      </c>
      <c r="H298" s="15" t="s">
        <v>2934</v>
      </c>
      <c r="I298" s="15" t="s">
        <v>2898</v>
      </c>
      <c r="J298" s="15">
        <v>1</v>
      </c>
      <c r="K298" s="15">
        <v>1</v>
      </c>
      <c r="L298" s="16">
        <v>2</v>
      </c>
      <c r="M298" s="77">
        <f>$G298*(((VLOOKUP($H298,'hist AL dimres'!$A$2:$E$18,2)*VLOOKUP($I298,'hist AL dimres'!$A$2:$E$18,2)*VLOOKUP($J298,'hist AL dimres'!$A$2:$E$18,2)*VLOOKUP($K298,'hist AL dimres'!$A$2:$E$18,2)*$E298)*4)/1000000)</f>
        <v>42.467328000000002</v>
      </c>
      <c r="N298" s="77">
        <f>$G298*(((VLOOKUP($H298,'hist AL dimres'!$A$2:$E$18,3)*VLOOKUP($I298,'hist AL dimres'!$A$2:$E$18,3)*VLOOKUP($J298,'hist AL dimres'!$A$2:$E$18,3)*VLOOKUP($K298,'hist AL dimres'!$A$2:$E$18,3)*$E298)*4)/1000000)</f>
        <v>10.616832</v>
      </c>
      <c r="O298" s="77">
        <f>$G298*(((VLOOKUP($H298,'hist AL dimres'!$A$2:$E$18,4)*VLOOKUP($I298,'hist AL dimres'!$A$2:$E$18,4)*VLOOKUP($J298,'hist AL dimres'!$A$2:$E$18,4)*VLOOKUP($K298,'hist AL dimres'!$A$2:$E$18,4)*$E298)*4)/1000000)</f>
        <v>2.6542080000000001</v>
      </c>
      <c r="P298" s="96">
        <f>$G298*(((VLOOKUP($H298,'hist AL dimres'!$A$2:$E$18,5)*VLOOKUP($I298,'hist AL dimres'!$A$2:$E$18,5)*VLOOKUP($J298,'hist AL dimres'!$A$2:$E$18,5)*VLOOKUP($K298,'hist AL dimres'!$A$2:$E$18,5)*$E298)*4)/1000000)</f>
        <v>0.66355200000000003</v>
      </c>
    </row>
    <row r="299" spans="1:16" ht="13">
      <c r="A299" s="16">
        <v>1</v>
      </c>
      <c r="B299" s="17" t="s">
        <v>227</v>
      </c>
      <c r="C299" s="220" t="s">
        <v>1056</v>
      </c>
      <c r="D299" s="75" t="s">
        <v>871</v>
      </c>
      <c r="E299" s="76">
        <v>12</v>
      </c>
      <c r="F299" s="16" t="s">
        <v>702</v>
      </c>
      <c r="G299" s="16">
        <v>1</v>
      </c>
      <c r="H299" s="15" t="s">
        <v>2934</v>
      </c>
      <c r="I299" s="15" t="s">
        <v>2898</v>
      </c>
      <c r="J299" s="15">
        <v>1</v>
      </c>
      <c r="K299" s="15">
        <v>1</v>
      </c>
      <c r="L299" s="16">
        <v>2</v>
      </c>
      <c r="M299" s="77">
        <f>$G299*(((VLOOKUP($H299,'hist AL dimres'!$A$2:$E$18,2)*VLOOKUP($I299,'hist AL dimres'!$A$2:$E$18,2)*VLOOKUP($J299,'hist AL dimres'!$A$2:$E$18,2)*VLOOKUP($K299,'hist AL dimres'!$A$2:$E$18,2)*$E299)*4)/1000000)</f>
        <v>42.467328000000002</v>
      </c>
      <c r="N299" s="77">
        <f>$G299*(((VLOOKUP($H299,'hist AL dimres'!$A$2:$E$18,3)*VLOOKUP($I299,'hist AL dimres'!$A$2:$E$18,3)*VLOOKUP($J299,'hist AL dimres'!$A$2:$E$18,3)*VLOOKUP($K299,'hist AL dimres'!$A$2:$E$18,3)*$E299)*4)/1000000)</f>
        <v>10.616832</v>
      </c>
      <c r="O299" s="77">
        <f>$G299*(((VLOOKUP($H299,'hist AL dimres'!$A$2:$E$18,4)*VLOOKUP($I299,'hist AL dimres'!$A$2:$E$18,4)*VLOOKUP($J299,'hist AL dimres'!$A$2:$E$18,4)*VLOOKUP($K299,'hist AL dimres'!$A$2:$E$18,4)*$E299)*4)/1000000)</f>
        <v>2.6542080000000001</v>
      </c>
      <c r="P299" s="96">
        <f>$G299*(((VLOOKUP($H299,'hist AL dimres'!$A$2:$E$18,5)*VLOOKUP($I299,'hist AL dimres'!$A$2:$E$18,5)*VLOOKUP($J299,'hist AL dimres'!$A$2:$E$18,5)*VLOOKUP($K299,'hist AL dimres'!$A$2:$E$18,5)*$E299)*4)/1000000)</f>
        <v>0.66355200000000003</v>
      </c>
    </row>
    <row r="300" spans="1:16" ht="13">
      <c r="A300" s="16">
        <v>1</v>
      </c>
      <c r="B300" s="17" t="s">
        <v>228</v>
      </c>
      <c r="C300" s="220" t="s">
        <v>1056</v>
      </c>
      <c r="D300" s="75" t="s">
        <v>871</v>
      </c>
      <c r="E300" s="76">
        <v>12</v>
      </c>
      <c r="F300" s="16" t="s">
        <v>702</v>
      </c>
      <c r="G300" s="16">
        <v>1</v>
      </c>
      <c r="H300" s="15" t="s">
        <v>2934</v>
      </c>
      <c r="I300" s="15" t="s">
        <v>2898</v>
      </c>
      <c r="J300" s="15">
        <v>1</v>
      </c>
      <c r="K300" s="15">
        <v>1</v>
      </c>
      <c r="L300" s="16">
        <v>2</v>
      </c>
      <c r="M300" s="77">
        <f>$G300*(((VLOOKUP($H300,'hist AL dimres'!$A$2:$E$18,2)*VLOOKUP($I300,'hist AL dimres'!$A$2:$E$18,2)*VLOOKUP($J300,'hist AL dimres'!$A$2:$E$18,2)*VLOOKUP($K300,'hist AL dimres'!$A$2:$E$18,2)*$E300)*4)/1000000)</f>
        <v>42.467328000000002</v>
      </c>
      <c r="N300" s="77">
        <f>$G300*(((VLOOKUP($H300,'hist AL dimres'!$A$2:$E$18,3)*VLOOKUP($I300,'hist AL dimres'!$A$2:$E$18,3)*VLOOKUP($J300,'hist AL dimres'!$A$2:$E$18,3)*VLOOKUP($K300,'hist AL dimres'!$A$2:$E$18,3)*$E300)*4)/1000000)</f>
        <v>10.616832</v>
      </c>
      <c r="O300" s="77">
        <f>$G300*(((VLOOKUP($H300,'hist AL dimres'!$A$2:$E$18,4)*VLOOKUP($I300,'hist AL dimres'!$A$2:$E$18,4)*VLOOKUP($J300,'hist AL dimres'!$A$2:$E$18,4)*VLOOKUP($K300,'hist AL dimres'!$A$2:$E$18,4)*$E300)*4)/1000000)</f>
        <v>2.6542080000000001</v>
      </c>
      <c r="P300" s="96">
        <f>$G300*(((VLOOKUP($H300,'hist AL dimres'!$A$2:$E$18,5)*VLOOKUP($I300,'hist AL dimres'!$A$2:$E$18,5)*VLOOKUP($J300,'hist AL dimres'!$A$2:$E$18,5)*VLOOKUP($K300,'hist AL dimres'!$A$2:$E$18,5)*$E300)*4)/1000000)</f>
        <v>0.66355200000000003</v>
      </c>
    </row>
    <row r="301" spans="1:16" ht="13">
      <c r="A301" s="16">
        <v>1</v>
      </c>
      <c r="B301" s="17" t="s">
        <v>229</v>
      </c>
      <c r="C301" s="220" t="s">
        <v>1056</v>
      </c>
      <c r="D301" s="75" t="s">
        <v>871</v>
      </c>
      <c r="E301" s="76">
        <v>12</v>
      </c>
      <c r="F301" s="16" t="s">
        <v>702</v>
      </c>
      <c r="G301" s="16">
        <v>1</v>
      </c>
      <c r="H301" s="15" t="s">
        <v>2934</v>
      </c>
      <c r="I301" s="15" t="s">
        <v>2898</v>
      </c>
      <c r="J301" s="15">
        <v>1</v>
      </c>
      <c r="K301" s="15">
        <v>1</v>
      </c>
      <c r="L301" s="16">
        <v>2</v>
      </c>
      <c r="M301" s="77">
        <f>$G301*(((VLOOKUP($H301,'hist AL dimres'!$A$2:$E$18,2)*VLOOKUP($I301,'hist AL dimres'!$A$2:$E$18,2)*VLOOKUP($J301,'hist AL dimres'!$A$2:$E$18,2)*VLOOKUP($K301,'hist AL dimres'!$A$2:$E$18,2)*$E301)*4)/1000000)</f>
        <v>42.467328000000002</v>
      </c>
      <c r="N301" s="77">
        <f>$G301*(((VLOOKUP($H301,'hist AL dimres'!$A$2:$E$18,3)*VLOOKUP($I301,'hist AL dimres'!$A$2:$E$18,3)*VLOOKUP($J301,'hist AL dimres'!$A$2:$E$18,3)*VLOOKUP($K301,'hist AL dimres'!$A$2:$E$18,3)*$E301)*4)/1000000)</f>
        <v>10.616832</v>
      </c>
      <c r="O301" s="77">
        <f>$G301*(((VLOOKUP($H301,'hist AL dimres'!$A$2:$E$18,4)*VLOOKUP($I301,'hist AL dimres'!$A$2:$E$18,4)*VLOOKUP($J301,'hist AL dimres'!$A$2:$E$18,4)*VLOOKUP($K301,'hist AL dimres'!$A$2:$E$18,4)*$E301)*4)/1000000)</f>
        <v>2.6542080000000001</v>
      </c>
      <c r="P301" s="96">
        <f>$G301*(((VLOOKUP($H301,'hist AL dimres'!$A$2:$E$18,5)*VLOOKUP($I301,'hist AL dimres'!$A$2:$E$18,5)*VLOOKUP($J301,'hist AL dimres'!$A$2:$E$18,5)*VLOOKUP($K301,'hist AL dimres'!$A$2:$E$18,5)*$E301)*4)/1000000)</f>
        <v>0.66355200000000003</v>
      </c>
    </row>
    <row r="302" spans="1:16" ht="13">
      <c r="A302" s="16">
        <v>1</v>
      </c>
      <c r="B302" s="17" t="s">
        <v>230</v>
      </c>
      <c r="C302" s="220" t="s">
        <v>1056</v>
      </c>
      <c r="D302" s="75" t="s">
        <v>871</v>
      </c>
      <c r="E302" s="76">
        <v>12</v>
      </c>
      <c r="F302" s="16" t="s">
        <v>702</v>
      </c>
      <c r="G302" s="16">
        <v>1</v>
      </c>
      <c r="H302" s="15" t="s">
        <v>2934</v>
      </c>
      <c r="I302" s="15" t="s">
        <v>2898</v>
      </c>
      <c r="J302" s="15">
        <v>1</v>
      </c>
      <c r="K302" s="15">
        <v>1</v>
      </c>
      <c r="L302" s="16">
        <v>2</v>
      </c>
      <c r="M302" s="77">
        <f>$G302*(((VLOOKUP($H302,'hist AL dimres'!$A$2:$E$18,2)*VLOOKUP($I302,'hist AL dimres'!$A$2:$E$18,2)*VLOOKUP($J302,'hist AL dimres'!$A$2:$E$18,2)*VLOOKUP($K302,'hist AL dimres'!$A$2:$E$18,2)*$E302)*4)/1000000)</f>
        <v>42.467328000000002</v>
      </c>
      <c r="N302" s="77">
        <f>$G302*(((VLOOKUP($H302,'hist AL dimres'!$A$2:$E$18,3)*VLOOKUP($I302,'hist AL dimres'!$A$2:$E$18,3)*VLOOKUP($J302,'hist AL dimres'!$A$2:$E$18,3)*VLOOKUP($K302,'hist AL dimres'!$A$2:$E$18,3)*$E302)*4)/1000000)</f>
        <v>10.616832</v>
      </c>
      <c r="O302" s="77">
        <f>$G302*(((VLOOKUP($H302,'hist AL dimres'!$A$2:$E$18,4)*VLOOKUP($I302,'hist AL dimres'!$A$2:$E$18,4)*VLOOKUP($J302,'hist AL dimres'!$A$2:$E$18,4)*VLOOKUP($K302,'hist AL dimres'!$A$2:$E$18,4)*$E302)*4)/1000000)</f>
        <v>2.6542080000000001</v>
      </c>
      <c r="P302" s="96">
        <f>$G302*(((VLOOKUP($H302,'hist AL dimres'!$A$2:$E$18,5)*VLOOKUP($I302,'hist AL dimres'!$A$2:$E$18,5)*VLOOKUP($J302,'hist AL dimres'!$A$2:$E$18,5)*VLOOKUP($K302,'hist AL dimres'!$A$2:$E$18,5)*$E302)*4)/1000000)</f>
        <v>0.66355200000000003</v>
      </c>
    </row>
    <row r="303" spans="1:16" ht="13">
      <c r="A303" s="16">
        <v>1</v>
      </c>
      <c r="B303" s="17" t="s">
        <v>250</v>
      </c>
      <c r="C303" s="220" t="s">
        <v>1056</v>
      </c>
      <c r="D303" s="75" t="s">
        <v>871</v>
      </c>
      <c r="E303" s="76">
        <v>12</v>
      </c>
      <c r="F303" s="16" t="s">
        <v>702</v>
      </c>
      <c r="G303" s="16">
        <v>1</v>
      </c>
      <c r="H303" s="15" t="s">
        <v>2934</v>
      </c>
      <c r="I303" s="15" t="s">
        <v>2898</v>
      </c>
      <c r="J303" s="15">
        <v>1</v>
      </c>
      <c r="K303" s="15">
        <v>1</v>
      </c>
      <c r="L303" s="16">
        <v>2</v>
      </c>
      <c r="M303" s="77">
        <f>$G303*(((VLOOKUP($H303,'hist AL dimres'!$A$2:$E$18,2)*VLOOKUP($I303,'hist AL dimres'!$A$2:$E$18,2)*VLOOKUP($J303,'hist AL dimres'!$A$2:$E$18,2)*VLOOKUP($K303,'hist AL dimres'!$A$2:$E$18,2)*$E303)*4)/1000000)</f>
        <v>42.467328000000002</v>
      </c>
      <c r="N303" s="77">
        <f>$G303*(((VLOOKUP($H303,'hist AL dimres'!$A$2:$E$18,3)*VLOOKUP($I303,'hist AL dimres'!$A$2:$E$18,3)*VLOOKUP($J303,'hist AL dimres'!$A$2:$E$18,3)*VLOOKUP($K303,'hist AL dimres'!$A$2:$E$18,3)*$E303)*4)/1000000)</f>
        <v>10.616832</v>
      </c>
      <c r="O303" s="77">
        <f>$G303*(((VLOOKUP($H303,'hist AL dimres'!$A$2:$E$18,4)*VLOOKUP($I303,'hist AL dimres'!$A$2:$E$18,4)*VLOOKUP($J303,'hist AL dimres'!$A$2:$E$18,4)*VLOOKUP($K303,'hist AL dimres'!$A$2:$E$18,4)*$E303)*4)/1000000)</f>
        <v>2.6542080000000001</v>
      </c>
      <c r="P303" s="96">
        <f>$G303*(((VLOOKUP($H303,'hist AL dimres'!$A$2:$E$18,5)*VLOOKUP($I303,'hist AL dimres'!$A$2:$E$18,5)*VLOOKUP($J303,'hist AL dimres'!$A$2:$E$18,5)*VLOOKUP($K303,'hist AL dimres'!$A$2:$E$18,5)*$E303)*4)/1000000)</f>
        <v>0.66355200000000003</v>
      </c>
    </row>
    <row r="304" spans="1:16" ht="13">
      <c r="A304" s="16">
        <v>1</v>
      </c>
      <c r="B304" s="17" t="s">
        <v>251</v>
      </c>
      <c r="C304" s="220" t="s">
        <v>1056</v>
      </c>
      <c r="D304" s="75" t="s">
        <v>871</v>
      </c>
      <c r="E304" s="76">
        <v>12</v>
      </c>
      <c r="F304" s="16" t="s">
        <v>702</v>
      </c>
      <c r="G304" s="16">
        <v>1</v>
      </c>
      <c r="H304" s="15" t="s">
        <v>2934</v>
      </c>
      <c r="I304" s="15" t="s">
        <v>2898</v>
      </c>
      <c r="J304" s="15">
        <v>1</v>
      </c>
      <c r="K304" s="15">
        <v>1</v>
      </c>
      <c r="L304" s="16">
        <v>2</v>
      </c>
      <c r="M304" s="77">
        <f>$G304*(((VLOOKUP($H304,'hist AL dimres'!$A$2:$E$18,2)*VLOOKUP($I304,'hist AL dimres'!$A$2:$E$18,2)*VLOOKUP($J304,'hist AL dimres'!$A$2:$E$18,2)*VLOOKUP($K304,'hist AL dimres'!$A$2:$E$18,2)*$E304)*4)/1000000)</f>
        <v>42.467328000000002</v>
      </c>
      <c r="N304" s="77">
        <f>$G304*(((VLOOKUP($H304,'hist AL dimres'!$A$2:$E$18,3)*VLOOKUP($I304,'hist AL dimres'!$A$2:$E$18,3)*VLOOKUP($J304,'hist AL dimres'!$A$2:$E$18,3)*VLOOKUP($K304,'hist AL dimres'!$A$2:$E$18,3)*$E304)*4)/1000000)</f>
        <v>10.616832</v>
      </c>
      <c r="O304" s="77">
        <f>$G304*(((VLOOKUP($H304,'hist AL dimres'!$A$2:$E$18,4)*VLOOKUP($I304,'hist AL dimres'!$A$2:$E$18,4)*VLOOKUP($J304,'hist AL dimres'!$A$2:$E$18,4)*VLOOKUP($K304,'hist AL dimres'!$A$2:$E$18,4)*$E304)*4)/1000000)</f>
        <v>2.6542080000000001</v>
      </c>
      <c r="P304" s="96">
        <f>$G304*(((VLOOKUP($H304,'hist AL dimres'!$A$2:$E$18,5)*VLOOKUP($I304,'hist AL dimres'!$A$2:$E$18,5)*VLOOKUP($J304,'hist AL dimres'!$A$2:$E$18,5)*VLOOKUP($K304,'hist AL dimres'!$A$2:$E$18,5)*$E304)*4)/1000000)</f>
        <v>0.66355200000000003</v>
      </c>
    </row>
    <row r="305" spans="1:16" ht="13">
      <c r="A305" s="16">
        <v>1</v>
      </c>
      <c r="B305" s="17" t="s">
        <v>252</v>
      </c>
      <c r="C305" s="220" t="s">
        <v>1056</v>
      </c>
      <c r="D305" s="75" t="s">
        <v>871</v>
      </c>
      <c r="E305" s="76">
        <v>12</v>
      </c>
      <c r="F305" s="16" t="s">
        <v>702</v>
      </c>
      <c r="G305" s="16">
        <v>1</v>
      </c>
      <c r="H305" s="15" t="s">
        <v>2934</v>
      </c>
      <c r="I305" s="15" t="s">
        <v>2898</v>
      </c>
      <c r="J305" s="15">
        <v>1</v>
      </c>
      <c r="K305" s="15">
        <v>1</v>
      </c>
      <c r="L305" s="16">
        <v>2</v>
      </c>
      <c r="M305" s="77">
        <f>$G305*(((VLOOKUP($H305,'hist AL dimres'!$A$2:$E$18,2)*VLOOKUP($I305,'hist AL dimres'!$A$2:$E$18,2)*VLOOKUP($J305,'hist AL dimres'!$A$2:$E$18,2)*VLOOKUP($K305,'hist AL dimres'!$A$2:$E$18,2)*$E305)*4)/1000000)</f>
        <v>42.467328000000002</v>
      </c>
      <c r="N305" s="77">
        <f>$G305*(((VLOOKUP($H305,'hist AL dimres'!$A$2:$E$18,3)*VLOOKUP($I305,'hist AL dimres'!$A$2:$E$18,3)*VLOOKUP($J305,'hist AL dimres'!$A$2:$E$18,3)*VLOOKUP($K305,'hist AL dimres'!$A$2:$E$18,3)*$E305)*4)/1000000)</f>
        <v>10.616832</v>
      </c>
      <c r="O305" s="77">
        <f>$G305*(((VLOOKUP($H305,'hist AL dimres'!$A$2:$E$18,4)*VLOOKUP($I305,'hist AL dimres'!$A$2:$E$18,4)*VLOOKUP($J305,'hist AL dimres'!$A$2:$E$18,4)*VLOOKUP($K305,'hist AL dimres'!$A$2:$E$18,4)*$E305)*4)/1000000)</f>
        <v>2.6542080000000001</v>
      </c>
      <c r="P305" s="96">
        <f>$G305*(((VLOOKUP($H305,'hist AL dimres'!$A$2:$E$18,5)*VLOOKUP($I305,'hist AL dimres'!$A$2:$E$18,5)*VLOOKUP($J305,'hist AL dimres'!$A$2:$E$18,5)*VLOOKUP($K305,'hist AL dimres'!$A$2:$E$18,5)*$E305)*4)/1000000)</f>
        <v>0.66355200000000003</v>
      </c>
    </row>
    <row r="306" spans="1:16" ht="13">
      <c r="A306" s="16">
        <v>1</v>
      </c>
      <c r="B306" s="17" t="s">
        <v>253</v>
      </c>
      <c r="C306" s="220" t="s">
        <v>1056</v>
      </c>
      <c r="D306" s="75" t="s">
        <v>871</v>
      </c>
      <c r="E306" s="76">
        <v>12</v>
      </c>
      <c r="F306" s="16" t="s">
        <v>702</v>
      </c>
      <c r="G306" s="16">
        <v>1</v>
      </c>
      <c r="H306" s="15" t="s">
        <v>2934</v>
      </c>
      <c r="I306" s="15" t="s">
        <v>2898</v>
      </c>
      <c r="J306" s="15">
        <v>1</v>
      </c>
      <c r="K306" s="15">
        <v>1</v>
      </c>
      <c r="L306" s="16">
        <v>2</v>
      </c>
      <c r="M306" s="77">
        <f>$G306*(((VLOOKUP($H306,'hist AL dimres'!$A$2:$E$18,2)*VLOOKUP($I306,'hist AL dimres'!$A$2:$E$18,2)*VLOOKUP($J306,'hist AL dimres'!$A$2:$E$18,2)*VLOOKUP($K306,'hist AL dimres'!$A$2:$E$18,2)*$E306)*4)/1000000)</f>
        <v>42.467328000000002</v>
      </c>
      <c r="N306" s="77">
        <f>$G306*(((VLOOKUP($H306,'hist AL dimres'!$A$2:$E$18,3)*VLOOKUP($I306,'hist AL dimres'!$A$2:$E$18,3)*VLOOKUP($J306,'hist AL dimres'!$A$2:$E$18,3)*VLOOKUP($K306,'hist AL dimres'!$A$2:$E$18,3)*$E306)*4)/1000000)</f>
        <v>10.616832</v>
      </c>
      <c r="O306" s="77">
        <f>$G306*(((VLOOKUP($H306,'hist AL dimres'!$A$2:$E$18,4)*VLOOKUP($I306,'hist AL dimres'!$A$2:$E$18,4)*VLOOKUP($J306,'hist AL dimres'!$A$2:$E$18,4)*VLOOKUP($K306,'hist AL dimres'!$A$2:$E$18,4)*$E306)*4)/1000000)</f>
        <v>2.6542080000000001</v>
      </c>
      <c r="P306" s="96">
        <f>$G306*(((VLOOKUP($H306,'hist AL dimres'!$A$2:$E$18,5)*VLOOKUP($I306,'hist AL dimres'!$A$2:$E$18,5)*VLOOKUP($J306,'hist AL dimres'!$A$2:$E$18,5)*VLOOKUP($K306,'hist AL dimres'!$A$2:$E$18,5)*$E306)*4)/1000000)</f>
        <v>0.66355200000000003</v>
      </c>
    </row>
    <row r="307" spans="1:16" ht="13">
      <c r="A307" s="16">
        <v>1</v>
      </c>
      <c r="B307" s="17" t="s">
        <v>254</v>
      </c>
      <c r="C307" s="220" t="s">
        <v>1056</v>
      </c>
      <c r="D307" s="75" t="s">
        <v>871</v>
      </c>
      <c r="E307" s="76">
        <v>12</v>
      </c>
      <c r="F307" s="16" t="s">
        <v>702</v>
      </c>
      <c r="G307" s="16">
        <v>1</v>
      </c>
      <c r="H307" s="15" t="s">
        <v>2934</v>
      </c>
      <c r="I307" s="15" t="s">
        <v>2898</v>
      </c>
      <c r="J307" s="15">
        <v>1</v>
      </c>
      <c r="K307" s="15">
        <v>1</v>
      </c>
      <c r="L307" s="16">
        <v>2</v>
      </c>
      <c r="M307" s="77">
        <f>$G307*(((VLOOKUP($H307,'hist AL dimres'!$A$2:$E$18,2)*VLOOKUP($I307,'hist AL dimres'!$A$2:$E$18,2)*VLOOKUP($J307,'hist AL dimres'!$A$2:$E$18,2)*VLOOKUP($K307,'hist AL dimres'!$A$2:$E$18,2)*$E307)*4)/1000000)</f>
        <v>42.467328000000002</v>
      </c>
      <c r="N307" s="77">
        <f>$G307*(((VLOOKUP($H307,'hist AL dimres'!$A$2:$E$18,3)*VLOOKUP($I307,'hist AL dimres'!$A$2:$E$18,3)*VLOOKUP($J307,'hist AL dimres'!$A$2:$E$18,3)*VLOOKUP($K307,'hist AL dimres'!$A$2:$E$18,3)*$E307)*4)/1000000)</f>
        <v>10.616832</v>
      </c>
      <c r="O307" s="77">
        <f>$G307*(((VLOOKUP($H307,'hist AL dimres'!$A$2:$E$18,4)*VLOOKUP($I307,'hist AL dimres'!$A$2:$E$18,4)*VLOOKUP($J307,'hist AL dimres'!$A$2:$E$18,4)*VLOOKUP($K307,'hist AL dimres'!$A$2:$E$18,4)*$E307)*4)/1000000)</f>
        <v>2.6542080000000001</v>
      </c>
      <c r="P307" s="96">
        <f>$G307*(((VLOOKUP($H307,'hist AL dimres'!$A$2:$E$18,5)*VLOOKUP($I307,'hist AL dimres'!$A$2:$E$18,5)*VLOOKUP($J307,'hist AL dimres'!$A$2:$E$18,5)*VLOOKUP($K307,'hist AL dimres'!$A$2:$E$18,5)*$E307)*4)/1000000)</f>
        <v>0.66355200000000003</v>
      </c>
    </row>
    <row r="308" spans="1:16" ht="13">
      <c r="A308" s="16">
        <v>1</v>
      </c>
      <c r="B308" s="17" t="s">
        <v>255</v>
      </c>
      <c r="C308" s="220" t="s">
        <v>1056</v>
      </c>
      <c r="D308" s="75" t="s">
        <v>871</v>
      </c>
      <c r="E308" s="76">
        <v>12</v>
      </c>
      <c r="F308" s="16" t="s">
        <v>702</v>
      </c>
      <c r="G308" s="16">
        <v>1</v>
      </c>
      <c r="H308" s="15" t="s">
        <v>2934</v>
      </c>
      <c r="I308" s="15" t="s">
        <v>2898</v>
      </c>
      <c r="J308" s="15">
        <v>1</v>
      </c>
      <c r="K308" s="15">
        <v>1</v>
      </c>
      <c r="L308" s="16">
        <v>2</v>
      </c>
      <c r="M308" s="77">
        <f>$G308*(((VLOOKUP($H308,'hist AL dimres'!$A$2:$E$18,2)*VLOOKUP($I308,'hist AL dimres'!$A$2:$E$18,2)*VLOOKUP($J308,'hist AL dimres'!$A$2:$E$18,2)*VLOOKUP($K308,'hist AL dimres'!$A$2:$E$18,2)*$E308)*4)/1000000)</f>
        <v>42.467328000000002</v>
      </c>
      <c r="N308" s="77">
        <f>$G308*(((VLOOKUP($H308,'hist AL dimres'!$A$2:$E$18,3)*VLOOKUP($I308,'hist AL dimres'!$A$2:$E$18,3)*VLOOKUP($J308,'hist AL dimres'!$A$2:$E$18,3)*VLOOKUP($K308,'hist AL dimres'!$A$2:$E$18,3)*$E308)*4)/1000000)</f>
        <v>10.616832</v>
      </c>
      <c r="O308" s="77">
        <f>$G308*(((VLOOKUP($H308,'hist AL dimres'!$A$2:$E$18,4)*VLOOKUP($I308,'hist AL dimres'!$A$2:$E$18,4)*VLOOKUP($J308,'hist AL dimres'!$A$2:$E$18,4)*VLOOKUP($K308,'hist AL dimres'!$A$2:$E$18,4)*$E308)*4)/1000000)</f>
        <v>2.6542080000000001</v>
      </c>
      <c r="P308" s="96">
        <f>$G308*(((VLOOKUP($H308,'hist AL dimres'!$A$2:$E$18,5)*VLOOKUP($I308,'hist AL dimres'!$A$2:$E$18,5)*VLOOKUP($J308,'hist AL dimres'!$A$2:$E$18,5)*VLOOKUP($K308,'hist AL dimres'!$A$2:$E$18,5)*$E308)*4)/1000000)</f>
        <v>0.66355200000000003</v>
      </c>
    </row>
    <row r="309" spans="1:16" ht="13">
      <c r="A309" s="16">
        <v>1</v>
      </c>
      <c r="B309" s="17" t="s">
        <v>256</v>
      </c>
      <c r="C309" s="220" t="s">
        <v>1056</v>
      </c>
      <c r="D309" s="75" t="s">
        <v>871</v>
      </c>
      <c r="E309" s="76">
        <v>12</v>
      </c>
      <c r="F309" s="16" t="s">
        <v>702</v>
      </c>
      <c r="G309" s="16">
        <v>1</v>
      </c>
      <c r="H309" s="15" t="s">
        <v>2934</v>
      </c>
      <c r="I309" s="15" t="s">
        <v>2898</v>
      </c>
      <c r="J309" s="15">
        <v>1</v>
      </c>
      <c r="K309" s="15">
        <v>1</v>
      </c>
      <c r="L309" s="16">
        <v>2</v>
      </c>
      <c r="M309" s="77">
        <f>$G309*(((VLOOKUP($H309,'hist AL dimres'!$A$2:$E$18,2)*VLOOKUP($I309,'hist AL dimres'!$A$2:$E$18,2)*VLOOKUP($J309,'hist AL dimres'!$A$2:$E$18,2)*VLOOKUP($K309,'hist AL dimres'!$A$2:$E$18,2)*$E309)*4)/1000000)</f>
        <v>42.467328000000002</v>
      </c>
      <c r="N309" s="77">
        <f>$G309*(((VLOOKUP($H309,'hist AL dimres'!$A$2:$E$18,3)*VLOOKUP($I309,'hist AL dimres'!$A$2:$E$18,3)*VLOOKUP($J309,'hist AL dimres'!$A$2:$E$18,3)*VLOOKUP($K309,'hist AL dimres'!$A$2:$E$18,3)*$E309)*4)/1000000)</f>
        <v>10.616832</v>
      </c>
      <c r="O309" s="77">
        <f>$G309*(((VLOOKUP($H309,'hist AL dimres'!$A$2:$E$18,4)*VLOOKUP($I309,'hist AL dimres'!$A$2:$E$18,4)*VLOOKUP($J309,'hist AL dimres'!$A$2:$E$18,4)*VLOOKUP($K309,'hist AL dimres'!$A$2:$E$18,4)*$E309)*4)/1000000)</f>
        <v>2.6542080000000001</v>
      </c>
      <c r="P309" s="96">
        <f>$G309*(((VLOOKUP($H309,'hist AL dimres'!$A$2:$E$18,5)*VLOOKUP($I309,'hist AL dimres'!$A$2:$E$18,5)*VLOOKUP($J309,'hist AL dimres'!$A$2:$E$18,5)*VLOOKUP($K309,'hist AL dimres'!$A$2:$E$18,5)*$E309)*4)/1000000)</f>
        <v>0.66355200000000003</v>
      </c>
    </row>
    <row r="310" spans="1:16" ht="13">
      <c r="A310" s="16">
        <v>1</v>
      </c>
      <c r="B310" s="17" t="s">
        <v>519</v>
      </c>
      <c r="C310" s="220" t="s">
        <v>1056</v>
      </c>
      <c r="D310" s="75" t="s">
        <v>871</v>
      </c>
      <c r="E310" s="76">
        <v>12</v>
      </c>
      <c r="F310" s="16" t="s">
        <v>702</v>
      </c>
      <c r="G310" s="16">
        <v>1</v>
      </c>
      <c r="H310" s="15" t="s">
        <v>2934</v>
      </c>
      <c r="I310" s="15" t="s">
        <v>2898</v>
      </c>
      <c r="J310" s="15">
        <v>1</v>
      </c>
      <c r="K310" s="15">
        <v>1</v>
      </c>
      <c r="L310" s="16">
        <v>2</v>
      </c>
      <c r="M310" s="77">
        <f>$G310*(((VLOOKUP($H310,'hist AL dimres'!$A$2:$E$18,2)*VLOOKUP($I310,'hist AL dimres'!$A$2:$E$18,2)*VLOOKUP($J310,'hist AL dimres'!$A$2:$E$18,2)*VLOOKUP($K310,'hist AL dimres'!$A$2:$E$18,2)*$E310)*4)/1000000)</f>
        <v>42.467328000000002</v>
      </c>
      <c r="N310" s="77">
        <f>$G310*(((VLOOKUP($H310,'hist AL dimres'!$A$2:$E$18,3)*VLOOKUP($I310,'hist AL dimres'!$A$2:$E$18,3)*VLOOKUP($J310,'hist AL dimres'!$A$2:$E$18,3)*VLOOKUP($K310,'hist AL dimres'!$A$2:$E$18,3)*$E310)*4)/1000000)</f>
        <v>10.616832</v>
      </c>
      <c r="O310" s="77">
        <f>$G310*(((VLOOKUP($H310,'hist AL dimres'!$A$2:$E$18,4)*VLOOKUP($I310,'hist AL dimres'!$A$2:$E$18,4)*VLOOKUP($J310,'hist AL dimres'!$A$2:$E$18,4)*VLOOKUP($K310,'hist AL dimres'!$A$2:$E$18,4)*$E310)*4)/1000000)</f>
        <v>2.6542080000000001</v>
      </c>
      <c r="P310" s="96">
        <f>$G310*(((VLOOKUP($H310,'hist AL dimres'!$A$2:$E$18,5)*VLOOKUP($I310,'hist AL dimres'!$A$2:$E$18,5)*VLOOKUP($J310,'hist AL dimres'!$A$2:$E$18,5)*VLOOKUP($K310,'hist AL dimres'!$A$2:$E$18,5)*$E310)*4)/1000000)</f>
        <v>0.66355200000000003</v>
      </c>
    </row>
    <row r="311" spans="1:16" ht="13">
      <c r="A311" s="16">
        <v>1</v>
      </c>
      <c r="B311" s="17" t="s">
        <v>465</v>
      </c>
      <c r="C311" s="220" t="s">
        <v>1056</v>
      </c>
      <c r="D311" s="75" t="s">
        <v>871</v>
      </c>
      <c r="E311" s="76">
        <v>12</v>
      </c>
      <c r="F311" s="16" t="s">
        <v>702</v>
      </c>
      <c r="G311" s="16">
        <v>1</v>
      </c>
      <c r="H311" s="15" t="s">
        <v>2934</v>
      </c>
      <c r="I311" s="15" t="s">
        <v>2898</v>
      </c>
      <c r="J311" s="15">
        <v>1</v>
      </c>
      <c r="K311" s="15">
        <v>1</v>
      </c>
      <c r="L311" s="16">
        <v>2</v>
      </c>
      <c r="M311" s="77">
        <f>$G311*(((VLOOKUP($H311,'hist AL dimres'!$A$2:$E$18,2)*VLOOKUP($I311,'hist AL dimres'!$A$2:$E$18,2)*VLOOKUP($J311,'hist AL dimres'!$A$2:$E$18,2)*VLOOKUP($K311,'hist AL dimres'!$A$2:$E$18,2)*$E311)*4)/1000000)</f>
        <v>42.467328000000002</v>
      </c>
      <c r="N311" s="77">
        <f>$G311*(((VLOOKUP($H311,'hist AL dimres'!$A$2:$E$18,3)*VLOOKUP($I311,'hist AL dimres'!$A$2:$E$18,3)*VLOOKUP($J311,'hist AL dimres'!$A$2:$E$18,3)*VLOOKUP($K311,'hist AL dimres'!$A$2:$E$18,3)*$E311)*4)/1000000)</f>
        <v>10.616832</v>
      </c>
      <c r="O311" s="77">
        <f>$G311*(((VLOOKUP($H311,'hist AL dimres'!$A$2:$E$18,4)*VLOOKUP($I311,'hist AL dimres'!$A$2:$E$18,4)*VLOOKUP($J311,'hist AL dimres'!$A$2:$E$18,4)*VLOOKUP($K311,'hist AL dimres'!$A$2:$E$18,4)*$E311)*4)/1000000)</f>
        <v>2.6542080000000001</v>
      </c>
      <c r="P311" s="96">
        <f>$G311*(((VLOOKUP($H311,'hist AL dimres'!$A$2:$E$18,5)*VLOOKUP($I311,'hist AL dimres'!$A$2:$E$18,5)*VLOOKUP($J311,'hist AL dimres'!$A$2:$E$18,5)*VLOOKUP($K311,'hist AL dimres'!$A$2:$E$18,5)*$E311)*4)/1000000)</f>
        <v>0.66355200000000003</v>
      </c>
    </row>
    <row r="312" spans="1:16" ht="13">
      <c r="A312" s="16">
        <v>1</v>
      </c>
      <c r="B312" s="17" t="s">
        <v>466</v>
      </c>
      <c r="C312" s="220" t="s">
        <v>1056</v>
      </c>
      <c r="D312" s="75" t="s">
        <v>871</v>
      </c>
      <c r="E312" s="76">
        <v>12</v>
      </c>
      <c r="F312" s="16" t="s">
        <v>702</v>
      </c>
      <c r="G312" s="16">
        <v>1</v>
      </c>
      <c r="H312" s="15" t="s">
        <v>2934</v>
      </c>
      <c r="I312" s="15" t="s">
        <v>2898</v>
      </c>
      <c r="J312" s="15">
        <v>1</v>
      </c>
      <c r="K312" s="15">
        <v>1</v>
      </c>
      <c r="L312" s="16">
        <v>2</v>
      </c>
      <c r="M312" s="77">
        <f>$G312*(((VLOOKUP($H312,'hist AL dimres'!$A$2:$E$18,2)*VLOOKUP($I312,'hist AL dimres'!$A$2:$E$18,2)*VLOOKUP($J312,'hist AL dimres'!$A$2:$E$18,2)*VLOOKUP($K312,'hist AL dimres'!$A$2:$E$18,2)*$E312)*4)/1000000)</f>
        <v>42.467328000000002</v>
      </c>
      <c r="N312" s="77">
        <f>$G312*(((VLOOKUP($H312,'hist AL dimres'!$A$2:$E$18,3)*VLOOKUP($I312,'hist AL dimres'!$A$2:$E$18,3)*VLOOKUP($J312,'hist AL dimres'!$A$2:$E$18,3)*VLOOKUP($K312,'hist AL dimres'!$A$2:$E$18,3)*$E312)*4)/1000000)</f>
        <v>10.616832</v>
      </c>
      <c r="O312" s="77">
        <f>$G312*(((VLOOKUP($H312,'hist AL dimres'!$A$2:$E$18,4)*VLOOKUP($I312,'hist AL dimres'!$A$2:$E$18,4)*VLOOKUP($J312,'hist AL dimres'!$A$2:$E$18,4)*VLOOKUP($K312,'hist AL dimres'!$A$2:$E$18,4)*$E312)*4)/1000000)</f>
        <v>2.6542080000000001</v>
      </c>
      <c r="P312" s="96">
        <f>$G312*(((VLOOKUP($H312,'hist AL dimres'!$A$2:$E$18,5)*VLOOKUP($I312,'hist AL dimres'!$A$2:$E$18,5)*VLOOKUP($J312,'hist AL dimres'!$A$2:$E$18,5)*VLOOKUP($K312,'hist AL dimres'!$A$2:$E$18,5)*$E312)*4)/1000000)</f>
        <v>0.66355200000000003</v>
      </c>
    </row>
    <row r="313" spans="1:16" ht="13">
      <c r="A313" s="16">
        <v>1</v>
      </c>
      <c r="B313" s="17" t="s">
        <v>467</v>
      </c>
      <c r="C313" s="220" t="s">
        <v>1056</v>
      </c>
      <c r="D313" s="75" t="s">
        <v>871</v>
      </c>
      <c r="E313" s="76">
        <v>12</v>
      </c>
      <c r="F313" s="16" t="s">
        <v>702</v>
      </c>
      <c r="G313" s="16">
        <v>1</v>
      </c>
      <c r="H313" s="15" t="s">
        <v>2934</v>
      </c>
      <c r="I313" s="15" t="s">
        <v>2898</v>
      </c>
      <c r="J313" s="15">
        <v>1</v>
      </c>
      <c r="K313" s="15">
        <v>1</v>
      </c>
      <c r="L313" s="16">
        <v>2</v>
      </c>
      <c r="M313" s="77">
        <f>$G313*(((VLOOKUP($H313,'hist AL dimres'!$A$2:$E$18,2)*VLOOKUP($I313,'hist AL dimres'!$A$2:$E$18,2)*VLOOKUP($J313,'hist AL dimres'!$A$2:$E$18,2)*VLOOKUP($K313,'hist AL dimres'!$A$2:$E$18,2)*$E313)*4)/1000000)</f>
        <v>42.467328000000002</v>
      </c>
      <c r="N313" s="77">
        <f>$G313*(((VLOOKUP($H313,'hist AL dimres'!$A$2:$E$18,3)*VLOOKUP($I313,'hist AL dimres'!$A$2:$E$18,3)*VLOOKUP($J313,'hist AL dimres'!$A$2:$E$18,3)*VLOOKUP($K313,'hist AL dimres'!$A$2:$E$18,3)*$E313)*4)/1000000)</f>
        <v>10.616832</v>
      </c>
      <c r="O313" s="77">
        <f>$G313*(((VLOOKUP($H313,'hist AL dimres'!$A$2:$E$18,4)*VLOOKUP($I313,'hist AL dimres'!$A$2:$E$18,4)*VLOOKUP($J313,'hist AL dimres'!$A$2:$E$18,4)*VLOOKUP($K313,'hist AL dimres'!$A$2:$E$18,4)*$E313)*4)/1000000)</f>
        <v>2.6542080000000001</v>
      </c>
      <c r="P313" s="96">
        <f>$G313*(((VLOOKUP($H313,'hist AL dimres'!$A$2:$E$18,5)*VLOOKUP($I313,'hist AL dimres'!$A$2:$E$18,5)*VLOOKUP($J313,'hist AL dimres'!$A$2:$E$18,5)*VLOOKUP($K313,'hist AL dimres'!$A$2:$E$18,5)*$E313)*4)/1000000)</f>
        <v>0.66355200000000003</v>
      </c>
    </row>
    <row r="314" spans="1:16" ht="13">
      <c r="A314" s="16">
        <v>1</v>
      </c>
      <c r="B314" s="17" t="s">
        <v>468</v>
      </c>
      <c r="C314" s="220" t="s">
        <v>1056</v>
      </c>
      <c r="D314" s="75" t="s">
        <v>871</v>
      </c>
      <c r="E314" s="76">
        <v>12</v>
      </c>
      <c r="F314" s="16" t="s">
        <v>702</v>
      </c>
      <c r="G314" s="16">
        <v>1</v>
      </c>
      <c r="H314" s="15" t="s">
        <v>2934</v>
      </c>
      <c r="I314" s="15" t="s">
        <v>2898</v>
      </c>
      <c r="J314" s="15">
        <v>1</v>
      </c>
      <c r="K314" s="15">
        <v>1</v>
      </c>
      <c r="L314" s="16">
        <v>2</v>
      </c>
      <c r="M314" s="77">
        <f>$G314*(((VLOOKUP($H314,'hist AL dimres'!$A$2:$E$18,2)*VLOOKUP($I314,'hist AL dimres'!$A$2:$E$18,2)*VLOOKUP($J314,'hist AL dimres'!$A$2:$E$18,2)*VLOOKUP($K314,'hist AL dimres'!$A$2:$E$18,2)*$E314)*4)/1000000)</f>
        <v>42.467328000000002</v>
      </c>
      <c r="N314" s="77">
        <f>$G314*(((VLOOKUP($H314,'hist AL dimres'!$A$2:$E$18,3)*VLOOKUP($I314,'hist AL dimres'!$A$2:$E$18,3)*VLOOKUP($J314,'hist AL dimres'!$A$2:$E$18,3)*VLOOKUP($K314,'hist AL dimres'!$A$2:$E$18,3)*$E314)*4)/1000000)</f>
        <v>10.616832</v>
      </c>
      <c r="O314" s="77">
        <f>$G314*(((VLOOKUP($H314,'hist AL dimres'!$A$2:$E$18,4)*VLOOKUP($I314,'hist AL dimres'!$A$2:$E$18,4)*VLOOKUP($J314,'hist AL dimres'!$A$2:$E$18,4)*VLOOKUP($K314,'hist AL dimres'!$A$2:$E$18,4)*$E314)*4)/1000000)</f>
        <v>2.6542080000000001</v>
      </c>
      <c r="P314" s="96">
        <f>$G314*(((VLOOKUP($H314,'hist AL dimres'!$A$2:$E$18,5)*VLOOKUP($I314,'hist AL dimres'!$A$2:$E$18,5)*VLOOKUP($J314,'hist AL dimres'!$A$2:$E$18,5)*VLOOKUP($K314,'hist AL dimres'!$A$2:$E$18,5)*$E314)*4)/1000000)</f>
        <v>0.66355200000000003</v>
      </c>
    </row>
    <row r="315" spans="1:16" ht="13">
      <c r="A315" s="16">
        <v>1</v>
      </c>
      <c r="B315" s="17" t="s">
        <v>469</v>
      </c>
      <c r="C315" s="220" t="s">
        <v>1056</v>
      </c>
      <c r="D315" s="75" t="s">
        <v>871</v>
      </c>
      <c r="E315" s="76">
        <v>12</v>
      </c>
      <c r="F315" s="16" t="s">
        <v>702</v>
      </c>
      <c r="G315" s="16">
        <v>1</v>
      </c>
      <c r="H315" s="15" t="s">
        <v>2934</v>
      </c>
      <c r="I315" s="15" t="s">
        <v>2898</v>
      </c>
      <c r="J315" s="15">
        <v>1</v>
      </c>
      <c r="K315" s="15">
        <v>1</v>
      </c>
      <c r="L315" s="16">
        <v>2</v>
      </c>
      <c r="M315" s="77">
        <f>$G315*(((VLOOKUP($H315,'hist AL dimres'!$A$2:$E$18,2)*VLOOKUP($I315,'hist AL dimres'!$A$2:$E$18,2)*VLOOKUP($J315,'hist AL dimres'!$A$2:$E$18,2)*VLOOKUP($K315,'hist AL dimres'!$A$2:$E$18,2)*$E315)*4)/1000000)</f>
        <v>42.467328000000002</v>
      </c>
      <c r="N315" s="77">
        <f>$G315*(((VLOOKUP($H315,'hist AL dimres'!$A$2:$E$18,3)*VLOOKUP($I315,'hist AL dimres'!$A$2:$E$18,3)*VLOOKUP($J315,'hist AL dimres'!$A$2:$E$18,3)*VLOOKUP($K315,'hist AL dimres'!$A$2:$E$18,3)*$E315)*4)/1000000)</f>
        <v>10.616832</v>
      </c>
      <c r="O315" s="77">
        <f>$G315*(((VLOOKUP($H315,'hist AL dimres'!$A$2:$E$18,4)*VLOOKUP($I315,'hist AL dimres'!$A$2:$E$18,4)*VLOOKUP($J315,'hist AL dimres'!$A$2:$E$18,4)*VLOOKUP($K315,'hist AL dimres'!$A$2:$E$18,4)*$E315)*4)/1000000)</f>
        <v>2.6542080000000001</v>
      </c>
      <c r="P315" s="96">
        <f>$G315*(((VLOOKUP($H315,'hist AL dimres'!$A$2:$E$18,5)*VLOOKUP($I315,'hist AL dimres'!$A$2:$E$18,5)*VLOOKUP($J315,'hist AL dimres'!$A$2:$E$18,5)*VLOOKUP($K315,'hist AL dimres'!$A$2:$E$18,5)*$E315)*4)/1000000)</f>
        <v>0.66355200000000003</v>
      </c>
    </row>
    <row r="316" spans="1:16" ht="13">
      <c r="A316" s="16">
        <v>1</v>
      </c>
      <c r="B316" s="17" t="s">
        <v>470</v>
      </c>
      <c r="C316" s="220" t="s">
        <v>1056</v>
      </c>
      <c r="D316" s="75" t="s">
        <v>871</v>
      </c>
      <c r="E316" s="76">
        <v>12</v>
      </c>
      <c r="F316" s="16" t="s">
        <v>702</v>
      </c>
      <c r="G316" s="16">
        <v>1</v>
      </c>
      <c r="H316" s="15" t="s">
        <v>2934</v>
      </c>
      <c r="I316" s="15" t="s">
        <v>2898</v>
      </c>
      <c r="J316" s="15">
        <v>1</v>
      </c>
      <c r="K316" s="15">
        <v>1</v>
      </c>
      <c r="L316" s="16">
        <v>2</v>
      </c>
      <c r="M316" s="77">
        <f>$G316*(((VLOOKUP($H316,'hist AL dimres'!$A$2:$E$18,2)*VLOOKUP($I316,'hist AL dimres'!$A$2:$E$18,2)*VLOOKUP($J316,'hist AL dimres'!$A$2:$E$18,2)*VLOOKUP($K316,'hist AL dimres'!$A$2:$E$18,2)*$E316)*4)/1000000)</f>
        <v>42.467328000000002</v>
      </c>
      <c r="N316" s="77">
        <f>$G316*(((VLOOKUP($H316,'hist AL dimres'!$A$2:$E$18,3)*VLOOKUP($I316,'hist AL dimres'!$A$2:$E$18,3)*VLOOKUP($J316,'hist AL dimres'!$A$2:$E$18,3)*VLOOKUP($K316,'hist AL dimres'!$A$2:$E$18,3)*$E316)*4)/1000000)</f>
        <v>10.616832</v>
      </c>
      <c r="O316" s="77">
        <f>$G316*(((VLOOKUP($H316,'hist AL dimres'!$A$2:$E$18,4)*VLOOKUP($I316,'hist AL dimres'!$A$2:$E$18,4)*VLOOKUP($J316,'hist AL dimres'!$A$2:$E$18,4)*VLOOKUP($K316,'hist AL dimres'!$A$2:$E$18,4)*$E316)*4)/1000000)</f>
        <v>2.6542080000000001</v>
      </c>
      <c r="P316" s="96">
        <f>$G316*(((VLOOKUP($H316,'hist AL dimres'!$A$2:$E$18,5)*VLOOKUP($I316,'hist AL dimres'!$A$2:$E$18,5)*VLOOKUP($J316,'hist AL dimres'!$A$2:$E$18,5)*VLOOKUP($K316,'hist AL dimres'!$A$2:$E$18,5)*$E316)*4)/1000000)</f>
        <v>0.66355200000000003</v>
      </c>
    </row>
    <row r="317" spans="1:16" ht="13">
      <c r="A317" s="16">
        <v>1</v>
      </c>
      <c r="B317" s="17" t="s">
        <v>471</v>
      </c>
      <c r="C317" s="220" t="s">
        <v>1056</v>
      </c>
      <c r="D317" s="75" t="s">
        <v>871</v>
      </c>
      <c r="E317" s="76">
        <v>12</v>
      </c>
      <c r="F317" s="16" t="s">
        <v>702</v>
      </c>
      <c r="G317" s="16">
        <v>1</v>
      </c>
      <c r="H317" s="15" t="s">
        <v>2934</v>
      </c>
      <c r="I317" s="15" t="s">
        <v>2898</v>
      </c>
      <c r="J317" s="15">
        <v>1</v>
      </c>
      <c r="K317" s="15">
        <v>1</v>
      </c>
      <c r="L317" s="16">
        <v>2</v>
      </c>
      <c r="M317" s="77">
        <f>$G317*(((VLOOKUP($H317,'hist AL dimres'!$A$2:$E$18,2)*VLOOKUP($I317,'hist AL dimres'!$A$2:$E$18,2)*VLOOKUP($J317,'hist AL dimres'!$A$2:$E$18,2)*VLOOKUP($K317,'hist AL dimres'!$A$2:$E$18,2)*$E317)*4)/1000000)</f>
        <v>42.467328000000002</v>
      </c>
      <c r="N317" s="77">
        <f>$G317*(((VLOOKUP($H317,'hist AL dimres'!$A$2:$E$18,3)*VLOOKUP($I317,'hist AL dimres'!$A$2:$E$18,3)*VLOOKUP($J317,'hist AL dimres'!$A$2:$E$18,3)*VLOOKUP($K317,'hist AL dimres'!$A$2:$E$18,3)*$E317)*4)/1000000)</f>
        <v>10.616832</v>
      </c>
      <c r="O317" s="77">
        <f>$G317*(((VLOOKUP($H317,'hist AL dimres'!$A$2:$E$18,4)*VLOOKUP($I317,'hist AL dimres'!$A$2:$E$18,4)*VLOOKUP($J317,'hist AL dimres'!$A$2:$E$18,4)*VLOOKUP($K317,'hist AL dimres'!$A$2:$E$18,4)*$E317)*4)/1000000)</f>
        <v>2.6542080000000001</v>
      </c>
      <c r="P317" s="96">
        <f>$G317*(((VLOOKUP($H317,'hist AL dimres'!$A$2:$E$18,5)*VLOOKUP($I317,'hist AL dimres'!$A$2:$E$18,5)*VLOOKUP($J317,'hist AL dimres'!$A$2:$E$18,5)*VLOOKUP($K317,'hist AL dimres'!$A$2:$E$18,5)*$E317)*4)/1000000)</f>
        <v>0.66355200000000003</v>
      </c>
    </row>
    <row r="318" spans="1:16" ht="13">
      <c r="A318" s="16">
        <v>1</v>
      </c>
      <c r="B318" s="17" t="s">
        <v>472</v>
      </c>
      <c r="C318" s="220" t="s">
        <v>1056</v>
      </c>
      <c r="D318" s="75" t="s">
        <v>871</v>
      </c>
      <c r="E318" s="76">
        <v>12</v>
      </c>
      <c r="F318" s="16" t="s">
        <v>702</v>
      </c>
      <c r="G318" s="16">
        <v>1</v>
      </c>
      <c r="H318" s="15" t="s">
        <v>2934</v>
      </c>
      <c r="I318" s="15" t="s">
        <v>2898</v>
      </c>
      <c r="J318" s="15">
        <v>1</v>
      </c>
      <c r="K318" s="15">
        <v>1</v>
      </c>
      <c r="L318" s="16">
        <v>2</v>
      </c>
      <c r="M318" s="77">
        <f>$G318*(((VLOOKUP($H318,'hist AL dimres'!$A$2:$E$18,2)*VLOOKUP($I318,'hist AL dimres'!$A$2:$E$18,2)*VLOOKUP($J318,'hist AL dimres'!$A$2:$E$18,2)*VLOOKUP($K318,'hist AL dimres'!$A$2:$E$18,2)*$E318)*4)/1000000)</f>
        <v>42.467328000000002</v>
      </c>
      <c r="N318" s="77">
        <f>$G318*(((VLOOKUP($H318,'hist AL dimres'!$A$2:$E$18,3)*VLOOKUP($I318,'hist AL dimres'!$A$2:$E$18,3)*VLOOKUP($J318,'hist AL dimres'!$A$2:$E$18,3)*VLOOKUP($K318,'hist AL dimres'!$A$2:$E$18,3)*$E318)*4)/1000000)</f>
        <v>10.616832</v>
      </c>
      <c r="O318" s="77">
        <f>$G318*(((VLOOKUP($H318,'hist AL dimres'!$A$2:$E$18,4)*VLOOKUP($I318,'hist AL dimres'!$A$2:$E$18,4)*VLOOKUP($J318,'hist AL dimres'!$A$2:$E$18,4)*VLOOKUP($K318,'hist AL dimres'!$A$2:$E$18,4)*$E318)*4)/1000000)</f>
        <v>2.6542080000000001</v>
      </c>
      <c r="P318" s="96">
        <f>$G318*(((VLOOKUP($H318,'hist AL dimres'!$A$2:$E$18,5)*VLOOKUP($I318,'hist AL dimres'!$A$2:$E$18,5)*VLOOKUP($J318,'hist AL dimres'!$A$2:$E$18,5)*VLOOKUP($K318,'hist AL dimres'!$A$2:$E$18,5)*$E318)*4)/1000000)</f>
        <v>0.66355200000000003</v>
      </c>
    </row>
    <row r="319" spans="1:16" ht="13">
      <c r="A319" s="16">
        <v>1</v>
      </c>
      <c r="B319" s="17" t="s">
        <v>473</v>
      </c>
      <c r="C319" s="220" t="s">
        <v>1056</v>
      </c>
      <c r="D319" s="75" t="s">
        <v>871</v>
      </c>
      <c r="E319" s="76">
        <v>12</v>
      </c>
      <c r="F319" s="16" t="s">
        <v>702</v>
      </c>
      <c r="G319" s="16">
        <v>1</v>
      </c>
      <c r="H319" s="15" t="s">
        <v>2934</v>
      </c>
      <c r="I319" s="15" t="s">
        <v>2898</v>
      </c>
      <c r="J319" s="15">
        <v>1</v>
      </c>
      <c r="K319" s="15">
        <v>1</v>
      </c>
      <c r="L319" s="16">
        <v>2</v>
      </c>
      <c r="M319" s="77">
        <f>$G319*(((VLOOKUP($H319,'hist AL dimres'!$A$2:$E$18,2)*VLOOKUP($I319,'hist AL dimres'!$A$2:$E$18,2)*VLOOKUP($J319,'hist AL dimres'!$A$2:$E$18,2)*VLOOKUP($K319,'hist AL dimres'!$A$2:$E$18,2)*$E319)*4)/1000000)</f>
        <v>42.467328000000002</v>
      </c>
      <c r="N319" s="77">
        <f>$G319*(((VLOOKUP($H319,'hist AL dimres'!$A$2:$E$18,3)*VLOOKUP($I319,'hist AL dimres'!$A$2:$E$18,3)*VLOOKUP($J319,'hist AL dimres'!$A$2:$E$18,3)*VLOOKUP($K319,'hist AL dimres'!$A$2:$E$18,3)*$E319)*4)/1000000)</f>
        <v>10.616832</v>
      </c>
      <c r="O319" s="77">
        <f>$G319*(((VLOOKUP($H319,'hist AL dimres'!$A$2:$E$18,4)*VLOOKUP($I319,'hist AL dimres'!$A$2:$E$18,4)*VLOOKUP($J319,'hist AL dimres'!$A$2:$E$18,4)*VLOOKUP($K319,'hist AL dimres'!$A$2:$E$18,4)*$E319)*4)/1000000)</f>
        <v>2.6542080000000001</v>
      </c>
      <c r="P319" s="96">
        <f>$G319*(((VLOOKUP($H319,'hist AL dimres'!$A$2:$E$18,5)*VLOOKUP($I319,'hist AL dimres'!$A$2:$E$18,5)*VLOOKUP($J319,'hist AL dimres'!$A$2:$E$18,5)*VLOOKUP($K319,'hist AL dimres'!$A$2:$E$18,5)*$E319)*4)/1000000)</f>
        <v>0.66355200000000003</v>
      </c>
    </row>
    <row r="320" spans="1:16" ht="13">
      <c r="A320" s="16">
        <v>1</v>
      </c>
      <c r="B320" s="17" t="s">
        <v>474</v>
      </c>
      <c r="C320" s="220" t="s">
        <v>1056</v>
      </c>
      <c r="D320" s="75" t="s">
        <v>871</v>
      </c>
      <c r="E320" s="76">
        <v>12</v>
      </c>
      <c r="F320" s="16" t="s">
        <v>702</v>
      </c>
      <c r="G320" s="16">
        <v>1</v>
      </c>
      <c r="H320" s="15" t="s">
        <v>2934</v>
      </c>
      <c r="I320" s="15" t="s">
        <v>2898</v>
      </c>
      <c r="J320" s="15">
        <v>1</v>
      </c>
      <c r="K320" s="15">
        <v>1</v>
      </c>
      <c r="L320" s="16">
        <v>2</v>
      </c>
      <c r="M320" s="77">
        <f>$G320*(((VLOOKUP($H320,'hist AL dimres'!$A$2:$E$18,2)*VLOOKUP($I320,'hist AL dimres'!$A$2:$E$18,2)*VLOOKUP($J320,'hist AL dimres'!$A$2:$E$18,2)*VLOOKUP($K320,'hist AL dimres'!$A$2:$E$18,2)*$E320)*4)/1000000)</f>
        <v>42.467328000000002</v>
      </c>
      <c r="N320" s="77">
        <f>$G320*(((VLOOKUP($H320,'hist AL dimres'!$A$2:$E$18,3)*VLOOKUP($I320,'hist AL dimres'!$A$2:$E$18,3)*VLOOKUP($J320,'hist AL dimres'!$A$2:$E$18,3)*VLOOKUP($K320,'hist AL dimres'!$A$2:$E$18,3)*$E320)*4)/1000000)</f>
        <v>10.616832</v>
      </c>
      <c r="O320" s="77">
        <f>$G320*(((VLOOKUP($H320,'hist AL dimres'!$A$2:$E$18,4)*VLOOKUP($I320,'hist AL dimres'!$A$2:$E$18,4)*VLOOKUP($J320,'hist AL dimres'!$A$2:$E$18,4)*VLOOKUP($K320,'hist AL dimres'!$A$2:$E$18,4)*$E320)*4)/1000000)</f>
        <v>2.6542080000000001</v>
      </c>
      <c r="P320" s="96">
        <f>$G320*(((VLOOKUP($H320,'hist AL dimres'!$A$2:$E$18,5)*VLOOKUP($I320,'hist AL dimres'!$A$2:$E$18,5)*VLOOKUP($J320,'hist AL dimres'!$A$2:$E$18,5)*VLOOKUP($K320,'hist AL dimres'!$A$2:$E$18,5)*$E320)*4)/1000000)</f>
        <v>0.66355200000000003</v>
      </c>
    </row>
    <row r="321" spans="1:16" ht="13">
      <c r="A321" s="16">
        <v>1</v>
      </c>
      <c r="B321" s="17" t="s">
        <v>475</v>
      </c>
      <c r="C321" s="220" t="s">
        <v>1056</v>
      </c>
      <c r="D321" s="75" t="s">
        <v>871</v>
      </c>
      <c r="E321" s="76">
        <v>12</v>
      </c>
      <c r="F321" s="16" t="s">
        <v>702</v>
      </c>
      <c r="G321" s="16">
        <v>1</v>
      </c>
      <c r="H321" s="15" t="s">
        <v>2934</v>
      </c>
      <c r="I321" s="15" t="s">
        <v>2898</v>
      </c>
      <c r="J321" s="15">
        <v>1</v>
      </c>
      <c r="K321" s="15">
        <v>1</v>
      </c>
      <c r="L321" s="16">
        <v>2</v>
      </c>
      <c r="M321" s="77">
        <f>$G321*(((VLOOKUP($H321,'hist AL dimres'!$A$2:$E$18,2)*VLOOKUP($I321,'hist AL dimres'!$A$2:$E$18,2)*VLOOKUP($J321,'hist AL dimres'!$A$2:$E$18,2)*VLOOKUP($K321,'hist AL dimres'!$A$2:$E$18,2)*$E321)*4)/1000000)</f>
        <v>42.467328000000002</v>
      </c>
      <c r="N321" s="77">
        <f>$G321*(((VLOOKUP($H321,'hist AL dimres'!$A$2:$E$18,3)*VLOOKUP($I321,'hist AL dimres'!$A$2:$E$18,3)*VLOOKUP($J321,'hist AL dimres'!$A$2:$E$18,3)*VLOOKUP($K321,'hist AL dimres'!$A$2:$E$18,3)*$E321)*4)/1000000)</f>
        <v>10.616832</v>
      </c>
      <c r="O321" s="77">
        <f>$G321*(((VLOOKUP($H321,'hist AL dimres'!$A$2:$E$18,4)*VLOOKUP($I321,'hist AL dimres'!$A$2:$E$18,4)*VLOOKUP($J321,'hist AL dimres'!$A$2:$E$18,4)*VLOOKUP($K321,'hist AL dimres'!$A$2:$E$18,4)*$E321)*4)/1000000)</f>
        <v>2.6542080000000001</v>
      </c>
      <c r="P321" s="96">
        <f>$G321*(((VLOOKUP($H321,'hist AL dimres'!$A$2:$E$18,5)*VLOOKUP($I321,'hist AL dimres'!$A$2:$E$18,5)*VLOOKUP($J321,'hist AL dimres'!$A$2:$E$18,5)*VLOOKUP($K321,'hist AL dimres'!$A$2:$E$18,5)*$E321)*4)/1000000)</f>
        <v>0.66355200000000003</v>
      </c>
    </row>
    <row r="322" spans="1:16" ht="13">
      <c r="A322" s="16">
        <v>1</v>
      </c>
      <c r="B322" s="17" t="s">
        <v>476</v>
      </c>
      <c r="C322" s="220" t="s">
        <v>1056</v>
      </c>
      <c r="D322" s="75" t="s">
        <v>871</v>
      </c>
      <c r="E322" s="76">
        <v>12</v>
      </c>
      <c r="F322" s="16" t="s">
        <v>702</v>
      </c>
      <c r="G322" s="16">
        <v>1</v>
      </c>
      <c r="H322" s="15" t="s">
        <v>2934</v>
      </c>
      <c r="I322" s="15" t="s">
        <v>2898</v>
      </c>
      <c r="J322" s="15">
        <v>1</v>
      </c>
      <c r="K322" s="15">
        <v>1</v>
      </c>
      <c r="L322" s="16">
        <v>2</v>
      </c>
      <c r="M322" s="77">
        <f>$G322*(((VLOOKUP($H322,'hist AL dimres'!$A$2:$E$18,2)*VLOOKUP($I322,'hist AL dimres'!$A$2:$E$18,2)*VLOOKUP($J322,'hist AL dimres'!$A$2:$E$18,2)*VLOOKUP($K322,'hist AL dimres'!$A$2:$E$18,2)*$E322)*4)/1000000)</f>
        <v>42.467328000000002</v>
      </c>
      <c r="N322" s="77">
        <f>$G322*(((VLOOKUP($H322,'hist AL dimres'!$A$2:$E$18,3)*VLOOKUP($I322,'hist AL dimres'!$A$2:$E$18,3)*VLOOKUP($J322,'hist AL dimres'!$A$2:$E$18,3)*VLOOKUP($K322,'hist AL dimres'!$A$2:$E$18,3)*$E322)*4)/1000000)</f>
        <v>10.616832</v>
      </c>
      <c r="O322" s="77">
        <f>$G322*(((VLOOKUP($H322,'hist AL dimres'!$A$2:$E$18,4)*VLOOKUP($I322,'hist AL dimres'!$A$2:$E$18,4)*VLOOKUP($J322,'hist AL dimres'!$A$2:$E$18,4)*VLOOKUP($K322,'hist AL dimres'!$A$2:$E$18,4)*$E322)*4)/1000000)</f>
        <v>2.6542080000000001</v>
      </c>
      <c r="P322" s="96">
        <f>$G322*(((VLOOKUP($H322,'hist AL dimres'!$A$2:$E$18,5)*VLOOKUP($I322,'hist AL dimres'!$A$2:$E$18,5)*VLOOKUP($J322,'hist AL dimres'!$A$2:$E$18,5)*VLOOKUP($K322,'hist AL dimres'!$A$2:$E$18,5)*$E322)*4)/1000000)</f>
        <v>0.66355200000000003</v>
      </c>
    </row>
    <row r="323" spans="1:16" ht="13">
      <c r="A323" s="16">
        <v>1</v>
      </c>
      <c r="B323" s="17" t="s">
        <v>477</v>
      </c>
      <c r="C323" s="220" t="s">
        <v>1056</v>
      </c>
      <c r="D323" s="75" t="s">
        <v>871</v>
      </c>
      <c r="E323" s="76">
        <v>12</v>
      </c>
      <c r="F323" s="16" t="s">
        <v>702</v>
      </c>
      <c r="G323" s="16">
        <v>1</v>
      </c>
      <c r="H323" s="15" t="s">
        <v>2934</v>
      </c>
      <c r="I323" s="15" t="s">
        <v>2898</v>
      </c>
      <c r="J323" s="15">
        <v>1</v>
      </c>
      <c r="K323" s="15">
        <v>1</v>
      </c>
      <c r="L323" s="16">
        <v>2</v>
      </c>
      <c r="M323" s="77">
        <f>$G323*(((VLOOKUP($H323,'hist AL dimres'!$A$2:$E$18,2)*VLOOKUP($I323,'hist AL dimres'!$A$2:$E$18,2)*VLOOKUP($J323,'hist AL dimres'!$A$2:$E$18,2)*VLOOKUP($K323,'hist AL dimres'!$A$2:$E$18,2)*$E323)*4)/1000000)</f>
        <v>42.467328000000002</v>
      </c>
      <c r="N323" s="77">
        <f>$G323*(((VLOOKUP($H323,'hist AL dimres'!$A$2:$E$18,3)*VLOOKUP($I323,'hist AL dimres'!$A$2:$E$18,3)*VLOOKUP($J323,'hist AL dimres'!$A$2:$E$18,3)*VLOOKUP($K323,'hist AL dimres'!$A$2:$E$18,3)*$E323)*4)/1000000)</f>
        <v>10.616832</v>
      </c>
      <c r="O323" s="77">
        <f>$G323*(((VLOOKUP($H323,'hist AL dimres'!$A$2:$E$18,4)*VLOOKUP($I323,'hist AL dimres'!$A$2:$E$18,4)*VLOOKUP($J323,'hist AL dimres'!$A$2:$E$18,4)*VLOOKUP($K323,'hist AL dimres'!$A$2:$E$18,4)*$E323)*4)/1000000)</f>
        <v>2.6542080000000001</v>
      </c>
      <c r="P323" s="96">
        <f>$G323*(((VLOOKUP($H323,'hist AL dimres'!$A$2:$E$18,5)*VLOOKUP($I323,'hist AL dimres'!$A$2:$E$18,5)*VLOOKUP($J323,'hist AL dimres'!$A$2:$E$18,5)*VLOOKUP($K323,'hist AL dimres'!$A$2:$E$18,5)*$E323)*4)/1000000)</f>
        <v>0.66355200000000003</v>
      </c>
    </row>
    <row r="324" spans="1:16" ht="13">
      <c r="A324" s="16">
        <v>1</v>
      </c>
      <c r="B324" s="17" t="s">
        <v>260</v>
      </c>
      <c r="C324" s="220" t="s">
        <v>1056</v>
      </c>
      <c r="D324" s="75" t="s">
        <v>871</v>
      </c>
      <c r="E324" s="76">
        <v>12</v>
      </c>
      <c r="F324" s="16" t="s">
        <v>702</v>
      </c>
      <c r="G324" s="16">
        <v>1</v>
      </c>
      <c r="H324" s="15" t="s">
        <v>2934</v>
      </c>
      <c r="I324" s="15" t="s">
        <v>2898</v>
      </c>
      <c r="J324" s="15">
        <v>1</v>
      </c>
      <c r="K324" s="15">
        <v>1</v>
      </c>
      <c r="L324" s="16">
        <v>2</v>
      </c>
      <c r="M324" s="77">
        <f>$G324*(((VLOOKUP($H324,'hist AL dimres'!$A$2:$E$18,2)*VLOOKUP($I324,'hist AL dimres'!$A$2:$E$18,2)*VLOOKUP($J324,'hist AL dimres'!$A$2:$E$18,2)*VLOOKUP($K324,'hist AL dimres'!$A$2:$E$18,2)*$E324)*4)/1000000)</f>
        <v>42.467328000000002</v>
      </c>
      <c r="N324" s="77">
        <f>$G324*(((VLOOKUP($H324,'hist AL dimres'!$A$2:$E$18,3)*VLOOKUP($I324,'hist AL dimres'!$A$2:$E$18,3)*VLOOKUP($J324,'hist AL dimres'!$A$2:$E$18,3)*VLOOKUP($K324,'hist AL dimres'!$A$2:$E$18,3)*$E324)*4)/1000000)</f>
        <v>10.616832</v>
      </c>
      <c r="O324" s="77">
        <f>$G324*(((VLOOKUP($H324,'hist AL dimres'!$A$2:$E$18,4)*VLOOKUP($I324,'hist AL dimres'!$A$2:$E$18,4)*VLOOKUP($J324,'hist AL dimres'!$A$2:$E$18,4)*VLOOKUP($K324,'hist AL dimres'!$A$2:$E$18,4)*$E324)*4)/1000000)</f>
        <v>2.6542080000000001</v>
      </c>
      <c r="P324" s="96">
        <f>$G324*(((VLOOKUP($H324,'hist AL dimres'!$A$2:$E$18,5)*VLOOKUP($I324,'hist AL dimres'!$A$2:$E$18,5)*VLOOKUP($J324,'hist AL dimres'!$A$2:$E$18,5)*VLOOKUP($K324,'hist AL dimres'!$A$2:$E$18,5)*$E324)*4)/1000000)</f>
        <v>0.66355200000000003</v>
      </c>
    </row>
    <row r="325" spans="1:16" ht="13">
      <c r="A325" s="16">
        <v>1</v>
      </c>
      <c r="B325" s="17" t="s">
        <v>261</v>
      </c>
      <c r="C325" s="220" t="s">
        <v>1056</v>
      </c>
      <c r="D325" s="75" t="s">
        <v>871</v>
      </c>
      <c r="E325" s="76">
        <v>12</v>
      </c>
      <c r="F325" s="16" t="s">
        <v>702</v>
      </c>
      <c r="G325" s="16">
        <v>1</v>
      </c>
      <c r="H325" s="15" t="s">
        <v>2934</v>
      </c>
      <c r="I325" s="15" t="s">
        <v>2898</v>
      </c>
      <c r="J325" s="15">
        <v>1</v>
      </c>
      <c r="K325" s="15">
        <v>1</v>
      </c>
      <c r="L325" s="16">
        <v>2</v>
      </c>
      <c r="M325" s="77">
        <f>$G325*(((VLOOKUP($H325,'hist AL dimres'!$A$2:$E$18,2)*VLOOKUP($I325,'hist AL dimres'!$A$2:$E$18,2)*VLOOKUP($J325,'hist AL dimres'!$A$2:$E$18,2)*VLOOKUP($K325,'hist AL dimres'!$A$2:$E$18,2)*$E325)*4)/1000000)</f>
        <v>42.467328000000002</v>
      </c>
      <c r="N325" s="77">
        <f>$G325*(((VLOOKUP($H325,'hist AL dimres'!$A$2:$E$18,3)*VLOOKUP($I325,'hist AL dimres'!$A$2:$E$18,3)*VLOOKUP($J325,'hist AL dimres'!$A$2:$E$18,3)*VLOOKUP($K325,'hist AL dimres'!$A$2:$E$18,3)*$E325)*4)/1000000)</f>
        <v>10.616832</v>
      </c>
      <c r="O325" s="77">
        <f>$G325*(((VLOOKUP($H325,'hist AL dimres'!$A$2:$E$18,4)*VLOOKUP($I325,'hist AL dimres'!$A$2:$E$18,4)*VLOOKUP($J325,'hist AL dimres'!$A$2:$E$18,4)*VLOOKUP($K325,'hist AL dimres'!$A$2:$E$18,4)*$E325)*4)/1000000)</f>
        <v>2.6542080000000001</v>
      </c>
      <c r="P325" s="96">
        <f>$G325*(((VLOOKUP($H325,'hist AL dimres'!$A$2:$E$18,5)*VLOOKUP($I325,'hist AL dimres'!$A$2:$E$18,5)*VLOOKUP($J325,'hist AL dimres'!$A$2:$E$18,5)*VLOOKUP($K325,'hist AL dimres'!$A$2:$E$18,5)*$E325)*4)/1000000)</f>
        <v>0.66355200000000003</v>
      </c>
    </row>
    <row r="326" spans="1:16" ht="13">
      <c r="A326" s="16">
        <v>1</v>
      </c>
      <c r="B326" s="17" t="s">
        <v>262</v>
      </c>
      <c r="C326" s="220" t="s">
        <v>1056</v>
      </c>
      <c r="D326" s="75" t="s">
        <v>871</v>
      </c>
      <c r="E326" s="76">
        <v>12</v>
      </c>
      <c r="F326" s="16" t="s">
        <v>702</v>
      </c>
      <c r="G326" s="16">
        <v>1</v>
      </c>
      <c r="H326" s="15" t="s">
        <v>2934</v>
      </c>
      <c r="I326" s="15" t="s">
        <v>2898</v>
      </c>
      <c r="J326" s="15">
        <v>1</v>
      </c>
      <c r="K326" s="15">
        <v>1</v>
      </c>
      <c r="L326" s="16">
        <v>2</v>
      </c>
      <c r="M326" s="77">
        <f>$G326*(((VLOOKUP($H326,'hist AL dimres'!$A$2:$E$18,2)*VLOOKUP($I326,'hist AL dimres'!$A$2:$E$18,2)*VLOOKUP($J326,'hist AL dimres'!$A$2:$E$18,2)*VLOOKUP($K326,'hist AL dimres'!$A$2:$E$18,2)*$E326)*4)/1000000)</f>
        <v>42.467328000000002</v>
      </c>
      <c r="N326" s="77">
        <f>$G326*(((VLOOKUP($H326,'hist AL dimres'!$A$2:$E$18,3)*VLOOKUP($I326,'hist AL dimres'!$A$2:$E$18,3)*VLOOKUP($J326,'hist AL dimres'!$A$2:$E$18,3)*VLOOKUP($K326,'hist AL dimres'!$A$2:$E$18,3)*$E326)*4)/1000000)</f>
        <v>10.616832</v>
      </c>
      <c r="O326" s="77">
        <f>$G326*(((VLOOKUP($H326,'hist AL dimres'!$A$2:$E$18,4)*VLOOKUP($I326,'hist AL dimres'!$A$2:$E$18,4)*VLOOKUP($J326,'hist AL dimres'!$A$2:$E$18,4)*VLOOKUP($K326,'hist AL dimres'!$A$2:$E$18,4)*$E326)*4)/1000000)</f>
        <v>2.6542080000000001</v>
      </c>
      <c r="P326" s="96">
        <f>$G326*(((VLOOKUP($H326,'hist AL dimres'!$A$2:$E$18,5)*VLOOKUP($I326,'hist AL dimres'!$A$2:$E$18,5)*VLOOKUP($J326,'hist AL dimres'!$A$2:$E$18,5)*VLOOKUP($K326,'hist AL dimres'!$A$2:$E$18,5)*$E326)*4)/1000000)</f>
        <v>0.66355200000000003</v>
      </c>
    </row>
    <row r="327" spans="1:16" ht="13">
      <c r="A327" s="16">
        <v>1</v>
      </c>
      <c r="B327" s="17" t="s">
        <v>263</v>
      </c>
      <c r="C327" s="220" t="s">
        <v>1056</v>
      </c>
      <c r="D327" s="75" t="s">
        <v>871</v>
      </c>
      <c r="E327" s="76">
        <v>12</v>
      </c>
      <c r="F327" s="16" t="s">
        <v>702</v>
      </c>
      <c r="G327" s="16">
        <v>1</v>
      </c>
      <c r="H327" s="15" t="s">
        <v>2934</v>
      </c>
      <c r="I327" s="15" t="s">
        <v>2898</v>
      </c>
      <c r="J327" s="15">
        <v>1</v>
      </c>
      <c r="K327" s="15">
        <v>1</v>
      </c>
      <c r="L327" s="16">
        <v>2</v>
      </c>
      <c r="M327" s="77">
        <f>$G327*(((VLOOKUP($H327,'hist AL dimres'!$A$2:$E$18,2)*VLOOKUP($I327,'hist AL dimres'!$A$2:$E$18,2)*VLOOKUP($J327,'hist AL dimres'!$A$2:$E$18,2)*VLOOKUP($K327,'hist AL dimres'!$A$2:$E$18,2)*$E327)*4)/1000000)</f>
        <v>42.467328000000002</v>
      </c>
      <c r="N327" s="77">
        <f>$G327*(((VLOOKUP($H327,'hist AL dimres'!$A$2:$E$18,3)*VLOOKUP($I327,'hist AL dimres'!$A$2:$E$18,3)*VLOOKUP($J327,'hist AL dimres'!$A$2:$E$18,3)*VLOOKUP($K327,'hist AL dimres'!$A$2:$E$18,3)*$E327)*4)/1000000)</f>
        <v>10.616832</v>
      </c>
      <c r="O327" s="77">
        <f>$G327*(((VLOOKUP($H327,'hist AL dimres'!$A$2:$E$18,4)*VLOOKUP($I327,'hist AL dimres'!$A$2:$E$18,4)*VLOOKUP($J327,'hist AL dimres'!$A$2:$E$18,4)*VLOOKUP($K327,'hist AL dimres'!$A$2:$E$18,4)*$E327)*4)/1000000)</f>
        <v>2.6542080000000001</v>
      </c>
      <c r="P327" s="96">
        <f>$G327*(((VLOOKUP($H327,'hist AL dimres'!$A$2:$E$18,5)*VLOOKUP($I327,'hist AL dimres'!$A$2:$E$18,5)*VLOOKUP($J327,'hist AL dimres'!$A$2:$E$18,5)*VLOOKUP($K327,'hist AL dimres'!$A$2:$E$18,5)*$E327)*4)/1000000)</f>
        <v>0.66355200000000003</v>
      </c>
    </row>
    <row r="328" spans="1:16" ht="13">
      <c r="A328" s="16">
        <v>1</v>
      </c>
      <c r="B328" s="17" t="s">
        <v>264</v>
      </c>
      <c r="C328" s="220" t="s">
        <v>1056</v>
      </c>
      <c r="D328" s="75" t="s">
        <v>871</v>
      </c>
      <c r="E328" s="76">
        <v>12</v>
      </c>
      <c r="F328" s="16" t="s">
        <v>702</v>
      </c>
      <c r="G328" s="16">
        <v>1</v>
      </c>
      <c r="H328" s="15" t="s">
        <v>2934</v>
      </c>
      <c r="I328" s="15" t="s">
        <v>2898</v>
      </c>
      <c r="J328" s="15">
        <v>1</v>
      </c>
      <c r="K328" s="15">
        <v>1</v>
      </c>
      <c r="L328" s="16">
        <v>2</v>
      </c>
      <c r="M328" s="77">
        <f>$G328*(((VLOOKUP($H328,'hist AL dimres'!$A$2:$E$18,2)*VLOOKUP($I328,'hist AL dimres'!$A$2:$E$18,2)*VLOOKUP($J328,'hist AL dimres'!$A$2:$E$18,2)*VLOOKUP($K328,'hist AL dimres'!$A$2:$E$18,2)*$E328)*4)/1000000)</f>
        <v>42.467328000000002</v>
      </c>
      <c r="N328" s="77">
        <f>$G328*(((VLOOKUP($H328,'hist AL dimres'!$A$2:$E$18,3)*VLOOKUP($I328,'hist AL dimres'!$A$2:$E$18,3)*VLOOKUP($J328,'hist AL dimres'!$A$2:$E$18,3)*VLOOKUP($K328,'hist AL dimres'!$A$2:$E$18,3)*$E328)*4)/1000000)</f>
        <v>10.616832</v>
      </c>
      <c r="O328" s="77">
        <f>$G328*(((VLOOKUP($H328,'hist AL dimres'!$A$2:$E$18,4)*VLOOKUP($I328,'hist AL dimres'!$A$2:$E$18,4)*VLOOKUP($J328,'hist AL dimres'!$A$2:$E$18,4)*VLOOKUP($K328,'hist AL dimres'!$A$2:$E$18,4)*$E328)*4)/1000000)</f>
        <v>2.6542080000000001</v>
      </c>
      <c r="P328" s="96">
        <f>$G328*(((VLOOKUP($H328,'hist AL dimres'!$A$2:$E$18,5)*VLOOKUP($I328,'hist AL dimres'!$A$2:$E$18,5)*VLOOKUP($J328,'hist AL dimres'!$A$2:$E$18,5)*VLOOKUP($K328,'hist AL dimres'!$A$2:$E$18,5)*$E328)*4)/1000000)</f>
        <v>0.66355200000000003</v>
      </c>
    </row>
    <row r="329" spans="1:16" ht="13">
      <c r="A329" s="16">
        <v>1</v>
      </c>
      <c r="B329" s="17" t="s">
        <v>265</v>
      </c>
      <c r="C329" s="220" t="s">
        <v>1056</v>
      </c>
      <c r="D329" s="75" t="s">
        <v>871</v>
      </c>
      <c r="E329" s="76">
        <v>12</v>
      </c>
      <c r="F329" s="16" t="s">
        <v>702</v>
      </c>
      <c r="G329" s="16">
        <v>1</v>
      </c>
      <c r="H329" s="15" t="s">
        <v>485</v>
      </c>
      <c r="I329" s="15" t="s">
        <v>481</v>
      </c>
      <c r="J329" s="15">
        <v>1</v>
      </c>
      <c r="K329" s="15">
        <v>1</v>
      </c>
      <c r="L329" s="16">
        <v>2</v>
      </c>
      <c r="M329" s="77">
        <f>$G329*(((VLOOKUP($H329,'hist AL dimres'!$A$2:$E$18,2)*VLOOKUP($I329,'hist AL dimres'!$A$2:$E$18,2)*VLOOKUP($J329,'hist AL dimres'!$A$2:$E$18,2)*VLOOKUP($K329,'hist AL dimres'!$A$2:$E$18,2)*$E329)*4)/1000000)</f>
        <v>12.441599999999999</v>
      </c>
      <c r="N329" s="77">
        <f>$G329*(((VLOOKUP($H329,'hist AL dimres'!$A$2:$E$18,3)*VLOOKUP($I329,'hist AL dimres'!$A$2:$E$18,3)*VLOOKUP($J329,'hist AL dimres'!$A$2:$E$18,3)*VLOOKUP($K329,'hist AL dimres'!$A$2:$E$18,3)*$E329)*4)/1000000)</f>
        <v>12.441599999999999</v>
      </c>
      <c r="O329" s="77">
        <f>$G329*(((VLOOKUP($H329,'hist AL dimres'!$A$2:$E$18,4)*VLOOKUP($I329,'hist AL dimres'!$A$2:$E$18,4)*VLOOKUP($J329,'hist AL dimres'!$A$2:$E$18,4)*VLOOKUP($K329,'hist AL dimres'!$A$2:$E$18,4)*$E329)*4)/1000000)</f>
        <v>12.441599999999999</v>
      </c>
      <c r="P329" s="96">
        <f>$G329*(((VLOOKUP($H329,'hist AL dimres'!$A$2:$E$18,5)*VLOOKUP($I329,'hist AL dimres'!$A$2:$E$18,5)*VLOOKUP($J329,'hist AL dimres'!$A$2:$E$18,5)*VLOOKUP($K329,'hist AL dimres'!$A$2:$E$18,5)*$E329)*4)/1000000)</f>
        <v>12.441599999999999</v>
      </c>
    </row>
    <row r="330" spans="1:16" ht="13">
      <c r="A330" s="16">
        <v>1</v>
      </c>
      <c r="B330" s="17" t="s">
        <v>486</v>
      </c>
      <c r="C330" s="220" t="s">
        <v>1056</v>
      </c>
      <c r="D330" s="75" t="s">
        <v>871</v>
      </c>
      <c r="E330" s="76">
        <v>12</v>
      </c>
      <c r="F330" s="16" t="s">
        <v>702</v>
      </c>
      <c r="G330" s="16">
        <v>1</v>
      </c>
      <c r="H330" s="15" t="s">
        <v>485</v>
      </c>
      <c r="I330" s="15" t="s">
        <v>481</v>
      </c>
      <c r="J330" s="15">
        <v>1</v>
      </c>
      <c r="K330" s="15">
        <v>1</v>
      </c>
      <c r="L330" s="16">
        <v>2</v>
      </c>
      <c r="M330" s="77">
        <f>$G330*(((VLOOKUP($H330,'hist AL dimres'!$A$2:$E$18,2)*VLOOKUP($I330,'hist AL dimres'!$A$2:$E$18,2)*VLOOKUP($J330,'hist AL dimres'!$A$2:$E$18,2)*VLOOKUP($K330,'hist AL dimres'!$A$2:$E$18,2)*$E330)*4)/1000000)</f>
        <v>12.441599999999999</v>
      </c>
      <c r="N330" s="77">
        <f>$G330*(((VLOOKUP($H330,'hist AL dimres'!$A$2:$E$18,3)*VLOOKUP($I330,'hist AL dimres'!$A$2:$E$18,3)*VLOOKUP($J330,'hist AL dimres'!$A$2:$E$18,3)*VLOOKUP($K330,'hist AL dimres'!$A$2:$E$18,3)*$E330)*4)/1000000)</f>
        <v>12.441599999999999</v>
      </c>
      <c r="O330" s="77">
        <f>$G330*(((VLOOKUP($H330,'hist AL dimres'!$A$2:$E$18,4)*VLOOKUP($I330,'hist AL dimres'!$A$2:$E$18,4)*VLOOKUP($J330,'hist AL dimres'!$A$2:$E$18,4)*VLOOKUP($K330,'hist AL dimres'!$A$2:$E$18,4)*$E330)*4)/1000000)</f>
        <v>12.441599999999999</v>
      </c>
      <c r="P330" s="96">
        <f>$G330*(((VLOOKUP($H330,'hist AL dimres'!$A$2:$E$18,5)*VLOOKUP($I330,'hist AL dimres'!$A$2:$E$18,5)*VLOOKUP($J330,'hist AL dimres'!$A$2:$E$18,5)*VLOOKUP($K330,'hist AL dimres'!$A$2:$E$18,5)*$E330)*4)/1000000)</f>
        <v>12.441599999999999</v>
      </c>
    </row>
    <row r="331" spans="1:16" ht="13">
      <c r="A331" s="16">
        <v>1</v>
      </c>
      <c r="B331" s="17" t="s">
        <v>487</v>
      </c>
      <c r="C331" s="220" t="s">
        <v>1056</v>
      </c>
      <c r="D331" s="75" t="s">
        <v>871</v>
      </c>
      <c r="E331" s="76">
        <v>12</v>
      </c>
      <c r="F331" s="16" t="s">
        <v>702</v>
      </c>
      <c r="G331" s="16">
        <v>1</v>
      </c>
      <c r="H331" s="15" t="s">
        <v>2934</v>
      </c>
      <c r="I331" s="15" t="s">
        <v>2898</v>
      </c>
      <c r="J331" s="15">
        <v>1</v>
      </c>
      <c r="K331" s="15">
        <v>1</v>
      </c>
      <c r="L331" s="16">
        <v>2</v>
      </c>
      <c r="M331" s="77">
        <f>$G331*(((VLOOKUP($H331,'hist AL dimres'!$A$2:$E$18,2)*VLOOKUP($I331,'hist AL dimres'!$A$2:$E$18,2)*VLOOKUP($J331,'hist AL dimres'!$A$2:$E$18,2)*VLOOKUP($K331,'hist AL dimres'!$A$2:$E$18,2)*$E331)*4)/1000000)</f>
        <v>42.467328000000002</v>
      </c>
      <c r="N331" s="77">
        <f>$G331*(((VLOOKUP($H331,'hist AL dimres'!$A$2:$E$18,3)*VLOOKUP($I331,'hist AL dimres'!$A$2:$E$18,3)*VLOOKUP($J331,'hist AL dimres'!$A$2:$E$18,3)*VLOOKUP($K331,'hist AL dimres'!$A$2:$E$18,3)*$E331)*4)/1000000)</f>
        <v>10.616832</v>
      </c>
      <c r="O331" s="77">
        <f>$G331*(((VLOOKUP($H331,'hist AL dimres'!$A$2:$E$18,4)*VLOOKUP($I331,'hist AL dimres'!$A$2:$E$18,4)*VLOOKUP($J331,'hist AL dimres'!$A$2:$E$18,4)*VLOOKUP($K331,'hist AL dimres'!$A$2:$E$18,4)*$E331)*4)/1000000)</f>
        <v>2.6542080000000001</v>
      </c>
      <c r="P331" s="96">
        <f>$G331*(((VLOOKUP($H331,'hist AL dimres'!$A$2:$E$18,5)*VLOOKUP($I331,'hist AL dimres'!$A$2:$E$18,5)*VLOOKUP($J331,'hist AL dimres'!$A$2:$E$18,5)*VLOOKUP($K331,'hist AL dimres'!$A$2:$E$18,5)*$E331)*4)/1000000)</f>
        <v>0.66355200000000003</v>
      </c>
    </row>
    <row r="332" spans="1:16" ht="13">
      <c r="A332" s="16">
        <v>1</v>
      </c>
      <c r="B332" s="17" t="s">
        <v>488</v>
      </c>
      <c r="C332" s="220" t="s">
        <v>1056</v>
      </c>
      <c r="D332" s="75" t="s">
        <v>871</v>
      </c>
      <c r="E332" s="76">
        <v>12</v>
      </c>
      <c r="F332" s="16" t="s">
        <v>702</v>
      </c>
      <c r="G332" s="16">
        <v>1</v>
      </c>
      <c r="H332" s="15" t="s">
        <v>485</v>
      </c>
      <c r="I332" s="15" t="s">
        <v>481</v>
      </c>
      <c r="J332" s="15">
        <v>1</v>
      </c>
      <c r="K332" s="15">
        <v>1</v>
      </c>
      <c r="L332" s="16">
        <v>2</v>
      </c>
      <c r="M332" s="77">
        <f>$G332*(((VLOOKUP($H332,'hist AL dimres'!$A$2:$E$18,2)*VLOOKUP($I332,'hist AL dimres'!$A$2:$E$18,2)*VLOOKUP($J332,'hist AL dimres'!$A$2:$E$18,2)*VLOOKUP($K332,'hist AL dimres'!$A$2:$E$18,2)*$E332)*4)/1000000)</f>
        <v>12.441599999999999</v>
      </c>
      <c r="N332" s="77">
        <f>$G332*(((VLOOKUP($H332,'hist AL dimres'!$A$2:$E$18,3)*VLOOKUP($I332,'hist AL dimres'!$A$2:$E$18,3)*VLOOKUP($J332,'hist AL dimres'!$A$2:$E$18,3)*VLOOKUP($K332,'hist AL dimres'!$A$2:$E$18,3)*$E332)*4)/1000000)</f>
        <v>12.441599999999999</v>
      </c>
      <c r="O332" s="77">
        <f>$G332*(((VLOOKUP($H332,'hist AL dimres'!$A$2:$E$18,4)*VLOOKUP($I332,'hist AL dimres'!$A$2:$E$18,4)*VLOOKUP($J332,'hist AL dimres'!$A$2:$E$18,4)*VLOOKUP($K332,'hist AL dimres'!$A$2:$E$18,4)*$E332)*4)/1000000)</f>
        <v>12.441599999999999</v>
      </c>
      <c r="P332" s="96">
        <f>$G332*(((VLOOKUP($H332,'hist AL dimres'!$A$2:$E$18,5)*VLOOKUP($I332,'hist AL dimres'!$A$2:$E$18,5)*VLOOKUP($J332,'hist AL dimres'!$A$2:$E$18,5)*VLOOKUP($K332,'hist AL dimres'!$A$2:$E$18,5)*$E332)*4)/1000000)</f>
        <v>12.441599999999999</v>
      </c>
    </row>
    <row r="333" spans="1:16" ht="13">
      <c r="A333" s="16">
        <v>1</v>
      </c>
      <c r="B333" s="17" t="s">
        <v>489</v>
      </c>
      <c r="C333" s="220" t="s">
        <v>1056</v>
      </c>
      <c r="D333" s="75" t="s">
        <v>871</v>
      </c>
      <c r="E333" s="76">
        <v>12</v>
      </c>
      <c r="F333" s="16" t="s">
        <v>702</v>
      </c>
      <c r="G333" s="16">
        <v>1</v>
      </c>
      <c r="H333" s="15" t="s">
        <v>485</v>
      </c>
      <c r="I333" s="15" t="s">
        <v>481</v>
      </c>
      <c r="J333" s="15">
        <v>1</v>
      </c>
      <c r="K333" s="15">
        <v>1</v>
      </c>
      <c r="L333" s="16">
        <v>2</v>
      </c>
      <c r="M333" s="77">
        <f>$G333*(((VLOOKUP($H333,'hist AL dimres'!$A$2:$E$18,2)*VLOOKUP($I333,'hist AL dimres'!$A$2:$E$18,2)*VLOOKUP($J333,'hist AL dimres'!$A$2:$E$18,2)*VLOOKUP($K333,'hist AL dimres'!$A$2:$E$18,2)*$E333)*4)/1000000)</f>
        <v>12.441599999999999</v>
      </c>
      <c r="N333" s="77">
        <f>$G333*(((VLOOKUP($H333,'hist AL dimres'!$A$2:$E$18,3)*VLOOKUP($I333,'hist AL dimres'!$A$2:$E$18,3)*VLOOKUP($J333,'hist AL dimres'!$A$2:$E$18,3)*VLOOKUP($K333,'hist AL dimres'!$A$2:$E$18,3)*$E333)*4)/1000000)</f>
        <v>12.441599999999999</v>
      </c>
      <c r="O333" s="77">
        <f>$G333*(((VLOOKUP($H333,'hist AL dimres'!$A$2:$E$18,4)*VLOOKUP($I333,'hist AL dimres'!$A$2:$E$18,4)*VLOOKUP($J333,'hist AL dimres'!$A$2:$E$18,4)*VLOOKUP($K333,'hist AL dimres'!$A$2:$E$18,4)*$E333)*4)/1000000)</f>
        <v>12.441599999999999</v>
      </c>
      <c r="P333" s="96">
        <f>$G333*(((VLOOKUP($H333,'hist AL dimres'!$A$2:$E$18,5)*VLOOKUP($I333,'hist AL dimres'!$A$2:$E$18,5)*VLOOKUP($J333,'hist AL dimres'!$A$2:$E$18,5)*VLOOKUP($K333,'hist AL dimres'!$A$2:$E$18,5)*$E333)*4)/1000000)</f>
        <v>12.441599999999999</v>
      </c>
    </row>
    <row r="334" spans="1:16" ht="13">
      <c r="A334" s="16">
        <v>1</v>
      </c>
      <c r="B334" s="17" t="s">
        <v>349</v>
      </c>
      <c r="C334" s="220" t="s">
        <v>1056</v>
      </c>
      <c r="D334" s="75" t="s">
        <v>871</v>
      </c>
      <c r="E334" s="76">
        <v>12</v>
      </c>
      <c r="F334" s="16" t="s">
        <v>702</v>
      </c>
      <c r="G334" s="16">
        <v>1</v>
      </c>
      <c r="H334" s="15" t="s">
        <v>2934</v>
      </c>
      <c r="I334" s="15" t="s">
        <v>2898</v>
      </c>
      <c r="J334" s="15">
        <v>1</v>
      </c>
      <c r="K334" s="15">
        <v>1</v>
      </c>
      <c r="L334" s="16">
        <v>2</v>
      </c>
      <c r="M334" s="77">
        <f>$G334*(((VLOOKUP($H334,'hist AL dimres'!$A$2:$E$18,2)*VLOOKUP($I334,'hist AL dimres'!$A$2:$E$18,2)*VLOOKUP($J334,'hist AL dimres'!$A$2:$E$18,2)*VLOOKUP($K334,'hist AL dimres'!$A$2:$E$18,2)*$E334)*4)/1000000)</f>
        <v>42.467328000000002</v>
      </c>
      <c r="N334" s="77">
        <f>$G334*(((VLOOKUP($H334,'hist AL dimres'!$A$2:$E$18,3)*VLOOKUP($I334,'hist AL dimres'!$A$2:$E$18,3)*VLOOKUP($J334,'hist AL dimres'!$A$2:$E$18,3)*VLOOKUP($K334,'hist AL dimres'!$A$2:$E$18,3)*$E334)*4)/1000000)</f>
        <v>10.616832</v>
      </c>
      <c r="O334" s="77">
        <f>$G334*(((VLOOKUP($H334,'hist AL dimres'!$A$2:$E$18,4)*VLOOKUP($I334,'hist AL dimres'!$A$2:$E$18,4)*VLOOKUP($J334,'hist AL dimres'!$A$2:$E$18,4)*VLOOKUP($K334,'hist AL dimres'!$A$2:$E$18,4)*$E334)*4)/1000000)</f>
        <v>2.6542080000000001</v>
      </c>
      <c r="P334" s="96">
        <f>$G334*(((VLOOKUP($H334,'hist AL dimres'!$A$2:$E$18,5)*VLOOKUP($I334,'hist AL dimres'!$A$2:$E$18,5)*VLOOKUP($J334,'hist AL dimres'!$A$2:$E$18,5)*VLOOKUP($K334,'hist AL dimres'!$A$2:$E$18,5)*$E334)*4)/1000000)</f>
        <v>0.66355200000000003</v>
      </c>
    </row>
    <row r="335" spans="1:16" ht="13">
      <c r="A335" s="16">
        <v>1</v>
      </c>
      <c r="B335" s="17" t="s">
        <v>490</v>
      </c>
      <c r="C335" s="220" t="s">
        <v>1056</v>
      </c>
      <c r="D335" s="75" t="s">
        <v>871</v>
      </c>
      <c r="E335" s="76">
        <v>12</v>
      </c>
      <c r="F335" s="16" t="s">
        <v>702</v>
      </c>
      <c r="G335" s="16">
        <v>1</v>
      </c>
      <c r="H335" s="15" t="s">
        <v>2934</v>
      </c>
      <c r="I335" s="15" t="s">
        <v>2898</v>
      </c>
      <c r="J335" s="15">
        <v>1</v>
      </c>
      <c r="K335" s="15">
        <v>1</v>
      </c>
      <c r="L335" s="16">
        <v>2</v>
      </c>
      <c r="M335" s="77">
        <f>$G335*(((VLOOKUP($H335,'hist AL dimres'!$A$2:$E$18,2)*VLOOKUP($I335,'hist AL dimres'!$A$2:$E$18,2)*VLOOKUP($J335,'hist AL dimres'!$A$2:$E$18,2)*VLOOKUP($K335,'hist AL dimres'!$A$2:$E$18,2)*$E335)*4)/1000000)</f>
        <v>42.467328000000002</v>
      </c>
      <c r="N335" s="77">
        <f>$G335*(((VLOOKUP($H335,'hist AL dimres'!$A$2:$E$18,3)*VLOOKUP($I335,'hist AL dimres'!$A$2:$E$18,3)*VLOOKUP($J335,'hist AL dimres'!$A$2:$E$18,3)*VLOOKUP($K335,'hist AL dimres'!$A$2:$E$18,3)*$E335)*4)/1000000)</f>
        <v>10.616832</v>
      </c>
      <c r="O335" s="77">
        <f>$G335*(((VLOOKUP($H335,'hist AL dimres'!$A$2:$E$18,4)*VLOOKUP($I335,'hist AL dimres'!$A$2:$E$18,4)*VLOOKUP($J335,'hist AL dimres'!$A$2:$E$18,4)*VLOOKUP($K335,'hist AL dimres'!$A$2:$E$18,4)*$E335)*4)/1000000)</f>
        <v>2.6542080000000001</v>
      </c>
      <c r="P335" s="96">
        <f>$G335*(((VLOOKUP($H335,'hist AL dimres'!$A$2:$E$18,5)*VLOOKUP($I335,'hist AL dimres'!$A$2:$E$18,5)*VLOOKUP($J335,'hist AL dimres'!$A$2:$E$18,5)*VLOOKUP($K335,'hist AL dimres'!$A$2:$E$18,5)*$E335)*4)/1000000)</f>
        <v>0.66355200000000003</v>
      </c>
    </row>
    <row r="336" spans="1:16" ht="13">
      <c r="A336" s="16">
        <v>1</v>
      </c>
      <c r="B336" s="17" t="s">
        <v>491</v>
      </c>
      <c r="C336" s="220" t="s">
        <v>1056</v>
      </c>
      <c r="D336" s="75" t="s">
        <v>871</v>
      </c>
      <c r="E336" s="76">
        <v>12</v>
      </c>
      <c r="F336" s="16" t="s">
        <v>702</v>
      </c>
      <c r="G336" s="16">
        <v>1</v>
      </c>
      <c r="H336" s="15" t="s">
        <v>2934</v>
      </c>
      <c r="I336" s="15" t="s">
        <v>2898</v>
      </c>
      <c r="J336" s="15">
        <v>1</v>
      </c>
      <c r="K336" s="15">
        <v>1</v>
      </c>
      <c r="L336" s="16">
        <v>2</v>
      </c>
      <c r="M336" s="77">
        <f>$G336*(((VLOOKUP($H336,'hist AL dimres'!$A$2:$E$18,2)*VLOOKUP($I336,'hist AL dimres'!$A$2:$E$18,2)*VLOOKUP($J336,'hist AL dimres'!$A$2:$E$18,2)*VLOOKUP($K336,'hist AL dimres'!$A$2:$E$18,2)*$E336)*4)/1000000)</f>
        <v>42.467328000000002</v>
      </c>
      <c r="N336" s="77">
        <f>$G336*(((VLOOKUP($H336,'hist AL dimres'!$A$2:$E$18,3)*VLOOKUP($I336,'hist AL dimres'!$A$2:$E$18,3)*VLOOKUP($J336,'hist AL dimres'!$A$2:$E$18,3)*VLOOKUP($K336,'hist AL dimres'!$A$2:$E$18,3)*$E336)*4)/1000000)</f>
        <v>10.616832</v>
      </c>
      <c r="O336" s="77">
        <f>$G336*(((VLOOKUP($H336,'hist AL dimres'!$A$2:$E$18,4)*VLOOKUP($I336,'hist AL dimres'!$A$2:$E$18,4)*VLOOKUP($J336,'hist AL dimres'!$A$2:$E$18,4)*VLOOKUP($K336,'hist AL dimres'!$A$2:$E$18,4)*$E336)*4)/1000000)</f>
        <v>2.6542080000000001</v>
      </c>
      <c r="P336" s="96">
        <f>$G336*(((VLOOKUP($H336,'hist AL dimres'!$A$2:$E$18,5)*VLOOKUP($I336,'hist AL dimres'!$A$2:$E$18,5)*VLOOKUP($J336,'hist AL dimres'!$A$2:$E$18,5)*VLOOKUP($K336,'hist AL dimres'!$A$2:$E$18,5)*$E336)*4)/1000000)</f>
        <v>0.66355200000000003</v>
      </c>
    </row>
    <row r="337" spans="1:16" ht="13">
      <c r="A337" s="16">
        <v>1</v>
      </c>
      <c r="B337" s="17" t="s">
        <v>492</v>
      </c>
      <c r="C337" s="220" t="s">
        <v>1056</v>
      </c>
      <c r="D337" s="75" t="s">
        <v>871</v>
      </c>
      <c r="E337" s="76">
        <v>12</v>
      </c>
      <c r="F337" s="16" t="s">
        <v>702</v>
      </c>
      <c r="G337" s="16">
        <v>1</v>
      </c>
      <c r="H337" s="15" t="s">
        <v>2934</v>
      </c>
      <c r="I337" s="15" t="s">
        <v>2898</v>
      </c>
      <c r="J337" s="15">
        <v>1</v>
      </c>
      <c r="K337" s="15">
        <v>1</v>
      </c>
      <c r="L337" s="16">
        <v>2</v>
      </c>
      <c r="M337" s="77">
        <f>$G337*(((VLOOKUP($H337,'hist AL dimres'!$A$2:$E$18,2)*VLOOKUP($I337,'hist AL dimres'!$A$2:$E$18,2)*VLOOKUP($J337,'hist AL dimres'!$A$2:$E$18,2)*VLOOKUP($K337,'hist AL dimres'!$A$2:$E$18,2)*$E337)*4)/1000000)</f>
        <v>42.467328000000002</v>
      </c>
      <c r="N337" s="77">
        <f>$G337*(((VLOOKUP($H337,'hist AL dimres'!$A$2:$E$18,3)*VLOOKUP($I337,'hist AL dimres'!$A$2:$E$18,3)*VLOOKUP($J337,'hist AL dimres'!$A$2:$E$18,3)*VLOOKUP($K337,'hist AL dimres'!$A$2:$E$18,3)*$E337)*4)/1000000)</f>
        <v>10.616832</v>
      </c>
      <c r="O337" s="77">
        <f>$G337*(((VLOOKUP($H337,'hist AL dimres'!$A$2:$E$18,4)*VLOOKUP($I337,'hist AL dimres'!$A$2:$E$18,4)*VLOOKUP($J337,'hist AL dimres'!$A$2:$E$18,4)*VLOOKUP($K337,'hist AL dimres'!$A$2:$E$18,4)*$E337)*4)/1000000)</f>
        <v>2.6542080000000001</v>
      </c>
      <c r="P337" s="96">
        <f>$G337*(((VLOOKUP($H337,'hist AL dimres'!$A$2:$E$18,5)*VLOOKUP($I337,'hist AL dimres'!$A$2:$E$18,5)*VLOOKUP($J337,'hist AL dimres'!$A$2:$E$18,5)*VLOOKUP($K337,'hist AL dimres'!$A$2:$E$18,5)*$E337)*4)/1000000)</f>
        <v>0.66355200000000003</v>
      </c>
    </row>
    <row r="338" spans="1:16" ht="13">
      <c r="A338" s="16">
        <v>1</v>
      </c>
      <c r="B338" s="17" t="s">
        <v>724</v>
      </c>
      <c r="C338" s="220" t="s">
        <v>1056</v>
      </c>
      <c r="D338" s="75" t="s">
        <v>871</v>
      </c>
      <c r="E338" s="76">
        <v>12</v>
      </c>
      <c r="F338" s="16" t="s">
        <v>702</v>
      </c>
      <c r="G338" s="16">
        <v>1</v>
      </c>
      <c r="H338" s="15" t="s">
        <v>2934</v>
      </c>
      <c r="I338" s="15" t="s">
        <v>2898</v>
      </c>
      <c r="J338" s="15">
        <v>1</v>
      </c>
      <c r="K338" s="15">
        <v>1</v>
      </c>
      <c r="L338" s="16">
        <v>2</v>
      </c>
      <c r="M338" s="77">
        <f>$G338*(((VLOOKUP($H338,'hist AL dimres'!$A$2:$E$18,2)*VLOOKUP($I338,'hist AL dimres'!$A$2:$E$18,2)*VLOOKUP($J338,'hist AL dimres'!$A$2:$E$18,2)*VLOOKUP($K338,'hist AL dimres'!$A$2:$E$18,2)*$E338)*4)/1000000)</f>
        <v>42.467328000000002</v>
      </c>
      <c r="N338" s="77">
        <f>$G338*(((VLOOKUP($H338,'hist AL dimres'!$A$2:$E$18,3)*VLOOKUP($I338,'hist AL dimres'!$A$2:$E$18,3)*VLOOKUP($J338,'hist AL dimres'!$A$2:$E$18,3)*VLOOKUP($K338,'hist AL dimres'!$A$2:$E$18,3)*$E338)*4)/1000000)</f>
        <v>10.616832</v>
      </c>
      <c r="O338" s="77">
        <f>$G338*(((VLOOKUP($H338,'hist AL dimres'!$A$2:$E$18,4)*VLOOKUP($I338,'hist AL dimres'!$A$2:$E$18,4)*VLOOKUP($J338,'hist AL dimres'!$A$2:$E$18,4)*VLOOKUP($K338,'hist AL dimres'!$A$2:$E$18,4)*$E338)*4)/1000000)</f>
        <v>2.6542080000000001</v>
      </c>
      <c r="P338" s="96">
        <f>$G338*(((VLOOKUP($H338,'hist AL dimres'!$A$2:$E$18,5)*VLOOKUP($I338,'hist AL dimres'!$A$2:$E$18,5)*VLOOKUP($J338,'hist AL dimres'!$A$2:$E$18,5)*VLOOKUP($K338,'hist AL dimres'!$A$2:$E$18,5)*$E338)*4)/1000000)</f>
        <v>0.66355200000000003</v>
      </c>
    </row>
    <row r="339" spans="1:16" ht="13">
      <c r="A339" s="16">
        <v>1</v>
      </c>
      <c r="B339" s="17" t="s">
        <v>287</v>
      </c>
      <c r="C339" s="220" t="s">
        <v>1056</v>
      </c>
      <c r="D339" s="75" t="s">
        <v>871</v>
      </c>
      <c r="E339" s="76">
        <v>12</v>
      </c>
      <c r="F339" s="16" t="s">
        <v>702</v>
      </c>
      <c r="G339" s="16">
        <v>1</v>
      </c>
      <c r="H339" s="15" t="s">
        <v>2934</v>
      </c>
      <c r="I339" s="15" t="s">
        <v>2898</v>
      </c>
      <c r="J339" s="15">
        <v>1</v>
      </c>
      <c r="K339" s="15">
        <v>1</v>
      </c>
      <c r="L339" s="16">
        <v>2</v>
      </c>
      <c r="M339" s="77">
        <f>$G339*(((VLOOKUP($H339,'hist AL dimres'!$A$2:$E$18,2)*VLOOKUP($I339,'hist AL dimres'!$A$2:$E$18,2)*VLOOKUP($J339,'hist AL dimres'!$A$2:$E$18,2)*VLOOKUP($K339,'hist AL dimres'!$A$2:$E$18,2)*$E339)*4)/1000000)</f>
        <v>42.467328000000002</v>
      </c>
      <c r="N339" s="77">
        <f>$G339*(((VLOOKUP($H339,'hist AL dimres'!$A$2:$E$18,3)*VLOOKUP($I339,'hist AL dimres'!$A$2:$E$18,3)*VLOOKUP($J339,'hist AL dimres'!$A$2:$E$18,3)*VLOOKUP($K339,'hist AL dimres'!$A$2:$E$18,3)*$E339)*4)/1000000)</f>
        <v>10.616832</v>
      </c>
      <c r="O339" s="77">
        <f>$G339*(((VLOOKUP($H339,'hist AL dimres'!$A$2:$E$18,4)*VLOOKUP($I339,'hist AL dimres'!$A$2:$E$18,4)*VLOOKUP($J339,'hist AL dimres'!$A$2:$E$18,4)*VLOOKUP($K339,'hist AL dimres'!$A$2:$E$18,4)*$E339)*4)/1000000)</f>
        <v>2.6542080000000001</v>
      </c>
      <c r="P339" s="96">
        <f>$G339*(((VLOOKUP($H339,'hist AL dimres'!$A$2:$E$18,5)*VLOOKUP($I339,'hist AL dimres'!$A$2:$E$18,5)*VLOOKUP($J339,'hist AL dimres'!$A$2:$E$18,5)*VLOOKUP($K339,'hist AL dimres'!$A$2:$E$18,5)*$E339)*4)/1000000)</f>
        <v>0.66355200000000003</v>
      </c>
    </row>
    <row r="340" spans="1:16" ht="13">
      <c r="A340" s="16">
        <v>1</v>
      </c>
      <c r="B340" s="17" t="s">
        <v>1362</v>
      </c>
      <c r="C340" s="220" t="s">
        <v>1056</v>
      </c>
      <c r="D340" s="75" t="s">
        <v>871</v>
      </c>
      <c r="E340" s="76">
        <v>12</v>
      </c>
      <c r="F340" s="16" t="s">
        <v>702</v>
      </c>
      <c r="G340" s="16">
        <v>1</v>
      </c>
      <c r="H340" s="15" t="s">
        <v>2934</v>
      </c>
      <c r="I340" s="15" t="s">
        <v>2898</v>
      </c>
      <c r="J340" s="15">
        <v>1</v>
      </c>
      <c r="K340" s="15">
        <v>1</v>
      </c>
      <c r="L340" s="16">
        <v>2</v>
      </c>
      <c r="M340" s="77">
        <f>$G340*(((VLOOKUP($H340,'hist AL dimres'!$A$2:$E$18,2)*VLOOKUP($I340,'hist AL dimres'!$A$2:$E$18,2)*VLOOKUP($J340,'hist AL dimres'!$A$2:$E$18,2)*VLOOKUP($K340,'hist AL dimres'!$A$2:$E$18,2)*$E340)*4)/1000000)</f>
        <v>42.467328000000002</v>
      </c>
      <c r="N340" s="77">
        <f>$G340*(((VLOOKUP($H340,'hist AL dimres'!$A$2:$E$18,3)*VLOOKUP($I340,'hist AL dimres'!$A$2:$E$18,3)*VLOOKUP($J340,'hist AL dimres'!$A$2:$E$18,3)*VLOOKUP($K340,'hist AL dimres'!$A$2:$E$18,3)*$E340)*4)/1000000)</f>
        <v>10.616832</v>
      </c>
      <c r="O340" s="77">
        <f>$G340*(((VLOOKUP($H340,'hist AL dimres'!$A$2:$E$18,4)*VLOOKUP($I340,'hist AL dimres'!$A$2:$E$18,4)*VLOOKUP($J340,'hist AL dimres'!$A$2:$E$18,4)*VLOOKUP($K340,'hist AL dimres'!$A$2:$E$18,4)*$E340)*4)/1000000)</f>
        <v>2.6542080000000001</v>
      </c>
      <c r="P340" s="96">
        <f>$G340*(((VLOOKUP($H340,'hist AL dimres'!$A$2:$E$18,5)*VLOOKUP($I340,'hist AL dimres'!$A$2:$E$18,5)*VLOOKUP($J340,'hist AL dimres'!$A$2:$E$18,5)*VLOOKUP($K340,'hist AL dimres'!$A$2:$E$18,5)*$E340)*4)/1000000)</f>
        <v>0.66355200000000003</v>
      </c>
    </row>
    <row r="341" spans="1:16" ht="13">
      <c r="A341" s="16">
        <v>1</v>
      </c>
      <c r="B341" s="17" t="s">
        <v>1211</v>
      </c>
      <c r="C341" s="220" t="s">
        <v>1056</v>
      </c>
      <c r="D341" s="75" t="s">
        <v>871</v>
      </c>
      <c r="E341" s="76">
        <v>12</v>
      </c>
      <c r="F341" s="16" t="s">
        <v>702</v>
      </c>
      <c r="G341" s="16">
        <v>1</v>
      </c>
      <c r="H341" s="15" t="s">
        <v>2934</v>
      </c>
      <c r="I341" s="15" t="s">
        <v>2898</v>
      </c>
      <c r="J341" s="15">
        <v>1</v>
      </c>
      <c r="K341" s="15">
        <v>1</v>
      </c>
      <c r="L341" s="16">
        <v>2</v>
      </c>
      <c r="M341" s="77">
        <f>$G341*(((VLOOKUP($H341,'hist AL dimres'!$A$2:$E$18,2)*VLOOKUP($I341,'hist AL dimres'!$A$2:$E$18,2)*VLOOKUP($J341,'hist AL dimres'!$A$2:$E$18,2)*VLOOKUP($K341,'hist AL dimres'!$A$2:$E$18,2)*$E341)*4)/1000000)</f>
        <v>42.467328000000002</v>
      </c>
      <c r="N341" s="77">
        <f>$G341*(((VLOOKUP($H341,'hist AL dimres'!$A$2:$E$18,3)*VLOOKUP($I341,'hist AL dimres'!$A$2:$E$18,3)*VLOOKUP($J341,'hist AL dimres'!$A$2:$E$18,3)*VLOOKUP($K341,'hist AL dimres'!$A$2:$E$18,3)*$E341)*4)/1000000)</f>
        <v>10.616832</v>
      </c>
      <c r="O341" s="77">
        <f>$G341*(((VLOOKUP($H341,'hist AL dimres'!$A$2:$E$18,4)*VLOOKUP($I341,'hist AL dimres'!$A$2:$E$18,4)*VLOOKUP($J341,'hist AL dimres'!$A$2:$E$18,4)*VLOOKUP($K341,'hist AL dimres'!$A$2:$E$18,4)*$E341)*4)/1000000)</f>
        <v>2.6542080000000001</v>
      </c>
      <c r="P341" s="96">
        <f>$G341*(((VLOOKUP($H341,'hist AL dimres'!$A$2:$E$18,5)*VLOOKUP($I341,'hist AL dimres'!$A$2:$E$18,5)*VLOOKUP($J341,'hist AL dimres'!$A$2:$E$18,5)*VLOOKUP($K341,'hist AL dimres'!$A$2:$E$18,5)*$E341)*4)/1000000)</f>
        <v>0.66355200000000003</v>
      </c>
    </row>
    <row r="342" spans="1:16" ht="13">
      <c r="A342" s="16">
        <v>1</v>
      </c>
      <c r="B342" s="17" t="s">
        <v>351</v>
      </c>
      <c r="C342" s="220" t="s">
        <v>1056</v>
      </c>
      <c r="D342" s="75" t="s">
        <v>871</v>
      </c>
      <c r="E342" s="76">
        <v>12</v>
      </c>
      <c r="F342" s="16" t="s">
        <v>702</v>
      </c>
      <c r="G342" s="16">
        <v>1</v>
      </c>
      <c r="H342" s="15" t="s">
        <v>2934</v>
      </c>
      <c r="I342" s="15" t="s">
        <v>2898</v>
      </c>
      <c r="J342" s="15">
        <v>1</v>
      </c>
      <c r="K342" s="15">
        <v>1</v>
      </c>
      <c r="L342" s="16">
        <v>2</v>
      </c>
      <c r="M342" s="77">
        <f>$G342*(((VLOOKUP($H342,'hist AL dimres'!$A$2:$E$18,2)*VLOOKUP($I342,'hist AL dimres'!$A$2:$E$18,2)*VLOOKUP($J342,'hist AL dimres'!$A$2:$E$18,2)*VLOOKUP($K342,'hist AL dimres'!$A$2:$E$18,2)*$E342)*4)/1000000)</f>
        <v>42.467328000000002</v>
      </c>
      <c r="N342" s="77">
        <f>$G342*(((VLOOKUP($H342,'hist AL dimres'!$A$2:$E$18,3)*VLOOKUP($I342,'hist AL dimres'!$A$2:$E$18,3)*VLOOKUP($J342,'hist AL dimres'!$A$2:$E$18,3)*VLOOKUP($K342,'hist AL dimres'!$A$2:$E$18,3)*$E342)*4)/1000000)</f>
        <v>10.616832</v>
      </c>
      <c r="O342" s="77">
        <f>$G342*(((VLOOKUP($H342,'hist AL dimres'!$A$2:$E$18,4)*VLOOKUP($I342,'hist AL dimres'!$A$2:$E$18,4)*VLOOKUP($J342,'hist AL dimres'!$A$2:$E$18,4)*VLOOKUP($K342,'hist AL dimres'!$A$2:$E$18,4)*$E342)*4)/1000000)</f>
        <v>2.6542080000000001</v>
      </c>
      <c r="P342" s="96">
        <f>$G342*(((VLOOKUP($H342,'hist AL dimres'!$A$2:$E$18,5)*VLOOKUP($I342,'hist AL dimres'!$A$2:$E$18,5)*VLOOKUP($J342,'hist AL dimres'!$A$2:$E$18,5)*VLOOKUP($K342,'hist AL dimres'!$A$2:$E$18,5)*$E342)*4)/1000000)</f>
        <v>0.66355200000000003</v>
      </c>
    </row>
    <row r="343" spans="1:16" ht="13">
      <c r="A343" s="16">
        <v>1</v>
      </c>
      <c r="B343" s="17" t="s">
        <v>288</v>
      </c>
      <c r="C343" s="220" t="s">
        <v>1056</v>
      </c>
      <c r="D343" s="75" t="s">
        <v>871</v>
      </c>
      <c r="E343" s="76">
        <v>12</v>
      </c>
      <c r="F343" s="16" t="s">
        <v>702</v>
      </c>
      <c r="G343" s="16">
        <v>1</v>
      </c>
      <c r="H343" s="15" t="s">
        <v>2934</v>
      </c>
      <c r="I343" s="15" t="s">
        <v>2898</v>
      </c>
      <c r="J343" s="15">
        <v>1</v>
      </c>
      <c r="K343" s="15">
        <v>1</v>
      </c>
      <c r="L343" s="16">
        <v>2</v>
      </c>
      <c r="M343" s="77">
        <f>$G343*(((VLOOKUP($H343,'hist AL dimres'!$A$2:$E$18,2)*VLOOKUP($I343,'hist AL dimres'!$A$2:$E$18,2)*VLOOKUP($J343,'hist AL dimres'!$A$2:$E$18,2)*VLOOKUP($K343,'hist AL dimres'!$A$2:$E$18,2)*$E343)*4)/1000000)</f>
        <v>42.467328000000002</v>
      </c>
      <c r="N343" s="77">
        <f>$G343*(((VLOOKUP($H343,'hist AL dimres'!$A$2:$E$18,3)*VLOOKUP($I343,'hist AL dimres'!$A$2:$E$18,3)*VLOOKUP($J343,'hist AL dimres'!$A$2:$E$18,3)*VLOOKUP($K343,'hist AL dimres'!$A$2:$E$18,3)*$E343)*4)/1000000)</f>
        <v>10.616832</v>
      </c>
      <c r="O343" s="77">
        <f>$G343*(((VLOOKUP($H343,'hist AL dimres'!$A$2:$E$18,4)*VLOOKUP($I343,'hist AL dimres'!$A$2:$E$18,4)*VLOOKUP($J343,'hist AL dimres'!$A$2:$E$18,4)*VLOOKUP($K343,'hist AL dimres'!$A$2:$E$18,4)*$E343)*4)/1000000)</f>
        <v>2.6542080000000001</v>
      </c>
      <c r="P343" s="96">
        <f>$G343*(((VLOOKUP($H343,'hist AL dimres'!$A$2:$E$18,5)*VLOOKUP($I343,'hist AL dimres'!$A$2:$E$18,5)*VLOOKUP($J343,'hist AL dimres'!$A$2:$E$18,5)*VLOOKUP($K343,'hist AL dimres'!$A$2:$E$18,5)*$E343)*4)/1000000)</f>
        <v>0.66355200000000003</v>
      </c>
    </row>
    <row r="344" spans="1:16" ht="13">
      <c r="A344" s="16">
        <v>1</v>
      </c>
      <c r="B344" s="17" t="s">
        <v>289</v>
      </c>
      <c r="C344" s="220" t="s">
        <v>1056</v>
      </c>
      <c r="D344" s="75" t="s">
        <v>871</v>
      </c>
      <c r="E344" s="76">
        <v>12</v>
      </c>
      <c r="F344" s="16" t="s">
        <v>702</v>
      </c>
      <c r="G344" s="16">
        <v>1</v>
      </c>
      <c r="H344" s="15" t="s">
        <v>2934</v>
      </c>
      <c r="I344" s="15" t="s">
        <v>2898</v>
      </c>
      <c r="J344" s="15">
        <v>1</v>
      </c>
      <c r="K344" s="15">
        <v>1</v>
      </c>
      <c r="L344" s="16">
        <v>2</v>
      </c>
      <c r="M344" s="77">
        <f>$G344*(((VLOOKUP($H344,'hist AL dimres'!$A$2:$E$18,2)*VLOOKUP($I344,'hist AL dimres'!$A$2:$E$18,2)*VLOOKUP($J344,'hist AL dimres'!$A$2:$E$18,2)*VLOOKUP($K344,'hist AL dimres'!$A$2:$E$18,2)*$E344)*4)/1000000)</f>
        <v>42.467328000000002</v>
      </c>
      <c r="N344" s="77">
        <f>$G344*(((VLOOKUP($H344,'hist AL dimres'!$A$2:$E$18,3)*VLOOKUP($I344,'hist AL dimres'!$A$2:$E$18,3)*VLOOKUP($J344,'hist AL dimres'!$A$2:$E$18,3)*VLOOKUP($K344,'hist AL dimres'!$A$2:$E$18,3)*$E344)*4)/1000000)</f>
        <v>10.616832</v>
      </c>
      <c r="O344" s="77">
        <f>$G344*(((VLOOKUP($H344,'hist AL dimres'!$A$2:$E$18,4)*VLOOKUP($I344,'hist AL dimres'!$A$2:$E$18,4)*VLOOKUP($J344,'hist AL dimres'!$A$2:$E$18,4)*VLOOKUP($K344,'hist AL dimres'!$A$2:$E$18,4)*$E344)*4)/1000000)</f>
        <v>2.6542080000000001</v>
      </c>
      <c r="P344" s="96">
        <f>$G344*(((VLOOKUP($H344,'hist AL dimres'!$A$2:$E$18,5)*VLOOKUP($I344,'hist AL dimres'!$A$2:$E$18,5)*VLOOKUP($J344,'hist AL dimres'!$A$2:$E$18,5)*VLOOKUP($K344,'hist AL dimres'!$A$2:$E$18,5)*$E344)*4)/1000000)</f>
        <v>0.66355200000000003</v>
      </c>
    </row>
    <row r="345" spans="1:16" ht="13">
      <c r="A345" s="16">
        <v>1</v>
      </c>
      <c r="B345" s="17" t="s">
        <v>290</v>
      </c>
      <c r="C345" s="220" t="s">
        <v>1056</v>
      </c>
      <c r="D345" s="75" t="s">
        <v>871</v>
      </c>
      <c r="E345" s="76">
        <v>12</v>
      </c>
      <c r="F345" s="16" t="s">
        <v>702</v>
      </c>
      <c r="G345" s="16">
        <v>1</v>
      </c>
      <c r="H345" s="15" t="s">
        <v>2934</v>
      </c>
      <c r="I345" s="15" t="s">
        <v>2898</v>
      </c>
      <c r="J345" s="15">
        <v>1</v>
      </c>
      <c r="K345" s="15">
        <v>1</v>
      </c>
      <c r="L345" s="16">
        <v>2</v>
      </c>
      <c r="M345" s="77">
        <f>$G345*(((VLOOKUP($H345,'hist AL dimres'!$A$2:$E$18,2)*VLOOKUP($I345,'hist AL dimres'!$A$2:$E$18,2)*VLOOKUP($J345,'hist AL dimres'!$A$2:$E$18,2)*VLOOKUP($K345,'hist AL dimres'!$A$2:$E$18,2)*$E345)*4)/1000000)</f>
        <v>42.467328000000002</v>
      </c>
      <c r="N345" s="77">
        <f>$G345*(((VLOOKUP($H345,'hist AL dimres'!$A$2:$E$18,3)*VLOOKUP($I345,'hist AL dimres'!$A$2:$E$18,3)*VLOOKUP($J345,'hist AL dimres'!$A$2:$E$18,3)*VLOOKUP($K345,'hist AL dimres'!$A$2:$E$18,3)*$E345)*4)/1000000)</f>
        <v>10.616832</v>
      </c>
      <c r="O345" s="77">
        <f>$G345*(((VLOOKUP($H345,'hist AL dimres'!$A$2:$E$18,4)*VLOOKUP($I345,'hist AL dimres'!$A$2:$E$18,4)*VLOOKUP($J345,'hist AL dimres'!$A$2:$E$18,4)*VLOOKUP($K345,'hist AL dimres'!$A$2:$E$18,4)*$E345)*4)/1000000)</f>
        <v>2.6542080000000001</v>
      </c>
      <c r="P345" s="96">
        <f>$G345*(((VLOOKUP($H345,'hist AL dimres'!$A$2:$E$18,5)*VLOOKUP($I345,'hist AL dimres'!$A$2:$E$18,5)*VLOOKUP($J345,'hist AL dimres'!$A$2:$E$18,5)*VLOOKUP($K345,'hist AL dimres'!$A$2:$E$18,5)*$E345)*4)/1000000)</f>
        <v>0.66355200000000003</v>
      </c>
    </row>
    <row r="346" spans="1:16" ht="13">
      <c r="A346" s="16">
        <v>1</v>
      </c>
      <c r="B346" s="17" t="s">
        <v>291</v>
      </c>
      <c r="C346" s="220" t="s">
        <v>1056</v>
      </c>
      <c r="D346" s="75" t="s">
        <v>871</v>
      </c>
      <c r="E346" s="76">
        <v>12</v>
      </c>
      <c r="F346" s="16" t="s">
        <v>702</v>
      </c>
      <c r="G346" s="16">
        <v>1</v>
      </c>
      <c r="H346" s="15" t="s">
        <v>2934</v>
      </c>
      <c r="I346" s="15" t="s">
        <v>2898</v>
      </c>
      <c r="J346" s="15">
        <v>1</v>
      </c>
      <c r="K346" s="15">
        <v>1</v>
      </c>
      <c r="L346" s="16">
        <v>2</v>
      </c>
      <c r="M346" s="77">
        <f>$G346*(((VLOOKUP($H346,'hist AL dimres'!$A$2:$E$18,2)*VLOOKUP($I346,'hist AL dimres'!$A$2:$E$18,2)*VLOOKUP($J346,'hist AL dimres'!$A$2:$E$18,2)*VLOOKUP($K346,'hist AL dimres'!$A$2:$E$18,2)*$E346)*4)/1000000)</f>
        <v>42.467328000000002</v>
      </c>
      <c r="N346" s="77">
        <f>$G346*(((VLOOKUP($H346,'hist AL dimres'!$A$2:$E$18,3)*VLOOKUP($I346,'hist AL dimres'!$A$2:$E$18,3)*VLOOKUP($J346,'hist AL dimres'!$A$2:$E$18,3)*VLOOKUP($K346,'hist AL dimres'!$A$2:$E$18,3)*$E346)*4)/1000000)</f>
        <v>10.616832</v>
      </c>
      <c r="O346" s="77">
        <f>$G346*(((VLOOKUP($H346,'hist AL dimres'!$A$2:$E$18,4)*VLOOKUP($I346,'hist AL dimres'!$A$2:$E$18,4)*VLOOKUP($J346,'hist AL dimres'!$A$2:$E$18,4)*VLOOKUP($K346,'hist AL dimres'!$A$2:$E$18,4)*$E346)*4)/1000000)</f>
        <v>2.6542080000000001</v>
      </c>
      <c r="P346" s="96">
        <f>$G346*(((VLOOKUP($H346,'hist AL dimres'!$A$2:$E$18,5)*VLOOKUP($I346,'hist AL dimres'!$A$2:$E$18,5)*VLOOKUP($J346,'hist AL dimres'!$A$2:$E$18,5)*VLOOKUP($K346,'hist AL dimres'!$A$2:$E$18,5)*$E346)*4)/1000000)</f>
        <v>0.66355200000000003</v>
      </c>
    </row>
    <row r="347" spans="1:16" ht="13">
      <c r="A347" s="16">
        <v>1</v>
      </c>
      <c r="B347" s="17" t="s">
        <v>292</v>
      </c>
      <c r="C347" s="220" t="s">
        <v>1056</v>
      </c>
      <c r="D347" s="75" t="s">
        <v>871</v>
      </c>
      <c r="E347" s="76">
        <v>12</v>
      </c>
      <c r="F347" s="16" t="s">
        <v>702</v>
      </c>
      <c r="G347" s="16">
        <v>1</v>
      </c>
      <c r="H347" s="15" t="s">
        <v>2934</v>
      </c>
      <c r="I347" s="15" t="s">
        <v>2898</v>
      </c>
      <c r="J347" s="15">
        <v>1</v>
      </c>
      <c r="K347" s="15">
        <v>1</v>
      </c>
      <c r="L347" s="16">
        <v>2</v>
      </c>
      <c r="M347" s="77">
        <f>$G347*(((VLOOKUP($H347,'hist AL dimres'!$A$2:$E$18,2)*VLOOKUP($I347,'hist AL dimres'!$A$2:$E$18,2)*VLOOKUP($J347,'hist AL dimres'!$A$2:$E$18,2)*VLOOKUP($K347,'hist AL dimres'!$A$2:$E$18,2)*$E347)*4)/1000000)</f>
        <v>42.467328000000002</v>
      </c>
      <c r="N347" s="77">
        <f>$G347*(((VLOOKUP($H347,'hist AL dimres'!$A$2:$E$18,3)*VLOOKUP($I347,'hist AL dimres'!$A$2:$E$18,3)*VLOOKUP($J347,'hist AL dimres'!$A$2:$E$18,3)*VLOOKUP($K347,'hist AL dimres'!$A$2:$E$18,3)*$E347)*4)/1000000)</f>
        <v>10.616832</v>
      </c>
      <c r="O347" s="77">
        <f>$G347*(((VLOOKUP($H347,'hist AL dimres'!$A$2:$E$18,4)*VLOOKUP($I347,'hist AL dimres'!$A$2:$E$18,4)*VLOOKUP($J347,'hist AL dimres'!$A$2:$E$18,4)*VLOOKUP($K347,'hist AL dimres'!$A$2:$E$18,4)*$E347)*4)/1000000)</f>
        <v>2.6542080000000001</v>
      </c>
      <c r="P347" s="96">
        <f>$G347*(((VLOOKUP($H347,'hist AL dimres'!$A$2:$E$18,5)*VLOOKUP($I347,'hist AL dimres'!$A$2:$E$18,5)*VLOOKUP($J347,'hist AL dimres'!$A$2:$E$18,5)*VLOOKUP($K347,'hist AL dimres'!$A$2:$E$18,5)*$E347)*4)/1000000)</f>
        <v>0.66355200000000003</v>
      </c>
    </row>
    <row r="348" spans="1:16" ht="13">
      <c r="A348" s="16">
        <v>1</v>
      </c>
      <c r="B348" s="17" t="s">
        <v>293</v>
      </c>
      <c r="C348" s="220" t="s">
        <v>1056</v>
      </c>
      <c r="D348" s="75" t="s">
        <v>871</v>
      </c>
      <c r="E348" s="76">
        <v>12</v>
      </c>
      <c r="F348" s="16" t="s">
        <v>702</v>
      </c>
      <c r="G348" s="16">
        <v>1</v>
      </c>
      <c r="H348" s="15" t="s">
        <v>2934</v>
      </c>
      <c r="I348" s="15" t="s">
        <v>2898</v>
      </c>
      <c r="J348" s="15">
        <v>1</v>
      </c>
      <c r="K348" s="15">
        <v>1</v>
      </c>
      <c r="L348" s="16">
        <v>2</v>
      </c>
      <c r="M348" s="77">
        <f>$G348*(((VLOOKUP($H348,'hist AL dimres'!$A$2:$E$18,2)*VLOOKUP($I348,'hist AL dimres'!$A$2:$E$18,2)*VLOOKUP($J348,'hist AL dimres'!$A$2:$E$18,2)*VLOOKUP($K348,'hist AL dimres'!$A$2:$E$18,2)*$E348)*4)/1000000)</f>
        <v>42.467328000000002</v>
      </c>
      <c r="N348" s="77">
        <f>$G348*(((VLOOKUP($H348,'hist AL dimres'!$A$2:$E$18,3)*VLOOKUP($I348,'hist AL dimres'!$A$2:$E$18,3)*VLOOKUP($J348,'hist AL dimres'!$A$2:$E$18,3)*VLOOKUP($K348,'hist AL dimres'!$A$2:$E$18,3)*$E348)*4)/1000000)</f>
        <v>10.616832</v>
      </c>
      <c r="O348" s="77">
        <f>$G348*(((VLOOKUP($H348,'hist AL dimres'!$A$2:$E$18,4)*VLOOKUP($I348,'hist AL dimres'!$A$2:$E$18,4)*VLOOKUP($J348,'hist AL dimres'!$A$2:$E$18,4)*VLOOKUP($K348,'hist AL dimres'!$A$2:$E$18,4)*$E348)*4)/1000000)</f>
        <v>2.6542080000000001</v>
      </c>
      <c r="P348" s="96">
        <f>$G348*(((VLOOKUP($H348,'hist AL dimres'!$A$2:$E$18,5)*VLOOKUP($I348,'hist AL dimres'!$A$2:$E$18,5)*VLOOKUP($J348,'hist AL dimres'!$A$2:$E$18,5)*VLOOKUP($K348,'hist AL dimres'!$A$2:$E$18,5)*$E348)*4)/1000000)</f>
        <v>0.66355200000000003</v>
      </c>
    </row>
    <row r="349" spans="1:16" ht="13">
      <c r="A349" s="16">
        <v>1</v>
      </c>
      <c r="B349" s="17" t="s">
        <v>732</v>
      </c>
      <c r="C349" s="220" t="s">
        <v>1056</v>
      </c>
      <c r="D349" s="75" t="s">
        <v>871</v>
      </c>
      <c r="E349" s="76">
        <v>12</v>
      </c>
      <c r="F349" s="16" t="s">
        <v>702</v>
      </c>
      <c r="G349" s="16">
        <v>1</v>
      </c>
      <c r="H349" s="15" t="s">
        <v>2934</v>
      </c>
      <c r="I349" s="15" t="s">
        <v>2898</v>
      </c>
      <c r="J349" s="15">
        <v>1</v>
      </c>
      <c r="K349" s="15">
        <v>1</v>
      </c>
      <c r="L349" s="16">
        <v>2</v>
      </c>
      <c r="M349" s="77">
        <f>$G349*(((VLOOKUP($H349,'hist AL dimres'!$A$2:$E$18,2)*VLOOKUP($I349,'hist AL dimres'!$A$2:$E$18,2)*VLOOKUP($J349,'hist AL dimres'!$A$2:$E$18,2)*VLOOKUP($K349,'hist AL dimres'!$A$2:$E$18,2)*$E349)*4)/1000000)</f>
        <v>42.467328000000002</v>
      </c>
      <c r="N349" s="77">
        <f>$G349*(((VLOOKUP($H349,'hist AL dimres'!$A$2:$E$18,3)*VLOOKUP($I349,'hist AL dimres'!$A$2:$E$18,3)*VLOOKUP($J349,'hist AL dimres'!$A$2:$E$18,3)*VLOOKUP($K349,'hist AL dimres'!$A$2:$E$18,3)*$E349)*4)/1000000)</f>
        <v>10.616832</v>
      </c>
      <c r="O349" s="77">
        <f>$G349*(((VLOOKUP($H349,'hist AL dimres'!$A$2:$E$18,4)*VLOOKUP($I349,'hist AL dimres'!$A$2:$E$18,4)*VLOOKUP($J349,'hist AL dimres'!$A$2:$E$18,4)*VLOOKUP($K349,'hist AL dimres'!$A$2:$E$18,4)*$E349)*4)/1000000)</f>
        <v>2.6542080000000001</v>
      </c>
      <c r="P349" s="96">
        <f>$G349*(((VLOOKUP($H349,'hist AL dimres'!$A$2:$E$18,5)*VLOOKUP($I349,'hist AL dimres'!$A$2:$E$18,5)*VLOOKUP($J349,'hist AL dimres'!$A$2:$E$18,5)*VLOOKUP($K349,'hist AL dimres'!$A$2:$E$18,5)*$E349)*4)/1000000)</f>
        <v>0.66355200000000003</v>
      </c>
    </row>
    <row r="350" spans="1:16" ht="13">
      <c r="A350" s="16">
        <v>1</v>
      </c>
      <c r="B350" s="17" t="s">
        <v>733</v>
      </c>
      <c r="C350" s="220" t="s">
        <v>1056</v>
      </c>
      <c r="D350" s="75" t="s">
        <v>871</v>
      </c>
      <c r="E350" s="76">
        <v>12</v>
      </c>
      <c r="F350" s="16" t="s">
        <v>702</v>
      </c>
      <c r="G350" s="16">
        <v>1</v>
      </c>
      <c r="H350" s="15" t="s">
        <v>2934</v>
      </c>
      <c r="I350" s="15" t="s">
        <v>2898</v>
      </c>
      <c r="J350" s="15">
        <v>1</v>
      </c>
      <c r="K350" s="15">
        <v>1</v>
      </c>
      <c r="L350" s="16">
        <v>2</v>
      </c>
      <c r="M350" s="77">
        <f>$G350*(((VLOOKUP($H350,'hist AL dimres'!$A$2:$E$18,2)*VLOOKUP($I350,'hist AL dimres'!$A$2:$E$18,2)*VLOOKUP($J350,'hist AL dimres'!$A$2:$E$18,2)*VLOOKUP($K350,'hist AL dimres'!$A$2:$E$18,2)*$E350)*4)/1000000)</f>
        <v>42.467328000000002</v>
      </c>
      <c r="N350" s="77">
        <f>$G350*(((VLOOKUP($H350,'hist AL dimres'!$A$2:$E$18,3)*VLOOKUP($I350,'hist AL dimres'!$A$2:$E$18,3)*VLOOKUP($J350,'hist AL dimres'!$A$2:$E$18,3)*VLOOKUP($K350,'hist AL dimres'!$A$2:$E$18,3)*$E350)*4)/1000000)</f>
        <v>10.616832</v>
      </c>
      <c r="O350" s="77">
        <f>$G350*(((VLOOKUP($H350,'hist AL dimres'!$A$2:$E$18,4)*VLOOKUP($I350,'hist AL dimres'!$A$2:$E$18,4)*VLOOKUP($J350,'hist AL dimres'!$A$2:$E$18,4)*VLOOKUP($K350,'hist AL dimres'!$A$2:$E$18,4)*$E350)*4)/1000000)</f>
        <v>2.6542080000000001</v>
      </c>
      <c r="P350" s="96">
        <f>$G350*(((VLOOKUP($H350,'hist AL dimres'!$A$2:$E$18,5)*VLOOKUP($I350,'hist AL dimres'!$A$2:$E$18,5)*VLOOKUP($J350,'hist AL dimres'!$A$2:$E$18,5)*VLOOKUP($K350,'hist AL dimres'!$A$2:$E$18,5)*$E350)*4)/1000000)</f>
        <v>0.66355200000000003</v>
      </c>
    </row>
    <row r="351" spans="1:16" ht="13">
      <c r="A351" s="16">
        <v>1</v>
      </c>
      <c r="B351" s="17" t="s">
        <v>734</v>
      </c>
      <c r="C351" s="220" t="s">
        <v>1056</v>
      </c>
      <c r="D351" s="75" t="s">
        <v>871</v>
      </c>
      <c r="E351" s="76">
        <v>12</v>
      </c>
      <c r="F351" s="16" t="s">
        <v>702</v>
      </c>
      <c r="G351" s="16">
        <v>1</v>
      </c>
      <c r="H351" s="15" t="s">
        <v>2934</v>
      </c>
      <c r="I351" s="15" t="s">
        <v>2898</v>
      </c>
      <c r="J351" s="15">
        <v>1</v>
      </c>
      <c r="K351" s="15">
        <v>1</v>
      </c>
      <c r="L351" s="16">
        <v>2</v>
      </c>
      <c r="M351" s="77">
        <f>$G351*(((VLOOKUP($H351,'hist AL dimres'!$A$2:$E$18,2)*VLOOKUP($I351,'hist AL dimres'!$A$2:$E$18,2)*VLOOKUP($J351,'hist AL dimres'!$A$2:$E$18,2)*VLOOKUP($K351,'hist AL dimres'!$A$2:$E$18,2)*$E351)*4)/1000000)</f>
        <v>42.467328000000002</v>
      </c>
      <c r="N351" s="77">
        <f>$G351*(((VLOOKUP($H351,'hist AL dimres'!$A$2:$E$18,3)*VLOOKUP($I351,'hist AL dimres'!$A$2:$E$18,3)*VLOOKUP($J351,'hist AL dimres'!$A$2:$E$18,3)*VLOOKUP($K351,'hist AL dimres'!$A$2:$E$18,3)*$E351)*4)/1000000)</f>
        <v>10.616832</v>
      </c>
      <c r="O351" s="77">
        <f>$G351*(((VLOOKUP($H351,'hist AL dimres'!$A$2:$E$18,4)*VLOOKUP($I351,'hist AL dimres'!$A$2:$E$18,4)*VLOOKUP($J351,'hist AL dimres'!$A$2:$E$18,4)*VLOOKUP($K351,'hist AL dimres'!$A$2:$E$18,4)*$E351)*4)/1000000)</f>
        <v>2.6542080000000001</v>
      </c>
      <c r="P351" s="96">
        <f>$G351*(((VLOOKUP($H351,'hist AL dimres'!$A$2:$E$18,5)*VLOOKUP($I351,'hist AL dimres'!$A$2:$E$18,5)*VLOOKUP($J351,'hist AL dimres'!$A$2:$E$18,5)*VLOOKUP($K351,'hist AL dimres'!$A$2:$E$18,5)*$E351)*4)/1000000)</f>
        <v>0.66355200000000003</v>
      </c>
    </row>
    <row r="352" spans="1:16" ht="13">
      <c r="A352" s="16">
        <v>1</v>
      </c>
      <c r="B352" s="17" t="s">
        <v>735</v>
      </c>
      <c r="C352" s="220" t="s">
        <v>1056</v>
      </c>
      <c r="D352" s="75" t="s">
        <v>871</v>
      </c>
      <c r="E352" s="76">
        <v>12</v>
      </c>
      <c r="F352" s="16" t="s">
        <v>702</v>
      </c>
      <c r="G352" s="16">
        <v>1</v>
      </c>
      <c r="H352" s="15" t="s">
        <v>2934</v>
      </c>
      <c r="I352" s="15" t="s">
        <v>2898</v>
      </c>
      <c r="J352" s="15">
        <v>1</v>
      </c>
      <c r="K352" s="15">
        <v>1</v>
      </c>
      <c r="L352" s="16">
        <v>2</v>
      </c>
      <c r="M352" s="77">
        <f>$G352*(((VLOOKUP($H352,'hist AL dimres'!$A$2:$E$18,2)*VLOOKUP($I352,'hist AL dimres'!$A$2:$E$18,2)*VLOOKUP($J352,'hist AL dimres'!$A$2:$E$18,2)*VLOOKUP($K352,'hist AL dimres'!$A$2:$E$18,2)*$E352)*4)/1000000)</f>
        <v>42.467328000000002</v>
      </c>
      <c r="N352" s="77">
        <f>$G352*(((VLOOKUP($H352,'hist AL dimres'!$A$2:$E$18,3)*VLOOKUP($I352,'hist AL dimres'!$A$2:$E$18,3)*VLOOKUP($J352,'hist AL dimres'!$A$2:$E$18,3)*VLOOKUP($K352,'hist AL dimres'!$A$2:$E$18,3)*$E352)*4)/1000000)</f>
        <v>10.616832</v>
      </c>
      <c r="O352" s="77">
        <f>$G352*(((VLOOKUP($H352,'hist AL dimres'!$A$2:$E$18,4)*VLOOKUP($I352,'hist AL dimres'!$A$2:$E$18,4)*VLOOKUP($J352,'hist AL dimres'!$A$2:$E$18,4)*VLOOKUP($K352,'hist AL dimres'!$A$2:$E$18,4)*$E352)*4)/1000000)</f>
        <v>2.6542080000000001</v>
      </c>
      <c r="P352" s="96">
        <f>$G352*(((VLOOKUP($H352,'hist AL dimres'!$A$2:$E$18,5)*VLOOKUP($I352,'hist AL dimres'!$A$2:$E$18,5)*VLOOKUP($J352,'hist AL dimres'!$A$2:$E$18,5)*VLOOKUP($K352,'hist AL dimres'!$A$2:$E$18,5)*$E352)*4)/1000000)</f>
        <v>0.66355200000000003</v>
      </c>
    </row>
    <row r="353" spans="1:16" ht="13">
      <c r="A353" s="16">
        <v>1</v>
      </c>
      <c r="B353" s="17" t="s">
        <v>736</v>
      </c>
      <c r="C353" s="220" t="s">
        <v>1056</v>
      </c>
      <c r="D353" s="75" t="s">
        <v>871</v>
      </c>
      <c r="E353" s="76">
        <v>12</v>
      </c>
      <c r="F353" s="16" t="s">
        <v>702</v>
      </c>
      <c r="G353" s="16">
        <v>1</v>
      </c>
      <c r="H353" s="15" t="s">
        <v>484</v>
      </c>
      <c r="I353" s="15" t="s">
        <v>480</v>
      </c>
      <c r="J353" s="15">
        <v>1</v>
      </c>
      <c r="K353" s="15">
        <v>1</v>
      </c>
      <c r="L353" s="16">
        <v>2</v>
      </c>
      <c r="M353" s="77">
        <f>$G353*(((VLOOKUP($H353,'hist AL dimres'!$A$2:$E$18,2)*VLOOKUP($I353,'hist AL dimres'!$A$2:$E$18,2)*VLOOKUP($J353,'hist AL dimres'!$A$2:$E$18,2)*VLOOKUP($K353,'hist AL dimres'!$A$2:$E$18,2)*$E353)*4)/1000000)</f>
        <v>42.467328000000002</v>
      </c>
      <c r="N353" s="77">
        <f>$G353*(((VLOOKUP($H353,'hist AL dimres'!$A$2:$E$18,3)*VLOOKUP($I353,'hist AL dimres'!$A$2:$E$18,3)*VLOOKUP($J353,'hist AL dimres'!$A$2:$E$18,3)*VLOOKUP($K353,'hist AL dimres'!$A$2:$E$18,3)*$E353)*4)/1000000)</f>
        <v>10.616832</v>
      </c>
      <c r="O353" s="77">
        <f>$G353*(((VLOOKUP($H353,'hist AL dimres'!$A$2:$E$18,4)*VLOOKUP($I353,'hist AL dimres'!$A$2:$E$18,4)*VLOOKUP($J353,'hist AL dimres'!$A$2:$E$18,4)*VLOOKUP($K353,'hist AL dimres'!$A$2:$E$18,4)*$E353)*4)/1000000)</f>
        <v>2.6542080000000001</v>
      </c>
      <c r="P353" s="96">
        <f>$G353*(((VLOOKUP($H353,'hist AL dimres'!$A$2:$E$18,5)*VLOOKUP($I353,'hist AL dimres'!$A$2:$E$18,5)*VLOOKUP($J353,'hist AL dimres'!$A$2:$E$18,5)*VLOOKUP($K353,'hist AL dimres'!$A$2:$E$18,5)*$E353)*4)/1000000)</f>
        <v>0.66355200000000003</v>
      </c>
    </row>
    <row r="354" spans="1:16" ht="13">
      <c r="A354" s="16">
        <v>1</v>
      </c>
      <c r="B354" s="17" t="s">
        <v>531</v>
      </c>
      <c r="C354" s="220" t="s">
        <v>1056</v>
      </c>
      <c r="D354" s="75" t="s">
        <v>871</v>
      </c>
      <c r="E354" s="76">
        <v>12</v>
      </c>
      <c r="F354" s="16" t="s">
        <v>702</v>
      </c>
      <c r="G354" s="16">
        <v>1</v>
      </c>
      <c r="H354" s="15" t="s">
        <v>484</v>
      </c>
      <c r="I354" s="15" t="s">
        <v>480</v>
      </c>
      <c r="J354" s="15">
        <v>1</v>
      </c>
      <c r="K354" s="15">
        <v>1</v>
      </c>
      <c r="L354" s="16">
        <v>2</v>
      </c>
      <c r="M354" s="77">
        <f>$G354*(((VLOOKUP($H354,'hist AL dimres'!$A$2:$E$18,2)*VLOOKUP($I354,'hist AL dimres'!$A$2:$E$18,2)*VLOOKUP($J354,'hist AL dimres'!$A$2:$E$18,2)*VLOOKUP($K354,'hist AL dimres'!$A$2:$E$18,2)*$E354)*4)/1000000)</f>
        <v>42.467328000000002</v>
      </c>
      <c r="N354" s="77">
        <f>$G354*(((VLOOKUP($H354,'hist AL dimres'!$A$2:$E$18,3)*VLOOKUP($I354,'hist AL dimres'!$A$2:$E$18,3)*VLOOKUP($J354,'hist AL dimres'!$A$2:$E$18,3)*VLOOKUP($K354,'hist AL dimres'!$A$2:$E$18,3)*$E354)*4)/1000000)</f>
        <v>10.616832</v>
      </c>
      <c r="O354" s="77">
        <f>$G354*(((VLOOKUP($H354,'hist AL dimres'!$A$2:$E$18,4)*VLOOKUP($I354,'hist AL dimres'!$A$2:$E$18,4)*VLOOKUP($J354,'hist AL dimres'!$A$2:$E$18,4)*VLOOKUP($K354,'hist AL dimres'!$A$2:$E$18,4)*$E354)*4)/1000000)</f>
        <v>2.6542080000000001</v>
      </c>
      <c r="P354" s="96">
        <f>$G354*(((VLOOKUP($H354,'hist AL dimres'!$A$2:$E$18,5)*VLOOKUP($I354,'hist AL dimres'!$A$2:$E$18,5)*VLOOKUP($J354,'hist AL dimres'!$A$2:$E$18,5)*VLOOKUP($K354,'hist AL dimres'!$A$2:$E$18,5)*$E354)*4)/1000000)</f>
        <v>0.66355200000000003</v>
      </c>
    </row>
    <row r="355" spans="1:16" ht="13">
      <c r="A355" s="16">
        <v>1</v>
      </c>
      <c r="B355" s="17" t="s">
        <v>126</v>
      </c>
      <c r="C355" s="220" t="s">
        <v>1056</v>
      </c>
      <c r="D355" s="75" t="s">
        <v>871</v>
      </c>
      <c r="E355" s="76">
        <v>12</v>
      </c>
      <c r="F355" s="16" t="s">
        <v>702</v>
      </c>
      <c r="G355" s="16">
        <v>1</v>
      </c>
      <c r="H355" s="15" t="s">
        <v>2934</v>
      </c>
      <c r="I355" s="15" t="s">
        <v>2898</v>
      </c>
      <c r="J355" s="15">
        <v>1</v>
      </c>
      <c r="K355" s="15">
        <v>1</v>
      </c>
      <c r="L355" s="16">
        <v>2</v>
      </c>
      <c r="M355" s="77">
        <f>$G355*(((VLOOKUP($H355,'hist AL dimres'!$A$2:$E$18,2)*VLOOKUP($I355,'hist AL dimres'!$A$2:$E$18,2)*VLOOKUP($J355,'hist AL dimres'!$A$2:$E$18,2)*VLOOKUP($K355,'hist AL dimres'!$A$2:$E$18,2)*$E355)*4)/1000000)</f>
        <v>42.467328000000002</v>
      </c>
      <c r="N355" s="77">
        <f>$G355*(((VLOOKUP($H355,'hist AL dimres'!$A$2:$E$18,3)*VLOOKUP($I355,'hist AL dimres'!$A$2:$E$18,3)*VLOOKUP($J355,'hist AL dimres'!$A$2:$E$18,3)*VLOOKUP($K355,'hist AL dimres'!$A$2:$E$18,3)*$E355)*4)/1000000)</f>
        <v>10.616832</v>
      </c>
      <c r="O355" s="77">
        <f>$G355*(((VLOOKUP($H355,'hist AL dimres'!$A$2:$E$18,4)*VLOOKUP($I355,'hist AL dimres'!$A$2:$E$18,4)*VLOOKUP($J355,'hist AL dimres'!$A$2:$E$18,4)*VLOOKUP($K355,'hist AL dimres'!$A$2:$E$18,4)*$E355)*4)/1000000)</f>
        <v>2.6542080000000001</v>
      </c>
      <c r="P355" s="96">
        <f>$G355*(((VLOOKUP($H355,'hist AL dimres'!$A$2:$E$18,5)*VLOOKUP($I355,'hist AL dimres'!$A$2:$E$18,5)*VLOOKUP($J355,'hist AL dimres'!$A$2:$E$18,5)*VLOOKUP($K355,'hist AL dimres'!$A$2:$E$18,5)*$E355)*4)/1000000)</f>
        <v>0.66355200000000003</v>
      </c>
    </row>
    <row r="356" spans="1:16" ht="13">
      <c r="A356" s="16">
        <v>1</v>
      </c>
      <c r="B356" s="17" t="s">
        <v>127</v>
      </c>
      <c r="C356" s="220" t="s">
        <v>1056</v>
      </c>
      <c r="D356" s="75" t="s">
        <v>871</v>
      </c>
      <c r="E356" s="76">
        <v>12</v>
      </c>
      <c r="F356" s="16" t="s">
        <v>702</v>
      </c>
      <c r="G356" s="16">
        <v>1</v>
      </c>
      <c r="H356" s="15" t="s">
        <v>2934</v>
      </c>
      <c r="I356" s="15" t="s">
        <v>2898</v>
      </c>
      <c r="J356" s="15">
        <v>1</v>
      </c>
      <c r="K356" s="15">
        <v>1</v>
      </c>
      <c r="L356" s="16">
        <v>2</v>
      </c>
      <c r="M356" s="77">
        <f>$G356*(((VLOOKUP($H356,'hist AL dimres'!$A$2:$E$18,2)*VLOOKUP($I356,'hist AL dimres'!$A$2:$E$18,2)*VLOOKUP($J356,'hist AL dimres'!$A$2:$E$18,2)*VLOOKUP($K356,'hist AL dimres'!$A$2:$E$18,2)*$E356)*4)/1000000)</f>
        <v>42.467328000000002</v>
      </c>
      <c r="N356" s="77">
        <f>$G356*(((VLOOKUP($H356,'hist AL dimres'!$A$2:$E$18,3)*VLOOKUP($I356,'hist AL dimres'!$A$2:$E$18,3)*VLOOKUP($J356,'hist AL dimres'!$A$2:$E$18,3)*VLOOKUP($K356,'hist AL dimres'!$A$2:$E$18,3)*$E356)*4)/1000000)</f>
        <v>10.616832</v>
      </c>
      <c r="O356" s="77">
        <f>$G356*(((VLOOKUP($H356,'hist AL dimres'!$A$2:$E$18,4)*VLOOKUP($I356,'hist AL dimres'!$A$2:$E$18,4)*VLOOKUP($J356,'hist AL dimres'!$A$2:$E$18,4)*VLOOKUP($K356,'hist AL dimres'!$A$2:$E$18,4)*$E356)*4)/1000000)</f>
        <v>2.6542080000000001</v>
      </c>
      <c r="P356" s="96">
        <f>$G356*(((VLOOKUP($H356,'hist AL dimres'!$A$2:$E$18,5)*VLOOKUP($I356,'hist AL dimres'!$A$2:$E$18,5)*VLOOKUP($J356,'hist AL dimres'!$A$2:$E$18,5)*VLOOKUP($K356,'hist AL dimres'!$A$2:$E$18,5)*$E356)*4)/1000000)</f>
        <v>0.66355200000000003</v>
      </c>
    </row>
    <row r="357" spans="1:16" ht="13">
      <c r="A357" s="16">
        <v>1</v>
      </c>
      <c r="B357" s="17" t="s">
        <v>128</v>
      </c>
      <c r="C357" s="220" t="s">
        <v>1056</v>
      </c>
      <c r="D357" s="75" t="s">
        <v>871</v>
      </c>
      <c r="E357" s="76">
        <v>12</v>
      </c>
      <c r="F357" s="16" t="s">
        <v>702</v>
      </c>
      <c r="G357" s="16">
        <v>1</v>
      </c>
      <c r="H357" s="15" t="s">
        <v>2934</v>
      </c>
      <c r="I357" s="15" t="s">
        <v>2898</v>
      </c>
      <c r="J357" s="15">
        <v>1</v>
      </c>
      <c r="K357" s="15">
        <v>1</v>
      </c>
      <c r="L357" s="16">
        <v>2</v>
      </c>
      <c r="M357" s="77">
        <f>$G357*(((VLOOKUP($H357,'hist AL dimres'!$A$2:$E$18,2)*VLOOKUP($I357,'hist AL dimres'!$A$2:$E$18,2)*VLOOKUP($J357,'hist AL dimres'!$A$2:$E$18,2)*VLOOKUP($K357,'hist AL dimres'!$A$2:$E$18,2)*$E357)*4)/1000000)</f>
        <v>42.467328000000002</v>
      </c>
      <c r="N357" s="77">
        <f>$G357*(((VLOOKUP($H357,'hist AL dimres'!$A$2:$E$18,3)*VLOOKUP($I357,'hist AL dimres'!$A$2:$E$18,3)*VLOOKUP($J357,'hist AL dimres'!$A$2:$E$18,3)*VLOOKUP($K357,'hist AL dimres'!$A$2:$E$18,3)*$E357)*4)/1000000)</f>
        <v>10.616832</v>
      </c>
      <c r="O357" s="77">
        <f>$G357*(((VLOOKUP($H357,'hist AL dimres'!$A$2:$E$18,4)*VLOOKUP($I357,'hist AL dimres'!$A$2:$E$18,4)*VLOOKUP($J357,'hist AL dimres'!$A$2:$E$18,4)*VLOOKUP($K357,'hist AL dimres'!$A$2:$E$18,4)*$E357)*4)/1000000)</f>
        <v>2.6542080000000001</v>
      </c>
      <c r="P357" s="96">
        <f>$G357*(((VLOOKUP($H357,'hist AL dimres'!$A$2:$E$18,5)*VLOOKUP($I357,'hist AL dimres'!$A$2:$E$18,5)*VLOOKUP($J357,'hist AL dimres'!$A$2:$E$18,5)*VLOOKUP($K357,'hist AL dimres'!$A$2:$E$18,5)*$E357)*4)/1000000)</f>
        <v>0.66355200000000003</v>
      </c>
    </row>
    <row r="358" spans="1:16" ht="13">
      <c r="A358" s="16">
        <v>1</v>
      </c>
      <c r="B358" s="17" t="s">
        <v>129</v>
      </c>
      <c r="C358" s="220" t="s">
        <v>1056</v>
      </c>
      <c r="D358" s="75" t="s">
        <v>871</v>
      </c>
      <c r="E358" s="76">
        <v>12</v>
      </c>
      <c r="F358" s="16" t="s">
        <v>702</v>
      </c>
      <c r="G358" s="16">
        <v>1</v>
      </c>
      <c r="H358" s="15" t="s">
        <v>2934</v>
      </c>
      <c r="I358" s="15" t="s">
        <v>2898</v>
      </c>
      <c r="J358" s="15">
        <v>1</v>
      </c>
      <c r="K358" s="15">
        <v>1</v>
      </c>
      <c r="L358" s="16">
        <v>2</v>
      </c>
      <c r="M358" s="77">
        <f>$G358*(((VLOOKUP($H358,'hist AL dimres'!$A$2:$E$18,2)*VLOOKUP($I358,'hist AL dimres'!$A$2:$E$18,2)*VLOOKUP($J358,'hist AL dimres'!$A$2:$E$18,2)*VLOOKUP($K358,'hist AL dimres'!$A$2:$E$18,2)*$E358)*4)/1000000)</f>
        <v>42.467328000000002</v>
      </c>
      <c r="N358" s="77">
        <f>$G358*(((VLOOKUP($H358,'hist AL dimres'!$A$2:$E$18,3)*VLOOKUP($I358,'hist AL dimres'!$A$2:$E$18,3)*VLOOKUP($J358,'hist AL dimres'!$A$2:$E$18,3)*VLOOKUP($K358,'hist AL dimres'!$A$2:$E$18,3)*$E358)*4)/1000000)</f>
        <v>10.616832</v>
      </c>
      <c r="O358" s="77">
        <f>$G358*(((VLOOKUP($H358,'hist AL dimres'!$A$2:$E$18,4)*VLOOKUP($I358,'hist AL dimres'!$A$2:$E$18,4)*VLOOKUP($J358,'hist AL dimres'!$A$2:$E$18,4)*VLOOKUP($K358,'hist AL dimres'!$A$2:$E$18,4)*$E358)*4)/1000000)</f>
        <v>2.6542080000000001</v>
      </c>
      <c r="P358" s="96">
        <f>$G358*(((VLOOKUP($H358,'hist AL dimres'!$A$2:$E$18,5)*VLOOKUP($I358,'hist AL dimres'!$A$2:$E$18,5)*VLOOKUP($J358,'hist AL dimres'!$A$2:$E$18,5)*VLOOKUP($K358,'hist AL dimres'!$A$2:$E$18,5)*$E358)*4)/1000000)</f>
        <v>0.66355200000000003</v>
      </c>
    </row>
    <row r="359" spans="1:16" ht="13">
      <c r="A359" s="16">
        <v>1</v>
      </c>
      <c r="B359" s="17" t="s">
        <v>130</v>
      </c>
      <c r="C359" s="220" t="s">
        <v>1056</v>
      </c>
      <c r="D359" s="75" t="s">
        <v>871</v>
      </c>
      <c r="E359" s="76">
        <v>12</v>
      </c>
      <c r="F359" s="16" t="s">
        <v>702</v>
      </c>
      <c r="G359" s="16">
        <v>1</v>
      </c>
      <c r="H359" s="15" t="s">
        <v>2934</v>
      </c>
      <c r="I359" s="15" t="s">
        <v>2898</v>
      </c>
      <c r="J359" s="15">
        <v>1</v>
      </c>
      <c r="K359" s="15">
        <v>1</v>
      </c>
      <c r="L359" s="16">
        <v>2</v>
      </c>
      <c r="M359" s="77">
        <f>$G359*(((VLOOKUP($H359,'hist AL dimres'!$A$2:$E$18,2)*VLOOKUP($I359,'hist AL dimres'!$A$2:$E$18,2)*VLOOKUP($J359,'hist AL dimres'!$A$2:$E$18,2)*VLOOKUP($K359,'hist AL dimres'!$A$2:$E$18,2)*$E359)*4)/1000000)</f>
        <v>42.467328000000002</v>
      </c>
      <c r="N359" s="77">
        <f>$G359*(((VLOOKUP($H359,'hist AL dimres'!$A$2:$E$18,3)*VLOOKUP($I359,'hist AL dimres'!$A$2:$E$18,3)*VLOOKUP($J359,'hist AL dimres'!$A$2:$E$18,3)*VLOOKUP($K359,'hist AL dimres'!$A$2:$E$18,3)*$E359)*4)/1000000)</f>
        <v>10.616832</v>
      </c>
      <c r="O359" s="77">
        <f>$G359*(((VLOOKUP($H359,'hist AL dimres'!$A$2:$E$18,4)*VLOOKUP($I359,'hist AL dimres'!$A$2:$E$18,4)*VLOOKUP($J359,'hist AL dimres'!$A$2:$E$18,4)*VLOOKUP($K359,'hist AL dimres'!$A$2:$E$18,4)*$E359)*4)/1000000)</f>
        <v>2.6542080000000001</v>
      </c>
      <c r="P359" s="96">
        <f>$G359*(((VLOOKUP($H359,'hist AL dimres'!$A$2:$E$18,5)*VLOOKUP($I359,'hist AL dimres'!$A$2:$E$18,5)*VLOOKUP($J359,'hist AL dimres'!$A$2:$E$18,5)*VLOOKUP($K359,'hist AL dimres'!$A$2:$E$18,5)*$E359)*4)/1000000)</f>
        <v>0.66355200000000003</v>
      </c>
    </row>
    <row r="360" spans="1:16" ht="13">
      <c r="A360" s="16">
        <v>1</v>
      </c>
      <c r="B360" s="17" t="s">
        <v>740</v>
      </c>
      <c r="C360" s="220" t="s">
        <v>1056</v>
      </c>
      <c r="D360" s="75" t="s">
        <v>871</v>
      </c>
      <c r="E360" s="76">
        <v>12</v>
      </c>
      <c r="F360" s="16" t="s">
        <v>702</v>
      </c>
      <c r="G360" s="16">
        <v>1</v>
      </c>
      <c r="H360" s="15" t="s">
        <v>2934</v>
      </c>
      <c r="I360" s="15" t="s">
        <v>2898</v>
      </c>
      <c r="J360" s="15">
        <v>1</v>
      </c>
      <c r="K360" s="15">
        <v>1</v>
      </c>
      <c r="L360" s="16">
        <v>2</v>
      </c>
      <c r="M360" s="77">
        <f>$G360*(((VLOOKUP($H360,'hist AL dimres'!$A$2:$E$18,2)*VLOOKUP($I360,'hist AL dimres'!$A$2:$E$18,2)*VLOOKUP($J360,'hist AL dimres'!$A$2:$E$18,2)*VLOOKUP($K360,'hist AL dimres'!$A$2:$E$18,2)*$E360)*4)/1000000)</f>
        <v>42.467328000000002</v>
      </c>
      <c r="N360" s="77">
        <f>$G360*(((VLOOKUP($H360,'hist AL dimres'!$A$2:$E$18,3)*VLOOKUP($I360,'hist AL dimres'!$A$2:$E$18,3)*VLOOKUP($J360,'hist AL dimres'!$A$2:$E$18,3)*VLOOKUP($K360,'hist AL dimres'!$A$2:$E$18,3)*$E360)*4)/1000000)</f>
        <v>10.616832</v>
      </c>
      <c r="O360" s="77">
        <f>$G360*(((VLOOKUP($H360,'hist AL dimres'!$A$2:$E$18,4)*VLOOKUP($I360,'hist AL dimres'!$A$2:$E$18,4)*VLOOKUP($J360,'hist AL dimres'!$A$2:$E$18,4)*VLOOKUP($K360,'hist AL dimres'!$A$2:$E$18,4)*$E360)*4)/1000000)</f>
        <v>2.6542080000000001</v>
      </c>
      <c r="P360" s="96">
        <f>$G360*(((VLOOKUP($H360,'hist AL dimres'!$A$2:$E$18,5)*VLOOKUP($I360,'hist AL dimres'!$A$2:$E$18,5)*VLOOKUP($J360,'hist AL dimres'!$A$2:$E$18,5)*VLOOKUP($K360,'hist AL dimres'!$A$2:$E$18,5)*$E360)*4)/1000000)</f>
        <v>0.66355200000000003</v>
      </c>
    </row>
    <row r="361" spans="1:16" ht="13">
      <c r="A361" s="16">
        <v>1</v>
      </c>
      <c r="B361" s="17" t="s">
        <v>741</v>
      </c>
      <c r="C361" s="220" t="s">
        <v>1056</v>
      </c>
      <c r="D361" s="75" t="s">
        <v>871</v>
      </c>
      <c r="E361" s="76">
        <v>12</v>
      </c>
      <c r="F361" s="16" t="s">
        <v>702</v>
      </c>
      <c r="G361" s="16">
        <v>1</v>
      </c>
      <c r="H361" s="15" t="s">
        <v>2934</v>
      </c>
      <c r="I361" s="15" t="s">
        <v>2898</v>
      </c>
      <c r="J361" s="15">
        <v>1</v>
      </c>
      <c r="K361" s="15">
        <v>1</v>
      </c>
      <c r="L361" s="16">
        <v>2</v>
      </c>
      <c r="M361" s="77">
        <f>$G361*(((VLOOKUP($H361,'hist AL dimres'!$A$2:$E$18,2)*VLOOKUP($I361,'hist AL dimres'!$A$2:$E$18,2)*VLOOKUP($J361,'hist AL dimres'!$A$2:$E$18,2)*VLOOKUP($K361,'hist AL dimres'!$A$2:$E$18,2)*$E361)*4)/1000000)</f>
        <v>42.467328000000002</v>
      </c>
      <c r="N361" s="77">
        <f>$G361*(((VLOOKUP($H361,'hist AL dimres'!$A$2:$E$18,3)*VLOOKUP($I361,'hist AL dimres'!$A$2:$E$18,3)*VLOOKUP($J361,'hist AL dimres'!$A$2:$E$18,3)*VLOOKUP($K361,'hist AL dimres'!$A$2:$E$18,3)*$E361)*4)/1000000)</f>
        <v>10.616832</v>
      </c>
      <c r="O361" s="77">
        <f>$G361*(((VLOOKUP($H361,'hist AL dimres'!$A$2:$E$18,4)*VLOOKUP($I361,'hist AL dimres'!$A$2:$E$18,4)*VLOOKUP($J361,'hist AL dimres'!$A$2:$E$18,4)*VLOOKUP($K361,'hist AL dimres'!$A$2:$E$18,4)*$E361)*4)/1000000)</f>
        <v>2.6542080000000001</v>
      </c>
      <c r="P361" s="96">
        <f>$G361*(((VLOOKUP($H361,'hist AL dimres'!$A$2:$E$18,5)*VLOOKUP($I361,'hist AL dimres'!$A$2:$E$18,5)*VLOOKUP($J361,'hist AL dimres'!$A$2:$E$18,5)*VLOOKUP($K361,'hist AL dimres'!$A$2:$E$18,5)*$E361)*4)/1000000)</f>
        <v>0.66355200000000003</v>
      </c>
    </row>
    <row r="362" spans="1:16" ht="13">
      <c r="A362" s="16">
        <v>1</v>
      </c>
      <c r="B362" s="17" t="s">
        <v>742</v>
      </c>
      <c r="C362" s="220" t="s">
        <v>1056</v>
      </c>
      <c r="D362" s="75" t="s">
        <v>871</v>
      </c>
      <c r="E362" s="76">
        <v>12</v>
      </c>
      <c r="F362" s="16" t="s">
        <v>702</v>
      </c>
      <c r="G362" s="16">
        <v>1</v>
      </c>
      <c r="H362" s="15" t="s">
        <v>2934</v>
      </c>
      <c r="I362" s="15" t="s">
        <v>2898</v>
      </c>
      <c r="J362" s="15">
        <v>1</v>
      </c>
      <c r="K362" s="15">
        <v>1</v>
      </c>
      <c r="L362" s="16">
        <v>2</v>
      </c>
      <c r="M362" s="77">
        <f>$G362*(((VLOOKUP($H362,'hist AL dimres'!$A$2:$E$18,2)*VLOOKUP($I362,'hist AL dimres'!$A$2:$E$18,2)*VLOOKUP($J362,'hist AL dimres'!$A$2:$E$18,2)*VLOOKUP($K362,'hist AL dimres'!$A$2:$E$18,2)*$E362)*4)/1000000)</f>
        <v>42.467328000000002</v>
      </c>
      <c r="N362" s="77">
        <f>$G362*(((VLOOKUP($H362,'hist AL dimres'!$A$2:$E$18,3)*VLOOKUP($I362,'hist AL dimres'!$A$2:$E$18,3)*VLOOKUP($J362,'hist AL dimres'!$A$2:$E$18,3)*VLOOKUP($K362,'hist AL dimres'!$A$2:$E$18,3)*$E362)*4)/1000000)</f>
        <v>10.616832</v>
      </c>
      <c r="O362" s="77">
        <f>$G362*(((VLOOKUP($H362,'hist AL dimres'!$A$2:$E$18,4)*VLOOKUP($I362,'hist AL dimres'!$A$2:$E$18,4)*VLOOKUP($J362,'hist AL dimres'!$A$2:$E$18,4)*VLOOKUP($K362,'hist AL dimres'!$A$2:$E$18,4)*$E362)*4)/1000000)</f>
        <v>2.6542080000000001</v>
      </c>
      <c r="P362" s="96">
        <f>$G362*(((VLOOKUP($H362,'hist AL dimres'!$A$2:$E$18,5)*VLOOKUP($I362,'hist AL dimres'!$A$2:$E$18,5)*VLOOKUP($J362,'hist AL dimres'!$A$2:$E$18,5)*VLOOKUP($K362,'hist AL dimres'!$A$2:$E$18,5)*$E362)*4)/1000000)</f>
        <v>0.66355200000000003</v>
      </c>
    </row>
    <row r="363" spans="1:16" ht="13">
      <c r="A363" s="16">
        <v>1</v>
      </c>
      <c r="B363" s="17" t="s">
        <v>743</v>
      </c>
      <c r="C363" s="220" t="s">
        <v>1056</v>
      </c>
      <c r="D363" s="75" t="s">
        <v>871</v>
      </c>
      <c r="E363" s="76">
        <v>12</v>
      </c>
      <c r="F363" s="16" t="s">
        <v>702</v>
      </c>
      <c r="G363" s="16">
        <v>1</v>
      </c>
      <c r="H363" s="15" t="s">
        <v>2934</v>
      </c>
      <c r="I363" s="15" t="s">
        <v>2898</v>
      </c>
      <c r="J363" s="15">
        <v>1</v>
      </c>
      <c r="K363" s="15">
        <v>1</v>
      </c>
      <c r="L363" s="16">
        <v>2</v>
      </c>
      <c r="M363" s="77">
        <f>$G363*(((VLOOKUP($H363,'hist AL dimres'!$A$2:$E$18,2)*VLOOKUP($I363,'hist AL dimres'!$A$2:$E$18,2)*VLOOKUP($J363,'hist AL dimres'!$A$2:$E$18,2)*VLOOKUP($K363,'hist AL dimres'!$A$2:$E$18,2)*$E363)*4)/1000000)</f>
        <v>42.467328000000002</v>
      </c>
      <c r="N363" s="77">
        <f>$G363*(((VLOOKUP($H363,'hist AL dimres'!$A$2:$E$18,3)*VLOOKUP($I363,'hist AL dimres'!$A$2:$E$18,3)*VLOOKUP($J363,'hist AL dimres'!$A$2:$E$18,3)*VLOOKUP($K363,'hist AL dimres'!$A$2:$E$18,3)*$E363)*4)/1000000)</f>
        <v>10.616832</v>
      </c>
      <c r="O363" s="77">
        <f>$G363*(((VLOOKUP($H363,'hist AL dimres'!$A$2:$E$18,4)*VLOOKUP($I363,'hist AL dimres'!$A$2:$E$18,4)*VLOOKUP($J363,'hist AL dimres'!$A$2:$E$18,4)*VLOOKUP($K363,'hist AL dimres'!$A$2:$E$18,4)*$E363)*4)/1000000)</f>
        <v>2.6542080000000001</v>
      </c>
      <c r="P363" s="96">
        <f>$G363*(((VLOOKUP($H363,'hist AL dimres'!$A$2:$E$18,5)*VLOOKUP($I363,'hist AL dimres'!$A$2:$E$18,5)*VLOOKUP($J363,'hist AL dimres'!$A$2:$E$18,5)*VLOOKUP($K363,'hist AL dimres'!$A$2:$E$18,5)*$E363)*4)/1000000)</f>
        <v>0.66355200000000003</v>
      </c>
    </row>
    <row r="364" spans="1:16" ht="13">
      <c r="A364" s="16">
        <v>1</v>
      </c>
      <c r="B364" s="17" t="s">
        <v>744</v>
      </c>
      <c r="C364" s="220" t="s">
        <v>1056</v>
      </c>
      <c r="D364" s="75" t="s">
        <v>871</v>
      </c>
      <c r="E364" s="76">
        <v>12</v>
      </c>
      <c r="F364" s="16" t="s">
        <v>702</v>
      </c>
      <c r="G364" s="16">
        <v>1</v>
      </c>
      <c r="H364" s="15" t="s">
        <v>2934</v>
      </c>
      <c r="I364" s="15" t="s">
        <v>2898</v>
      </c>
      <c r="J364" s="15">
        <v>1</v>
      </c>
      <c r="K364" s="15">
        <v>1</v>
      </c>
      <c r="L364" s="16">
        <v>2</v>
      </c>
      <c r="M364" s="77">
        <f>$G364*(((VLOOKUP($H364,'hist AL dimres'!$A$2:$E$18,2)*VLOOKUP($I364,'hist AL dimres'!$A$2:$E$18,2)*VLOOKUP($J364,'hist AL dimres'!$A$2:$E$18,2)*VLOOKUP($K364,'hist AL dimres'!$A$2:$E$18,2)*$E364)*4)/1000000)</f>
        <v>42.467328000000002</v>
      </c>
      <c r="N364" s="77">
        <f>$G364*(((VLOOKUP($H364,'hist AL dimres'!$A$2:$E$18,3)*VLOOKUP($I364,'hist AL dimres'!$A$2:$E$18,3)*VLOOKUP($J364,'hist AL dimres'!$A$2:$E$18,3)*VLOOKUP($K364,'hist AL dimres'!$A$2:$E$18,3)*$E364)*4)/1000000)</f>
        <v>10.616832</v>
      </c>
      <c r="O364" s="77">
        <f>$G364*(((VLOOKUP($H364,'hist AL dimres'!$A$2:$E$18,4)*VLOOKUP($I364,'hist AL dimres'!$A$2:$E$18,4)*VLOOKUP($J364,'hist AL dimres'!$A$2:$E$18,4)*VLOOKUP($K364,'hist AL dimres'!$A$2:$E$18,4)*$E364)*4)/1000000)</f>
        <v>2.6542080000000001</v>
      </c>
      <c r="P364" s="96">
        <f>$G364*(((VLOOKUP($H364,'hist AL dimres'!$A$2:$E$18,5)*VLOOKUP($I364,'hist AL dimres'!$A$2:$E$18,5)*VLOOKUP($J364,'hist AL dimres'!$A$2:$E$18,5)*VLOOKUP($K364,'hist AL dimres'!$A$2:$E$18,5)*$E364)*4)/1000000)</f>
        <v>0.66355200000000003</v>
      </c>
    </row>
    <row r="365" spans="1:16" ht="13">
      <c r="A365" s="16">
        <v>1</v>
      </c>
      <c r="B365" s="17" t="s">
        <v>517</v>
      </c>
      <c r="C365" s="220" t="s">
        <v>1056</v>
      </c>
      <c r="D365" s="75" t="s">
        <v>871</v>
      </c>
      <c r="E365" s="76">
        <v>12</v>
      </c>
      <c r="F365" s="16" t="s">
        <v>702</v>
      </c>
      <c r="G365" s="16">
        <v>1</v>
      </c>
      <c r="H365" s="15" t="s">
        <v>2934</v>
      </c>
      <c r="I365" s="15" t="s">
        <v>2898</v>
      </c>
      <c r="J365" s="15">
        <v>1</v>
      </c>
      <c r="K365" s="15">
        <v>1</v>
      </c>
      <c r="L365" s="16">
        <v>2</v>
      </c>
      <c r="M365" s="77">
        <f>$G365*(((VLOOKUP($H365,'hist AL dimres'!$A$2:$E$18,2)*VLOOKUP($I365,'hist AL dimres'!$A$2:$E$18,2)*VLOOKUP($J365,'hist AL dimres'!$A$2:$E$18,2)*VLOOKUP($K365,'hist AL dimres'!$A$2:$E$18,2)*$E365)*4)/1000000)</f>
        <v>42.467328000000002</v>
      </c>
      <c r="N365" s="77">
        <f>$G365*(((VLOOKUP($H365,'hist AL dimres'!$A$2:$E$18,3)*VLOOKUP($I365,'hist AL dimres'!$A$2:$E$18,3)*VLOOKUP($J365,'hist AL dimres'!$A$2:$E$18,3)*VLOOKUP($K365,'hist AL dimres'!$A$2:$E$18,3)*$E365)*4)/1000000)</f>
        <v>10.616832</v>
      </c>
      <c r="O365" s="77">
        <f>$G365*(((VLOOKUP($H365,'hist AL dimres'!$A$2:$E$18,4)*VLOOKUP($I365,'hist AL dimres'!$A$2:$E$18,4)*VLOOKUP($J365,'hist AL dimres'!$A$2:$E$18,4)*VLOOKUP($K365,'hist AL dimres'!$A$2:$E$18,4)*$E365)*4)/1000000)</f>
        <v>2.6542080000000001</v>
      </c>
      <c r="P365" s="96">
        <f>$G365*(((VLOOKUP($H365,'hist AL dimres'!$A$2:$E$18,5)*VLOOKUP($I365,'hist AL dimres'!$A$2:$E$18,5)*VLOOKUP($J365,'hist AL dimres'!$A$2:$E$18,5)*VLOOKUP($K365,'hist AL dimres'!$A$2:$E$18,5)*$E365)*4)/1000000)</f>
        <v>0.66355200000000003</v>
      </c>
    </row>
    <row r="366" spans="1:16" ht="13">
      <c r="A366" s="16">
        <v>1</v>
      </c>
      <c r="B366" s="17" t="s">
        <v>518</v>
      </c>
      <c r="C366" s="220" t="s">
        <v>1056</v>
      </c>
      <c r="D366" s="75" t="s">
        <v>871</v>
      </c>
      <c r="E366" s="76">
        <v>12</v>
      </c>
      <c r="F366" s="16" t="s">
        <v>702</v>
      </c>
      <c r="G366" s="16">
        <v>1</v>
      </c>
      <c r="H366" s="15" t="s">
        <v>2934</v>
      </c>
      <c r="I366" s="15" t="s">
        <v>2898</v>
      </c>
      <c r="J366" s="15">
        <v>1</v>
      </c>
      <c r="K366" s="15">
        <v>1</v>
      </c>
      <c r="L366" s="16">
        <v>2</v>
      </c>
      <c r="M366" s="77">
        <f>$G366*(((VLOOKUP($H366,'hist AL dimres'!$A$2:$E$18,2)*VLOOKUP($I366,'hist AL dimres'!$A$2:$E$18,2)*VLOOKUP($J366,'hist AL dimres'!$A$2:$E$18,2)*VLOOKUP($K366,'hist AL dimres'!$A$2:$E$18,2)*$E366)*4)/1000000)</f>
        <v>42.467328000000002</v>
      </c>
      <c r="N366" s="77">
        <f>$G366*(((VLOOKUP($H366,'hist AL dimres'!$A$2:$E$18,3)*VLOOKUP($I366,'hist AL dimres'!$A$2:$E$18,3)*VLOOKUP($J366,'hist AL dimres'!$A$2:$E$18,3)*VLOOKUP($K366,'hist AL dimres'!$A$2:$E$18,3)*$E366)*4)/1000000)</f>
        <v>10.616832</v>
      </c>
      <c r="O366" s="77">
        <f>$G366*(((VLOOKUP($H366,'hist AL dimres'!$A$2:$E$18,4)*VLOOKUP($I366,'hist AL dimres'!$A$2:$E$18,4)*VLOOKUP($J366,'hist AL dimres'!$A$2:$E$18,4)*VLOOKUP($K366,'hist AL dimres'!$A$2:$E$18,4)*$E366)*4)/1000000)</f>
        <v>2.6542080000000001</v>
      </c>
      <c r="P366" s="96">
        <f>$G366*(((VLOOKUP($H366,'hist AL dimres'!$A$2:$E$18,5)*VLOOKUP($I366,'hist AL dimres'!$A$2:$E$18,5)*VLOOKUP($J366,'hist AL dimres'!$A$2:$E$18,5)*VLOOKUP($K366,'hist AL dimres'!$A$2:$E$18,5)*$E366)*4)/1000000)</f>
        <v>0.66355200000000003</v>
      </c>
    </row>
    <row r="367" spans="1:16" ht="13">
      <c r="A367" s="16">
        <v>1</v>
      </c>
      <c r="B367" s="17" t="s">
        <v>757</v>
      </c>
      <c r="C367" s="220" t="s">
        <v>1056</v>
      </c>
      <c r="D367" s="75" t="s">
        <v>871</v>
      </c>
      <c r="E367" s="76">
        <v>12</v>
      </c>
      <c r="F367" s="16" t="s">
        <v>702</v>
      </c>
      <c r="G367" s="16">
        <v>1</v>
      </c>
      <c r="H367" s="15" t="s">
        <v>2934</v>
      </c>
      <c r="I367" s="15" t="s">
        <v>2898</v>
      </c>
      <c r="J367" s="15">
        <v>1</v>
      </c>
      <c r="K367" s="15">
        <v>1</v>
      </c>
      <c r="L367" s="16">
        <v>2</v>
      </c>
      <c r="M367" s="77">
        <f>$G367*(((VLOOKUP($H367,'hist AL dimres'!$A$2:$E$18,2)*VLOOKUP($I367,'hist AL dimres'!$A$2:$E$18,2)*VLOOKUP($J367,'hist AL dimres'!$A$2:$E$18,2)*VLOOKUP($K367,'hist AL dimres'!$A$2:$E$18,2)*$E367)*4)/1000000)</f>
        <v>42.467328000000002</v>
      </c>
      <c r="N367" s="77">
        <f>$G367*(((VLOOKUP($H367,'hist AL dimres'!$A$2:$E$18,3)*VLOOKUP($I367,'hist AL dimres'!$A$2:$E$18,3)*VLOOKUP($J367,'hist AL dimres'!$A$2:$E$18,3)*VLOOKUP($K367,'hist AL dimres'!$A$2:$E$18,3)*$E367)*4)/1000000)</f>
        <v>10.616832</v>
      </c>
      <c r="O367" s="77">
        <f>$G367*(((VLOOKUP($H367,'hist AL dimres'!$A$2:$E$18,4)*VLOOKUP($I367,'hist AL dimres'!$A$2:$E$18,4)*VLOOKUP($J367,'hist AL dimres'!$A$2:$E$18,4)*VLOOKUP($K367,'hist AL dimres'!$A$2:$E$18,4)*$E367)*4)/1000000)</f>
        <v>2.6542080000000001</v>
      </c>
      <c r="P367" s="96">
        <f>$G367*(((VLOOKUP($H367,'hist AL dimres'!$A$2:$E$18,5)*VLOOKUP($I367,'hist AL dimres'!$A$2:$E$18,5)*VLOOKUP($J367,'hist AL dimres'!$A$2:$E$18,5)*VLOOKUP($K367,'hist AL dimres'!$A$2:$E$18,5)*$E367)*4)/1000000)</f>
        <v>0.66355200000000003</v>
      </c>
    </row>
    <row r="368" spans="1:16" ht="13">
      <c r="A368" s="16">
        <v>1</v>
      </c>
      <c r="B368" s="17" t="s">
        <v>958</v>
      </c>
      <c r="C368" s="220" t="s">
        <v>1056</v>
      </c>
      <c r="D368" s="75" t="s">
        <v>871</v>
      </c>
      <c r="E368" s="76">
        <v>12</v>
      </c>
      <c r="F368" s="16" t="s">
        <v>702</v>
      </c>
      <c r="G368" s="16">
        <v>1</v>
      </c>
      <c r="H368" s="15" t="s">
        <v>2934</v>
      </c>
      <c r="I368" s="15" t="s">
        <v>2898</v>
      </c>
      <c r="J368" s="15">
        <v>1</v>
      </c>
      <c r="K368" s="15">
        <v>1</v>
      </c>
      <c r="L368" s="16">
        <v>2</v>
      </c>
      <c r="M368" s="77">
        <f>$G368*(((VLOOKUP($H368,'hist AL dimres'!$A$2:$E$18,2)*VLOOKUP($I368,'hist AL dimres'!$A$2:$E$18,2)*VLOOKUP($J368,'hist AL dimres'!$A$2:$E$18,2)*VLOOKUP($K368,'hist AL dimres'!$A$2:$E$18,2)*$E368)*4)/1000000)</f>
        <v>42.467328000000002</v>
      </c>
      <c r="N368" s="77">
        <f>$G368*(((VLOOKUP($H368,'hist AL dimres'!$A$2:$E$18,3)*VLOOKUP($I368,'hist AL dimres'!$A$2:$E$18,3)*VLOOKUP($J368,'hist AL dimres'!$A$2:$E$18,3)*VLOOKUP($K368,'hist AL dimres'!$A$2:$E$18,3)*$E368)*4)/1000000)</f>
        <v>10.616832</v>
      </c>
      <c r="O368" s="77">
        <f>$G368*(((VLOOKUP($H368,'hist AL dimres'!$A$2:$E$18,4)*VLOOKUP($I368,'hist AL dimres'!$A$2:$E$18,4)*VLOOKUP($J368,'hist AL dimres'!$A$2:$E$18,4)*VLOOKUP($K368,'hist AL dimres'!$A$2:$E$18,4)*$E368)*4)/1000000)</f>
        <v>2.6542080000000001</v>
      </c>
      <c r="P368" s="96">
        <f>$G368*(((VLOOKUP($H368,'hist AL dimres'!$A$2:$E$18,5)*VLOOKUP($I368,'hist AL dimres'!$A$2:$E$18,5)*VLOOKUP($J368,'hist AL dimres'!$A$2:$E$18,5)*VLOOKUP($K368,'hist AL dimres'!$A$2:$E$18,5)*$E368)*4)/1000000)</f>
        <v>0.66355200000000003</v>
      </c>
    </row>
    <row r="369" spans="1:16" ht="13">
      <c r="A369" s="16">
        <v>1</v>
      </c>
      <c r="B369" s="17" t="s">
        <v>959</v>
      </c>
      <c r="C369" s="220" t="s">
        <v>1056</v>
      </c>
      <c r="D369" s="75" t="s">
        <v>871</v>
      </c>
      <c r="E369" s="76">
        <v>12</v>
      </c>
      <c r="F369" s="16" t="s">
        <v>702</v>
      </c>
      <c r="G369" s="16">
        <v>1</v>
      </c>
      <c r="H369" s="15" t="s">
        <v>2934</v>
      </c>
      <c r="I369" s="15" t="s">
        <v>2898</v>
      </c>
      <c r="J369" s="15">
        <v>1</v>
      </c>
      <c r="K369" s="15">
        <v>1</v>
      </c>
      <c r="L369" s="16">
        <v>2</v>
      </c>
      <c r="M369" s="77">
        <f>$G369*(((VLOOKUP($H369,'hist AL dimres'!$A$2:$E$18,2)*VLOOKUP($I369,'hist AL dimres'!$A$2:$E$18,2)*VLOOKUP($J369,'hist AL dimres'!$A$2:$E$18,2)*VLOOKUP($K369,'hist AL dimres'!$A$2:$E$18,2)*$E369)*4)/1000000)</f>
        <v>42.467328000000002</v>
      </c>
      <c r="N369" s="77">
        <f>$G369*(((VLOOKUP($H369,'hist AL dimres'!$A$2:$E$18,3)*VLOOKUP($I369,'hist AL dimres'!$A$2:$E$18,3)*VLOOKUP($J369,'hist AL dimres'!$A$2:$E$18,3)*VLOOKUP($K369,'hist AL dimres'!$A$2:$E$18,3)*$E369)*4)/1000000)</f>
        <v>10.616832</v>
      </c>
      <c r="O369" s="77">
        <f>$G369*(((VLOOKUP($H369,'hist AL dimres'!$A$2:$E$18,4)*VLOOKUP($I369,'hist AL dimres'!$A$2:$E$18,4)*VLOOKUP($J369,'hist AL dimres'!$A$2:$E$18,4)*VLOOKUP($K369,'hist AL dimres'!$A$2:$E$18,4)*$E369)*4)/1000000)</f>
        <v>2.6542080000000001</v>
      </c>
      <c r="P369" s="96">
        <f>$G369*(((VLOOKUP($H369,'hist AL dimres'!$A$2:$E$18,5)*VLOOKUP($I369,'hist AL dimres'!$A$2:$E$18,5)*VLOOKUP($J369,'hist AL dimres'!$A$2:$E$18,5)*VLOOKUP($K369,'hist AL dimres'!$A$2:$E$18,5)*$E369)*4)/1000000)</f>
        <v>0.66355200000000003</v>
      </c>
    </row>
    <row r="370" spans="1:16" ht="13">
      <c r="A370" s="16">
        <v>1</v>
      </c>
      <c r="B370" s="17" t="s">
        <v>960</v>
      </c>
      <c r="C370" s="220" t="s">
        <v>1056</v>
      </c>
      <c r="D370" s="75" t="s">
        <v>871</v>
      </c>
      <c r="E370" s="76">
        <v>12</v>
      </c>
      <c r="F370" s="16" t="s">
        <v>702</v>
      </c>
      <c r="G370" s="16">
        <v>1</v>
      </c>
      <c r="H370" s="15" t="s">
        <v>2934</v>
      </c>
      <c r="I370" s="15" t="s">
        <v>2898</v>
      </c>
      <c r="J370" s="15">
        <v>1</v>
      </c>
      <c r="K370" s="15">
        <v>1</v>
      </c>
      <c r="L370" s="16">
        <v>2</v>
      </c>
      <c r="M370" s="77">
        <f>$G370*(((VLOOKUP($H370,'hist AL dimres'!$A$2:$E$18,2)*VLOOKUP($I370,'hist AL dimres'!$A$2:$E$18,2)*VLOOKUP($J370,'hist AL dimres'!$A$2:$E$18,2)*VLOOKUP($K370,'hist AL dimres'!$A$2:$E$18,2)*$E370)*4)/1000000)</f>
        <v>42.467328000000002</v>
      </c>
      <c r="N370" s="77">
        <f>$G370*(((VLOOKUP($H370,'hist AL dimres'!$A$2:$E$18,3)*VLOOKUP($I370,'hist AL dimres'!$A$2:$E$18,3)*VLOOKUP($J370,'hist AL dimres'!$A$2:$E$18,3)*VLOOKUP($K370,'hist AL dimres'!$A$2:$E$18,3)*$E370)*4)/1000000)</f>
        <v>10.616832</v>
      </c>
      <c r="O370" s="77">
        <f>$G370*(((VLOOKUP($H370,'hist AL dimres'!$A$2:$E$18,4)*VLOOKUP($I370,'hist AL dimres'!$A$2:$E$18,4)*VLOOKUP($J370,'hist AL dimres'!$A$2:$E$18,4)*VLOOKUP($K370,'hist AL dimres'!$A$2:$E$18,4)*$E370)*4)/1000000)</f>
        <v>2.6542080000000001</v>
      </c>
      <c r="P370" s="96">
        <f>$G370*(((VLOOKUP($H370,'hist AL dimres'!$A$2:$E$18,5)*VLOOKUP($I370,'hist AL dimres'!$A$2:$E$18,5)*VLOOKUP($J370,'hist AL dimres'!$A$2:$E$18,5)*VLOOKUP($K370,'hist AL dimres'!$A$2:$E$18,5)*$E370)*4)/1000000)</f>
        <v>0.66355200000000003</v>
      </c>
    </row>
    <row r="371" spans="1:16" ht="13">
      <c r="A371" s="16">
        <v>1</v>
      </c>
      <c r="B371" s="17" t="s">
        <v>961</v>
      </c>
      <c r="C371" s="220" t="s">
        <v>1056</v>
      </c>
      <c r="D371" s="75" t="s">
        <v>871</v>
      </c>
      <c r="E371" s="76">
        <v>12</v>
      </c>
      <c r="F371" s="16" t="s">
        <v>702</v>
      </c>
      <c r="G371" s="16">
        <v>1</v>
      </c>
      <c r="H371" s="15" t="s">
        <v>2934</v>
      </c>
      <c r="I371" s="15" t="s">
        <v>2898</v>
      </c>
      <c r="J371" s="15">
        <v>1</v>
      </c>
      <c r="K371" s="15">
        <v>1</v>
      </c>
      <c r="L371" s="16">
        <v>2</v>
      </c>
      <c r="M371" s="77">
        <f>$G371*(((VLOOKUP($H371,'hist AL dimres'!$A$2:$E$18,2)*VLOOKUP($I371,'hist AL dimres'!$A$2:$E$18,2)*VLOOKUP($J371,'hist AL dimres'!$A$2:$E$18,2)*VLOOKUP($K371,'hist AL dimres'!$A$2:$E$18,2)*$E371)*4)/1000000)</f>
        <v>42.467328000000002</v>
      </c>
      <c r="N371" s="77">
        <f>$G371*(((VLOOKUP($H371,'hist AL dimres'!$A$2:$E$18,3)*VLOOKUP($I371,'hist AL dimres'!$A$2:$E$18,3)*VLOOKUP($J371,'hist AL dimres'!$A$2:$E$18,3)*VLOOKUP($K371,'hist AL dimres'!$A$2:$E$18,3)*$E371)*4)/1000000)</f>
        <v>10.616832</v>
      </c>
      <c r="O371" s="77">
        <f>$G371*(((VLOOKUP($H371,'hist AL dimres'!$A$2:$E$18,4)*VLOOKUP($I371,'hist AL dimres'!$A$2:$E$18,4)*VLOOKUP($J371,'hist AL dimres'!$A$2:$E$18,4)*VLOOKUP($K371,'hist AL dimres'!$A$2:$E$18,4)*$E371)*4)/1000000)</f>
        <v>2.6542080000000001</v>
      </c>
      <c r="P371" s="96">
        <f>$G371*(((VLOOKUP($H371,'hist AL dimres'!$A$2:$E$18,5)*VLOOKUP($I371,'hist AL dimres'!$A$2:$E$18,5)*VLOOKUP($J371,'hist AL dimres'!$A$2:$E$18,5)*VLOOKUP($K371,'hist AL dimres'!$A$2:$E$18,5)*$E371)*4)/1000000)</f>
        <v>0.66355200000000003</v>
      </c>
    </row>
    <row r="372" spans="1:16" ht="13">
      <c r="A372" s="16">
        <v>1</v>
      </c>
      <c r="B372" s="17" t="s">
        <v>762</v>
      </c>
      <c r="C372" s="220" t="s">
        <v>1056</v>
      </c>
      <c r="D372" s="75" t="s">
        <v>871</v>
      </c>
      <c r="E372" s="76">
        <v>12</v>
      </c>
      <c r="F372" s="16" t="s">
        <v>702</v>
      </c>
      <c r="G372" s="16">
        <v>1</v>
      </c>
      <c r="H372" s="15" t="s">
        <v>2934</v>
      </c>
      <c r="I372" s="15" t="s">
        <v>2898</v>
      </c>
      <c r="J372" s="15">
        <v>1</v>
      </c>
      <c r="K372" s="15">
        <v>1</v>
      </c>
      <c r="L372" s="16">
        <v>2</v>
      </c>
      <c r="M372" s="77">
        <f>$G372*(((VLOOKUP($H372,'hist AL dimres'!$A$2:$E$18,2)*VLOOKUP($I372,'hist AL dimres'!$A$2:$E$18,2)*VLOOKUP($J372,'hist AL dimres'!$A$2:$E$18,2)*VLOOKUP($K372,'hist AL dimres'!$A$2:$E$18,2)*$E372)*4)/1000000)</f>
        <v>42.467328000000002</v>
      </c>
      <c r="N372" s="77">
        <f>$G372*(((VLOOKUP($H372,'hist AL dimres'!$A$2:$E$18,3)*VLOOKUP($I372,'hist AL dimres'!$A$2:$E$18,3)*VLOOKUP($J372,'hist AL dimres'!$A$2:$E$18,3)*VLOOKUP($K372,'hist AL dimres'!$A$2:$E$18,3)*$E372)*4)/1000000)</f>
        <v>10.616832</v>
      </c>
      <c r="O372" s="77">
        <f>$G372*(((VLOOKUP($H372,'hist AL dimres'!$A$2:$E$18,4)*VLOOKUP($I372,'hist AL dimres'!$A$2:$E$18,4)*VLOOKUP($J372,'hist AL dimres'!$A$2:$E$18,4)*VLOOKUP($K372,'hist AL dimres'!$A$2:$E$18,4)*$E372)*4)/1000000)</f>
        <v>2.6542080000000001</v>
      </c>
      <c r="P372" s="96">
        <f>$G372*(((VLOOKUP($H372,'hist AL dimres'!$A$2:$E$18,5)*VLOOKUP($I372,'hist AL dimres'!$A$2:$E$18,5)*VLOOKUP($J372,'hist AL dimres'!$A$2:$E$18,5)*VLOOKUP($K372,'hist AL dimres'!$A$2:$E$18,5)*$E372)*4)/1000000)</f>
        <v>0.66355200000000003</v>
      </c>
    </row>
    <row r="373" spans="1:16" ht="13">
      <c r="A373" s="16">
        <v>1</v>
      </c>
      <c r="B373" s="17" t="s">
        <v>763</v>
      </c>
      <c r="C373" s="220" t="s">
        <v>1056</v>
      </c>
      <c r="D373" s="75" t="s">
        <v>871</v>
      </c>
      <c r="E373" s="76">
        <v>12</v>
      </c>
      <c r="F373" s="16" t="s">
        <v>702</v>
      </c>
      <c r="G373" s="16">
        <v>1</v>
      </c>
      <c r="H373" s="15" t="s">
        <v>2934</v>
      </c>
      <c r="I373" s="15" t="s">
        <v>2898</v>
      </c>
      <c r="J373" s="15">
        <v>1</v>
      </c>
      <c r="K373" s="15">
        <v>1</v>
      </c>
      <c r="L373" s="16">
        <v>2</v>
      </c>
      <c r="M373" s="77">
        <f>$G373*(((VLOOKUP($H373,'hist AL dimres'!$A$2:$E$18,2)*VLOOKUP($I373,'hist AL dimres'!$A$2:$E$18,2)*VLOOKUP($J373,'hist AL dimres'!$A$2:$E$18,2)*VLOOKUP($K373,'hist AL dimres'!$A$2:$E$18,2)*$E373)*4)/1000000)</f>
        <v>42.467328000000002</v>
      </c>
      <c r="N373" s="77">
        <f>$G373*(((VLOOKUP($H373,'hist AL dimres'!$A$2:$E$18,3)*VLOOKUP($I373,'hist AL dimres'!$A$2:$E$18,3)*VLOOKUP($J373,'hist AL dimres'!$A$2:$E$18,3)*VLOOKUP($K373,'hist AL dimres'!$A$2:$E$18,3)*$E373)*4)/1000000)</f>
        <v>10.616832</v>
      </c>
      <c r="O373" s="77">
        <f>$G373*(((VLOOKUP($H373,'hist AL dimres'!$A$2:$E$18,4)*VLOOKUP($I373,'hist AL dimres'!$A$2:$E$18,4)*VLOOKUP($J373,'hist AL dimres'!$A$2:$E$18,4)*VLOOKUP($K373,'hist AL dimres'!$A$2:$E$18,4)*$E373)*4)/1000000)</f>
        <v>2.6542080000000001</v>
      </c>
      <c r="P373" s="96">
        <f>$G373*(((VLOOKUP($H373,'hist AL dimres'!$A$2:$E$18,5)*VLOOKUP($I373,'hist AL dimres'!$A$2:$E$18,5)*VLOOKUP($J373,'hist AL dimres'!$A$2:$E$18,5)*VLOOKUP($K373,'hist AL dimres'!$A$2:$E$18,5)*$E373)*4)/1000000)</f>
        <v>0.66355200000000003</v>
      </c>
    </row>
    <row r="374" spans="1:16" ht="13">
      <c r="A374" s="16">
        <v>1</v>
      </c>
      <c r="B374" s="17" t="s">
        <v>764</v>
      </c>
      <c r="C374" s="220" t="s">
        <v>1056</v>
      </c>
      <c r="D374" s="75" t="s">
        <v>871</v>
      </c>
      <c r="E374" s="76">
        <v>12</v>
      </c>
      <c r="F374" s="16" t="s">
        <v>702</v>
      </c>
      <c r="G374" s="16">
        <v>1</v>
      </c>
      <c r="H374" s="15" t="s">
        <v>2934</v>
      </c>
      <c r="I374" s="15" t="s">
        <v>2898</v>
      </c>
      <c r="J374" s="15">
        <v>1</v>
      </c>
      <c r="K374" s="15">
        <v>1</v>
      </c>
      <c r="L374" s="16">
        <v>2</v>
      </c>
      <c r="M374" s="77">
        <f>$G374*(((VLOOKUP($H374,'hist AL dimres'!$A$2:$E$18,2)*VLOOKUP($I374,'hist AL dimres'!$A$2:$E$18,2)*VLOOKUP($J374,'hist AL dimres'!$A$2:$E$18,2)*VLOOKUP($K374,'hist AL dimres'!$A$2:$E$18,2)*$E374)*4)/1000000)</f>
        <v>42.467328000000002</v>
      </c>
      <c r="N374" s="77">
        <f>$G374*(((VLOOKUP($H374,'hist AL dimres'!$A$2:$E$18,3)*VLOOKUP($I374,'hist AL dimres'!$A$2:$E$18,3)*VLOOKUP($J374,'hist AL dimres'!$A$2:$E$18,3)*VLOOKUP($K374,'hist AL dimres'!$A$2:$E$18,3)*$E374)*4)/1000000)</f>
        <v>10.616832</v>
      </c>
      <c r="O374" s="77">
        <f>$G374*(((VLOOKUP($H374,'hist AL dimres'!$A$2:$E$18,4)*VLOOKUP($I374,'hist AL dimres'!$A$2:$E$18,4)*VLOOKUP($J374,'hist AL dimres'!$A$2:$E$18,4)*VLOOKUP($K374,'hist AL dimres'!$A$2:$E$18,4)*$E374)*4)/1000000)</f>
        <v>2.6542080000000001</v>
      </c>
      <c r="P374" s="96">
        <f>$G374*(((VLOOKUP($H374,'hist AL dimres'!$A$2:$E$18,5)*VLOOKUP($I374,'hist AL dimres'!$A$2:$E$18,5)*VLOOKUP($J374,'hist AL dimres'!$A$2:$E$18,5)*VLOOKUP($K374,'hist AL dimres'!$A$2:$E$18,5)*$E374)*4)/1000000)</f>
        <v>0.66355200000000003</v>
      </c>
    </row>
    <row r="375" spans="1:16" ht="13">
      <c r="A375" s="16">
        <v>1</v>
      </c>
      <c r="B375" s="17" t="s">
        <v>765</v>
      </c>
      <c r="C375" s="220" t="s">
        <v>1056</v>
      </c>
      <c r="D375" s="75" t="s">
        <v>871</v>
      </c>
      <c r="E375" s="76">
        <v>12</v>
      </c>
      <c r="F375" s="16" t="s">
        <v>702</v>
      </c>
      <c r="G375" s="16">
        <v>1</v>
      </c>
      <c r="H375" s="15" t="s">
        <v>2934</v>
      </c>
      <c r="I375" s="15" t="s">
        <v>2898</v>
      </c>
      <c r="J375" s="15">
        <v>1</v>
      </c>
      <c r="K375" s="15">
        <v>1</v>
      </c>
      <c r="L375" s="16">
        <v>2</v>
      </c>
      <c r="M375" s="77">
        <f>$G375*(((VLOOKUP($H375,'hist AL dimres'!$A$2:$E$18,2)*VLOOKUP($I375,'hist AL dimres'!$A$2:$E$18,2)*VLOOKUP($J375,'hist AL dimres'!$A$2:$E$18,2)*VLOOKUP($K375,'hist AL dimres'!$A$2:$E$18,2)*$E375)*4)/1000000)</f>
        <v>42.467328000000002</v>
      </c>
      <c r="N375" s="77">
        <f>$G375*(((VLOOKUP($H375,'hist AL dimres'!$A$2:$E$18,3)*VLOOKUP($I375,'hist AL dimres'!$A$2:$E$18,3)*VLOOKUP($J375,'hist AL dimres'!$A$2:$E$18,3)*VLOOKUP($K375,'hist AL dimres'!$A$2:$E$18,3)*$E375)*4)/1000000)</f>
        <v>10.616832</v>
      </c>
      <c r="O375" s="77">
        <f>$G375*(((VLOOKUP($H375,'hist AL dimres'!$A$2:$E$18,4)*VLOOKUP($I375,'hist AL dimres'!$A$2:$E$18,4)*VLOOKUP($J375,'hist AL dimres'!$A$2:$E$18,4)*VLOOKUP($K375,'hist AL dimres'!$A$2:$E$18,4)*$E375)*4)/1000000)</f>
        <v>2.6542080000000001</v>
      </c>
      <c r="P375" s="96">
        <f>$G375*(((VLOOKUP($H375,'hist AL dimres'!$A$2:$E$18,5)*VLOOKUP($I375,'hist AL dimres'!$A$2:$E$18,5)*VLOOKUP($J375,'hist AL dimres'!$A$2:$E$18,5)*VLOOKUP($K375,'hist AL dimres'!$A$2:$E$18,5)*$E375)*4)/1000000)</f>
        <v>0.66355200000000003</v>
      </c>
    </row>
    <row r="376" spans="1:16" ht="13">
      <c r="A376" s="16">
        <v>1</v>
      </c>
      <c r="B376" s="17" t="s">
        <v>766</v>
      </c>
      <c r="C376" s="220" t="s">
        <v>1056</v>
      </c>
      <c r="D376" s="75" t="s">
        <v>871</v>
      </c>
      <c r="E376" s="76">
        <v>12</v>
      </c>
      <c r="F376" s="16" t="s">
        <v>702</v>
      </c>
      <c r="G376" s="16">
        <v>1</v>
      </c>
      <c r="H376" s="15" t="s">
        <v>484</v>
      </c>
      <c r="I376" s="15" t="s">
        <v>480</v>
      </c>
      <c r="J376" s="15">
        <v>1</v>
      </c>
      <c r="K376" s="15">
        <v>1</v>
      </c>
      <c r="L376" s="16">
        <v>2</v>
      </c>
      <c r="M376" s="77">
        <f>$G376*(((VLOOKUP($H376,'hist AL dimres'!$A$2:$E$18,2)*VLOOKUP($I376,'hist AL dimres'!$A$2:$E$18,2)*VLOOKUP($J376,'hist AL dimres'!$A$2:$E$18,2)*VLOOKUP($K376,'hist AL dimres'!$A$2:$E$18,2)*$E376)*4)/1000000)</f>
        <v>42.467328000000002</v>
      </c>
      <c r="N376" s="77">
        <f>$G376*(((VLOOKUP($H376,'hist AL dimres'!$A$2:$E$18,3)*VLOOKUP($I376,'hist AL dimres'!$A$2:$E$18,3)*VLOOKUP($J376,'hist AL dimres'!$A$2:$E$18,3)*VLOOKUP($K376,'hist AL dimres'!$A$2:$E$18,3)*$E376)*4)/1000000)</f>
        <v>10.616832</v>
      </c>
      <c r="O376" s="77">
        <f>$G376*(((VLOOKUP($H376,'hist AL dimres'!$A$2:$E$18,4)*VLOOKUP($I376,'hist AL dimres'!$A$2:$E$18,4)*VLOOKUP($J376,'hist AL dimres'!$A$2:$E$18,4)*VLOOKUP($K376,'hist AL dimres'!$A$2:$E$18,4)*$E376)*4)/1000000)</f>
        <v>2.6542080000000001</v>
      </c>
      <c r="P376" s="96">
        <f>$G376*(((VLOOKUP($H376,'hist AL dimres'!$A$2:$E$18,5)*VLOOKUP($I376,'hist AL dimres'!$A$2:$E$18,5)*VLOOKUP($J376,'hist AL dimres'!$A$2:$E$18,5)*VLOOKUP($K376,'hist AL dimres'!$A$2:$E$18,5)*$E376)*4)/1000000)</f>
        <v>0.66355200000000003</v>
      </c>
    </row>
    <row r="377" spans="1:16" ht="13">
      <c r="A377" s="16">
        <v>1</v>
      </c>
      <c r="B377" s="17" t="s">
        <v>532</v>
      </c>
      <c r="C377" s="220" t="s">
        <v>1056</v>
      </c>
      <c r="D377" s="75" t="s">
        <v>871</v>
      </c>
      <c r="E377" s="76">
        <v>12</v>
      </c>
      <c r="F377" s="16" t="s">
        <v>702</v>
      </c>
      <c r="G377" s="16">
        <v>1</v>
      </c>
      <c r="H377" s="15" t="s">
        <v>2934</v>
      </c>
      <c r="I377" s="15" t="s">
        <v>2898</v>
      </c>
      <c r="J377" s="15">
        <v>1</v>
      </c>
      <c r="K377" s="15">
        <v>1</v>
      </c>
      <c r="L377" s="16">
        <v>2</v>
      </c>
      <c r="M377" s="77">
        <f>$G377*(((VLOOKUP($H377,'hist AL dimres'!$A$2:$E$18,2)*VLOOKUP($I377,'hist AL dimres'!$A$2:$E$18,2)*VLOOKUP($J377,'hist AL dimres'!$A$2:$E$18,2)*VLOOKUP($K377,'hist AL dimres'!$A$2:$E$18,2)*$E377)*4)/1000000)</f>
        <v>42.467328000000002</v>
      </c>
      <c r="N377" s="77">
        <f>$G377*(((VLOOKUP($H377,'hist AL dimres'!$A$2:$E$18,3)*VLOOKUP($I377,'hist AL dimres'!$A$2:$E$18,3)*VLOOKUP($J377,'hist AL dimres'!$A$2:$E$18,3)*VLOOKUP($K377,'hist AL dimres'!$A$2:$E$18,3)*$E377)*4)/1000000)</f>
        <v>10.616832</v>
      </c>
      <c r="O377" s="77">
        <f>$G377*(((VLOOKUP($H377,'hist AL dimres'!$A$2:$E$18,4)*VLOOKUP($I377,'hist AL dimres'!$A$2:$E$18,4)*VLOOKUP($J377,'hist AL dimres'!$A$2:$E$18,4)*VLOOKUP($K377,'hist AL dimres'!$A$2:$E$18,4)*$E377)*4)/1000000)</f>
        <v>2.6542080000000001</v>
      </c>
      <c r="P377" s="96">
        <f>$G377*(((VLOOKUP($H377,'hist AL dimres'!$A$2:$E$18,5)*VLOOKUP($I377,'hist AL dimres'!$A$2:$E$18,5)*VLOOKUP($J377,'hist AL dimres'!$A$2:$E$18,5)*VLOOKUP($K377,'hist AL dimres'!$A$2:$E$18,5)*$E377)*4)/1000000)</f>
        <v>0.66355200000000003</v>
      </c>
    </row>
    <row r="378" spans="1:16" ht="13">
      <c r="A378" s="16">
        <v>1</v>
      </c>
      <c r="B378" s="17" t="s">
        <v>539</v>
      </c>
      <c r="C378" s="220" t="s">
        <v>1056</v>
      </c>
      <c r="D378" s="75" t="s">
        <v>871</v>
      </c>
      <c r="E378" s="76">
        <v>12</v>
      </c>
      <c r="F378" s="16" t="s">
        <v>702</v>
      </c>
      <c r="G378" s="16">
        <v>1</v>
      </c>
      <c r="H378" s="15" t="s">
        <v>484</v>
      </c>
      <c r="I378" s="15" t="s">
        <v>480</v>
      </c>
      <c r="J378" s="15">
        <v>1</v>
      </c>
      <c r="K378" s="15">
        <v>1</v>
      </c>
      <c r="L378" s="16">
        <v>2</v>
      </c>
      <c r="M378" s="77">
        <f>$G378*(((VLOOKUP($H378,'hist AL dimres'!$A$2:$E$18,2)*VLOOKUP($I378,'hist AL dimres'!$A$2:$E$18,2)*VLOOKUP($J378,'hist AL dimres'!$A$2:$E$18,2)*VLOOKUP($K378,'hist AL dimres'!$A$2:$E$18,2)*$E378)*4)/1000000)</f>
        <v>42.467328000000002</v>
      </c>
      <c r="N378" s="77">
        <f>$G378*(((VLOOKUP($H378,'hist AL dimres'!$A$2:$E$18,3)*VLOOKUP($I378,'hist AL dimres'!$A$2:$E$18,3)*VLOOKUP($J378,'hist AL dimres'!$A$2:$E$18,3)*VLOOKUP($K378,'hist AL dimres'!$A$2:$E$18,3)*$E378)*4)/1000000)</f>
        <v>10.616832</v>
      </c>
      <c r="O378" s="77">
        <f>$G378*(((VLOOKUP($H378,'hist AL dimres'!$A$2:$E$18,4)*VLOOKUP($I378,'hist AL dimres'!$A$2:$E$18,4)*VLOOKUP($J378,'hist AL dimres'!$A$2:$E$18,4)*VLOOKUP($K378,'hist AL dimres'!$A$2:$E$18,4)*$E378)*4)/1000000)</f>
        <v>2.6542080000000001</v>
      </c>
      <c r="P378" s="96">
        <f>$G378*(((VLOOKUP($H378,'hist AL dimres'!$A$2:$E$18,5)*VLOOKUP($I378,'hist AL dimres'!$A$2:$E$18,5)*VLOOKUP($J378,'hist AL dimres'!$A$2:$E$18,5)*VLOOKUP($K378,'hist AL dimres'!$A$2:$E$18,5)*$E378)*4)/1000000)</f>
        <v>0.66355200000000003</v>
      </c>
    </row>
    <row r="379" spans="1:16" ht="13">
      <c r="A379" s="16">
        <v>1</v>
      </c>
      <c r="B379" s="17" t="s">
        <v>540</v>
      </c>
      <c r="C379" s="220" t="s">
        <v>1056</v>
      </c>
      <c r="D379" s="75" t="s">
        <v>871</v>
      </c>
      <c r="E379" s="76">
        <v>12</v>
      </c>
      <c r="F379" s="16" t="s">
        <v>702</v>
      </c>
      <c r="G379" s="16">
        <v>1</v>
      </c>
      <c r="H379" s="15" t="s">
        <v>2934</v>
      </c>
      <c r="I379" s="15" t="s">
        <v>2898</v>
      </c>
      <c r="J379" s="15">
        <v>1</v>
      </c>
      <c r="K379" s="15">
        <v>1</v>
      </c>
      <c r="L379" s="16">
        <v>2</v>
      </c>
      <c r="M379" s="77">
        <f>$G379*(((VLOOKUP($H379,'hist AL dimres'!$A$2:$E$18,2)*VLOOKUP($I379,'hist AL dimres'!$A$2:$E$18,2)*VLOOKUP($J379,'hist AL dimres'!$A$2:$E$18,2)*VLOOKUP($K379,'hist AL dimres'!$A$2:$E$18,2)*$E379)*4)/1000000)</f>
        <v>42.467328000000002</v>
      </c>
      <c r="N379" s="77">
        <f>$G379*(((VLOOKUP($H379,'hist AL dimres'!$A$2:$E$18,3)*VLOOKUP($I379,'hist AL dimres'!$A$2:$E$18,3)*VLOOKUP($J379,'hist AL dimres'!$A$2:$E$18,3)*VLOOKUP($K379,'hist AL dimres'!$A$2:$E$18,3)*$E379)*4)/1000000)</f>
        <v>10.616832</v>
      </c>
      <c r="O379" s="77">
        <f>$G379*(((VLOOKUP($H379,'hist AL dimres'!$A$2:$E$18,4)*VLOOKUP($I379,'hist AL dimres'!$A$2:$E$18,4)*VLOOKUP($J379,'hist AL dimres'!$A$2:$E$18,4)*VLOOKUP($K379,'hist AL dimres'!$A$2:$E$18,4)*$E379)*4)/1000000)</f>
        <v>2.6542080000000001</v>
      </c>
      <c r="P379" s="96">
        <f>$G379*(((VLOOKUP($H379,'hist AL dimres'!$A$2:$E$18,5)*VLOOKUP($I379,'hist AL dimres'!$A$2:$E$18,5)*VLOOKUP($J379,'hist AL dimres'!$A$2:$E$18,5)*VLOOKUP($K379,'hist AL dimres'!$A$2:$E$18,5)*$E379)*4)/1000000)</f>
        <v>0.66355200000000003</v>
      </c>
    </row>
    <row r="380" spans="1:16" ht="13">
      <c r="A380" s="16">
        <v>1</v>
      </c>
      <c r="B380" s="17" t="s">
        <v>541</v>
      </c>
      <c r="C380" s="220" t="s">
        <v>1056</v>
      </c>
      <c r="D380" s="75" t="s">
        <v>871</v>
      </c>
      <c r="E380" s="76">
        <v>12</v>
      </c>
      <c r="F380" s="16" t="s">
        <v>702</v>
      </c>
      <c r="G380" s="16">
        <v>1</v>
      </c>
      <c r="H380" s="15" t="s">
        <v>2934</v>
      </c>
      <c r="I380" s="15" t="s">
        <v>2898</v>
      </c>
      <c r="J380" s="15">
        <v>1</v>
      </c>
      <c r="K380" s="15">
        <v>1</v>
      </c>
      <c r="L380" s="16">
        <v>2</v>
      </c>
      <c r="M380" s="77">
        <f>$G380*(((VLOOKUP($H380,'hist AL dimres'!$A$2:$E$18,2)*VLOOKUP($I380,'hist AL dimres'!$A$2:$E$18,2)*VLOOKUP($J380,'hist AL dimres'!$A$2:$E$18,2)*VLOOKUP($K380,'hist AL dimres'!$A$2:$E$18,2)*$E380)*4)/1000000)</f>
        <v>42.467328000000002</v>
      </c>
      <c r="N380" s="77">
        <f>$G380*(((VLOOKUP($H380,'hist AL dimres'!$A$2:$E$18,3)*VLOOKUP($I380,'hist AL dimres'!$A$2:$E$18,3)*VLOOKUP($J380,'hist AL dimres'!$A$2:$E$18,3)*VLOOKUP($K380,'hist AL dimres'!$A$2:$E$18,3)*$E380)*4)/1000000)</f>
        <v>10.616832</v>
      </c>
      <c r="O380" s="77">
        <f>$G380*(((VLOOKUP($H380,'hist AL dimres'!$A$2:$E$18,4)*VLOOKUP($I380,'hist AL dimres'!$A$2:$E$18,4)*VLOOKUP($J380,'hist AL dimres'!$A$2:$E$18,4)*VLOOKUP($K380,'hist AL dimres'!$A$2:$E$18,4)*$E380)*4)/1000000)</f>
        <v>2.6542080000000001</v>
      </c>
      <c r="P380" s="96">
        <f>$G380*(((VLOOKUP($H380,'hist AL dimres'!$A$2:$E$18,5)*VLOOKUP($I380,'hist AL dimres'!$A$2:$E$18,5)*VLOOKUP($J380,'hist AL dimres'!$A$2:$E$18,5)*VLOOKUP($K380,'hist AL dimres'!$A$2:$E$18,5)*$E380)*4)/1000000)</f>
        <v>0.66355200000000003</v>
      </c>
    </row>
    <row r="381" spans="1:16" ht="13">
      <c r="A381" s="16">
        <v>1</v>
      </c>
      <c r="B381" s="17" t="s">
        <v>542</v>
      </c>
      <c r="C381" s="220" t="s">
        <v>1056</v>
      </c>
      <c r="D381" s="75" t="s">
        <v>871</v>
      </c>
      <c r="E381" s="76">
        <v>12</v>
      </c>
      <c r="F381" s="16" t="s">
        <v>702</v>
      </c>
      <c r="G381" s="16">
        <v>1</v>
      </c>
      <c r="H381" s="15" t="s">
        <v>2934</v>
      </c>
      <c r="I381" s="15" t="s">
        <v>2898</v>
      </c>
      <c r="J381" s="15">
        <v>1</v>
      </c>
      <c r="K381" s="15">
        <v>1</v>
      </c>
      <c r="L381" s="16">
        <v>2</v>
      </c>
      <c r="M381" s="77">
        <f>$G381*(((VLOOKUP($H381,'hist AL dimres'!$A$2:$E$18,2)*VLOOKUP($I381,'hist AL dimres'!$A$2:$E$18,2)*VLOOKUP($J381,'hist AL dimres'!$A$2:$E$18,2)*VLOOKUP($K381,'hist AL dimres'!$A$2:$E$18,2)*$E381)*4)/1000000)</f>
        <v>42.467328000000002</v>
      </c>
      <c r="N381" s="77">
        <f>$G381*(((VLOOKUP($H381,'hist AL dimres'!$A$2:$E$18,3)*VLOOKUP($I381,'hist AL dimres'!$A$2:$E$18,3)*VLOOKUP($J381,'hist AL dimres'!$A$2:$E$18,3)*VLOOKUP($K381,'hist AL dimres'!$A$2:$E$18,3)*$E381)*4)/1000000)</f>
        <v>10.616832</v>
      </c>
      <c r="O381" s="77">
        <f>$G381*(((VLOOKUP($H381,'hist AL dimres'!$A$2:$E$18,4)*VLOOKUP($I381,'hist AL dimres'!$A$2:$E$18,4)*VLOOKUP($J381,'hist AL dimres'!$A$2:$E$18,4)*VLOOKUP($K381,'hist AL dimres'!$A$2:$E$18,4)*$E381)*4)/1000000)</f>
        <v>2.6542080000000001</v>
      </c>
      <c r="P381" s="96">
        <f>$G381*(((VLOOKUP($H381,'hist AL dimres'!$A$2:$E$18,5)*VLOOKUP($I381,'hist AL dimres'!$A$2:$E$18,5)*VLOOKUP($J381,'hist AL dimres'!$A$2:$E$18,5)*VLOOKUP($K381,'hist AL dimres'!$A$2:$E$18,5)*$E381)*4)/1000000)</f>
        <v>0.66355200000000003</v>
      </c>
    </row>
    <row r="382" spans="1:16" ht="13">
      <c r="A382" s="16">
        <v>1</v>
      </c>
      <c r="B382" s="17" t="s">
        <v>543</v>
      </c>
      <c r="C382" s="220" t="s">
        <v>1056</v>
      </c>
      <c r="D382" s="75" t="s">
        <v>871</v>
      </c>
      <c r="E382" s="76">
        <v>12</v>
      </c>
      <c r="F382" s="16" t="s">
        <v>702</v>
      </c>
      <c r="G382" s="16">
        <v>1</v>
      </c>
      <c r="H382" s="15" t="s">
        <v>2934</v>
      </c>
      <c r="I382" s="15" t="s">
        <v>2898</v>
      </c>
      <c r="J382" s="15">
        <v>1</v>
      </c>
      <c r="K382" s="15">
        <v>1</v>
      </c>
      <c r="L382" s="16">
        <v>2</v>
      </c>
      <c r="M382" s="77">
        <f>$G382*(((VLOOKUP($H382,'hist AL dimres'!$A$2:$E$18,2)*VLOOKUP($I382,'hist AL dimres'!$A$2:$E$18,2)*VLOOKUP($J382,'hist AL dimres'!$A$2:$E$18,2)*VLOOKUP($K382,'hist AL dimres'!$A$2:$E$18,2)*$E382)*4)/1000000)</f>
        <v>42.467328000000002</v>
      </c>
      <c r="N382" s="77">
        <f>$G382*(((VLOOKUP($H382,'hist AL dimres'!$A$2:$E$18,3)*VLOOKUP($I382,'hist AL dimres'!$A$2:$E$18,3)*VLOOKUP($J382,'hist AL dimres'!$A$2:$E$18,3)*VLOOKUP($K382,'hist AL dimres'!$A$2:$E$18,3)*$E382)*4)/1000000)</f>
        <v>10.616832</v>
      </c>
      <c r="O382" s="77">
        <f>$G382*(((VLOOKUP($H382,'hist AL dimres'!$A$2:$E$18,4)*VLOOKUP($I382,'hist AL dimres'!$A$2:$E$18,4)*VLOOKUP($J382,'hist AL dimres'!$A$2:$E$18,4)*VLOOKUP($K382,'hist AL dimres'!$A$2:$E$18,4)*$E382)*4)/1000000)</f>
        <v>2.6542080000000001</v>
      </c>
      <c r="P382" s="96">
        <f>$G382*(((VLOOKUP($H382,'hist AL dimres'!$A$2:$E$18,5)*VLOOKUP($I382,'hist AL dimres'!$A$2:$E$18,5)*VLOOKUP($J382,'hist AL dimres'!$A$2:$E$18,5)*VLOOKUP($K382,'hist AL dimres'!$A$2:$E$18,5)*$E382)*4)/1000000)</f>
        <v>0.66355200000000003</v>
      </c>
    </row>
    <row r="383" spans="1:16" ht="13">
      <c r="A383" s="16">
        <v>1</v>
      </c>
      <c r="B383" s="17" t="s">
        <v>544</v>
      </c>
      <c r="C383" s="220" t="s">
        <v>1056</v>
      </c>
      <c r="D383" s="75" t="s">
        <v>871</v>
      </c>
      <c r="E383" s="76">
        <v>12</v>
      </c>
      <c r="F383" s="16" t="s">
        <v>702</v>
      </c>
      <c r="G383" s="16">
        <v>1</v>
      </c>
      <c r="H383" s="15" t="s">
        <v>2934</v>
      </c>
      <c r="I383" s="15" t="s">
        <v>2898</v>
      </c>
      <c r="J383" s="15">
        <v>1</v>
      </c>
      <c r="K383" s="15">
        <v>1</v>
      </c>
      <c r="L383" s="16">
        <v>2</v>
      </c>
      <c r="M383" s="77">
        <f>$G383*(((VLOOKUP($H383,'hist AL dimres'!$A$2:$E$18,2)*VLOOKUP($I383,'hist AL dimres'!$A$2:$E$18,2)*VLOOKUP($J383,'hist AL dimres'!$A$2:$E$18,2)*VLOOKUP($K383,'hist AL dimres'!$A$2:$E$18,2)*$E383)*4)/1000000)</f>
        <v>42.467328000000002</v>
      </c>
      <c r="N383" s="77">
        <f>$G383*(((VLOOKUP($H383,'hist AL dimres'!$A$2:$E$18,3)*VLOOKUP($I383,'hist AL dimres'!$A$2:$E$18,3)*VLOOKUP($J383,'hist AL dimres'!$A$2:$E$18,3)*VLOOKUP($K383,'hist AL dimres'!$A$2:$E$18,3)*$E383)*4)/1000000)</f>
        <v>10.616832</v>
      </c>
      <c r="O383" s="77">
        <f>$G383*(((VLOOKUP($H383,'hist AL dimres'!$A$2:$E$18,4)*VLOOKUP($I383,'hist AL dimres'!$A$2:$E$18,4)*VLOOKUP($J383,'hist AL dimres'!$A$2:$E$18,4)*VLOOKUP($K383,'hist AL dimres'!$A$2:$E$18,4)*$E383)*4)/1000000)</f>
        <v>2.6542080000000001</v>
      </c>
      <c r="P383" s="96">
        <f>$G383*(((VLOOKUP($H383,'hist AL dimres'!$A$2:$E$18,5)*VLOOKUP($I383,'hist AL dimres'!$A$2:$E$18,5)*VLOOKUP($J383,'hist AL dimres'!$A$2:$E$18,5)*VLOOKUP($K383,'hist AL dimres'!$A$2:$E$18,5)*$E383)*4)/1000000)</f>
        <v>0.66355200000000003</v>
      </c>
    </row>
    <row r="384" spans="1:16" ht="13">
      <c r="A384" s="16">
        <v>1</v>
      </c>
      <c r="B384" s="17" t="s">
        <v>545</v>
      </c>
      <c r="C384" s="220" t="s">
        <v>1056</v>
      </c>
      <c r="D384" s="75" t="s">
        <v>871</v>
      </c>
      <c r="E384" s="76">
        <v>12</v>
      </c>
      <c r="F384" s="16" t="s">
        <v>702</v>
      </c>
      <c r="G384" s="16">
        <v>1</v>
      </c>
      <c r="H384" s="15" t="s">
        <v>2934</v>
      </c>
      <c r="I384" s="15" t="s">
        <v>2898</v>
      </c>
      <c r="J384" s="15">
        <v>1</v>
      </c>
      <c r="K384" s="15">
        <v>1</v>
      </c>
      <c r="L384" s="16">
        <v>2</v>
      </c>
      <c r="M384" s="77">
        <f>$G384*(((VLOOKUP($H384,'hist AL dimres'!$A$2:$E$18,2)*VLOOKUP($I384,'hist AL dimres'!$A$2:$E$18,2)*VLOOKUP($J384,'hist AL dimres'!$A$2:$E$18,2)*VLOOKUP($K384,'hist AL dimres'!$A$2:$E$18,2)*$E384)*4)/1000000)</f>
        <v>42.467328000000002</v>
      </c>
      <c r="N384" s="77">
        <f>$G384*(((VLOOKUP($H384,'hist AL dimres'!$A$2:$E$18,3)*VLOOKUP($I384,'hist AL dimres'!$A$2:$E$18,3)*VLOOKUP($J384,'hist AL dimres'!$A$2:$E$18,3)*VLOOKUP($K384,'hist AL dimres'!$A$2:$E$18,3)*$E384)*4)/1000000)</f>
        <v>10.616832</v>
      </c>
      <c r="O384" s="77">
        <f>$G384*(((VLOOKUP($H384,'hist AL dimres'!$A$2:$E$18,4)*VLOOKUP($I384,'hist AL dimres'!$A$2:$E$18,4)*VLOOKUP($J384,'hist AL dimres'!$A$2:$E$18,4)*VLOOKUP($K384,'hist AL dimres'!$A$2:$E$18,4)*$E384)*4)/1000000)</f>
        <v>2.6542080000000001</v>
      </c>
      <c r="P384" s="96">
        <f>$G384*(((VLOOKUP($H384,'hist AL dimres'!$A$2:$E$18,5)*VLOOKUP($I384,'hist AL dimres'!$A$2:$E$18,5)*VLOOKUP($J384,'hist AL dimres'!$A$2:$E$18,5)*VLOOKUP($K384,'hist AL dimres'!$A$2:$E$18,5)*$E384)*4)/1000000)</f>
        <v>0.66355200000000003</v>
      </c>
    </row>
    <row r="385" spans="1:16" ht="13">
      <c r="A385" s="16">
        <v>1</v>
      </c>
      <c r="B385" s="17" t="s">
        <v>546</v>
      </c>
      <c r="C385" s="220" t="s">
        <v>1056</v>
      </c>
      <c r="D385" s="75" t="s">
        <v>871</v>
      </c>
      <c r="E385" s="76">
        <v>12</v>
      </c>
      <c r="F385" s="16" t="s">
        <v>702</v>
      </c>
      <c r="G385" s="16">
        <v>1</v>
      </c>
      <c r="H385" s="15" t="s">
        <v>2934</v>
      </c>
      <c r="I385" s="15" t="s">
        <v>2898</v>
      </c>
      <c r="J385" s="15">
        <v>1</v>
      </c>
      <c r="K385" s="15">
        <v>1</v>
      </c>
      <c r="L385" s="16">
        <v>2</v>
      </c>
      <c r="M385" s="77">
        <f>$G385*(((VLOOKUP($H385,'hist AL dimres'!$A$2:$E$18,2)*VLOOKUP($I385,'hist AL dimres'!$A$2:$E$18,2)*VLOOKUP($J385,'hist AL dimres'!$A$2:$E$18,2)*VLOOKUP($K385,'hist AL dimres'!$A$2:$E$18,2)*$E385)*4)/1000000)</f>
        <v>42.467328000000002</v>
      </c>
      <c r="N385" s="77">
        <f>$G385*(((VLOOKUP($H385,'hist AL dimres'!$A$2:$E$18,3)*VLOOKUP($I385,'hist AL dimres'!$A$2:$E$18,3)*VLOOKUP($J385,'hist AL dimres'!$A$2:$E$18,3)*VLOOKUP($K385,'hist AL dimres'!$A$2:$E$18,3)*$E385)*4)/1000000)</f>
        <v>10.616832</v>
      </c>
      <c r="O385" s="77">
        <f>$G385*(((VLOOKUP($H385,'hist AL dimres'!$A$2:$E$18,4)*VLOOKUP($I385,'hist AL dimres'!$A$2:$E$18,4)*VLOOKUP($J385,'hist AL dimres'!$A$2:$E$18,4)*VLOOKUP($K385,'hist AL dimres'!$A$2:$E$18,4)*$E385)*4)/1000000)</f>
        <v>2.6542080000000001</v>
      </c>
      <c r="P385" s="96">
        <f>$G385*(((VLOOKUP($H385,'hist AL dimres'!$A$2:$E$18,5)*VLOOKUP($I385,'hist AL dimres'!$A$2:$E$18,5)*VLOOKUP($J385,'hist AL dimres'!$A$2:$E$18,5)*VLOOKUP($K385,'hist AL dimres'!$A$2:$E$18,5)*$E385)*4)/1000000)</f>
        <v>0.66355200000000003</v>
      </c>
    </row>
    <row r="386" spans="1:16" ht="13">
      <c r="A386" s="16">
        <v>1</v>
      </c>
      <c r="B386" s="17" t="s">
        <v>547</v>
      </c>
      <c r="C386" s="220" t="s">
        <v>1056</v>
      </c>
      <c r="D386" s="75" t="s">
        <v>871</v>
      </c>
      <c r="E386" s="76">
        <v>12</v>
      </c>
      <c r="F386" s="16" t="s">
        <v>702</v>
      </c>
      <c r="G386" s="16">
        <v>1</v>
      </c>
      <c r="H386" s="15" t="s">
        <v>2934</v>
      </c>
      <c r="I386" s="15" t="s">
        <v>2898</v>
      </c>
      <c r="J386" s="15">
        <v>1</v>
      </c>
      <c r="K386" s="15">
        <v>1</v>
      </c>
      <c r="L386" s="16">
        <v>2</v>
      </c>
      <c r="M386" s="77">
        <f>$G386*(((VLOOKUP($H386,'hist AL dimres'!$A$2:$E$18,2)*VLOOKUP($I386,'hist AL dimres'!$A$2:$E$18,2)*VLOOKUP($J386,'hist AL dimres'!$A$2:$E$18,2)*VLOOKUP($K386,'hist AL dimres'!$A$2:$E$18,2)*$E386)*4)/1000000)</f>
        <v>42.467328000000002</v>
      </c>
      <c r="N386" s="77">
        <f>$G386*(((VLOOKUP($H386,'hist AL dimres'!$A$2:$E$18,3)*VLOOKUP($I386,'hist AL dimres'!$A$2:$E$18,3)*VLOOKUP($J386,'hist AL dimres'!$A$2:$E$18,3)*VLOOKUP($K386,'hist AL dimres'!$A$2:$E$18,3)*$E386)*4)/1000000)</f>
        <v>10.616832</v>
      </c>
      <c r="O386" s="77">
        <f>$G386*(((VLOOKUP($H386,'hist AL dimres'!$A$2:$E$18,4)*VLOOKUP($I386,'hist AL dimres'!$A$2:$E$18,4)*VLOOKUP($J386,'hist AL dimres'!$A$2:$E$18,4)*VLOOKUP($K386,'hist AL dimres'!$A$2:$E$18,4)*$E386)*4)/1000000)</f>
        <v>2.6542080000000001</v>
      </c>
      <c r="P386" s="96">
        <f>$G386*(((VLOOKUP($H386,'hist AL dimres'!$A$2:$E$18,5)*VLOOKUP($I386,'hist AL dimres'!$A$2:$E$18,5)*VLOOKUP($J386,'hist AL dimres'!$A$2:$E$18,5)*VLOOKUP($K386,'hist AL dimres'!$A$2:$E$18,5)*$E386)*4)/1000000)</f>
        <v>0.66355200000000003</v>
      </c>
    </row>
    <row r="387" spans="1:16" ht="13">
      <c r="A387" s="16">
        <v>1</v>
      </c>
      <c r="B387" s="17" t="s">
        <v>548</v>
      </c>
      <c r="C387" s="220" t="s">
        <v>1056</v>
      </c>
      <c r="D387" s="75" t="s">
        <v>871</v>
      </c>
      <c r="E387" s="76">
        <v>12</v>
      </c>
      <c r="F387" s="16" t="s">
        <v>702</v>
      </c>
      <c r="G387" s="16">
        <v>1</v>
      </c>
      <c r="H387" s="15" t="s">
        <v>2934</v>
      </c>
      <c r="I387" s="15" t="s">
        <v>2898</v>
      </c>
      <c r="J387" s="15">
        <v>1</v>
      </c>
      <c r="K387" s="15">
        <v>1</v>
      </c>
      <c r="L387" s="16">
        <v>2</v>
      </c>
      <c r="M387" s="77">
        <f>$G387*(((VLOOKUP($H387,'hist AL dimres'!$A$2:$E$18,2)*VLOOKUP($I387,'hist AL dimres'!$A$2:$E$18,2)*VLOOKUP($J387,'hist AL dimres'!$A$2:$E$18,2)*VLOOKUP($K387,'hist AL dimres'!$A$2:$E$18,2)*$E387)*4)/1000000)</f>
        <v>42.467328000000002</v>
      </c>
      <c r="N387" s="77">
        <f>$G387*(((VLOOKUP($H387,'hist AL dimres'!$A$2:$E$18,3)*VLOOKUP($I387,'hist AL dimres'!$A$2:$E$18,3)*VLOOKUP($J387,'hist AL dimres'!$A$2:$E$18,3)*VLOOKUP($K387,'hist AL dimres'!$A$2:$E$18,3)*$E387)*4)/1000000)</f>
        <v>10.616832</v>
      </c>
      <c r="O387" s="77">
        <f>$G387*(((VLOOKUP($H387,'hist AL dimres'!$A$2:$E$18,4)*VLOOKUP($I387,'hist AL dimres'!$A$2:$E$18,4)*VLOOKUP($J387,'hist AL dimres'!$A$2:$E$18,4)*VLOOKUP($K387,'hist AL dimres'!$A$2:$E$18,4)*$E387)*4)/1000000)</f>
        <v>2.6542080000000001</v>
      </c>
      <c r="P387" s="96">
        <f>$G387*(((VLOOKUP($H387,'hist AL dimres'!$A$2:$E$18,5)*VLOOKUP($I387,'hist AL dimres'!$A$2:$E$18,5)*VLOOKUP($J387,'hist AL dimres'!$A$2:$E$18,5)*VLOOKUP($K387,'hist AL dimres'!$A$2:$E$18,5)*$E387)*4)/1000000)</f>
        <v>0.66355200000000003</v>
      </c>
    </row>
    <row r="388" spans="1:16" ht="13">
      <c r="A388" s="16">
        <v>1</v>
      </c>
      <c r="B388" s="17" t="s">
        <v>549</v>
      </c>
      <c r="C388" s="220" t="s">
        <v>1056</v>
      </c>
      <c r="D388" s="75" t="s">
        <v>871</v>
      </c>
      <c r="E388" s="76">
        <v>12</v>
      </c>
      <c r="F388" s="16" t="s">
        <v>702</v>
      </c>
      <c r="G388" s="16">
        <v>1</v>
      </c>
      <c r="H388" s="15" t="s">
        <v>2934</v>
      </c>
      <c r="I388" s="15" t="s">
        <v>2898</v>
      </c>
      <c r="J388" s="15">
        <v>1</v>
      </c>
      <c r="K388" s="15">
        <v>1</v>
      </c>
      <c r="L388" s="16">
        <v>2</v>
      </c>
      <c r="M388" s="77">
        <f>$G388*(((VLOOKUP($H388,'hist AL dimres'!$A$2:$E$18,2)*VLOOKUP($I388,'hist AL dimres'!$A$2:$E$18,2)*VLOOKUP($J388,'hist AL dimres'!$A$2:$E$18,2)*VLOOKUP($K388,'hist AL dimres'!$A$2:$E$18,2)*$E388)*4)/1000000)</f>
        <v>42.467328000000002</v>
      </c>
      <c r="N388" s="77">
        <f>$G388*(((VLOOKUP($H388,'hist AL dimres'!$A$2:$E$18,3)*VLOOKUP($I388,'hist AL dimres'!$A$2:$E$18,3)*VLOOKUP($J388,'hist AL dimres'!$A$2:$E$18,3)*VLOOKUP($K388,'hist AL dimres'!$A$2:$E$18,3)*$E388)*4)/1000000)</f>
        <v>10.616832</v>
      </c>
      <c r="O388" s="77">
        <f>$G388*(((VLOOKUP($H388,'hist AL dimres'!$A$2:$E$18,4)*VLOOKUP($I388,'hist AL dimres'!$A$2:$E$18,4)*VLOOKUP($J388,'hist AL dimres'!$A$2:$E$18,4)*VLOOKUP($K388,'hist AL dimres'!$A$2:$E$18,4)*$E388)*4)/1000000)</f>
        <v>2.6542080000000001</v>
      </c>
      <c r="P388" s="96">
        <f>$G388*(((VLOOKUP($H388,'hist AL dimres'!$A$2:$E$18,5)*VLOOKUP($I388,'hist AL dimres'!$A$2:$E$18,5)*VLOOKUP($J388,'hist AL dimres'!$A$2:$E$18,5)*VLOOKUP($K388,'hist AL dimres'!$A$2:$E$18,5)*$E388)*4)/1000000)</f>
        <v>0.66355200000000003</v>
      </c>
    </row>
    <row r="389" spans="1:16" ht="13">
      <c r="A389" s="16">
        <v>1</v>
      </c>
      <c r="B389" s="17" t="s">
        <v>788</v>
      </c>
      <c r="C389" s="220" t="s">
        <v>1056</v>
      </c>
      <c r="D389" s="75" t="s">
        <v>871</v>
      </c>
      <c r="E389" s="76">
        <v>12</v>
      </c>
      <c r="F389" s="16" t="s">
        <v>702</v>
      </c>
      <c r="G389" s="16">
        <v>1</v>
      </c>
      <c r="H389" s="15" t="s">
        <v>2934</v>
      </c>
      <c r="I389" s="15" t="s">
        <v>2898</v>
      </c>
      <c r="J389" s="15">
        <v>1</v>
      </c>
      <c r="K389" s="15">
        <v>1</v>
      </c>
      <c r="L389" s="16">
        <v>2</v>
      </c>
      <c r="M389" s="77">
        <f>$G389*(((VLOOKUP($H389,'hist AL dimres'!$A$2:$E$18,2)*VLOOKUP($I389,'hist AL dimres'!$A$2:$E$18,2)*VLOOKUP($J389,'hist AL dimres'!$A$2:$E$18,2)*VLOOKUP($K389,'hist AL dimres'!$A$2:$E$18,2)*$E389)*4)/1000000)</f>
        <v>42.467328000000002</v>
      </c>
      <c r="N389" s="77">
        <f>$G389*(((VLOOKUP($H389,'hist AL dimres'!$A$2:$E$18,3)*VLOOKUP($I389,'hist AL dimres'!$A$2:$E$18,3)*VLOOKUP($J389,'hist AL dimres'!$A$2:$E$18,3)*VLOOKUP($K389,'hist AL dimres'!$A$2:$E$18,3)*$E389)*4)/1000000)</f>
        <v>10.616832</v>
      </c>
      <c r="O389" s="77">
        <f>$G389*(((VLOOKUP($H389,'hist AL dimres'!$A$2:$E$18,4)*VLOOKUP($I389,'hist AL dimres'!$A$2:$E$18,4)*VLOOKUP($J389,'hist AL dimres'!$A$2:$E$18,4)*VLOOKUP($K389,'hist AL dimres'!$A$2:$E$18,4)*$E389)*4)/1000000)</f>
        <v>2.6542080000000001</v>
      </c>
      <c r="P389" s="96">
        <f>$G389*(((VLOOKUP($H389,'hist AL dimres'!$A$2:$E$18,5)*VLOOKUP($I389,'hist AL dimres'!$A$2:$E$18,5)*VLOOKUP($J389,'hist AL dimres'!$A$2:$E$18,5)*VLOOKUP($K389,'hist AL dimres'!$A$2:$E$18,5)*$E389)*4)/1000000)</f>
        <v>0.66355200000000003</v>
      </c>
    </row>
    <row r="390" spans="1:16" ht="13">
      <c r="A390" s="16">
        <v>1</v>
      </c>
      <c r="B390" s="17" t="s">
        <v>789</v>
      </c>
      <c r="C390" s="220" t="s">
        <v>1056</v>
      </c>
      <c r="D390" s="75" t="s">
        <v>871</v>
      </c>
      <c r="E390" s="76">
        <v>12</v>
      </c>
      <c r="F390" s="16" t="s">
        <v>702</v>
      </c>
      <c r="G390" s="16">
        <v>1</v>
      </c>
      <c r="H390" s="15" t="s">
        <v>2934</v>
      </c>
      <c r="I390" s="15" t="s">
        <v>2898</v>
      </c>
      <c r="J390" s="15">
        <v>1</v>
      </c>
      <c r="K390" s="15">
        <v>1</v>
      </c>
      <c r="L390" s="16">
        <v>2</v>
      </c>
      <c r="M390" s="77">
        <f>$G390*(((VLOOKUP($H390,'hist AL dimres'!$A$2:$E$18,2)*VLOOKUP($I390,'hist AL dimres'!$A$2:$E$18,2)*VLOOKUP($J390,'hist AL dimres'!$A$2:$E$18,2)*VLOOKUP($K390,'hist AL dimres'!$A$2:$E$18,2)*$E390)*4)/1000000)</f>
        <v>42.467328000000002</v>
      </c>
      <c r="N390" s="77">
        <f>$G390*(((VLOOKUP($H390,'hist AL dimres'!$A$2:$E$18,3)*VLOOKUP($I390,'hist AL dimres'!$A$2:$E$18,3)*VLOOKUP($J390,'hist AL dimres'!$A$2:$E$18,3)*VLOOKUP($K390,'hist AL dimres'!$A$2:$E$18,3)*$E390)*4)/1000000)</f>
        <v>10.616832</v>
      </c>
      <c r="O390" s="77">
        <f>$G390*(((VLOOKUP($H390,'hist AL dimres'!$A$2:$E$18,4)*VLOOKUP($I390,'hist AL dimres'!$A$2:$E$18,4)*VLOOKUP($J390,'hist AL dimres'!$A$2:$E$18,4)*VLOOKUP($K390,'hist AL dimres'!$A$2:$E$18,4)*$E390)*4)/1000000)</f>
        <v>2.6542080000000001</v>
      </c>
      <c r="P390" s="96">
        <f>$G390*(((VLOOKUP($H390,'hist AL dimres'!$A$2:$E$18,5)*VLOOKUP($I390,'hist AL dimres'!$A$2:$E$18,5)*VLOOKUP($J390,'hist AL dimres'!$A$2:$E$18,5)*VLOOKUP($K390,'hist AL dimres'!$A$2:$E$18,5)*$E390)*4)/1000000)</f>
        <v>0.66355200000000003</v>
      </c>
    </row>
    <row r="391" spans="1:16" ht="13">
      <c r="A391" s="16">
        <v>1</v>
      </c>
      <c r="B391" s="17" t="s">
        <v>790</v>
      </c>
      <c r="C391" s="220" t="s">
        <v>1056</v>
      </c>
      <c r="D391" s="75" t="s">
        <v>871</v>
      </c>
      <c r="E391" s="76">
        <v>12</v>
      </c>
      <c r="F391" s="16" t="s">
        <v>702</v>
      </c>
      <c r="G391" s="16">
        <v>1</v>
      </c>
      <c r="H391" s="15" t="s">
        <v>2934</v>
      </c>
      <c r="I391" s="15" t="s">
        <v>2898</v>
      </c>
      <c r="J391" s="15">
        <v>1</v>
      </c>
      <c r="K391" s="15">
        <v>1</v>
      </c>
      <c r="L391" s="16">
        <v>2</v>
      </c>
      <c r="M391" s="77">
        <f>$G391*(((VLOOKUP($H391,'hist AL dimres'!$A$2:$E$18,2)*VLOOKUP($I391,'hist AL dimres'!$A$2:$E$18,2)*VLOOKUP($J391,'hist AL dimres'!$A$2:$E$18,2)*VLOOKUP($K391,'hist AL dimres'!$A$2:$E$18,2)*$E391)*4)/1000000)</f>
        <v>42.467328000000002</v>
      </c>
      <c r="N391" s="77">
        <f>$G391*(((VLOOKUP($H391,'hist AL dimres'!$A$2:$E$18,3)*VLOOKUP($I391,'hist AL dimres'!$A$2:$E$18,3)*VLOOKUP($J391,'hist AL dimres'!$A$2:$E$18,3)*VLOOKUP($K391,'hist AL dimres'!$A$2:$E$18,3)*$E391)*4)/1000000)</f>
        <v>10.616832</v>
      </c>
      <c r="O391" s="77">
        <f>$G391*(((VLOOKUP($H391,'hist AL dimres'!$A$2:$E$18,4)*VLOOKUP($I391,'hist AL dimres'!$A$2:$E$18,4)*VLOOKUP($J391,'hist AL dimres'!$A$2:$E$18,4)*VLOOKUP($K391,'hist AL dimres'!$A$2:$E$18,4)*$E391)*4)/1000000)</f>
        <v>2.6542080000000001</v>
      </c>
      <c r="P391" s="96">
        <f>$G391*(((VLOOKUP($H391,'hist AL dimres'!$A$2:$E$18,5)*VLOOKUP($I391,'hist AL dimres'!$A$2:$E$18,5)*VLOOKUP($J391,'hist AL dimres'!$A$2:$E$18,5)*VLOOKUP($K391,'hist AL dimres'!$A$2:$E$18,5)*$E391)*4)/1000000)</f>
        <v>0.66355200000000003</v>
      </c>
    </row>
    <row r="392" spans="1:16" ht="13">
      <c r="A392" s="16">
        <v>1</v>
      </c>
      <c r="B392" s="17" t="s">
        <v>791</v>
      </c>
      <c r="C392" s="220" t="s">
        <v>1056</v>
      </c>
      <c r="D392" s="75" t="s">
        <v>871</v>
      </c>
      <c r="E392" s="76">
        <v>12</v>
      </c>
      <c r="F392" s="16" t="s">
        <v>702</v>
      </c>
      <c r="G392" s="16">
        <v>1</v>
      </c>
      <c r="H392" s="15" t="s">
        <v>2934</v>
      </c>
      <c r="I392" s="15" t="s">
        <v>2898</v>
      </c>
      <c r="J392" s="15">
        <v>1</v>
      </c>
      <c r="K392" s="15">
        <v>1</v>
      </c>
      <c r="L392" s="16">
        <v>2</v>
      </c>
      <c r="M392" s="77">
        <f>$G392*(((VLOOKUP($H392,'hist AL dimres'!$A$2:$E$18,2)*VLOOKUP($I392,'hist AL dimres'!$A$2:$E$18,2)*VLOOKUP($J392,'hist AL dimres'!$A$2:$E$18,2)*VLOOKUP($K392,'hist AL dimres'!$A$2:$E$18,2)*$E392)*4)/1000000)</f>
        <v>42.467328000000002</v>
      </c>
      <c r="N392" s="77">
        <f>$G392*(((VLOOKUP($H392,'hist AL dimres'!$A$2:$E$18,3)*VLOOKUP($I392,'hist AL dimres'!$A$2:$E$18,3)*VLOOKUP($J392,'hist AL dimres'!$A$2:$E$18,3)*VLOOKUP($K392,'hist AL dimres'!$A$2:$E$18,3)*$E392)*4)/1000000)</f>
        <v>10.616832</v>
      </c>
      <c r="O392" s="77">
        <f>$G392*(((VLOOKUP($H392,'hist AL dimres'!$A$2:$E$18,4)*VLOOKUP($I392,'hist AL dimres'!$A$2:$E$18,4)*VLOOKUP($J392,'hist AL dimres'!$A$2:$E$18,4)*VLOOKUP($K392,'hist AL dimres'!$A$2:$E$18,4)*$E392)*4)/1000000)</f>
        <v>2.6542080000000001</v>
      </c>
      <c r="P392" s="96">
        <f>$G392*(((VLOOKUP($H392,'hist AL dimres'!$A$2:$E$18,5)*VLOOKUP($I392,'hist AL dimres'!$A$2:$E$18,5)*VLOOKUP($J392,'hist AL dimres'!$A$2:$E$18,5)*VLOOKUP($K392,'hist AL dimres'!$A$2:$E$18,5)*$E392)*4)/1000000)</f>
        <v>0.66355200000000003</v>
      </c>
    </row>
    <row r="393" spans="1:16" ht="13">
      <c r="A393" s="16">
        <v>1</v>
      </c>
      <c r="B393" s="17" t="s">
        <v>792</v>
      </c>
      <c r="C393" s="220" t="s">
        <v>1056</v>
      </c>
      <c r="D393" s="75" t="s">
        <v>871</v>
      </c>
      <c r="E393" s="76">
        <v>12</v>
      </c>
      <c r="F393" s="16" t="s">
        <v>702</v>
      </c>
      <c r="G393" s="16">
        <v>1</v>
      </c>
      <c r="H393" s="15" t="s">
        <v>2934</v>
      </c>
      <c r="I393" s="15" t="s">
        <v>2898</v>
      </c>
      <c r="J393" s="15">
        <v>1</v>
      </c>
      <c r="K393" s="15">
        <v>1</v>
      </c>
      <c r="L393" s="16">
        <v>2</v>
      </c>
      <c r="M393" s="77">
        <f>$G393*(((VLOOKUP($H393,'hist AL dimres'!$A$2:$E$18,2)*VLOOKUP($I393,'hist AL dimres'!$A$2:$E$18,2)*VLOOKUP($J393,'hist AL dimres'!$A$2:$E$18,2)*VLOOKUP($K393,'hist AL dimres'!$A$2:$E$18,2)*$E393)*4)/1000000)</f>
        <v>42.467328000000002</v>
      </c>
      <c r="N393" s="77">
        <f>$G393*(((VLOOKUP($H393,'hist AL dimres'!$A$2:$E$18,3)*VLOOKUP($I393,'hist AL dimres'!$A$2:$E$18,3)*VLOOKUP($J393,'hist AL dimres'!$A$2:$E$18,3)*VLOOKUP($K393,'hist AL dimres'!$A$2:$E$18,3)*$E393)*4)/1000000)</f>
        <v>10.616832</v>
      </c>
      <c r="O393" s="77">
        <f>$G393*(((VLOOKUP($H393,'hist AL dimres'!$A$2:$E$18,4)*VLOOKUP($I393,'hist AL dimres'!$A$2:$E$18,4)*VLOOKUP($J393,'hist AL dimres'!$A$2:$E$18,4)*VLOOKUP($K393,'hist AL dimres'!$A$2:$E$18,4)*$E393)*4)/1000000)</f>
        <v>2.6542080000000001</v>
      </c>
      <c r="P393" s="96">
        <f>$G393*(((VLOOKUP($H393,'hist AL dimres'!$A$2:$E$18,5)*VLOOKUP($I393,'hist AL dimres'!$A$2:$E$18,5)*VLOOKUP($J393,'hist AL dimres'!$A$2:$E$18,5)*VLOOKUP($K393,'hist AL dimres'!$A$2:$E$18,5)*$E393)*4)/1000000)</f>
        <v>0.66355200000000003</v>
      </c>
    </row>
    <row r="394" spans="1:16" ht="13">
      <c r="A394" s="16">
        <v>1</v>
      </c>
      <c r="B394" s="17" t="s">
        <v>793</v>
      </c>
      <c r="C394" s="220" t="s">
        <v>1056</v>
      </c>
      <c r="D394" s="75" t="s">
        <v>871</v>
      </c>
      <c r="E394" s="76">
        <v>12</v>
      </c>
      <c r="F394" s="16" t="s">
        <v>702</v>
      </c>
      <c r="G394" s="16">
        <v>1</v>
      </c>
      <c r="H394" s="15" t="s">
        <v>2934</v>
      </c>
      <c r="I394" s="15" t="s">
        <v>2898</v>
      </c>
      <c r="J394" s="15" t="s">
        <v>482</v>
      </c>
      <c r="K394" s="15">
        <v>1</v>
      </c>
      <c r="L394" s="16">
        <v>3</v>
      </c>
      <c r="M394" s="77">
        <f>$G394*(((VLOOKUP($H394,'hist AL dimres'!$A$2:$E$18,2)*VLOOKUP($I394,'hist AL dimres'!$A$2:$E$18,2)*VLOOKUP($J394,'hist AL dimres'!$A$2:$E$18,2)*VLOOKUP($K394,'hist AL dimres'!$A$2:$E$18,2)*$E394)*4)/1000000)</f>
        <v>637.00991999999997</v>
      </c>
      <c r="N394" s="77">
        <f>$G394*(((VLOOKUP($H394,'hist AL dimres'!$A$2:$E$18,3)*VLOOKUP($I394,'hist AL dimres'!$A$2:$E$18,3)*VLOOKUP($J394,'hist AL dimres'!$A$2:$E$18,3)*VLOOKUP($K394,'hist AL dimres'!$A$2:$E$18,3)*$E394)*4)/1000000)</f>
        <v>159.25247999999999</v>
      </c>
      <c r="O394" s="77">
        <f>$G394*(((VLOOKUP($H394,'hist AL dimres'!$A$2:$E$18,4)*VLOOKUP($I394,'hist AL dimres'!$A$2:$E$18,4)*VLOOKUP($J394,'hist AL dimres'!$A$2:$E$18,4)*VLOOKUP($K394,'hist AL dimres'!$A$2:$E$18,4)*$E394)*4)/1000000)</f>
        <v>39.813119999999998</v>
      </c>
      <c r="P394" s="96">
        <f>$G394*(((VLOOKUP($H394,'hist AL dimres'!$A$2:$E$18,5)*VLOOKUP($I394,'hist AL dimres'!$A$2:$E$18,5)*VLOOKUP($J394,'hist AL dimres'!$A$2:$E$18,5)*VLOOKUP($K394,'hist AL dimres'!$A$2:$E$18,5)*$E394)*4)/1000000)</f>
        <v>9.9532799999999995</v>
      </c>
    </row>
    <row r="395" spans="1:16" ht="13">
      <c r="A395" s="16">
        <v>1</v>
      </c>
      <c r="B395" s="17" t="s">
        <v>794</v>
      </c>
      <c r="C395" s="220" t="s">
        <v>1056</v>
      </c>
      <c r="D395" s="75" t="s">
        <v>871</v>
      </c>
      <c r="E395" s="76">
        <v>12</v>
      </c>
      <c r="F395" s="16" t="s">
        <v>702</v>
      </c>
      <c r="G395" s="16">
        <v>1</v>
      </c>
      <c r="H395" s="15" t="s">
        <v>2934</v>
      </c>
      <c r="I395" s="15" t="s">
        <v>2898</v>
      </c>
      <c r="J395" s="15" t="s">
        <v>482</v>
      </c>
      <c r="K395" s="15">
        <v>1</v>
      </c>
      <c r="L395" s="16">
        <v>3</v>
      </c>
      <c r="M395" s="77">
        <f>$G395*(((VLOOKUP($H395,'hist AL dimres'!$A$2:$E$18,2)*VLOOKUP($I395,'hist AL dimres'!$A$2:$E$18,2)*VLOOKUP($J395,'hist AL dimres'!$A$2:$E$18,2)*VLOOKUP($K395,'hist AL dimres'!$A$2:$E$18,2)*$E395)*4)/1000000)</f>
        <v>637.00991999999997</v>
      </c>
      <c r="N395" s="77">
        <f>$G395*(((VLOOKUP($H395,'hist AL dimres'!$A$2:$E$18,3)*VLOOKUP($I395,'hist AL dimres'!$A$2:$E$18,3)*VLOOKUP($J395,'hist AL dimres'!$A$2:$E$18,3)*VLOOKUP($K395,'hist AL dimres'!$A$2:$E$18,3)*$E395)*4)/1000000)</f>
        <v>159.25247999999999</v>
      </c>
      <c r="O395" s="77">
        <f>$G395*(((VLOOKUP($H395,'hist AL dimres'!$A$2:$E$18,4)*VLOOKUP($I395,'hist AL dimres'!$A$2:$E$18,4)*VLOOKUP($J395,'hist AL dimres'!$A$2:$E$18,4)*VLOOKUP($K395,'hist AL dimres'!$A$2:$E$18,4)*$E395)*4)/1000000)</f>
        <v>39.813119999999998</v>
      </c>
      <c r="P395" s="96">
        <f>$G395*(((VLOOKUP($H395,'hist AL dimres'!$A$2:$E$18,5)*VLOOKUP($I395,'hist AL dimres'!$A$2:$E$18,5)*VLOOKUP($J395,'hist AL dimres'!$A$2:$E$18,5)*VLOOKUP($K395,'hist AL dimres'!$A$2:$E$18,5)*$E395)*4)/1000000)</f>
        <v>9.9532799999999995</v>
      </c>
    </row>
    <row r="396" spans="1:16" ht="13">
      <c r="A396" s="16">
        <v>1</v>
      </c>
      <c r="B396" s="17" t="s">
        <v>795</v>
      </c>
      <c r="C396" s="220" t="s">
        <v>1056</v>
      </c>
      <c r="D396" s="75" t="s">
        <v>871</v>
      </c>
      <c r="E396" s="76">
        <v>12</v>
      </c>
      <c r="F396" s="16" t="s">
        <v>702</v>
      </c>
      <c r="G396" s="16">
        <v>1</v>
      </c>
      <c r="H396" s="15" t="s">
        <v>2934</v>
      </c>
      <c r="I396" s="15" t="s">
        <v>2898</v>
      </c>
      <c r="J396" s="15" t="s">
        <v>482</v>
      </c>
      <c r="K396" s="15">
        <v>1</v>
      </c>
      <c r="L396" s="16">
        <v>3</v>
      </c>
      <c r="M396" s="77">
        <f>$G396*(((VLOOKUP($H396,'hist AL dimres'!$A$2:$E$18,2)*VLOOKUP($I396,'hist AL dimres'!$A$2:$E$18,2)*VLOOKUP($J396,'hist AL dimres'!$A$2:$E$18,2)*VLOOKUP($K396,'hist AL dimres'!$A$2:$E$18,2)*$E396)*4)/1000000)</f>
        <v>637.00991999999997</v>
      </c>
      <c r="N396" s="77">
        <f>$G396*(((VLOOKUP($H396,'hist AL dimres'!$A$2:$E$18,3)*VLOOKUP($I396,'hist AL dimres'!$A$2:$E$18,3)*VLOOKUP($J396,'hist AL dimres'!$A$2:$E$18,3)*VLOOKUP($K396,'hist AL dimres'!$A$2:$E$18,3)*$E396)*4)/1000000)</f>
        <v>159.25247999999999</v>
      </c>
      <c r="O396" s="77">
        <f>$G396*(((VLOOKUP($H396,'hist AL dimres'!$A$2:$E$18,4)*VLOOKUP($I396,'hist AL dimres'!$A$2:$E$18,4)*VLOOKUP($J396,'hist AL dimres'!$A$2:$E$18,4)*VLOOKUP($K396,'hist AL dimres'!$A$2:$E$18,4)*$E396)*4)/1000000)</f>
        <v>39.813119999999998</v>
      </c>
      <c r="P396" s="96">
        <f>$G396*(((VLOOKUP($H396,'hist AL dimres'!$A$2:$E$18,5)*VLOOKUP($I396,'hist AL dimres'!$A$2:$E$18,5)*VLOOKUP($J396,'hist AL dimres'!$A$2:$E$18,5)*VLOOKUP($K396,'hist AL dimres'!$A$2:$E$18,5)*$E396)*4)/1000000)</f>
        <v>9.9532799999999995</v>
      </c>
    </row>
    <row r="397" spans="1:16" ht="13">
      <c r="A397" s="16">
        <v>1</v>
      </c>
      <c r="B397" s="17" t="s">
        <v>796</v>
      </c>
      <c r="C397" s="220" t="s">
        <v>1056</v>
      </c>
      <c r="D397" s="75" t="s">
        <v>871</v>
      </c>
      <c r="E397" s="76">
        <v>12</v>
      </c>
      <c r="F397" s="16" t="s">
        <v>702</v>
      </c>
      <c r="G397" s="16">
        <v>1</v>
      </c>
      <c r="H397" s="15" t="s">
        <v>2934</v>
      </c>
      <c r="I397" s="15" t="s">
        <v>2898</v>
      </c>
      <c r="J397" s="15">
        <v>1</v>
      </c>
      <c r="K397" s="15">
        <v>1</v>
      </c>
      <c r="L397" s="16">
        <v>2</v>
      </c>
      <c r="M397" s="77">
        <f>$G397*(((VLOOKUP($H397,'hist AL dimres'!$A$2:$E$18,2)*VLOOKUP($I397,'hist AL dimres'!$A$2:$E$18,2)*VLOOKUP($J397,'hist AL dimres'!$A$2:$E$18,2)*VLOOKUP($K397,'hist AL dimres'!$A$2:$E$18,2)*$E397)*4)/1000000)</f>
        <v>42.467328000000002</v>
      </c>
      <c r="N397" s="77">
        <f>$G397*(((VLOOKUP($H397,'hist AL dimres'!$A$2:$E$18,3)*VLOOKUP($I397,'hist AL dimres'!$A$2:$E$18,3)*VLOOKUP($J397,'hist AL dimres'!$A$2:$E$18,3)*VLOOKUP($K397,'hist AL dimres'!$A$2:$E$18,3)*$E397)*4)/1000000)</f>
        <v>10.616832</v>
      </c>
      <c r="O397" s="77">
        <f>$G397*(((VLOOKUP($H397,'hist AL dimres'!$A$2:$E$18,4)*VLOOKUP($I397,'hist AL dimres'!$A$2:$E$18,4)*VLOOKUP($J397,'hist AL dimres'!$A$2:$E$18,4)*VLOOKUP($K397,'hist AL dimres'!$A$2:$E$18,4)*$E397)*4)/1000000)</f>
        <v>2.6542080000000001</v>
      </c>
      <c r="P397" s="96">
        <f>$G397*(((VLOOKUP($H397,'hist AL dimres'!$A$2:$E$18,5)*VLOOKUP($I397,'hist AL dimres'!$A$2:$E$18,5)*VLOOKUP($J397,'hist AL dimres'!$A$2:$E$18,5)*VLOOKUP($K397,'hist AL dimres'!$A$2:$E$18,5)*$E397)*4)/1000000)</f>
        <v>0.66355200000000003</v>
      </c>
    </row>
    <row r="398" spans="1:16" ht="13">
      <c r="A398" s="16">
        <v>1</v>
      </c>
      <c r="B398" s="17" t="s">
        <v>797</v>
      </c>
      <c r="C398" s="220" t="s">
        <v>1056</v>
      </c>
      <c r="D398" s="75" t="s">
        <v>871</v>
      </c>
      <c r="E398" s="76">
        <v>12</v>
      </c>
      <c r="F398" s="16" t="s">
        <v>702</v>
      </c>
      <c r="G398" s="16">
        <v>1</v>
      </c>
      <c r="H398" s="15" t="s">
        <v>2934</v>
      </c>
      <c r="I398" s="15" t="s">
        <v>2898</v>
      </c>
      <c r="J398" s="15">
        <v>1</v>
      </c>
      <c r="K398" s="15">
        <v>1</v>
      </c>
      <c r="L398" s="16">
        <v>2</v>
      </c>
      <c r="M398" s="77">
        <f>$G398*(((VLOOKUP($H398,'hist AL dimres'!$A$2:$E$18,2)*VLOOKUP($I398,'hist AL dimres'!$A$2:$E$18,2)*VLOOKUP($J398,'hist AL dimres'!$A$2:$E$18,2)*VLOOKUP($K398,'hist AL dimres'!$A$2:$E$18,2)*$E398)*4)/1000000)</f>
        <v>42.467328000000002</v>
      </c>
      <c r="N398" s="77">
        <f>$G398*(((VLOOKUP($H398,'hist AL dimres'!$A$2:$E$18,3)*VLOOKUP($I398,'hist AL dimres'!$A$2:$E$18,3)*VLOOKUP($J398,'hist AL dimres'!$A$2:$E$18,3)*VLOOKUP($K398,'hist AL dimres'!$A$2:$E$18,3)*$E398)*4)/1000000)</f>
        <v>10.616832</v>
      </c>
      <c r="O398" s="77">
        <f>$G398*(((VLOOKUP($H398,'hist AL dimres'!$A$2:$E$18,4)*VLOOKUP($I398,'hist AL dimres'!$A$2:$E$18,4)*VLOOKUP($J398,'hist AL dimres'!$A$2:$E$18,4)*VLOOKUP($K398,'hist AL dimres'!$A$2:$E$18,4)*$E398)*4)/1000000)</f>
        <v>2.6542080000000001</v>
      </c>
      <c r="P398" s="96">
        <f>$G398*(((VLOOKUP($H398,'hist AL dimres'!$A$2:$E$18,5)*VLOOKUP($I398,'hist AL dimres'!$A$2:$E$18,5)*VLOOKUP($J398,'hist AL dimres'!$A$2:$E$18,5)*VLOOKUP($K398,'hist AL dimres'!$A$2:$E$18,5)*$E398)*4)/1000000)</f>
        <v>0.66355200000000003</v>
      </c>
    </row>
    <row r="399" spans="1:16" ht="13">
      <c r="A399" s="16">
        <v>1</v>
      </c>
      <c r="B399" s="17" t="s">
        <v>977</v>
      </c>
      <c r="C399" s="220" t="s">
        <v>1056</v>
      </c>
      <c r="D399" s="75" t="s">
        <v>871</v>
      </c>
      <c r="E399" s="76">
        <v>12</v>
      </c>
      <c r="F399" s="16" t="s">
        <v>702</v>
      </c>
      <c r="G399" s="16">
        <v>1</v>
      </c>
      <c r="H399" s="15" t="s">
        <v>2934</v>
      </c>
      <c r="I399" s="15" t="s">
        <v>2898</v>
      </c>
      <c r="J399" s="15">
        <v>1</v>
      </c>
      <c r="K399" s="15">
        <v>1</v>
      </c>
      <c r="L399" s="16">
        <v>2</v>
      </c>
      <c r="M399" s="77">
        <f>$G399*(((VLOOKUP($H399,'hist AL dimres'!$A$2:$E$18,2)*VLOOKUP($I399,'hist AL dimres'!$A$2:$E$18,2)*VLOOKUP($J399,'hist AL dimres'!$A$2:$E$18,2)*VLOOKUP($K399,'hist AL dimres'!$A$2:$E$18,2)*$E399)*4)/1000000)</f>
        <v>42.467328000000002</v>
      </c>
      <c r="N399" s="77">
        <f>$G399*(((VLOOKUP($H399,'hist AL dimres'!$A$2:$E$18,3)*VLOOKUP($I399,'hist AL dimres'!$A$2:$E$18,3)*VLOOKUP($J399,'hist AL dimres'!$A$2:$E$18,3)*VLOOKUP($K399,'hist AL dimres'!$A$2:$E$18,3)*$E399)*4)/1000000)</f>
        <v>10.616832</v>
      </c>
      <c r="O399" s="77">
        <f>$G399*(((VLOOKUP($H399,'hist AL dimres'!$A$2:$E$18,4)*VLOOKUP($I399,'hist AL dimres'!$A$2:$E$18,4)*VLOOKUP($J399,'hist AL dimres'!$A$2:$E$18,4)*VLOOKUP($K399,'hist AL dimres'!$A$2:$E$18,4)*$E399)*4)/1000000)</f>
        <v>2.6542080000000001</v>
      </c>
      <c r="P399" s="96">
        <f>$G399*(((VLOOKUP($H399,'hist AL dimres'!$A$2:$E$18,5)*VLOOKUP($I399,'hist AL dimres'!$A$2:$E$18,5)*VLOOKUP($J399,'hist AL dimres'!$A$2:$E$18,5)*VLOOKUP($K399,'hist AL dimres'!$A$2:$E$18,5)*$E399)*4)/1000000)</f>
        <v>0.66355200000000003</v>
      </c>
    </row>
    <row r="400" spans="1:16" ht="13">
      <c r="A400" s="16">
        <v>1</v>
      </c>
      <c r="B400" s="17" t="s">
        <v>978</v>
      </c>
      <c r="C400" s="220" t="s">
        <v>1056</v>
      </c>
      <c r="D400" s="75" t="s">
        <v>871</v>
      </c>
      <c r="E400" s="76">
        <v>12</v>
      </c>
      <c r="F400" s="16" t="s">
        <v>702</v>
      </c>
      <c r="G400" s="16">
        <v>1</v>
      </c>
      <c r="H400" s="15" t="s">
        <v>2934</v>
      </c>
      <c r="I400" s="15" t="s">
        <v>2898</v>
      </c>
      <c r="J400" s="15">
        <v>1</v>
      </c>
      <c r="K400" s="15">
        <v>1</v>
      </c>
      <c r="L400" s="16">
        <v>2</v>
      </c>
      <c r="M400" s="77">
        <f>$G400*(((VLOOKUP($H400,'hist AL dimres'!$A$2:$E$18,2)*VLOOKUP($I400,'hist AL dimres'!$A$2:$E$18,2)*VLOOKUP($J400,'hist AL dimres'!$A$2:$E$18,2)*VLOOKUP($K400,'hist AL dimres'!$A$2:$E$18,2)*$E400)*4)/1000000)</f>
        <v>42.467328000000002</v>
      </c>
      <c r="N400" s="77">
        <f>$G400*(((VLOOKUP($H400,'hist AL dimres'!$A$2:$E$18,3)*VLOOKUP($I400,'hist AL dimres'!$A$2:$E$18,3)*VLOOKUP($J400,'hist AL dimres'!$A$2:$E$18,3)*VLOOKUP($K400,'hist AL dimres'!$A$2:$E$18,3)*$E400)*4)/1000000)</f>
        <v>10.616832</v>
      </c>
      <c r="O400" s="77">
        <f>$G400*(((VLOOKUP($H400,'hist AL dimres'!$A$2:$E$18,4)*VLOOKUP($I400,'hist AL dimres'!$A$2:$E$18,4)*VLOOKUP($J400,'hist AL dimres'!$A$2:$E$18,4)*VLOOKUP($K400,'hist AL dimres'!$A$2:$E$18,4)*$E400)*4)/1000000)</f>
        <v>2.6542080000000001</v>
      </c>
      <c r="P400" s="96">
        <f>$G400*(((VLOOKUP($H400,'hist AL dimres'!$A$2:$E$18,5)*VLOOKUP($I400,'hist AL dimres'!$A$2:$E$18,5)*VLOOKUP($J400,'hist AL dimres'!$A$2:$E$18,5)*VLOOKUP($K400,'hist AL dimres'!$A$2:$E$18,5)*$E400)*4)/1000000)</f>
        <v>0.66355200000000003</v>
      </c>
    </row>
    <row r="401" spans="1:16" ht="13">
      <c r="A401" s="16">
        <v>1</v>
      </c>
      <c r="B401" s="17" t="s">
        <v>979</v>
      </c>
      <c r="C401" s="220" t="s">
        <v>1056</v>
      </c>
      <c r="D401" s="75" t="s">
        <v>871</v>
      </c>
      <c r="E401" s="76">
        <v>12</v>
      </c>
      <c r="F401" s="16" t="s">
        <v>702</v>
      </c>
      <c r="G401" s="16">
        <v>1</v>
      </c>
      <c r="H401" s="15" t="s">
        <v>2934</v>
      </c>
      <c r="I401" s="15" t="s">
        <v>2898</v>
      </c>
      <c r="J401" s="15">
        <v>1</v>
      </c>
      <c r="K401" s="15">
        <v>1</v>
      </c>
      <c r="L401" s="16">
        <v>2</v>
      </c>
      <c r="M401" s="77">
        <f>$G401*(((VLOOKUP($H401,'hist AL dimres'!$A$2:$E$18,2)*VLOOKUP($I401,'hist AL dimres'!$A$2:$E$18,2)*VLOOKUP($J401,'hist AL dimres'!$A$2:$E$18,2)*VLOOKUP($K401,'hist AL dimres'!$A$2:$E$18,2)*$E401)*4)/1000000)</f>
        <v>42.467328000000002</v>
      </c>
      <c r="N401" s="77">
        <f>$G401*(((VLOOKUP($H401,'hist AL dimres'!$A$2:$E$18,3)*VLOOKUP($I401,'hist AL dimres'!$A$2:$E$18,3)*VLOOKUP($J401,'hist AL dimres'!$A$2:$E$18,3)*VLOOKUP($K401,'hist AL dimres'!$A$2:$E$18,3)*$E401)*4)/1000000)</f>
        <v>10.616832</v>
      </c>
      <c r="O401" s="77">
        <f>$G401*(((VLOOKUP($H401,'hist AL dimres'!$A$2:$E$18,4)*VLOOKUP($I401,'hist AL dimres'!$A$2:$E$18,4)*VLOOKUP($J401,'hist AL dimres'!$A$2:$E$18,4)*VLOOKUP($K401,'hist AL dimres'!$A$2:$E$18,4)*$E401)*4)/1000000)</f>
        <v>2.6542080000000001</v>
      </c>
      <c r="P401" s="96">
        <f>$G401*(((VLOOKUP($H401,'hist AL dimres'!$A$2:$E$18,5)*VLOOKUP($I401,'hist AL dimres'!$A$2:$E$18,5)*VLOOKUP($J401,'hist AL dimres'!$A$2:$E$18,5)*VLOOKUP($K401,'hist AL dimres'!$A$2:$E$18,5)*$E401)*4)/1000000)</f>
        <v>0.66355200000000003</v>
      </c>
    </row>
    <row r="402" spans="1:16" ht="13">
      <c r="A402" s="16">
        <v>1</v>
      </c>
      <c r="B402" s="17" t="s">
        <v>565</v>
      </c>
      <c r="C402" s="220" t="s">
        <v>1056</v>
      </c>
      <c r="D402" s="75" t="s">
        <v>871</v>
      </c>
      <c r="E402" s="76">
        <v>12</v>
      </c>
      <c r="F402" s="16" t="s">
        <v>702</v>
      </c>
      <c r="G402" s="16">
        <v>1</v>
      </c>
      <c r="H402" s="15" t="s">
        <v>2934</v>
      </c>
      <c r="I402" s="15" t="s">
        <v>2898</v>
      </c>
      <c r="J402" s="15">
        <v>1</v>
      </c>
      <c r="K402" s="15">
        <v>1</v>
      </c>
      <c r="L402" s="16">
        <v>2</v>
      </c>
      <c r="M402" s="77">
        <f>$G402*(((VLOOKUP($H402,'hist AL dimres'!$A$2:$E$18,2)*VLOOKUP($I402,'hist AL dimres'!$A$2:$E$18,2)*VLOOKUP($J402,'hist AL dimres'!$A$2:$E$18,2)*VLOOKUP($K402,'hist AL dimres'!$A$2:$E$18,2)*$E402)*4)/1000000)</f>
        <v>42.467328000000002</v>
      </c>
      <c r="N402" s="77">
        <f>$G402*(((VLOOKUP($H402,'hist AL dimres'!$A$2:$E$18,3)*VLOOKUP($I402,'hist AL dimres'!$A$2:$E$18,3)*VLOOKUP($J402,'hist AL dimres'!$A$2:$E$18,3)*VLOOKUP($K402,'hist AL dimres'!$A$2:$E$18,3)*$E402)*4)/1000000)</f>
        <v>10.616832</v>
      </c>
      <c r="O402" s="77">
        <f>$G402*(((VLOOKUP($H402,'hist AL dimres'!$A$2:$E$18,4)*VLOOKUP($I402,'hist AL dimres'!$A$2:$E$18,4)*VLOOKUP($J402,'hist AL dimres'!$A$2:$E$18,4)*VLOOKUP($K402,'hist AL dimres'!$A$2:$E$18,4)*$E402)*4)/1000000)</f>
        <v>2.6542080000000001</v>
      </c>
      <c r="P402" s="96">
        <f>$G402*(((VLOOKUP($H402,'hist AL dimres'!$A$2:$E$18,5)*VLOOKUP($I402,'hist AL dimres'!$A$2:$E$18,5)*VLOOKUP($J402,'hist AL dimres'!$A$2:$E$18,5)*VLOOKUP($K402,'hist AL dimres'!$A$2:$E$18,5)*$E402)*4)/1000000)</f>
        <v>0.66355200000000003</v>
      </c>
    </row>
    <row r="403" spans="1:16" ht="13">
      <c r="A403" s="16">
        <v>1</v>
      </c>
      <c r="B403" s="17" t="s">
        <v>810</v>
      </c>
      <c r="C403" s="220" t="s">
        <v>1056</v>
      </c>
      <c r="D403" s="75" t="s">
        <v>871</v>
      </c>
      <c r="E403" s="76">
        <v>12</v>
      </c>
      <c r="F403" s="16" t="s">
        <v>702</v>
      </c>
      <c r="G403" s="16">
        <v>1</v>
      </c>
      <c r="H403" s="15" t="s">
        <v>2934</v>
      </c>
      <c r="I403" s="15" t="s">
        <v>2898</v>
      </c>
      <c r="J403" s="15">
        <v>1</v>
      </c>
      <c r="K403" s="15">
        <v>1</v>
      </c>
      <c r="L403" s="16">
        <v>2</v>
      </c>
      <c r="M403" s="77">
        <f>$G403*(((VLOOKUP($H403,'hist AL dimres'!$A$2:$E$18,2)*VLOOKUP($I403,'hist AL dimres'!$A$2:$E$18,2)*VLOOKUP($J403,'hist AL dimres'!$A$2:$E$18,2)*VLOOKUP($K403,'hist AL dimres'!$A$2:$E$18,2)*$E403)*4)/1000000)</f>
        <v>42.467328000000002</v>
      </c>
      <c r="N403" s="77">
        <f>$G403*(((VLOOKUP($H403,'hist AL dimres'!$A$2:$E$18,3)*VLOOKUP($I403,'hist AL dimres'!$A$2:$E$18,3)*VLOOKUP($J403,'hist AL dimres'!$A$2:$E$18,3)*VLOOKUP($K403,'hist AL dimres'!$A$2:$E$18,3)*$E403)*4)/1000000)</f>
        <v>10.616832</v>
      </c>
      <c r="O403" s="77">
        <f>$G403*(((VLOOKUP($H403,'hist AL dimres'!$A$2:$E$18,4)*VLOOKUP($I403,'hist AL dimres'!$A$2:$E$18,4)*VLOOKUP($J403,'hist AL dimres'!$A$2:$E$18,4)*VLOOKUP($K403,'hist AL dimres'!$A$2:$E$18,4)*$E403)*4)/1000000)</f>
        <v>2.6542080000000001</v>
      </c>
      <c r="P403" s="96">
        <f>$G403*(((VLOOKUP($H403,'hist AL dimres'!$A$2:$E$18,5)*VLOOKUP($I403,'hist AL dimres'!$A$2:$E$18,5)*VLOOKUP($J403,'hist AL dimres'!$A$2:$E$18,5)*VLOOKUP($K403,'hist AL dimres'!$A$2:$E$18,5)*$E403)*4)/1000000)</f>
        <v>0.66355200000000003</v>
      </c>
    </row>
    <row r="404" spans="1:16" ht="13">
      <c r="A404" s="16">
        <v>1</v>
      </c>
      <c r="B404" s="17" t="s">
        <v>980</v>
      </c>
      <c r="C404" s="220" t="s">
        <v>1056</v>
      </c>
      <c r="D404" s="75" t="s">
        <v>871</v>
      </c>
      <c r="E404" s="76">
        <v>12</v>
      </c>
      <c r="F404" s="16" t="s">
        <v>702</v>
      </c>
      <c r="G404" s="16">
        <v>1</v>
      </c>
      <c r="H404" s="15" t="s">
        <v>2934</v>
      </c>
      <c r="I404" s="15" t="s">
        <v>2898</v>
      </c>
      <c r="J404" s="15">
        <v>1</v>
      </c>
      <c r="K404" s="15">
        <v>1</v>
      </c>
      <c r="L404" s="16">
        <v>2</v>
      </c>
      <c r="M404" s="77">
        <f>$G404*(((VLOOKUP($H404,'hist AL dimres'!$A$2:$E$18,2)*VLOOKUP($I404,'hist AL dimres'!$A$2:$E$18,2)*VLOOKUP($J404,'hist AL dimres'!$A$2:$E$18,2)*VLOOKUP($K404,'hist AL dimres'!$A$2:$E$18,2)*$E404)*4)/1000000)</f>
        <v>42.467328000000002</v>
      </c>
      <c r="N404" s="77">
        <f>$G404*(((VLOOKUP($H404,'hist AL dimres'!$A$2:$E$18,3)*VLOOKUP($I404,'hist AL dimres'!$A$2:$E$18,3)*VLOOKUP($J404,'hist AL dimres'!$A$2:$E$18,3)*VLOOKUP($K404,'hist AL dimres'!$A$2:$E$18,3)*$E404)*4)/1000000)</f>
        <v>10.616832</v>
      </c>
      <c r="O404" s="77">
        <f>$G404*(((VLOOKUP($H404,'hist AL dimres'!$A$2:$E$18,4)*VLOOKUP($I404,'hist AL dimres'!$A$2:$E$18,4)*VLOOKUP($J404,'hist AL dimres'!$A$2:$E$18,4)*VLOOKUP($K404,'hist AL dimres'!$A$2:$E$18,4)*$E404)*4)/1000000)</f>
        <v>2.6542080000000001</v>
      </c>
      <c r="P404" s="96">
        <f>$G404*(((VLOOKUP($H404,'hist AL dimres'!$A$2:$E$18,5)*VLOOKUP($I404,'hist AL dimres'!$A$2:$E$18,5)*VLOOKUP($J404,'hist AL dimres'!$A$2:$E$18,5)*VLOOKUP($K404,'hist AL dimres'!$A$2:$E$18,5)*$E404)*4)/1000000)</f>
        <v>0.66355200000000003</v>
      </c>
    </row>
    <row r="405" spans="1:16" ht="13">
      <c r="A405" s="16">
        <v>1</v>
      </c>
      <c r="B405" s="17" t="s">
        <v>981</v>
      </c>
      <c r="C405" s="220" t="s">
        <v>1056</v>
      </c>
      <c r="D405" s="75" t="s">
        <v>871</v>
      </c>
      <c r="E405" s="76">
        <v>12</v>
      </c>
      <c r="F405" s="16" t="s">
        <v>702</v>
      </c>
      <c r="G405" s="16">
        <v>1</v>
      </c>
      <c r="H405" s="15" t="s">
        <v>2934</v>
      </c>
      <c r="I405" s="15" t="s">
        <v>2898</v>
      </c>
      <c r="J405" s="15">
        <v>1</v>
      </c>
      <c r="K405" s="15">
        <v>1</v>
      </c>
      <c r="L405" s="16">
        <v>2</v>
      </c>
      <c r="M405" s="77">
        <f>$G405*(((VLOOKUP($H405,'hist AL dimres'!$A$2:$E$18,2)*VLOOKUP($I405,'hist AL dimres'!$A$2:$E$18,2)*VLOOKUP($J405,'hist AL dimres'!$A$2:$E$18,2)*VLOOKUP($K405,'hist AL dimres'!$A$2:$E$18,2)*$E405)*4)/1000000)</f>
        <v>42.467328000000002</v>
      </c>
      <c r="N405" s="77">
        <f>$G405*(((VLOOKUP($H405,'hist AL dimres'!$A$2:$E$18,3)*VLOOKUP($I405,'hist AL dimres'!$A$2:$E$18,3)*VLOOKUP($J405,'hist AL dimres'!$A$2:$E$18,3)*VLOOKUP($K405,'hist AL dimres'!$A$2:$E$18,3)*$E405)*4)/1000000)</f>
        <v>10.616832</v>
      </c>
      <c r="O405" s="77">
        <f>$G405*(((VLOOKUP($H405,'hist AL dimres'!$A$2:$E$18,4)*VLOOKUP($I405,'hist AL dimres'!$A$2:$E$18,4)*VLOOKUP($J405,'hist AL dimres'!$A$2:$E$18,4)*VLOOKUP($K405,'hist AL dimres'!$A$2:$E$18,4)*$E405)*4)/1000000)</f>
        <v>2.6542080000000001</v>
      </c>
      <c r="P405" s="96">
        <f>$G405*(((VLOOKUP($H405,'hist AL dimres'!$A$2:$E$18,5)*VLOOKUP($I405,'hist AL dimres'!$A$2:$E$18,5)*VLOOKUP($J405,'hist AL dimres'!$A$2:$E$18,5)*VLOOKUP($K405,'hist AL dimres'!$A$2:$E$18,5)*$E405)*4)/1000000)</f>
        <v>0.66355200000000003</v>
      </c>
    </row>
    <row r="406" spans="1:16" ht="13">
      <c r="A406" s="16">
        <v>1</v>
      </c>
      <c r="B406" s="17" t="s">
        <v>982</v>
      </c>
      <c r="C406" s="220" t="s">
        <v>1056</v>
      </c>
      <c r="D406" s="75" t="s">
        <v>871</v>
      </c>
      <c r="E406" s="76">
        <v>12</v>
      </c>
      <c r="F406" s="16" t="s">
        <v>702</v>
      </c>
      <c r="G406" s="16">
        <v>1</v>
      </c>
      <c r="H406" s="15" t="s">
        <v>2934</v>
      </c>
      <c r="I406" s="15" t="s">
        <v>2898</v>
      </c>
      <c r="J406" s="15">
        <v>1</v>
      </c>
      <c r="K406" s="15">
        <v>1</v>
      </c>
      <c r="L406" s="16">
        <v>2</v>
      </c>
      <c r="M406" s="77">
        <f>$G406*(((VLOOKUP($H406,'hist AL dimres'!$A$2:$E$18,2)*VLOOKUP($I406,'hist AL dimres'!$A$2:$E$18,2)*VLOOKUP($J406,'hist AL dimres'!$A$2:$E$18,2)*VLOOKUP($K406,'hist AL dimres'!$A$2:$E$18,2)*$E406)*4)/1000000)</f>
        <v>42.467328000000002</v>
      </c>
      <c r="N406" s="77">
        <f>$G406*(((VLOOKUP($H406,'hist AL dimres'!$A$2:$E$18,3)*VLOOKUP($I406,'hist AL dimres'!$A$2:$E$18,3)*VLOOKUP($J406,'hist AL dimres'!$A$2:$E$18,3)*VLOOKUP($K406,'hist AL dimres'!$A$2:$E$18,3)*$E406)*4)/1000000)</f>
        <v>10.616832</v>
      </c>
      <c r="O406" s="77">
        <f>$G406*(((VLOOKUP($H406,'hist AL dimres'!$A$2:$E$18,4)*VLOOKUP($I406,'hist AL dimres'!$A$2:$E$18,4)*VLOOKUP($J406,'hist AL dimres'!$A$2:$E$18,4)*VLOOKUP($K406,'hist AL dimres'!$A$2:$E$18,4)*$E406)*4)/1000000)</f>
        <v>2.6542080000000001</v>
      </c>
      <c r="P406" s="96">
        <f>$G406*(((VLOOKUP($H406,'hist AL dimres'!$A$2:$E$18,5)*VLOOKUP($I406,'hist AL dimres'!$A$2:$E$18,5)*VLOOKUP($J406,'hist AL dimres'!$A$2:$E$18,5)*VLOOKUP($K406,'hist AL dimres'!$A$2:$E$18,5)*$E406)*4)/1000000)</f>
        <v>0.66355200000000003</v>
      </c>
    </row>
    <row r="407" spans="1:16" ht="13">
      <c r="A407" s="16">
        <v>1</v>
      </c>
      <c r="B407" s="17" t="s">
        <v>983</v>
      </c>
      <c r="C407" s="220" t="s">
        <v>1056</v>
      </c>
      <c r="D407" s="75" t="s">
        <v>871</v>
      </c>
      <c r="E407" s="76">
        <v>12</v>
      </c>
      <c r="F407" s="16" t="s">
        <v>702</v>
      </c>
      <c r="G407" s="16">
        <v>1</v>
      </c>
      <c r="H407" s="15" t="s">
        <v>2934</v>
      </c>
      <c r="I407" s="15" t="s">
        <v>2898</v>
      </c>
      <c r="J407" s="15">
        <v>1</v>
      </c>
      <c r="K407" s="15">
        <v>1</v>
      </c>
      <c r="L407" s="16">
        <v>2</v>
      </c>
      <c r="M407" s="77">
        <f>$G407*(((VLOOKUP($H407,'hist AL dimres'!$A$2:$E$18,2)*VLOOKUP($I407,'hist AL dimres'!$A$2:$E$18,2)*VLOOKUP($J407,'hist AL dimres'!$A$2:$E$18,2)*VLOOKUP($K407,'hist AL dimres'!$A$2:$E$18,2)*$E407)*4)/1000000)</f>
        <v>42.467328000000002</v>
      </c>
      <c r="N407" s="77">
        <f>$G407*(((VLOOKUP($H407,'hist AL dimres'!$A$2:$E$18,3)*VLOOKUP($I407,'hist AL dimres'!$A$2:$E$18,3)*VLOOKUP($J407,'hist AL dimres'!$A$2:$E$18,3)*VLOOKUP($K407,'hist AL dimres'!$A$2:$E$18,3)*$E407)*4)/1000000)</f>
        <v>10.616832</v>
      </c>
      <c r="O407" s="77">
        <f>$G407*(((VLOOKUP($H407,'hist AL dimres'!$A$2:$E$18,4)*VLOOKUP($I407,'hist AL dimres'!$A$2:$E$18,4)*VLOOKUP($J407,'hist AL dimres'!$A$2:$E$18,4)*VLOOKUP($K407,'hist AL dimres'!$A$2:$E$18,4)*$E407)*4)/1000000)</f>
        <v>2.6542080000000001</v>
      </c>
      <c r="P407" s="96">
        <f>$G407*(((VLOOKUP($H407,'hist AL dimres'!$A$2:$E$18,5)*VLOOKUP($I407,'hist AL dimres'!$A$2:$E$18,5)*VLOOKUP($J407,'hist AL dimres'!$A$2:$E$18,5)*VLOOKUP($K407,'hist AL dimres'!$A$2:$E$18,5)*$E407)*4)/1000000)</f>
        <v>0.66355200000000003</v>
      </c>
    </row>
    <row r="408" spans="1:16" ht="13">
      <c r="A408" s="16">
        <v>1</v>
      </c>
      <c r="B408" s="17" t="s">
        <v>984</v>
      </c>
      <c r="C408" s="220" t="s">
        <v>1056</v>
      </c>
      <c r="D408" s="75" t="s">
        <v>871</v>
      </c>
      <c r="E408" s="76">
        <v>12</v>
      </c>
      <c r="F408" s="16" t="s">
        <v>702</v>
      </c>
      <c r="G408" s="16">
        <v>1</v>
      </c>
      <c r="H408" s="15" t="s">
        <v>2934</v>
      </c>
      <c r="I408" s="15" t="s">
        <v>2898</v>
      </c>
      <c r="J408" s="15">
        <v>1</v>
      </c>
      <c r="K408" s="15">
        <v>1</v>
      </c>
      <c r="L408" s="16">
        <v>2</v>
      </c>
      <c r="M408" s="77">
        <f>$G408*(((VLOOKUP($H408,'hist AL dimres'!$A$2:$E$18,2)*VLOOKUP($I408,'hist AL dimres'!$A$2:$E$18,2)*VLOOKUP($J408,'hist AL dimres'!$A$2:$E$18,2)*VLOOKUP($K408,'hist AL dimres'!$A$2:$E$18,2)*$E408)*4)/1000000)</f>
        <v>42.467328000000002</v>
      </c>
      <c r="N408" s="77">
        <f>$G408*(((VLOOKUP($H408,'hist AL dimres'!$A$2:$E$18,3)*VLOOKUP($I408,'hist AL dimres'!$A$2:$E$18,3)*VLOOKUP($J408,'hist AL dimres'!$A$2:$E$18,3)*VLOOKUP($K408,'hist AL dimres'!$A$2:$E$18,3)*$E408)*4)/1000000)</f>
        <v>10.616832</v>
      </c>
      <c r="O408" s="77">
        <f>$G408*(((VLOOKUP($H408,'hist AL dimres'!$A$2:$E$18,4)*VLOOKUP($I408,'hist AL dimres'!$A$2:$E$18,4)*VLOOKUP($J408,'hist AL dimres'!$A$2:$E$18,4)*VLOOKUP($K408,'hist AL dimres'!$A$2:$E$18,4)*$E408)*4)/1000000)</f>
        <v>2.6542080000000001</v>
      </c>
      <c r="P408" s="96">
        <f>$G408*(((VLOOKUP($H408,'hist AL dimres'!$A$2:$E$18,5)*VLOOKUP($I408,'hist AL dimres'!$A$2:$E$18,5)*VLOOKUP($J408,'hist AL dimres'!$A$2:$E$18,5)*VLOOKUP($K408,'hist AL dimres'!$A$2:$E$18,5)*$E408)*4)/1000000)</f>
        <v>0.66355200000000003</v>
      </c>
    </row>
    <row r="409" spans="1:16" ht="13">
      <c r="A409" s="16">
        <v>1</v>
      </c>
      <c r="B409" s="17" t="s">
        <v>985</v>
      </c>
      <c r="C409" s="220" t="s">
        <v>1056</v>
      </c>
      <c r="D409" s="75" t="s">
        <v>871</v>
      </c>
      <c r="E409" s="76">
        <v>12</v>
      </c>
      <c r="F409" s="16" t="s">
        <v>702</v>
      </c>
      <c r="G409" s="16">
        <v>1</v>
      </c>
      <c r="H409" s="15" t="s">
        <v>2934</v>
      </c>
      <c r="I409" s="15" t="s">
        <v>2898</v>
      </c>
      <c r="J409" s="15">
        <v>1</v>
      </c>
      <c r="K409" s="15">
        <v>1</v>
      </c>
      <c r="L409" s="16">
        <v>2</v>
      </c>
      <c r="M409" s="77">
        <f>$G409*(((VLOOKUP($H409,'hist AL dimres'!$A$2:$E$18,2)*VLOOKUP($I409,'hist AL dimres'!$A$2:$E$18,2)*VLOOKUP($J409,'hist AL dimres'!$A$2:$E$18,2)*VLOOKUP($K409,'hist AL dimres'!$A$2:$E$18,2)*$E409)*4)/1000000)</f>
        <v>42.467328000000002</v>
      </c>
      <c r="N409" s="77">
        <f>$G409*(((VLOOKUP($H409,'hist AL dimres'!$A$2:$E$18,3)*VLOOKUP($I409,'hist AL dimres'!$A$2:$E$18,3)*VLOOKUP($J409,'hist AL dimres'!$A$2:$E$18,3)*VLOOKUP($K409,'hist AL dimres'!$A$2:$E$18,3)*$E409)*4)/1000000)</f>
        <v>10.616832</v>
      </c>
      <c r="O409" s="77">
        <f>$G409*(((VLOOKUP($H409,'hist AL dimres'!$A$2:$E$18,4)*VLOOKUP($I409,'hist AL dimres'!$A$2:$E$18,4)*VLOOKUP($J409,'hist AL dimres'!$A$2:$E$18,4)*VLOOKUP($K409,'hist AL dimres'!$A$2:$E$18,4)*$E409)*4)/1000000)</f>
        <v>2.6542080000000001</v>
      </c>
      <c r="P409" s="96">
        <f>$G409*(((VLOOKUP($H409,'hist AL dimres'!$A$2:$E$18,5)*VLOOKUP($I409,'hist AL dimres'!$A$2:$E$18,5)*VLOOKUP($J409,'hist AL dimres'!$A$2:$E$18,5)*VLOOKUP($K409,'hist AL dimres'!$A$2:$E$18,5)*$E409)*4)/1000000)</f>
        <v>0.66355200000000003</v>
      </c>
    </row>
    <row r="410" spans="1:16" ht="13">
      <c r="A410" s="16">
        <v>1</v>
      </c>
      <c r="B410" s="17" t="s">
        <v>800</v>
      </c>
      <c r="C410" s="220" t="s">
        <v>1056</v>
      </c>
      <c r="D410" s="75" t="s">
        <v>871</v>
      </c>
      <c r="E410" s="76">
        <v>12</v>
      </c>
      <c r="F410" s="16" t="s">
        <v>702</v>
      </c>
      <c r="G410" s="16">
        <v>1</v>
      </c>
      <c r="H410" s="15" t="s">
        <v>2934</v>
      </c>
      <c r="I410" s="15" t="s">
        <v>2898</v>
      </c>
      <c r="J410" s="15">
        <v>1</v>
      </c>
      <c r="K410" s="15">
        <v>1</v>
      </c>
      <c r="L410" s="16">
        <v>2</v>
      </c>
      <c r="M410" s="77">
        <f>$G410*(((VLOOKUP($H410,'hist AL dimres'!$A$2:$E$18,2)*VLOOKUP($I410,'hist AL dimres'!$A$2:$E$18,2)*VLOOKUP($J410,'hist AL dimres'!$A$2:$E$18,2)*VLOOKUP($K410,'hist AL dimres'!$A$2:$E$18,2)*$E410)*4)/1000000)</f>
        <v>42.467328000000002</v>
      </c>
      <c r="N410" s="77">
        <f>$G410*(((VLOOKUP($H410,'hist AL dimres'!$A$2:$E$18,3)*VLOOKUP($I410,'hist AL dimres'!$A$2:$E$18,3)*VLOOKUP($J410,'hist AL dimres'!$A$2:$E$18,3)*VLOOKUP($K410,'hist AL dimres'!$A$2:$E$18,3)*$E410)*4)/1000000)</f>
        <v>10.616832</v>
      </c>
      <c r="O410" s="77">
        <f>$G410*(((VLOOKUP($H410,'hist AL dimres'!$A$2:$E$18,4)*VLOOKUP($I410,'hist AL dimres'!$A$2:$E$18,4)*VLOOKUP($J410,'hist AL dimres'!$A$2:$E$18,4)*VLOOKUP($K410,'hist AL dimres'!$A$2:$E$18,4)*$E410)*4)/1000000)</f>
        <v>2.6542080000000001</v>
      </c>
      <c r="P410" s="96">
        <f>$G410*(((VLOOKUP($H410,'hist AL dimres'!$A$2:$E$18,5)*VLOOKUP($I410,'hist AL dimres'!$A$2:$E$18,5)*VLOOKUP($J410,'hist AL dimres'!$A$2:$E$18,5)*VLOOKUP($K410,'hist AL dimres'!$A$2:$E$18,5)*$E410)*4)/1000000)</f>
        <v>0.66355200000000003</v>
      </c>
    </row>
    <row r="411" spans="1:16" ht="13">
      <c r="A411" s="16">
        <v>1</v>
      </c>
      <c r="B411" s="17" t="s">
        <v>801</v>
      </c>
      <c r="C411" s="220" t="s">
        <v>1056</v>
      </c>
      <c r="D411" s="75" t="s">
        <v>871</v>
      </c>
      <c r="E411" s="76">
        <v>12</v>
      </c>
      <c r="F411" s="16" t="s">
        <v>702</v>
      </c>
      <c r="G411" s="16">
        <v>1</v>
      </c>
      <c r="H411" s="15" t="s">
        <v>2934</v>
      </c>
      <c r="I411" s="15" t="s">
        <v>2898</v>
      </c>
      <c r="J411" s="15" t="s">
        <v>483</v>
      </c>
      <c r="K411" s="15">
        <v>1</v>
      </c>
      <c r="L411" s="16">
        <v>3</v>
      </c>
      <c r="M411" s="77">
        <f>$G411*(((VLOOKUP($H411,'hist AL dimres'!$A$2:$E$18,2)*VLOOKUP($I411,'hist AL dimres'!$A$2:$E$18,2)*VLOOKUP($J411,'hist AL dimres'!$A$2:$E$18,2)*VLOOKUP($K411,'hist AL dimres'!$A$2:$E$18,2)*$E411)*4)/1000000)</f>
        <v>424.67327999999998</v>
      </c>
      <c r="N411" s="77">
        <f>$G411*(((VLOOKUP($H411,'hist AL dimres'!$A$2:$E$18,3)*VLOOKUP($I411,'hist AL dimres'!$A$2:$E$18,3)*VLOOKUP($J411,'hist AL dimres'!$A$2:$E$18,3)*VLOOKUP($K411,'hist AL dimres'!$A$2:$E$18,3)*$E411)*4)/1000000)</f>
        <v>106.16831999999999</v>
      </c>
      <c r="O411" s="77">
        <f>$G411*(((VLOOKUP($H411,'hist AL dimres'!$A$2:$E$18,4)*VLOOKUP($I411,'hist AL dimres'!$A$2:$E$18,4)*VLOOKUP($J411,'hist AL dimres'!$A$2:$E$18,4)*VLOOKUP($K411,'hist AL dimres'!$A$2:$E$18,4)*$E411)*4)/1000000)</f>
        <v>26.542079999999999</v>
      </c>
      <c r="P411" s="96">
        <f>$G411*(((VLOOKUP($H411,'hist AL dimres'!$A$2:$E$18,5)*VLOOKUP($I411,'hist AL dimres'!$A$2:$E$18,5)*VLOOKUP($J411,'hist AL dimres'!$A$2:$E$18,5)*VLOOKUP($K411,'hist AL dimres'!$A$2:$E$18,5)*$E411)*4)/1000000)</f>
        <v>6.6355199999999996</v>
      </c>
    </row>
    <row r="412" spans="1:16" ht="13">
      <c r="A412" s="16">
        <v>1</v>
      </c>
      <c r="B412" s="17" t="s">
        <v>802</v>
      </c>
      <c r="C412" s="220" t="s">
        <v>1056</v>
      </c>
      <c r="D412" s="75" t="s">
        <v>871</v>
      </c>
      <c r="E412" s="76">
        <v>12</v>
      </c>
      <c r="F412" s="16" t="s">
        <v>702</v>
      </c>
      <c r="G412" s="16">
        <v>1</v>
      </c>
      <c r="H412" s="15" t="s">
        <v>2934</v>
      </c>
      <c r="I412" s="15" t="s">
        <v>2898</v>
      </c>
      <c r="J412" s="15">
        <v>1</v>
      </c>
      <c r="K412" s="15">
        <v>1</v>
      </c>
      <c r="L412" s="16">
        <v>2</v>
      </c>
      <c r="M412" s="77">
        <f>$G412*(((VLOOKUP($H412,'hist AL dimres'!$A$2:$E$18,2)*VLOOKUP($I412,'hist AL dimres'!$A$2:$E$18,2)*VLOOKUP($J412,'hist AL dimres'!$A$2:$E$18,2)*VLOOKUP($K412,'hist AL dimres'!$A$2:$E$18,2)*$E412)*4)/1000000)</f>
        <v>42.467328000000002</v>
      </c>
      <c r="N412" s="77">
        <f>$G412*(((VLOOKUP($H412,'hist AL dimres'!$A$2:$E$18,3)*VLOOKUP($I412,'hist AL dimres'!$A$2:$E$18,3)*VLOOKUP($J412,'hist AL dimres'!$A$2:$E$18,3)*VLOOKUP($K412,'hist AL dimres'!$A$2:$E$18,3)*$E412)*4)/1000000)</f>
        <v>10.616832</v>
      </c>
      <c r="O412" s="77">
        <f>$G412*(((VLOOKUP($H412,'hist AL dimres'!$A$2:$E$18,4)*VLOOKUP($I412,'hist AL dimres'!$A$2:$E$18,4)*VLOOKUP($J412,'hist AL dimres'!$A$2:$E$18,4)*VLOOKUP($K412,'hist AL dimres'!$A$2:$E$18,4)*$E412)*4)/1000000)</f>
        <v>2.6542080000000001</v>
      </c>
      <c r="P412" s="96">
        <f>$G412*(((VLOOKUP($H412,'hist AL dimres'!$A$2:$E$18,5)*VLOOKUP($I412,'hist AL dimres'!$A$2:$E$18,5)*VLOOKUP($J412,'hist AL dimres'!$A$2:$E$18,5)*VLOOKUP($K412,'hist AL dimres'!$A$2:$E$18,5)*$E412)*4)/1000000)</f>
        <v>0.66355200000000003</v>
      </c>
    </row>
    <row r="413" spans="1:16" ht="13">
      <c r="A413" s="16">
        <v>1</v>
      </c>
      <c r="B413" s="17" t="s">
        <v>803</v>
      </c>
      <c r="C413" s="220" t="s">
        <v>1056</v>
      </c>
      <c r="D413" s="75" t="s">
        <v>871</v>
      </c>
      <c r="E413" s="76">
        <v>12</v>
      </c>
      <c r="F413" s="16" t="s">
        <v>702</v>
      </c>
      <c r="G413" s="16">
        <v>1</v>
      </c>
      <c r="H413" s="15" t="s">
        <v>2934</v>
      </c>
      <c r="I413" s="15" t="s">
        <v>2898</v>
      </c>
      <c r="J413" s="15">
        <v>1</v>
      </c>
      <c r="K413" s="15">
        <v>1</v>
      </c>
      <c r="L413" s="16">
        <v>2</v>
      </c>
      <c r="M413" s="77">
        <f>$G413*(((VLOOKUP($H413,'hist AL dimres'!$A$2:$E$18,2)*VLOOKUP($I413,'hist AL dimres'!$A$2:$E$18,2)*VLOOKUP($J413,'hist AL dimres'!$A$2:$E$18,2)*VLOOKUP($K413,'hist AL dimres'!$A$2:$E$18,2)*$E413)*4)/1000000)</f>
        <v>42.467328000000002</v>
      </c>
      <c r="N413" s="77">
        <f>$G413*(((VLOOKUP($H413,'hist AL dimres'!$A$2:$E$18,3)*VLOOKUP($I413,'hist AL dimres'!$A$2:$E$18,3)*VLOOKUP($J413,'hist AL dimres'!$A$2:$E$18,3)*VLOOKUP($K413,'hist AL dimres'!$A$2:$E$18,3)*$E413)*4)/1000000)</f>
        <v>10.616832</v>
      </c>
      <c r="O413" s="77">
        <f>$G413*(((VLOOKUP($H413,'hist AL dimres'!$A$2:$E$18,4)*VLOOKUP($I413,'hist AL dimres'!$A$2:$E$18,4)*VLOOKUP($J413,'hist AL dimres'!$A$2:$E$18,4)*VLOOKUP($K413,'hist AL dimres'!$A$2:$E$18,4)*$E413)*4)/1000000)</f>
        <v>2.6542080000000001</v>
      </c>
      <c r="P413" s="96">
        <f>$G413*(((VLOOKUP($H413,'hist AL dimres'!$A$2:$E$18,5)*VLOOKUP($I413,'hist AL dimres'!$A$2:$E$18,5)*VLOOKUP($J413,'hist AL dimres'!$A$2:$E$18,5)*VLOOKUP($K413,'hist AL dimres'!$A$2:$E$18,5)*$E413)*4)/1000000)</f>
        <v>0.66355200000000003</v>
      </c>
    </row>
    <row r="414" spans="1:16" ht="13">
      <c r="A414" s="16">
        <v>1</v>
      </c>
      <c r="B414" s="17" t="s">
        <v>804</v>
      </c>
      <c r="C414" s="220" t="s">
        <v>1056</v>
      </c>
      <c r="D414" s="75" t="s">
        <v>871</v>
      </c>
      <c r="E414" s="76">
        <v>12</v>
      </c>
      <c r="F414" s="16" t="s">
        <v>702</v>
      </c>
      <c r="G414" s="16">
        <v>1</v>
      </c>
      <c r="H414" s="15" t="s">
        <v>2934</v>
      </c>
      <c r="I414" s="15" t="s">
        <v>2898</v>
      </c>
      <c r="J414" s="15">
        <v>1</v>
      </c>
      <c r="K414" s="15">
        <v>1</v>
      </c>
      <c r="L414" s="16">
        <v>2</v>
      </c>
      <c r="M414" s="77">
        <f>$G414*(((VLOOKUP($H414,'hist AL dimres'!$A$2:$E$18,2)*VLOOKUP($I414,'hist AL dimres'!$A$2:$E$18,2)*VLOOKUP($J414,'hist AL dimres'!$A$2:$E$18,2)*VLOOKUP($K414,'hist AL dimres'!$A$2:$E$18,2)*$E414)*4)/1000000)</f>
        <v>42.467328000000002</v>
      </c>
      <c r="N414" s="77">
        <f>$G414*(((VLOOKUP($H414,'hist AL dimres'!$A$2:$E$18,3)*VLOOKUP($I414,'hist AL dimres'!$A$2:$E$18,3)*VLOOKUP($J414,'hist AL dimres'!$A$2:$E$18,3)*VLOOKUP($K414,'hist AL dimres'!$A$2:$E$18,3)*$E414)*4)/1000000)</f>
        <v>10.616832</v>
      </c>
      <c r="O414" s="77">
        <f>$G414*(((VLOOKUP($H414,'hist AL dimres'!$A$2:$E$18,4)*VLOOKUP($I414,'hist AL dimres'!$A$2:$E$18,4)*VLOOKUP($J414,'hist AL dimres'!$A$2:$E$18,4)*VLOOKUP($K414,'hist AL dimres'!$A$2:$E$18,4)*$E414)*4)/1000000)</f>
        <v>2.6542080000000001</v>
      </c>
      <c r="P414" s="96">
        <f>$G414*(((VLOOKUP($H414,'hist AL dimres'!$A$2:$E$18,5)*VLOOKUP($I414,'hist AL dimres'!$A$2:$E$18,5)*VLOOKUP($J414,'hist AL dimres'!$A$2:$E$18,5)*VLOOKUP($K414,'hist AL dimres'!$A$2:$E$18,5)*$E414)*4)/1000000)</f>
        <v>0.66355200000000003</v>
      </c>
    </row>
    <row r="415" spans="1:16" ht="13">
      <c r="A415" s="16">
        <v>1</v>
      </c>
      <c r="B415" s="17" t="s">
        <v>805</v>
      </c>
      <c r="C415" s="220" t="s">
        <v>1056</v>
      </c>
      <c r="D415" s="75" t="s">
        <v>871</v>
      </c>
      <c r="E415" s="76">
        <v>12</v>
      </c>
      <c r="F415" s="16" t="s">
        <v>702</v>
      </c>
      <c r="G415" s="16">
        <v>1</v>
      </c>
      <c r="H415" s="15" t="s">
        <v>2934</v>
      </c>
      <c r="I415" s="15" t="s">
        <v>2898</v>
      </c>
      <c r="J415" s="15">
        <v>1</v>
      </c>
      <c r="K415" s="15">
        <v>1</v>
      </c>
      <c r="L415" s="16">
        <v>2</v>
      </c>
      <c r="M415" s="77">
        <f>$G415*(((VLOOKUP($H415,'hist AL dimres'!$A$2:$E$18,2)*VLOOKUP($I415,'hist AL dimres'!$A$2:$E$18,2)*VLOOKUP($J415,'hist AL dimres'!$A$2:$E$18,2)*VLOOKUP($K415,'hist AL dimres'!$A$2:$E$18,2)*$E415)*4)/1000000)</f>
        <v>42.467328000000002</v>
      </c>
      <c r="N415" s="77">
        <f>$G415*(((VLOOKUP($H415,'hist AL dimres'!$A$2:$E$18,3)*VLOOKUP($I415,'hist AL dimres'!$A$2:$E$18,3)*VLOOKUP($J415,'hist AL dimres'!$A$2:$E$18,3)*VLOOKUP($K415,'hist AL dimres'!$A$2:$E$18,3)*$E415)*4)/1000000)</f>
        <v>10.616832</v>
      </c>
      <c r="O415" s="77">
        <f>$G415*(((VLOOKUP($H415,'hist AL dimres'!$A$2:$E$18,4)*VLOOKUP($I415,'hist AL dimres'!$A$2:$E$18,4)*VLOOKUP($J415,'hist AL dimres'!$A$2:$E$18,4)*VLOOKUP($K415,'hist AL dimres'!$A$2:$E$18,4)*$E415)*4)/1000000)</f>
        <v>2.6542080000000001</v>
      </c>
      <c r="P415" s="96">
        <f>$G415*(((VLOOKUP($H415,'hist AL dimres'!$A$2:$E$18,5)*VLOOKUP($I415,'hist AL dimres'!$A$2:$E$18,5)*VLOOKUP($J415,'hist AL dimres'!$A$2:$E$18,5)*VLOOKUP($K415,'hist AL dimres'!$A$2:$E$18,5)*$E415)*4)/1000000)</f>
        <v>0.66355200000000003</v>
      </c>
    </row>
    <row r="416" spans="1:16" ht="13">
      <c r="A416" s="16">
        <v>1</v>
      </c>
      <c r="B416" s="17" t="s">
        <v>799</v>
      </c>
      <c r="C416" s="220" t="s">
        <v>1056</v>
      </c>
      <c r="D416" s="75" t="s">
        <v>871</v>
      </c>
      <c r="E416" s="76">
        <v>12</v>
      </c>
      <c r="F416" s="16" t="s">
        <v>702</v>
      </c>
      <c r="G416" s="16">
        <v>1</v>
      </c>
      <c r="H416" s="15" t="s">
        <v>2934</v>
      </c>
      <c r="I416" s="15" t="s">
        <v>2898</v>
      </c>
      <c r="J416" s="15">
        <v>1</v>
      </c>
      <c r="K416" s="15">
        <v>1</v>
      </c>
      <c r="L416" s="16">
        <v>2</v>
      </c>
      <c r="M416" s="77">
        <f>$G416*(((VLOOKUP($H416,'hist AL dimres'!$A$2:$E$18,2)*VLOOKUP($I416,'hist AL dimres'!$A$2:$E$18,2)*VLOOKUP($J416,'hist AL dimres'!$A$2:$E$18,2)*VLOOKUP($K416,'hist AL dimres'!$A$2:$E$18,2)*$E416)*4)/1000000)</f>
        <v>42.467328000000002</v>
      </c>
      <c r="N416" s="77">
        <f>$G416*(((VLOOKUP($H416,'hist AL dimres'!$A$2:$E$18,3)*VLOOKUP($I416,'hist AL dimres'!$A$2:$E$18,3)*VLOOKUP($J416,'hist AL dimres'!$A$2:$E$18,3)*VLOOKUP($K416,'hist AL dimres'!$A$2:$E$18,3)*$E416)*4)/1000000)</f>
        <v>10.616832</v>
      </c>
      <c r="O416" s="77">
        <f>$G416*(((VLOOKUP($H416,'hist AL dimres'!$A$2:$E$18,4)*VLOOKUP($I416,'hist AL dimres'!$A$2:$E$18,4)*VLOOKUP($J416,'hist AL dimres'!$A$2:$E$18,4)*VLOOKUP($K416,'hist AL dimres'!$A$2:$E$18,4)*$E416)*4)/1000000)</f>
        <v>2.6542080000000001</v>
      </c>
      <c r="P416" s="96">
        <f>$G416*(((VLOOKUP($H416,'hist AL dimres'!$A$2:$E$18,5)*VLOOKUP($I416,'hist AL dimres'!$A$2:$E$18,5)*VLOOKUP($J416,'hist AL dimres'!$A$2:$E$18,5)*VLOOKUP($K416,'hist AL dimres'!$A$2:$E$18,5)*$E416)*4)/1000000)</f>
        <v>0.66355200000000003</v>
      </c>
    </row>
    <row r="417" spans="1:16" ht="13">
      <c r="A417" s="16">
        <v>1</v>
      </c>
      <c r="B417" s="17" t="s">
        <v>555</v>
      </c>
      <c r="C417" s="220" t="s">
        <v>1056</v>
      </c>
      <c r="D417" s="75" t="s">
        <v>871</v>
      </c>
      <c r="E417" s="76">
        <v>12</v>
      </c>
      <c r="F417" s="16" t="s">
        <v>702</v>
      </c>
      <c r="G417" s="16">
        <v>1</v>
      </c>
      <c r="H417" s="15" t="s">
        <v>2934</v>
      </c>
      <c r="I417" s="15" t="s">
        <v>2898</v>
      </c>
      <c r="J417" s="15">
        <v>1</v>
      </c>
      <c r="K417" s="15">
        <v>1</v>
      </c>
      <c r="L417" s="16">
        <v>2</v>
      </c>
      <c r="M417" s="77">
        <f>$G417*(((VLOOKUP($H417,'hist AL dimres'!$A$2:$E$18,2)*VLOOKUP($I417,'hist AL dimres'!$A$2:$E$18,2)*VLOOKUP($J417,'hist AL dimres'!$A$2:$E$18,2)*VLOOKUP($K417,'hist AL dimres'!$A$2:$E$18,2)*$E417)*4)/1000000)</f>
        <v>42.467328000000002</v>
      </c>
      <c r="N417" s="77">
        <f>$G417*(((VLOOKUP($H417,'hist AL dimres'!$A$2:$E$18,3)*VLOOKUP($I417,'hist AL dimres'!$A$2:$E$18,3)*VLOOKUP($J417,'hist AL dimres'!$A$2:$E$18,3)*VLOOKUP($K417,'hist AL dimres'!$A$2:$E$18,3)*$E417)*4)/1000000)</f>
        <v>10.616832</v>
      </c>
      <c r="O417" s="77">
        <f>$G417*(((VLOOKUP($H417,'hist AL dimres'!$A$2:$E$18,4)*VLOOKUP($I417,'hist AL dimres'!$A$2:$E$18,4)*VLOOKUP($J417,'hist AL dimres'!$A$2:$E$18,4)*VLOOKUP($K417,'hist AL dimres'!$A$2:$E$18,4)*$E417)*4)/1000000)</f>
        <v>2.6542080000000001</v>
      </c>
      <c r="P417" s="96">
        <f>$G417*(((VLOOKUP($H417,'hist AL dimres'!$A$2:$E$18,5)*VLOOKUP($I417,'hist AL dimres'!$A$2:$E$18,5)*VLOOKUP($J417,'hist AL dimres'!$A$2:$E$18,5)*VLOOKUP($K417,'hist AL dimres'!$A$2:$E$18,5)*$E417)*4)/1000000)</f>
        <v>0.66355200000000003</v>
      </c>
    </row>
    <row r="418" spans="1:16" ht="13">
      <c r="A418" s="16">
        <v>1</v>
      </c>
      <c r="B418" s="17" t="s">
        <v>556</v>
      </c>
      <c r="C418" s="220" t="s">
        <v>1056</v>
      </c>
      <c r="D418" s="75" t="s">
        <v>871</v>
      </c>
      <c r="E418" s="76">
        <v>12</v>
      </c>
      <c r="F418" s="16" t="s">
        <v>702</v>
      </c>
      <c r="G418" s="16">
        <v>1</v>
      </c>
      <c r="H418" s="15" t="s">
        <v>2934</v>
      </c>
      <c r="I418" s="15" t="s">
        <v>2898</v>
      </c>
      <c r="J418" s="15">
        <v>1</v>
      </c>
      <c r="K418" s="15">
        <v>1</v>
      </c>
      <c r="L418" s="16">
        <v>2</v>
      </c>
      <c r="M418" s="77">
        <f>$G418*(((VLOOKUP($H418,'hist AL dimres'!$A$2:$E$18,2)*VLOOKUP($I418,'hist AL dimres'!$A$2:$E$18,2)*VLOOKUP($J418,'hist AL dimres'!$A$2:$E$18,2)*VLOOKUP($K418,'hist AL dimres'!$A$2:$E$18,2)*$E418)*4)/1000000)</f>
        <v>42.467328000000002</v>
      </c>
      <c r="N418" s="77">
        <f>$G418*(((VLOOKUP($H418,'hist AL dimres'!$A$2:$E$18,3)*VLOOKUP($I418,'hist AL dimres'!$A$2:$E$18,3)*VLOOKUP($J418,'hist AL dimres'!$A$2:$E$18,3)*VLOOKUP($K418,'hist AL dimres'!$A$2:$E$18,3)*$E418)*4)/1000000)</f>
        <v>10.616832</v>
      </c>
      <c r="O418" s="77">
        <f>$G418*(((VLOOKUP($H418,'hist AL dimres'!$A$2:$E$18,4)*VLOOKUP($I418,'hist AL dimres'!$A$2:$E$18,4)*VLOOKUP($J418,'hist AL dimres'!$A$2:$E$18,4)*VLOOKUP($K418,'hist AL dimres'!$A$2:$E$18,4)*$E418)*4)/1000000)</f>
        <v>2.6542080000000001</v>
      </c>
      <c r="P418" s="96">
        <f>$G418*(((VLOOKUP($H418,'hist AL dimres'!$A$2:$E$18,5)*VLOOKUP($I418,'hist AL dimres'!$A$2:$E$18,5)*VLOOKUP($J418,'hist AL dimres'!$A$2:$E$18,5)*VLOOKUP($K418,'hist AL dimres'!$A$2:$E$18,5)*$E418)*4)/1000000)</f>
        <v>0.66355200000000003</v>
      </c>
    </row>
    <row r="419" spans="1:16" ht="13">
      <c r="A419" s="16">
        <v>1</v>
      </c>
      <c r="B419" s="17" t="s">
        <v>557</v>
      </c>
      <c r="C419" s="220" t="s">
        <v>1056</v>
      </c>
      <c r="D419" s="75" t="s">
        <v>871</v>
      </c>
      <c r="E419" s="76">
        <v>12</v>
      </c>
      <c r="F419" s="16" t="s">
        <v>702</v>
      </c>
      <c r="G419" s="16">
        <v>1</v>
      </c>
      <c r="H419" s="15" t="s">
        <v>2934</v>
      </c>
      <c r="I419" s="15" t="s">
        <v>2898</v>
      </c>
      <c r="J419" s="15">
        <v>1</v>
      </c>
      <c r="K419" s="15">
        <v>1</v>
      </c>
      <c r="L419" s="16">
        <v>2</v>
      </c>
      <c r="M419" s="77">
        <f>$G419*(((VLOOKUP($H419,'hist AL dimres'!$A$2:$E$18,2)*VLOOKUP($I419,'hist AL dimres'!$A$2:$E$18,2)*VLOOKUP($J419,'hist AL dimres'!$A$2:$E$18,2)*VLOOKUP($K419,'hist AL dimres'!$A$2:$E$18,2)*$E419)*4)/1000000)</f>
        <v>42.467328000000002</v>
      </c>
      <c r="N419" s="77">
        <f>$G419*(((VLOOKUP($H419,'hist AL dimres'!$A$2:$E$18,3)*VLOOKUP($I419,'hist AL dimres'!$A$2:$E$18,3)*VLOOKUP($J419,'hist AL dimres'!$A$2:$E$18,3)*VLOOKUP($K419,'hist AL dimres'!$A$2:$E$18,3)*$E419)*4)/1000000)</f>
        <v>10.616832</v>
      </c>
      <c r="O419" s="77">
        <f>$G419*(((VLOOKUP($H419,'hist AL dimres'!$A$2:$E$18,4)*VLOOKUP($I419,'hist AL dimres'!$A$2:$E$18,4)*VLOOKUP($J419,'hist AL dimres'!$A$2:$E$18,4)*VLOOKUP($K419,'hist AL dimres'!$A$2:$E$18,4)*$E419)*4)/1000000)</f>
        <v>2.6542080000000001</v>
      </c>
      <c r="P419" s="96">
        <f>$G419*(((VLOOKUP($H419,'hist AL dimres'!$A$2:$E$18,5)*VLOOKUP($I419,'hist AL dimres'!$A$2:$E$18,5)*VLOOKUP($J419,'hist AL dimres'!$A$2:$E$18,5)*VLOOKUP($K419,'hist AL dimres'!$A$2:$E$18,5)*$E419)*4)/1000000)</f>
        <v>0.66355200000000003</v>
      </c>
    </row>
    <row r="420" spans="1:16" ht="13">
      <c r="A420" s="16">
        <v>1</v>
      </c>
      <c r="B420" s="17" t="s">
        <v>558</v>
      </c>
      <c r="C420" s="220" t="s">
        <v>1056</v>
      </c>
      <c r="D420" s="75" t="s">
        <v>871</v>
      </c>
      <c r="E420" s="76">
        <v>12</v>
      </c>
      <c r="F420" s="16" t="s">
        <v>702</v>
      </c>
      <c r="G420" s="16">
        <v>1</v>
      </c>
      <c r="H420" s="15" t="s">
        <v>2934</v>
      </c>
      <c r="I420" s="15" t="s">
        <v>2898</v>
      </c>
      <c r="J420" s="15">
        <v>1</v>
      </c>
      <c r="K420" s="15">
        <v>1</v>
      </c>
      <c r="L420" s="16">
        <v>2</v>
      </c>
      <c r="M420" s="77">
        <f>$G420*(((VLOOKUP($H420,'hist AL dimres'!$A$2:$E$18,2)*VLOOKUP($I420,'hist AL dimres'!$A$2:$E$18,2)*VLOOKUP($J420,'hist AL dimres'!$A$2:$E$18,2)*VLOOKUP($K420,'hist AL dimres'!$A$2:$E$18,2)*$E420)*4)/1000000)</f>
        <v>42.467328000000002</v>
      </c>
      <c r="N420" s="77">
        <f>$G420*(((VLOOKUP($H420,'hist AL dimres'!$A$2:$E$18,3)*VLOOKUP($I420,'hist AL dimres'!$A$2:$E$18,3)*VLOOKUP($J420,'hist AL dimres'!$A$2:$E$18,3)*VLOOKUP($K420,'hist AL dimres'!$A$2:$E$18,3)*$E420)*4)/1000000)</f>
        <v>10.616832</v>
      </c>
      <c r="O420" s="77">
        <f>$G420*(((VLOOKUP($H420,'hist AL dimres'!$A$2:$E$18,4)*VLOOKUP($I420,'hist AL dimres'!$A$2:$E$18,4)*VLOOKUP($J420,'hist AL dimres'!$A$2:$E$18,4)*VLOOKUP($K420,'hist AL dimres'!$A$2:$E$18,4)*$E420)*4)/1000000)</f>
        <v>2.6542080000000001</v>
      </c>
      <c r="P420" s="96">
        <f>$G420*(((VLOOKUP($H420,'hist AL dimres'!$A$2:$E$18,5)*VLOOKUP($I420,'hist AL dimres'!$A$2:$E$18,5)*VLOOKUP($J420,'hist AL dimres'!$A$2:$E$18,5)*VLOOKUP($K420,'hist AL dimres'!$A$2:$E$18,5)*$E420)*4)/1000000)</f>
        <v>0.66355200000000003</v>
      </c>
    </row>
    <row r="421" spans="1:16" ht="13">
      <c r="A421" s="16">
        <v>1</v>
      </c>
      <c r="B421" s="17" t="s">
        <v>122</v>
      </c>
      <c r="C421" s="220" t="s">
        <v>1056</v>
      </c>
      <c r="D421" s="75" t="s">
        <v>871</v>
      </c>
      <c r="E421" s="76">
        <v>12</v>
      </c>
      <c r="F421" s="16" t="s">
        <v>702</v>
      </c>
      <c r="G421" s="16">
        <v>1</v>
      </c>
      <c r="H421" s="15" t="s">
        <v>2934</v>
      </c>
      <c r="I421" s="15" t="s">
        <v>2898</v>
      </c>
      <c r="J421" s="15">
        <v>1</v>
      </c>
      <c r="K421" s="15">
        <v>1</v>
      </c>
      <c r="L421" s="16">
        <v>2</v>
      </c>
      <c r="M421" s="77">
        <f>$G421*(((VLOOKUP($H421,'hist AL dimres'!$A$2:$E$18,2)*VLOOKUP($I421,'hist AL dimres'!$A$2:$E$18,2)*VLOOKUP($J421,'hist AL dimres'!$A$2:$E$18,2)*VLOOKUP($K421,'hist AL dimres'!$A$2:$E$18,2)*$E421)*4)/1000000)</f>
        <v>42.467328000000002</v>
      </c>
      <c r="N421" s="77">
        <f>$G421*(((VLOOKUP($H421,'hist AL dimres'!$A$2:$E$18,3)*VLOOKUP($I421,'hist AL dimres'!$A$2:$E$18,3)*VLOOKUP($J421,'hist AL dimres'!$A$2:$E$18,3)*VLOOKUP($K421,'hist AL dimres'!$A$2:$E$18,3)*$E421)*4)/1000000)</f>
        <v>10.616832</v>
      </c>
      <c r="O421" s="77">
        <f>$G421*(((VLOOKUP($H421,'hist AL dimres'!$A$2:$E$18,4)*VLOOKUP($I421,'hist AL dimres'!$A$2:$E$18,4)*VLOOKUP($J421,'hist AL dimres'!$A$2:$E$18,4)*VLOOKUP($K421,'hist AL dimres'!$A$2:$E$18,4)*$E421)*4)/1000000)</f>
        <v>2.6542080000000001</v>
      </c>
      <c r="P421" s="96">
        <f>$G421*(((VLOOKUP($H421,'hist AL dimres'!$A$2:$E$18,5)*VLOOKUP($I421,'hist AL dimres'!$A$2:$E$18,5)*VLOOKUP($J421,'hist AL dimres'!$A$2:$E$18,5)*VLOOKUP($K421,'hist AL dimres'!$A$2:$E$18,5)*$E421)*4)/1000000)</f>
        <v>0.66355200000000003</v>
      </c>
    </row>
    <row r="422" spans="1:16" ht="13">
      <c r="A422" s="16">
        <v>1</v>
      </c>
      <c r="B422" s="17" t="s">
        <v>123</v>
      </c>
      <c r="C422" s="220" t="s">
        <v>1056</v>
      </c>
      <c r="D422" s="75" t="s">
        <v>871</v>
      </c>
      <c r="E422" s="76">
        <v>12</v>
      </c>
      <c r="F422" s="16" t="s">
        <v>702</v>
      </c>
      <c r="G422" s="16">
        <v>1</v>
      </c>
      <c r="H422" s="15" t="s">
        <v>2934</v>
      </c>
      <c r="I422" s="15" t="s">
        <v>2898</v>
      </c>
      <c r="J422" s="15">
        <v>1</v>
      </c>
      <c r="K422" s="15">
        <v>1</v>
      </c>
      <c r="L422" s="16">
        <v>2</v>
      </c>
      <c r="M422" s="77">
        <f>$G422*(((VLOOKUP($H422,'hist AL dimres'!$A$2:$E$18,2)*VLOOKUP($I422,'hist AL dimres'!$A$2:$E$18,2)*VLOOKUP($J422,'hist AL dimres'!$A$2:$E$18,2)*VLOOKUP($K422,'hist AL dimres'!$A$2:$E$18,2)*$E422)*4)/1000000)</f>
        <v>42.467328000000002</v>
      </c>
      <c r="N422" s="77">
        <f>$G422*(((VLOOKUP($H422,'hist AL dimres'!$A$2:$E$18,3)*VLOOKUP($I422,'hist AL dimres'!$A$2:$E$18,3)*VLOOKUP($J422,'hist AL dimres'!$A$2:$E$18,3)*VLOOKUP($K422,'hist AL dimres'!$A$2:$E$18,3)*$E422)*4)/1000000)</f>
        <v>10.616832</v>
      </c>
      <c r="O422" s="77">
        <f>$G422*(((VLOOKUP($H422,'hist AL dimres'!$A$2:$E$18,4)*VLOOKUP($I422,'hist AL dimres'!$A$2:$E$18,4)*VLOOKUP($J422,'hist AL dimres'!$A$2:$E$18,4)*VLOOKUP($K422,'hist AL dimres'!$A$2:$E$18,4)*$E422)*4)/1000000)</f>
        <v>2.6542080000000001</v>
      </c>
      <c r="P422" s="96">
        <f>$G422*(((VLOOKUP($H422,'hist AL dimres'!$A$2:$E$18,5)*VLOOKUP($I422,'hist AL dimres'!$A$2:$E$18,5)*VLOOKUP($J422,'hist AL dimres'!$A$2:$E$18,5)*VLOOKUP($K422,'hist AL dimres'!$A$2:$E$18,5)*$E422)*4)/1000000)</f>
        <v>0.66355200000000003</v>
      </c>
    </row>
    <row r="423" spans="1:16" ht="13">
      <c r="A423" s="16">
        <v>1</v>
      </c>
      <c r="B423" s="17" t="s">
        <v>236</v>
      </c>
      <c r="C423" s="220" t="s">
        <v>1056</v>
      </c>
      <c r="D423" s="75" t="s">
        <v>871</v>
      </c>
      <c r="E423" s="76">
        <v>12</v>
      </c>
      <c r="F423" s="16" t="s">
        <v>702</v>
      </c>
      <c r="G423" s="16">
        <v>1</v>
      </c>
      <c r="H423" s="15" t="s">
        <v>2934</v>
      </c>
      <c r="I423" s="15" t="s">
        <v>2898</v>
      </c>
      <c r="J423" s="15">
        <v>1</v>
      </c>
      <c r="K423" s="15">
        <v>1</v>
      </c>
      <c r="L423" s="16">
        <v>2</v>
      </c>
      <c r="M423" s="77">
        <f>$G423*(((VLOOKUP($H423,'hist AL dimres'!$A$2:$E$18,2)*VLOOKUP($I423,'hist AL dimres'!$A$2:$E$18,2)*VLOOKUP($J423,'hist AL dimres'!$A$2:$E$18,2)*VLOOKUP($K423,'hist AL dimres'!$A$2:$E$18,2)*$E423)*4)/1000000)</f>
        <v>42.467328000000002</v>
      </c>
      <c r="N423" s="77">
        <f>$G423*(((VLOOKUP($H423,'hist AL dimres'!$A$2:$E$18,3)*VLOOKUP($I423,'hist AL dimres'!$A$2:$E$18,3)*VLOOKUP($J423,'hist AL dimres'!$A$2:$E$18,3)*VLOOKUP($K423,'hist AL dimres'!$A$2:$E$18,3)*$E423)*4)/1000000)</f>
        <v>10.616832</v>
      </c>
      <c r="O423" s="77">
        <f>$G423*(((VLOOKUP($H423,'hist AL dimres'!$A$2:$E$18,4)*VLOOKUP($I423,'hist AL dimres'!$A$2:$E$18,4)*VLOOKUP($J423,'hist AL dimres'!$A$2:$E$18,4)*VLOOKUP($K423,'hist AL dimres'!$A$2:$E$18,4)*$E423)*4)/1000000)</f>
        <v>2.6542080000000001</v>
      </c>
      <c r="P423" s="96">
        <f>$G423*(((VLOOKUP($H423,'hist AL dimres'!$A$2:$E$18,5)*VLOOKUP($I423,'hist AL dimres'!$A$2:$E$18,5)*VLOOKUP($J423,'hist AL dimres'!$A$2:$E$18,5)*VLOOKUP($K423,'hist AL dimres'!$A$2:$E$18,5)*$E423)*4)/1000000)</f>
        <v>0.66355200000000003</v>
      </c>
    </row>
    <row r="424" spans="1:16" ht="13">
      <c r="A424" s="16">
        <v>1</v>
      </c>
      <c r="B424" s="17" t="s">
        <v>135</v>
      </c>
      <c r="C424" s="220" t="s">
        <v>1056</v>
      </c>
      <c r="D424" s="75" t="s">
        <v>871</v>
      </c>
      <c r="E424" s="76">
        <v>12</v>
      </c>
      <c r="F424" s="16" t="s">
        <v>702</v>
      </c>
      <c r="G424" s="16">
        <v>1</v>
      </c>
      <c r="H424" s="15" t="s">
        <v>2934</v>
      </c>
      <c r="I424" s="15" t="s">
        <v>2898</v>
      </c>
      <c r="J424" s="15">
        <v>1</v>
      </c>
      <c r="K424" s="15">
        <v>1</v>
      </c>
      <c r="L424" s="16">
        <v>2</v>
      </c>
      <c r="M424" s="77">
        <f>$G424*(((VLOOKUP($H424,'hist AL dimres'!$A$2:$E$18,2)*VLOOKUP($I424,'hist AL dimres'!$A$2:$E$18,2)*VLOOKUP($J424,'hist AL dimres'!$A$2:$E$18,2)*VLOOKUP($K424,'hist AL dimres'!$A$2:$E$18,2)*$E424)*4)/1000000)</f>
        <v>42.467328000000002</v>
      </c>
      <c r="N424" s="77">
        <f>$G424*(((VLOOKUP($H424,'hist AL dimres'!$A$2:$E$18,3)*VLOOKUP($I424,'hist AL dimres'!$A$2:$E$18,3)*VLOOKUP($J424,'hist AL dimres'!$A$2:$E$18,3)*VLOOKUP($K424,'hist AL dimres'!$A$2:$E$18,3)*$E424)*4)/1000000)</f>
        <v>10.616832</v>
      </c>
      <c r="O424" s="77">
        <f>$G424*(((VLOOKUP($H424,'hist AL dimres'!$A$2:$E$18,4)*VLOOKUP($I424,'hist AL dimres'!$A$2:$E$18,4)*VLOOKUP($J424,'hist AL dimres'!$A$2:$E$18,4)*VLOOKUP($K424,'hist AL dimres'!$A$2:$E$18,4)*$E424)*4)/1000000)</f>
        <v>2.6542080000000001</v>
      </c>
      <c r="P424" s="96">
        <f>$G424*(((VLOOKUP($H424,'hist AL dimres'!$A$2:$E$18,5)*VLOOKUP($I424,'hist AL dimres'!$A$2:$E$18,5)*VLOOKUP($J424,'hist AL dimres'!$A$2:$E$18,5)*VLOOKUP($K424,'hist AL dimres'!$A$2:$E$18,5)*$E424)*4)/1000000)</f>
        <v>0.66355200000000003</v>
      </c>
    </row>
    <row r="425" spans="1:16" ht="13">
      <c r="A425" s="16">
        <v>1</v>
      </c>
      <c r="B425" s="17" t="s">
        <v>136</v>
      </c>
      <c r="C425" s="220" t="s">
        <v>1056</v>
      </c>
      <c r="D425" s="75" t="s">
        <v>871</v>
      </c>
      <c r="E425" s="76">
        <v>12</v>
      </c>
      <c r="F425" s="16" t="s">
        <v>702</v>
      </c>
      <c r="G425" s="16">
        <v>1</v>
      </c>
      <c r="H425" s="15" t="s">
        <v>2934</v>
      </c>
      <c r="I425" s="15" t="s">
        <v>2898</v>
      </c>
      <c r="J425" s="15">
        <v>1</v>
      </c>
      <c r="K425" s="15">
        <v>1</v>
      </c>
      <c r="L425" s="16">
        <v>2</v>
      </c>
      <c r="M425" s="77">
        <f>$G425*(((VLOOKUP($H425,'hist AL dimres'!$A$2:$E$18,2)*VLOOKUP($I425,'hist AL dimres'!$A$2:$E$18,2)*VLOOKUP($J425,'hist AL dimres'!$A$2:$E$18,2)*VLOOKUP($K425,'hist AL dimres'!$A$2:$E$18,2)*$E425)*4)/1000000)</f>
        <v>42.467328000000002</v>
      </c>
      <c r="N425" s="77">
        <f>$G425*(((VLOOKUP($H425,'hist AL dimres'!$A$2:$E$18,3)*VLOOKUP($I425,'hist AL dimres'!$A$2:$E$18,3)*VLOOKUP($J425,'hist AL dimres'!$A$2:$E$18,3)*VLOOKUP($K425,'hist AL dimres'!$A$2:$E$18,3)*$E425)*4)/1000000)</f>
        <v>10.616832</v>
      </c>
      <c r="O425" s="77">
        <f>$G425*(((VLOOKUP($H425,'hist AL dimres'!$A$2:$E$18,4)*VLOOKUP($I425,'hist AL dimres'!$A$2:$E$18,4)*VLOOKUP($J425,'hist AL dimres'!$A$2:$E$18,4)*VLOOKUP($K425,'hist AL dimres'!$A$2:$E$18,4)*$E425)*4)/1000000)</f>
        <v>2.6542080000000001</v>
      </c>
      <c r="P425" s="96">
        <f>$G425*(((VLOOKUP($H425,'hist AL dimres'!$A$2:$E$18,5)*VLOOKUP($I425,'hist AL dimres'!$A$2:$E$18,5)*VLOOKUP($J425,'hist AL dimres'!$A$2:$E$18,5)*VLOOKUP($K425,'hist AL dimres'!$A$2:$E$18,5)*$E425)*4)/1000000)</f>
        <v>0.66355200000000003</v>
      </c>
    </row>
    <row r="426" spans="1:16" ht="13">
      <c r="A426" s="16">
        <v>1</v>
      </c>
      <c r="B426" s="17" t="s">
        <v>1031</v>
      </c>
      <c r="C426" s="220" t="s">
        <v>1056</v>
      </c>
      <c r="D426" s="75" t="s">
        <v>871</v>
      </c>
      <c r="E426" s="76">
        <v>12</v>
      </c>
      <c r="F426" s="16" t="s">
        <v>702</v>
      </c>
      <c r="G426" s="16">
        <v>1</v>
      </c>
      <c r="H426" s="15" t="s">
        <v>2934</v>
      </c>
      <c r="I426" s="15" t="s">
        <v>2898</v>
      </c>
      <c r="J426" s="15">
        <v>1</v>
      </c>
      <c r="K426" s="15">
        <v>1</v>
      </c>
      <c r="L426" s="16">
        <v>2</v>
      </c>
      <c r="M426" s="77">
        <f>$G426*(((VLOOKUP($H426,'hist AL dimres'!$A$2:$E$18,2)*VLOOKUP($I426,'hist AL dimres'!$A$2:$E$18,2)*VLOOKUP($J426,'hist AL dimres'!$A$2:$E$18,2)*VLOOKUP($K426,'hist AL dimres'!$A$2:$E$18,2)*$E426)*4)/1000000)</f>
        <v>42.467328000000002</v>
      </c>
      <c r="N426" s="77">
        <f>$G426*(((VLOOKUP($H426,'hist AL dimres'!$A$2:$E$18,3)*VLOOKUP($I426,'hist AL dimres'!$A$2:$E$18,3)*VLOOKUP($J426,'hist AL dimres'!$A$2:$E$18,3)*VLOOKUP($K426,'hist AL dimres'!$A$2:$E$18,3)*$E426)*4)/1000000)</f>
        <v>10.616832</v>
      </c>
      <c r="O426" s="77">
        <f>$G426*(((VLOOKUP($H426,'hist AL dimres'!$A$2:$E$18,4)*VLOOKUP($I426,'hist AL dimres'!$A$2:$E$18,4)*VLOOKUP($J426,'hist AL dimres'!$A$2:$E$18,4)*VLOOKUP($K426,'hist AL dimres'!$A$2:$E$18,4)*$E426)*4)/1000000)</f>
        <v>2.6542080000000001</v>
      </c>
      <c r="P426" s="96">
        <f>$G426*(((VLOOKUP($H426,'hist AL dimres'!$A$2:$E$18,5)*VLOOKUP($I426,'hist AL dimres'!$A$2:$E$18,5)*VLOOKUP($J426,'hist AL dimres'!$A$2:$E$18,5)*VLOOKUP($K426,'hist AL dimres'!$A$2:$E$18,5)*$E426)*4)/1000000)</f>
        <v>0.66355200000000003</v>
      </c>
    </row>
    <row r="427" spans="1:16" ht="13">
      <c r="A427" s="16">
        <v>1</v>
      </c>
      <c r="B427" s="17" t="s">
        <v>137</v>
      </c>
      <c r="C427" s="220" t="s">
        <v>1056</v>
      </c>
      <c r="D427" s="75" t="s">
        <v>871</v>
      </c>
      <c r="E427" s="76">
        <v>12</v>
      </c>
      <c r="F427" s="16" t="s">
        <v>702</v>
      </c>
      <c r="G427" s="16">
        <v>1</v>
      </c>
      <c r="H427" s="15" t="s">
        <v>2934</v>
      </c>
      <c r="I427" s="15" t="s">
        <v>2898</v>
      </c>
      <c r="J427" s="15">
        <v>1</v>
      </c>
      <c r="K427" s="15">
        <v>1</v>
      </c>
      <c r="L427" s="16">
        <v>2</v>
      </c>
      <c r="M427" s="77">
        <f>$G427*(((VLOOKUP($H427,'hist AL dimres'!$A$2:$E$18,2)*VLOOKUP($I427,'hist AL dimres'!$A$2:$E$18,2)*VLOOKUP($J427,'hist AL dimres'!$A$2:$E$18,2)*VLOOKUP($K427,'hist AL dimres'!$A$2:$E$18,2)*$E427)*4)/1000000)</f>
        <v>42.467328000000002</v>
      </c>
      <c r="N427" s="77">
        <f>$G427*(((VLOOKUP($H427,'hist AL dimres'!$A$2:$E$18,3)*VLOOKUP($I427,'hist AL dimres'!$A$2:$E$18,3)*VLOOKUP($J427,'hist AL dimres'!$A$2:$E$18,3)*VLOOKUP($K427,'hist AL dimres'!$A$2:$E$18,3)*$E427)*4)/1000000)</f>
        <v>10.616832</v>
      </c>
      <c r="O427" s="77">
        <f>$G427*(((VLOOKUP($H427,'hist AL dimres'!$A$2:$E$18,4)*VLOOKUP($I427,'hist AL dimres'!$A$2:$E$18,4)*VLOOKUP($J427,'hist AL dimres'!$A$2:$E$18,4)*VLOOKUP($K427,'hist AL dimres'!$A$2:$E$18,4)*$E427)*4)/1000000)</f>
        <v>2.6542080000000001</v>
      </c>
      <c r="P427" s="96">
        <f>$G427*(((VLOOKUP($H427,'hist AL dimres'!$A$2:$E$18,5)*VLOOKUP($I427,'hist AL dimres'!$A$2:$E$18,5)*VLOOKUP($J427,'hist AL dimres'!$A$2:$E$18,5)*VLOOKUP($K427,'hist AL dimres'!$A$2:$E$18,5)*$E427)*4)/1000000)</f>
        <v>0.66355200000000003</v>
      </c>
    </row>
    <row r="428" spans="1:16" ht="13">
      <c r="A428" s="16">
        <v>1</v>
      </c>
      <c r="B428" s="17" t="s">
        <v>138</v>
      </c>
      <c r="C428" s="220" t="s">
        <v>1056</v>
      </c>
      <c r="D428" s="75" t="s">
        <v>871</v>
      </c>
      <c r="E428" s="76">
        <v>12</v>
      </c>
      <c r="F428" s="16" t="s">
        <v>702</v>
      </c>
      <c r="G428" s="16">
        <v>1</v>
      </c>
      <c r="H428" s="15" t="s">
        <v>2934</v>
      </c>
      <c r="I428" s="15" t="s">
        <v>2898</v>
      </c>
      <c r="J428" s="15">
        <v>1</v>
      </c>
      <c r="K428" s="15">
        <v>1</v>
      </c>
      <c r="L428" s="16">
        <v>2</v>
      </c>
      <c r="M428" s="77">
        <f>$G428*(((VLOOKUP($H428,'hist AL dimres'!$A$2:$E$18,2)*VLOOKUP($I428,'hist AL dimres'!$A$2:$E$18,2)*VLOOKUP($J428,'hist AL dimres'!$A$2:$E$18,2)*VLOOKUP($K428,'hist AL dimres'!$A$2:$E$18,2)*$E428)*4)/1000000)</f>
        <v>42.467328000000002</v>
      </c>
      <c r="N428" s="77">
        <f>$G428*(((VLOOKUP($H428,'hist AL dimres'!$A$2:$E$18,3)*VLOOKUP($I428,'hist AL dimres'!$A$2:$E$18,3)*VLOOKUP($J428,'hist AL dimres'!$A$2:$E$18,3)*VLOOKUP($K428,'hist AL dimres'!$A$2:$E$18,3)*$E428)*4)/1000000)</f>
        <v>10.616832</v>
      </c>
      <c r="O428" s="77">
        <f>$G428*(((VLOOKUP($H428,'hist AL dimres'!$A$2:$E$18,4)*VLOOKUP($I428,'hist AL dimres'!$A$2:$E$18,4)*VLOOKUP($J428,'hist AL dimres'!$A$2:$E$18,4)*VLOOKUP($K428,'hist AL dimres'!$A$2:$E$18,4)*$E428)*4)/1000000)</f>
        <v>2.6542080000000001</v>
      </c>
      <c r="P428" s="96">
        <f>$G428*(((VLOOKUP($H428,'hist AL dimres'!$A$2:$E$18,5)*VLOOKUP($I428,'hist AL dimres'!$A$2:$E$18,5)*VLOOKUP($J428,'hist AL dimres'!$A$2:$E$18,5)*VLOOKUP($K428,'hist AL dimres'!$A$2:$E$18,5)*$E428)*4)/1000000)</f>
        <v>0.66355200000000003</v>
      </c>
    </row>
    <row r="429" spans="1:16" ht="13">
      <c r="A429" s="16">
        <v>1</v>
      </c>
      <c r="B429" s="17" t="s">
        <v>1191</v>
      </c>
      <c r="C429" s="220" t="s">
        <v>1056</v>
      </c>
      <c r="D429" s="75" t="s">
        <v>871</v>
      </c>
      <c r="E429" s="76">
        <v>12</v>
      </c>
      <c r="F429" s="16" t="s">
        <v>702</v>
      </c>
      <c r="G429" s="16">
        <v>1</v>
      </c>
      <c r="H429" s="15" t="s">
        <v>2934</v>
      </c>
      <c r="I429" s="15" t="s">
        <v>2898</v>
      </c>
      <c r="J429" s="15">
        <v>1</v>
      </c>
      <c r="K429" s="15">
        <v>1</v>
      </c>
      <c r="L429" s="16">
        <v>2</v>
      </c>
      <c r="M429" s="77">
        <f>$G429*(((VLOOKUP($H429,'hist AL dimres'!$A$2:$E$18,2)*VLOOKUP($I429,'hist AL dimres'!$A$2:$E$18,2)*VLOOKUP($J429,'hist AL dimres'!$A$2:$E$18,2)*VLOOKUP($K429,'hist AL dimres'!$A$2:$E$18,2)*$E429)*4)/1000000)</f>
        <v>42.467328000000002</v>
      </c>
      <c r="N429" s="77">
        <f>$G429*(((VLOOKUP($H429,'hist AL dimres'!$A$2:$E$18,3)*VLOOKUP($I429,'hist AL dimres'!$A$2:$E$18,3)*VLOOKUP($J429,'hist AL dimres'!$A$2:$E$18,3)*VLOOKUP($K429,'hist AL dimres'!$A$2:$E$18,3)*$E429)*4)/1000000)</f>
        <v>10.616832</v>
      </c>
      <c r="O429" s="77">
        <f>$G429*(((VLOOKUP($H429,'hist AL dimres'!$A$2:$E$18,4)*VLOOKUP($I429,'hist AL dimres'!$A$2:$E$18,4)*VLOOKUP($J429,'hist AL dimres'!$A$2:$E$18,4)*VLOOKUP($K429,'hist AL dimres'!$A$2:$E$18,4)*$E429)*4)/1000000)</f>
        <v>2.6542080000000001</v>
      </c>
      <c r="P429" s="96">
        <f>$G429*(((VLOOKUP($H429,'hist AL dimres'!$A$2:$E$18,5)*VLOOKUP($I429,'hist AL dimres'!$A$2:$E$18,5)*VLOOKUP($J429,'hist AL dimres'!$A$2:$E$18,5)*VLOOKUP($K429,'hist AL dimres'!$A$2:$E$18,5)*$E429)*4)/1000000)</f>
        <v>0.66355200000000003</v>
      </c>
    </row>
    <row r="430" spans="1:16" ht="13">
      <c r="A430" s="16">
        <v>1</v>
      </c>
      <c r="B430" s="17" t="s">
        <v>139</v>
      </c>
      <c r="C430" s="220" t="s">
        <v>1056</v>
      </c>
      <c r="D430" s="75" t="s">
        <v>871</v>
      </c>
      <c r="E430" s="76">
        <v>12</v>
      </c>
      <c r="F430" s="16" t="s">
        <v>702</v>
      </c>
      <c r="G430" s="16">
        <v>1</v>
      </c>
      <c r="H430" s="15" t="s">
        <v>2934</v>
      </c>
      <c r="I430" s="15" t="s">
        <v>2898</v>
      </c>
      <c r="J430" s="15">
        <v>1</v>
      </c>
      <c r="K430" s="15">
        <v>1</v>
      </c>
      <c r="L430" s="16">
        <v>2</v>
      </c>
      <c r="M430" s="77">
        <f>$G430*(((VLOOKUP($H430,'hist AL dimres'!$A$2:$E$18,2)*VLOOKUP($I430,'hist AL dimres'!$A$2:$E$18,2)*VLOOKUP($J430,'hist AL dimres'!$A$2:$E$18,2)*VLOOKUP($K430,'hist AL dimres'!$A$2:$E$18,2)*$E430)*4)/1000000)</f>
        <v>42.467328000000002</v>
      </c>
      <c r="N430" s="77">
        <f>$G430*(((VLOOKUP($H430,'hist AL dimres'!$A$2:$E$18,3)*VLOOKUP($I430,'hist AL dimres'!$A$2:$E$18,3)*VLOOKUP($J430,'hist AL dimres'!$A$2:$E$18,3)*VLOOKUP($K430,'hist AL dimres'!$A$2:$E$18,3)*$E430)*4)/1000000)</f>
        <v>10.616832</v>
      </c>
      <c r="O430" s="77">
        <f>$G430*(((VLOOKUP($H430,'hist AL dimres'!$A$2:$E$18,4)*VLOOKUP($I430,'hist AL dimres'!$A$2:$E$18,4)*VLOOKUP($J430,'hist AL dimres'!$A$2:$E$18,4)*VLOOKUP($K430,'hist AL dimres'!$A$2:$E$18,4)*$E430)*4)/1000000)</f>
        <v>2.6542080000000001</v>
      </c>
      <c r="P430" s="96">
        <f>$G430*(((VLOOKUP($H430,'hist AL dimres'!$A$2:$E$18,5)*VLOOKUP($I430,'hist AL dimres'!$A$2:$E$18,5)*VLOOKUP($J430,'hist AL dimres'!$A$2:$E$18,5)*VLOOKUP($K430,'hist AL dimres'!$A$2:$E$18,5)*$E430)*4)/1000000)</f>
        <v>0.66355200000000003</v>
      </c>
    </row>
    <row r="431" spans="1:16" ht="13">
      <c r="A431" s="16">
        <v>1</v>
      </c>
      <c r="B431" s="17" t="s">
        <v>140</v>
      </c>
      <c r="C431" s="220" t="s">
        <v>1056</v>
      </c>
      <c r="D431" s="75" t="s">
        <v>871</v>
      </c>
      <c r="E431" s="76">
        <v>12</v>
      </c>
      <c r="F431" s="16" t="s">
        <v>702</v>
      </c>
      <c r="G431" s="16">
        <v>1</v>
      </c>
      <c r="H431" s="15" t="s">
        <v>2934</v>
      </c>
      <c r="I431" s="15" t="s">
        <v>2898</v>
      </c>
      <c r="J431" s="15">
        <v>1</v>
      </c>
      <c r="K431" s="15">
        <v>1</v>
      </c>
      <c r="L431" s="16">
        <v>2</v>
      </c>
      <c r="M431" s="77">
        <f>$G431*(((VLOOKUP($H431,'hist AL dimres'!$A$2:$E$18,2)*VLOOKUP($I431,'hist AL dimres'!$A$2:$E$18,2)*VLOOKUP($J431,'hist AL dimres'!$A$2:$E$18,2)*VLOOKUP($K431,'hist AL dimres'!$A$2:$E$18,2)*$E431)*4)/1000000)</f>
        <v>42.467328000000002</v>
      </c>
      <c r="N431" s="77">
        <f>$G431*(((VLOOKUP($H431,'hist AL dimres'!$A$2:$E$18,3)*VLOOKUP($I431,'hist AL dimres'!$A$2:$E$18,3)*VLOOKUP($J431,'hist AL dimres'!$A$2:$E$18,3)*VLOOKUP($K431,'hist AL dimres'!$A$2:$E$18,3)*$E431)*4)/1000000)</f>
        <v>10.616832</v>
      </c>
      <c r="O431" s="77">
        <f>$G431*(((VLOOKUP($H431,'hist AL dimres'!$A$2:$E$18,4)*VLOOKUP($I431,'hist AL dimres'!$A$2:$E$18,4)*VLOOKUP($J431,'hist AL dimres'!$A$2:$E$18,4)*VLOOKUP($K431,'hist AL dimres'!$A$2:$E$18,4)*$E431)*4)/1000000)</f>
        <v>2.6542080000000001</v>
      </c>
      <c r="P431" s="96">
        <f>$G431*(((VLOOKUP($H431,'hist AL dimres'!$A$2:$E$18,5)*VLOOKUP($I431,'hist AL dimres'!$A$2:$E$18,5)*VLOOKUP($J431,'hist AL dimres'!$A$2:$E$18,5)*VLOOKUP($K431,'hist AL dimres'!$A$2:$E$18,5)*$E431)*4)/1000000)</f>
        <v>0.66355200000000003</v>
      </c>
    </row>
    <row r="432" spans="1:16" ht="13">
      <c r="A432" s="16">
        <v>1</v>
      </c>
      <c r="B432" s="17" t="s">
        <v>141</v>
      </c>
      <c r="C432" s="220" t="s">
        <v>1056</v>
      </c>
      <c r="D432" s="75" t="s">
        <v>871</v>
      </c>
      <c r="E432" s="76">
        <v>12</v>
      </c>
      <c r="F432" s="16" t="s">
        <v>702</v>
      </c>
      <c r="G432" s="16">
        <v>1</v>
      </c>
      <c r="H432" s="15" t="s">
        <v>2934</v>
      </c>
      <c r="I432" s="15" t="s">
        <v>2898</v>
      </c>
      <c r="J432" s="15">
        <v>1</v>
      </c>
      <c r="K432" s="15">
        <v>1</v>
      </c>
      <c r="L432" s="16">
        <v>2</v>
      </c>
      <c r="M432" s="77">
        <f>$G432*(((VLOOKUP($H432,'hist AL dimres'!$A$2:$E$18,2)*VLOOKUP($I432,'hist AL dimres'!$A$2:$E$18,2)*VLOOKUP($J432,'hist AL dimres'!$A$2:$E$18,2)*VLOOKUP($K432,'hist AL dimres'!$A$2:$E$18,2)*$E432)*4)/1000000)</f>
        <v>42.467328000000002</v>
      </c>
      <c r="N432" s="77">
        <f>$G432*(((VLOOKUP($H432,'hist AL dimres'!$A$2:$E$18,3)*VLOOKUP($I432,'hist AL dimres'!$A$2:$E$18,3)*VLOOKUP($J432,'hist AL dimres'!$A$2:$E$18,3)*VLOOKUP($K432,'hist AL dimres'!$A$2:$E$18,3)*$E432)*4)/1000000)</f>
        <v>10.616832</v>
      </c>
      <c r="O432" s="77">
        <f>$G432*(((VLOOKUP($H432,'hist AL dimres'!$A$2:$E$18,4)*VLOOKUP($I432,'hist AL dimres'!$A$2:$E$18,4)*VLOOKUP($J432,'hist AL dimres'!$A$2:$E$18,4)*VLOOKUP($K432,'hist AL dimres'!$A$2:$E$18,4)*$E432)*4)/1000000)</f>
        <v>2.6542080000000001</v>
      </c>
      <c r="P432" s="96">
        <f>$G432*(((VLOOKUP($H432,'hist AL dimres'!$A$2:$E$18,5)*VLOOKUP($I432,'hist AL dimres'!$A$2:$E$18,5)*VLOOKUP($J432,'hist AL dimres'!$A$2:$E$18,5)*VLOOKUP($K432,'hist AL dimres'!$A$2:$E$18,5)*$E432)*4)/1000000)</f>
        <v>0.66355200000000003</v>
      </c>
    </row>
    <row r="433" spans="1:16" ht="13">
      <c r="A433" s="16">
        <v>1</v>
      </c>
      <c r="B433" s="17" t="s">
        <v>142</v>
      </c>
      <c r="C433" s="220" t="s">
        <v>1056</v>
      </c>
      <c r="D433" s="75" t="s">
        <v>871</v>
      </c>
      <c r="E433" s="76">
        <v>12</v>
      </c>
      <c r="F433" s="16" t="s">
        <v>702</v>
      </c>
      <c r="G433" s="16">
        <v>1</v>
      </c>
      <c r="H433" s="15" t="s">
        <v>2934</v>
      </c>
      <c r="I433" s="15" t="s">
        <v>2898</v>
      </c>
      <c r="J433" s="15">
        <v>1</v>
      </c>
      <c r="K433" s="15">
        <v>1</v>
      </c>
      <c r="L433" s="16">
        <v>2</v>
      </c>
      <c r="M433" s="77">
        <f>$G433*(((VLOOKUP($H433,'hist AL dimres'!$A$2:$E$18,2)*VLOOKUP($I433,'hist AL dimres'!$A$2:$E$18,2)*VLOOKUP($J433,'hist AL dimres'!$A$2:$E$18,2)*VLOOKUP($K433,'hist AL dimres'!$A$2:$E$18,2)*$E433)*4)/1000000)</f>
        <v>42.467328000000002</v>
      </c>
      <c r="N433" s="77">
        <f>$G433*(((VLOOKUP($H433,'hist AL dimres'!$A$2:$E$18,3)*VLOOKUP($I433,'hist AL dimres'!$A$2:$E$18,3)*VLOOKUP($J433,'hist AL dimres'!$A$2:$E$18,3)*VLOOKUP($K433,'hist AL dimres'!$A$2:$E$18,3)*$E433)*4)/1000000)</f>
        <v>10.616832</v>
      </c>
      <c r="O433" s="77">
        <f>$G433*(((VLOOKUP($H433,'hist AL dimres'!$A$2:$E$18,4)*VLOOKUP($I433,'hist AL dimres'!$A$2:$E$18,4)*VLOOKUP($J433,'hist AL dimres'!$A$2:$E$18,4)*VLOOKUP($K433,'hist AL dimres'!$A$2:$E$18,4)*$E433)*4)/1000000)</f>
        <v>2.6542080000000001</v>
      </c>
      <c r="P433" s="96">
        <f>$G433*(((VLOOKUP($H433,'hist AL dimres'!$A$2:$E$18,5)*VLOOKUP($I433,'hist AL dimres'!$A$2:$E$18,5)*VLOOKUP($J433,'hist AL dimres'!$A$2:$E$18,5)*VLOOKUP($K433,'hist AL dimres'!$A$2:$E$18,5)*$E433)*4)/1000000)</f>
        <v>0.66355200000000003</v>
      </c>
    </row>
    <row r="434" spans="1:16" ht="13">
      <c r="A434" s="16">
        <v>1</v>
      </c>
      <c r="B434" s="17" t="s">
        <v>134</v>
      </c>
      <c r="C434" s="220" t="s">
        <v>1056</v>
      </c>
      <c r="D434" s="75" t="s">
        <v>871</v>
      </c>
      <c r="E434" s="76">
        <v>12</v>
      </c>
      <c r="F434" s="16" t="s">
        <v>702</v>
      </c>
      <c r="G434" s="16">
        <v>1</v>
      </c>
      <c r="H434" s="15" t="s">
        <v>2934</v>
      </c>
      <c r="I434" s="15" t="s">
        <v>2898</v>
      </c>
      <c r="J434" s="15">
        <v>1</v>
      </c>
      <c r="K434" s="15">
        <v>1</v>
      </c>
      <c r="L434" s="16">
        <v>2</v>
      </c>
      <c r="M434" s="77">
        <f>$G434*(((VLOOKUP($H434,'hist AL dimres'!$A$2:$E$18,2)*VLOOKUP($I434,'hist AL dimres'!$A$2:$E$18,2)*VLOOKUP($J434,'hist AL dimres'!$A$2:$E$18,2)*VLOOKUP($K434,'hist AL dimres'!$A$2:$E$18,2)*$E434)*4)/1000000)</f>
        <v>42.467328000000002</v>
      </c>
      <c r="N434" s="77">
        <f>$G434*(((VLOOKUP($H434,'hist AL dimres'!$A$2:$E$18,3)*VLOOKUP($I434,'hist AL dimres'!$A$2:$E$18,3)*VLOOKUP($J434,'hist AL dimres'!$A$2:$E$18,3)*VLOOKUP($K434,'hist AL dimres'!$A$2:$E$18,3)*$E434)*4)/1000000)</f>
        <v>10.616832</v>
      </c>
      <c r="O434" s="77">
        <f>$G434*(((VLOOKUP($H434,'hist AL dimres'!$A$2:$E$18,4)*VLOOKUP($I434,'hist AL dimres'!$A$2:$E$18,4)*VLOOKUP($J434,'hist AL dimres'!$A$2:$E$18,4)*VLOOKUP($K434,'hist AL dimres'!$A$2:$E$18,4)*$E434)*4)/1000000)</f>
        <v>2.6542080000000001</v>
      </c>
      <c r="P434" s="96">
        <f>$G434*(((VLOOKUP($H434,'hist AL dimres'!$A$2:$E$18,5)*VLOOKUP($I434,'hist AL dimres'!$A$2:$E$18,5)*VLOOKUP($J434,'hist AL dimres'!$A$2:$E$18,5)*VLOOKUP($K434,'hist AL dimres'!$A$2:$E$18,5)*$E434)*4)/1000000)</f>
        <v>0.66355200000000003</v>
      </c>
    </row>
    <row r="435" spans="1:16" ht="13">
      <c r="A435" s="16">
        <v>1</v>
      </c>
      <c r="B435" s="17" t="s">
        <v>334</v>
      </c>
      <c r="C435" s="220" t="s">
        <v>1056</v>
      </c>
      <c r="D435" s="75" t="s">
        <v>871</v>
      </c>
      <c r="E435" s="76">
        <v>12</v>
      </c>
      <c r="F435" s="16" t="s">
        <v>702</v>
      </c>
      <c r="G435" s="16">
        <v>1</v>
      </c>
      <c r="H435" s="15" t="s">
        <v>2934</v>
      </c>
      <c r="I435" s="15" t="s">
        <v>2898</v>
      </c>
      <c r="J435" s="15">
        <v>1</v>
      </c>
      <c r="K435" s="15">
        <v>1</v>
      </c>
      <c r="L435" s="16">
        <v>2</v>
      </c>
      <c r="M435" s="77">
        <f>$G435*(((VLOOKUP($H435,'hist AL dimres'!$A$2:$E$18,2)*VLOOKUP($I435,'hist AL dimres'!$A$2:$E$18,2)*VLOOKUP($J435,'hist AL dimres'!$A$2:$E$18,2)*VLOOKUP($K435,'hist AL dimres'!$A$2:$E$18,2)*$E435)*4)/1000000)</f>
        <v>42.467328000000002</v>
      </c>
      <c r="N435" s="77">
        <f>$G435*(((VLOOKUP($H435,'hist AL dimres'!$A$2:$E$18,3)*VLOOKUP($I435,'hist AL dimres'!$A$2:$E$18,3)*VLOOKUP($J435,'hist AL dimres'!$A$2:$E$18,3)*VLOOKUP($K435,'hist AL dimres'!$A$2:$E$18,3)*$E435)*4)/1000000)</f>
        <v>10.616832</v>
      </c>
      <c r="O435" s="77">
        <f>$G435*(((VLOOKUP($H435,'hist AL dimres'!$A$2:$E$18,4)*VLOOKUP($I435,'hist AL dimres'!$A$2:$E$18,4)*VLOOKUP($J435,'hist AL dimres'!$A$2:$E$18,4)*VLOOKUP($K435,'hist AL dimres'!$A$2:$E$18,4)*$E435)*4)/1000000)</f>
        <v>2.6542080000000001</v>
      </c>
      <c r="P435" s="96">
        <f>$G435*(((VLOOKUP($H435,'hist AL dimres'!$A$2:$E$18,5)*VLOOKUP($I435,'hist AL dimres'!$A$2:$E$18,5)*VLOOKUP($J435,'hist AL dimres'!$A$2:$E$18,5)*VLOOKUP($K435,'hist AL dimres'!$A$2:$E$18,5)*$E435)*4)/1000000)</f>
        <v>0.66355200000000003</v>
      </c>
    </row>
    <row r="436" spans="1:16" ht="13">
      <c r="A436" s="16">
        <v>1</v>
      </c>
      <c r="B436" s="17" t="s">
        <v>335</v>
      </c>
      <c r="C436" s="220" t="s">
        <v>1056</v>
      </c>
      <c r="D436" s="75" t="s">
        <v>871</v>
      </c>
      <c r="E436" s="76">
        <v>12</v>
      </c>
      <c r="F436" s="16" t="s">
        <v>702</v>
      </c>
      <c r="G436" s="16">
        <v>1</v>
      </c>
      <c r="H436" s="15" t="s">
        <v>2934</v>
      </c>
      <c r="I436" s="15" t="s">
        <v>2898</v>
      </c>
      <c r="J436" s="15" t="s">
        <v>482</v>
      </c>
      <c r="K436" s="15">
        <v>1</v>
      </c>
      <c r="L436" s="16">
        <v>3</v>
      </c>
      <c r="M436" s="77">
        <f>$G436*(((VLOOKUP($H436,'hist AL dimres'!$A$2:$E$18,2)*VLOOKUP($I436,'hist AL dimres'!$A$2:$E$18,2)*VLOOKUP($J436,'hist AL dimres'!$A$2:$E$18,2)*VLOOKUP($K436,'hist AL dimres'!$A$2:$E$18,2)*$E436)*4)/1000000)</f>
        <v>637.00991999999997</v>
      </c>
      <c r="N436" s="77">
        <f>$G436*(((VLOOKUP($H436,'hist AL dimres'!$A$2:$E$18,3)*VLOOKUP($I436,'hist AL dimres'!$A$2:$E$18,3)*VLOOKUP($J436,'hist AL dimres'!$A$2:$E$18,3)*VLOOKUP($K436,'hist AL dimres'!$A$2:$E$18,3)*$E436)*4)/1000000)</f>
        <v>159.25247999999999</v>
      </c>
      <c r="O436" s="77">
        <f>$G436*(((VLOOKUP($H436,'hist AL dimres'!$A$2:$E$18,4)*VLOOKUP($I436,'hist AL dimres'!$A$2:$E$18,4)*VLOOKUP($J436,'hist AL dimres'!$A$2:$E$18,4)*VLOOKUP($K436,'hist AL dimres'!$A$2:$E$18,4)*$E436)*4)/1000000)</f>
        <v>39.813119999999998</v>
      </c>
      <c r="P436" s="96">
        <f>$G436*(((VLOOKUP($H436,'hist AL dimres'!$A$2:$E$18,5)*VLOOKUP($I436,'hist AL dimres'!$A$2:$E$18,5)*VLOOKUP($J436,'hist AL dimres'!$A$2:$E$18,5)*VLOOKUP($K436,'hist AL dimres'!$A$2:$E$18,5)*$E436)*4)/1000000)</f>
        <v>9.9532799999999995</v>
      </c>
    </row>
    <row r="437" spans="1:16" ht="13">
      <c r="A437" s="16">
        <v>1</v>
      </c>
      <c r="B437" s="17" t="s">
        <v>336</v>
      </c>
      <c r="C437" s="220" t="s">
        <v>1056</v>
      </c>
      <c r="D437" s="75" t="s">
        <v>871</v>
      </c>
      <c r="E437" s="76">
        <v>12</v>
      </c>
      <c r="F437" s="16" t="s">
        <v>702</v>
      </c>
      <c r="G437" s="16">
        <v>1</v>
      </c>
      <c r="H437" s="15" t="s">
        <v>2934</v>
      </c>
      <c r="I437" s="15" t="s">
        <v>2898</v>
      </c>
      <c r="J437" s="15">
        <v>1</v>
      </c>
      <c r="K437" s="15">
        <v>1</v>
      </c>
      <c r="L437" s="16">
        <v>2</v>
      </c>
      <c r="M437" s="77">
        <f>$G437*(((VLOOKUP($H437,'hist AL dimres'!$A$2:$E$18,2)*VLOOKUP($I437,'hist AL dimres'!$A$2:$E$18,2)*VLOOKUP($J437,'hist AL dimres'!$A$2:$E$18,2)*VLOOKUP($K437,'hist AL dimres'!$A$2:$E$18,2)*$E437)*4)/1000000)</f>
        <v>42.467328000000002</v>
      </c>
      <c r="N437" s="77">
        <f>$G437*(((VLOOKUP($H437,'hist AL dimres'!$A$2:$E$18,3)*VLOOKUP($I437,'hist AL dimres'!$A$2:$E$18,3)*VLOOKUP($J437,'hist AL dimres'!$A$2:$E$18,3)*VLOOKUP($K437,'hist AL dimres'!$A$2:$E$18,3)*$E437)*4)/1000000)</f>
        <v>10.616832</v>
      </c>
      <c r="O437" s="77">
        <f>$G437*(((VLOOKUP($H437,'hist AL dimres'!$A$2:$E$18,4)*VLOOKUP($I437,'hist AL dimres'!$A$2:$E$18,4)*VLOOKUP($J437,'hist AL dimres'!$A$2:$E$18,4)*VLOOKUP($K437,'hist AL dimres'!$A$2:$E$18,4)*$E437)*4)/1000000)</f>
        <v>2.6542080000000001</v>
      </c>
      <c r="P437" s="96">
        <f>$G437*(((VLOOKUP($H437,'hist AL dimres'!$A$2:$E$18,5)*VLOOKUP($I437,'hist AL dimres'!$A$2:$E$18,5)*VLOOKUP($J437,'hist AL dimres'!$A$2:$E$18,5)*VLOOKUP($K437,'hist AL dimres'!$A$2:$E$18,5)*$E437)*4)/1000000)</f>
        <v>0.66355200000000003</v>
      </c>
    </row>
    <row r="438" spans="1:16" ht="13">
      <c r="A438" s="16">
        <v>1</v>
      </c>
      <c r="B438" s="17" t="s">
        <v>337</v>
      </c>
      <c r="C438" s="220" t="s">
        <v>1056</v>
      </c>
      <c r="D438" s="75" t="s">
        <v>871</v>
      </c>
      <c r="E438" s="76">
        <v>12</v>
      </c>
      <c r="F438" s="16" t="s">
        <v>702</v>
      </c>
      <c r="G438" s="16">
        <v>1</v>
      </c>
      <c r="H438" s="15" t="s">
        <v>2934</v>
      </c>
      <c r="I438" s="15" t="s">
        <v>2898</v>
      </c>
      <c r="J438" s="15">
        <v>1</v>
      </c>
      <c r="K438" s="15">
        <v>1</v>
      </c>
      <c r="L438" s="16">
        <v>2</v>
      </c>
      <c r="M438" s="77">
        <f>$G438*(((VLOOKUP($H438,'hist AL dimres'!$A$2:$E$18,2)*VLOOKUP($I438,'hist AL dimres'!$A$2:$E$18,2)*VLOOKUP($J438,'hist AL dimres'!$A$2:$E$18,2)*VLOOKUP($K438,'hist AL dimres'!$A$2:$E$18,2)*$E438)*4)/1000000)</f>
        <v>42.467328000000002</v>
      </c>
      <c r="N438" s="77">
        <f>$G438*(((VLOOKUP($H438,'hist AL dimres'!$A$2:$E$18,3)*VLOOKUP($I438,'hist AL dimres'!$A$2:$E$18,3)*VLOOKUP($J438,'hist AL dimres'!$A$2:$E$18,3)*VLOOKUP($K438,'hist AL dimres'!$A$2:$E$18,3)*$E438)*4)/1000000)</f>
        <v>10.616832</v>
      </c>
      <c r="O438" s="77">
        <f>$G438*(((VLOOKUP($H438,'hist AL dimres'!$A$2:$E$18,4)*VLOOKUP($I438,'hist AL dimres'!$A$2:$E$18,4)*VLOOKUP($J438,'hist AL dimres'!$A$2:$E$18,4)*VLOOKUP($K438,'hist AL dimres'!$A$2:$E$18,4)*$E438)*4)/1000000)</f>
        <v>2.6542080000000001</v>
      </c>
      <c r="P438" s="96">
        <f>$G438*(((VLOOKUP($H438,'hist AL dimres'!$A$2:$E$18,5)*VLOOKUP($I438,'hist AL dimres'!$A$2:$E$18,5)*VLOOKUP($J438,'hist AL dimres'!$A$2:$E$18,5)*VLOOKUP($K438,'hist AL dimres'!$A$2:$E$18,5)*$E438)*4)/1000000)</f>
        <v>0.66355200000000003</v>
      </c>
    </row>
    <row r="439" spans="1:16" ht="13">
      <c r="A439" s="16">
        <v>1</v>
      </c>
      <c r="B439" s="17" t="s">
        <v>338</v>
      </c>
      <c r="C439" s="220" t="s">
        <v>1056</v>
      </c>
      <c r="D439" s="75" t="s">
        <v>871</v>
      </c>
      <c r="E439" s="76">
        <v>12</v>
      </c>
      <c r="F439" s="16" t="s">
        <v>702</v>
      </c>
      <c r="G439" s="16">
        <v>1</v>
      </c>
      <c r="H439" s="15" t="s">
        <v>2934</v>
      </c>
      <c r="I439" s="15" t="s">
        <v>2898</v>
      </c>
      <c r="J439" s="15">
        <v>1</v>
      </c>
      <c r="K439" s="15">
        <v>1</v>
      </c>
      <c r="L439" s="16">
        <v>2</v>
      </c>
      <c r="M439" s="77">
        <f>$G439*(((VLOOKUP($H439,'hist AL dimres'!$A$2:$E$18,2)*VLOOKUP($I439,'hist AL dimres'!$A$2:$E$18,2)*VLOOKUP($J439,'hist AL dimres'!$A$2:$E$18,2)*VLOOKUP($K439,'hist AL dimres'!$A$2:$E$18,2)*$E439)*4)/1000000)</f>
        <v>42.467328000000002</v>
      </c>
      <c r="N439" s="77">
        <f>$G439*(((VLOOKUP($H439,'hist AL dimres'!$A$2:$E$18,3)*VLOOKUP($I439,'hist AL dimres'!$A$2:$E$18,3)*VLOOKUP($J439,'hist AL dimres'!$A$2:$E$18,3)*VLOOKUP($K439,'hist AL dimres'!$A$2:$E$18,3)*$E439)*4)/1000000)</f>
        <v>10.616832</v>
      </c>
      <c r="O439" s="77">
        <f>$G439*(((VLOOKUP($H439,'hist AL dimres'!$A$2:$E$18,4)*VLOOKUP($I439,'hist AL dimres'!$A$2:$E$18,4)*VLOOKUP($J439,'hist AL dimres'!$A$2:$E$18,4)*VLOOKUP($K439,'hist AL dimres'!$A$2:$E$18,4)*$E439)*4)/1000000)</f>
        <v>2.6542080000000001</v>
      </c>
      <c r="P439" s="96">
        <f>$G439*(((VLOOKUP($H439,'hist AL dimres'!$A$2:$E$18,5)*VLOOKUP($I439,'hist AL dimres'!$A$2:$E$18,5)*VLOOKUP($J439,'hist AL dimres'!$A$2:$E$18,5)*VLOOKUP($K439,'hist AL dimres'!$A$2:$E$18,5)*$E439)*4)/1000000)</f>
        <v>0.66355200000000003</v>
      </c>
    </row>
    <row r="440" spans="1:16" ht="13">
      <c r="A440" s="16">
        <v>1</v>
      </c>
      <c r="B440" s="17" t="s">
        <v>339</v>
      </c>
      <c r="C440" s="220" t="s">
        <v>1056</v>
      </c>
      <c r="D440" s="75" t="s">
        <v>871</v>
      </c>
      <c r="E440" s="76">
        <v>12</v>
      </c>
      <c r="F440" s="16" t="s">
        <v>702</v>
      </c>
      <c r="G440" s="16">
        <v>1</v>
      </c>
      <c r="H440" s="15" t="s">
        <v>2934</v>
      </c>
      <c r="I440" s="15" t="s">
        <v>2898</v>
      </c>
      <c r="J440" s="15">
        <v>1</v>
      </c>
      <c r="K440" s="15">
        <v>1</v>
      </c>
      <c r="L440" s="16">
        <v>2</v>
      </c>
      <c r="M440" s="77">
        <f>$G440*(((VLOOKUP($H440,'hist AL dimres'!$A$2:$E$18,2)*VLOOKUP($I440,'hist AL dimres'!$A$2:$E$18,2)*VLOOKUP($J440,'hist AL dimres'!$A$2:$E$18,2)*VLOOKUP($K440,'hist AL dimres'!$A$2:$E$18,2)*$E440)*4)/1000000)</f>
        <v>42.467328000000002</v>
      </c>
      <c r="N440" s="77">
        <f>$G440*(((VLOOKUP($H440,'hist AL dimres'!$A$2:$E$18,3)*VLOOKUP($I440,'hist AL dimres'!$A$2:$E$18,3)*VLOOKUP($J440,'hist AL dimres'!$A$2:$E$18,3)*VLOOKUP($K440,'hist AL dimres'!$A$2:$E$18,3)*$E440)*4)/1000000)</f>
        <v>10.616832</v>
      </c>
      <c r="O440" s="77">
        <f>$G440*(((VLOOKUP($H440,'hist AL dimres'!$A$2:$E$18,4)*VLOOKUP($I440,'hist AL dimres'!$A$2:$E$18,4)*VLOOKUP($J440,'hist AL dimres'!$A$2:$E$18,4)*VLOOKUP($K440,'hist AL dimres'!$A$2:$E$18,4)*$E440)*4)/1000000)</f>
        <v>2.6542080000000001</v>
      </c>
      <c r="P440" s="96">
        <f>$G440*(((VLOOKUP($H440,'hist AL dimres'!$A$2:$E$18,5)*VLOOKUP($I440,'hist AL dimres'!$A$2:$E$18,5)*VLOOKUP($J440,'hist AL dimres'!$A$2:$E$18,5)*VLOOKUP($K440,'hist AL dimres'!$A$2:$E$18,5)*$E440)*4)/1000000)</f>
        <v>0.66355200000000003</v>
      </c>
    </row>
    <row r="441" spans="1:16" ht="13">
      <c r="A441" s="16">
        <v>1</v>
      </c>
      <c r="B441" s="17" t="s">
        <v>340</v>
      </c>
      <c r="C441" s="220" t="s">
        <v>1056</v>
      </c>
      <c r="D441" s="75" t="s">
        <v>871</v>
      </c>
      <c r="E441" s="76">
        <v>12</v>
      </c>
      <c r="F441" s="16" t="s">
        <v>702</v>
      </c>
      <c r="G441" s="16">
        <v>1</v>
      </c>
      <c r="H441" s="15" t="s">
        <v>2934</v>
      </c>
      <c r="I441" s="15" t="s">
        <v>2898</v>
      </c>
      <c r="J441" s="15">
        <v>1</v>
      </c>
      <c r="K441" s="15">
        <v>1</v>
      </c>
      <c r="L441" s="16">
        <v>2</v>
      </c>
      <c r="M441" s="77">
        <f>$G441*(((VLOOKUP($H441,'hist AL dimres'!$A$2:$E$18,2)*VLOOKUP($I441,'hist AL dimres'!$A$2:$E$18,2)*VLOOKUP($J441,'hist AL dimres'!$A$2:$E$18,2)*VLOOKUP($K441,'hist AL dimres'!$A$2:$E$18,2)*$E441)*4)/1000000)</f>
        <v>42.467328000000002</v>
      </c>
      <c r="N441" s="77">
        <f>$G441*(((VLOOKUP($H441,'hist AL dimres'!$A$2:$E$18,3)*VLOOKUP($I441,'hist AL dimres'!$A$2:$E$18,3)*VLOOKUP($J441,'hist AL dimres'!$A$2:$E$18,3)*VLOOKUP($K441,'hist AL dimres'!$A$2:$E$18,3)*$E441)*4)/1000000)</f>
        <v>10.616832</v>
      </c>
      <c r="O441" s="77">
        <f>$G441*(((VLOOKUP($H441,'hist AL dimres'!$A$2:$E$18,4)*VLOOKUP($I441,'hist AL dimres'!$A$2:$E$18,4)*VLOOKUP($J441,'hist AL dimres'!$A$2:$E$18,4)*VLOOKUP($K441,'hist AL dimres'!$A$2:$E$18,4)*$E441)*4)/1000000)</f>
        <v>2.6542080000000001</v>
      </c>
      <c r="P441" s="96">
        <f>$G441*(((VLOOKUP($H441,'hist AL dimres'!$A$2:$E$18,5)*VLOOKUP($I441,'hist AL dimres'!$A$2:$E$18,5)*VLOOKUP($J441,'hist AL dimres'!$A$2:$E$18,5)*VLOOKUP($K441,'hist AL dimres'!$A$2:$E$18,5)*$E441)*4)/1000000)</f>
        <v>0.66355200000000003</v>
      </c>
    </row>
    <row r="442" spans="1:16" ht="13">
      <c r="A442" s="16">
        <v>1</v>
      </c>
      <c r="B442" s="17" t="s">
        <v>341</v>
      </c>
      <c r="C442" s="220" t="s">
        <v>1056</v>
      </c>
      <c r="D442" s="75" t="s">
        <v>871</v>
      </c>
      <c r="E442" s="76">
        <v>12</v>
      </c>
      <c r="F442" s="16" t="s">
        <v>702</v>
      </c>
      <c r="G442" s="16">
        <v>1</v>
      </c>
      <c r="H442" s="15" t="s">
        <v>2934</v>
      </c>
      <c r="I442" s="15" t="s">
        <v>2898</v>
      </c>
      <c r="J442" s="15">
        <v>1</v>
      </c>
      <c r="K442" s="15">
        <v>1</v>
      </c>
      <c r="L442" s="16">
        <v>2</v>
      </c>
      <c r="M442" s="77">
        <f>$G442*(((VLOOKUP($H442,'hist AL dimres'!$A$2:$E$18,2)*VLOOKUP($I442,'hist AL dimres'!$A$2:$E$18,2)*VLOOKUP($J442,'hist AL dimres'!$A$2:$E$18,2)*VLOOKUP($K442,'hist AL dimres'!$A$2:$E$18,2)*$E442)*4)/1000000)</f>
        <v>42.467328000000002</v>
      </c>
      <c r="N442" s="77">
        <f>$G442*(((VLOOKUP($H442,'hist AL dimres'!$A$2:$E$18,3)*VLOOKUP($I442,'hist AL dimres'!$A$2:$E$18,3)*VLOOKUP($J442,'hist AL dimres'!$A$2:$E$18,3)*VLOOKUP($K442,'hist AL dimres'!$A$2:$E$18,3)*$E442)*4)/1000000)</f>
        <v>10.616832</v>
      </c>
      <c r="O442" s="77">
        <f>$G442*(((VLOOKUP($H442,'hist AL dimres'!$A$2:$E$18,4)*VLOOKUP($I442,'hist AL dimres'!$A$2:$E$18,4)*VLOOKUP($J442,'hist AL dimres'!$A$2:$E$18,4)*VLOOKUP($K442,'hist AL dimres'!$A$2:$E$18,4)*$E442)*4)/1000000)</f>
        <v>2.6542080000000001</v>
      </c>
      <c r="P442" s="96">
        <f>$G442*(((VLOOKUP($H442,'hist AL dimres'!$A$2:$E$18,5)*VLOOKUP($I442,'hist AL dimres'!$A$2:$E$18,5)*VLOOKUP($J442,'hist AL dimres'!$A$2:$E$18,5)*VLOOKUP($K442,'hist AL dimres'!$A$2:$E$18,5)*$E442)*4)/1000000)</f>
        <v>0.66355200000000003</v>
      </c>
    </row>
    <row r="443" spans="1:16" ht="13">
      <c r="A443" s="16">
        <v>1</v>
      </c>
      <c r="B443" s="17" t="s">
        <v>342</v>
      </c>
      <c r="C443" s="220" t="s">
        <v>1056</v>
      </c>
      <c r="D443" s="75" t="s">
        <v>871</v>
      </c>
      <c r="E443" s="76">
        <v>12</v>
      </c>
      <c r="F443" s="16" t="s">
        <v>702</v>
      </c>
      <c r="G443" s="16">
        <v>1</v>
      </c>
      <c r="H443" s="15" t="s">
        <v>2934</v>
      </c>
      <c r="I443" s="15" t="s">
        <v>2898</v>
      </c>
      <c r="J443" s="15">
        <v>1</v>
      </c>
      <c r="K443" s="15">
        <v>1</v>
      </c>
      <c r="L443" s="16">
        <v>2</v>
      </c>
      <c r="M443" s="77">
        <f>$G443*(((VLOOKUP($H443,'hist AL dimres'!$A$2:$E$18,2)*VLOOKUP($I443,'hist AL dimres'!$A$2:$E$18,2)*VLOOKUP($J443,'hist AL dimres'!$A$2:$E$18,2)*VLOOKUP($K443,'hist AL dimres'!$A$2:$E$18,2)*$E443)*4)/1000000)</f>
        <v>42.467328000000002</v>
      </c>
      <c r="N443" s="77">
        <f>$G443*(((VLOOKUP($H443,'hist AL dimres'!$A$2:$E$18,3)*VLOOKUP($I443,'hist AL dimres'!$A$2:$E$18,3)*VLOOKUP($J443,'hist AL dimres'!$A$2:$E$18,3)*VLOOKUP($K443,'hist AL dimres'!$A$2:$E$18,3)*$E443)*4)/1000000)</f>
        <v>10.616832</v>
      </c>
      <c r="O443" s="77">
        <f>$G443*(((VLOOKUP($H443,'hist AL dimres'!$A$2:$E$18,4)*VLOOKUP($I443,'hist AL dimres'!$A$2:$E$18,4)*VLOOKUP($J443,'hist AL dimres'!$A$2:$E$18,4)*VLOOKUP($K443,'hist AL dimres'!$A$2:$E$18,4)*$E443)*4)/1000000)</f>
        <v>2.6542080000000001</v>
      </c>
      <c r="P443" s="96">
        <f>$G443*(((VLOOKUP($H443,'hist AL dimres'!$A$2:$E$18,5)*VLOOKUP($I443,'hist AL dimres'!$A$2:$E$18,5)*VLOOKUP($J443,'hist AL dimres'!$A$2:$E$18,5)*VLOOKUP($K443,'hist AL dimres'!$A$2:$E$18,5)*$E443)*4)/1000000)</f>
        <v>0.66355200000000003</v>
      </c>
    </row>
    <row r="444" spans="1:16" ht="13">
      <c r="A444" s="16">
        <v>1</v>
      </c>
      <c r="B444" s="17" t="s">
        <v>343</v>
      </c>
      <c r="C444" s="220" t="s">
        <v>1056</v>
      </c>
      <c r="D444" s="75" t="s">
        <v>871</v>
      </c>
      <c r="E444" s="76">
        <v>12</v>
      </c>
      <c r="F444" s="16" t="s">
        <v>702</v>
      </c>
      <c r="G444" s="16">
        <v>1</v>
      </c>
      <c r="H444" s="15" t="s">
        <v>2934</v>
      </c>
      <c r="I444" s="15" t="s">
        <v>2898</v>
      </c>
      <c r="J444" s="15">
        <v>1</v>
      </c>
      <c r="K444" s="15">
        <v>1</v>
      </c>
      <c r="L444" s="16">
        <v>2</v>
      </c>
      <c r="M444" s="77">
        <f>$G444*(((VLOOKUP($H444,'hist AL dimres'!$A$2:$E$18,2)*VLOOKUP($I444,'hist AL dimres'!$A$2:$E$18,2)*VLOOKUP($J444,'hist AL dimres'!$A$2:$E$18,2)*VLOOKUP($K444,'hist AL dimres'!$A$2:$E$18,2)*$E444)*4)/1000000)</f>
        <v>42.467328000000002</v>
      </c>
      <c r="N444" s="77">
        <f>$G444*(((VLOOKUP($H444,'hist AL dimres'!$A$2:$E$18,3)*VLOOKUP($I444,'hist AL dimres'!$A$2:$E$18,3)*VLOOKUP($J444,'hist AL dimres'!$A$2:$E$18,3)*VLOOKUP($K444,'hist AL dimres'!$A$2:$E$18,3)*$E444)*4)/1000000)</f>
        <v>10.616832</v>
      </c>
      <c r="O444" s="77">
        <f>$G444*(((VLOOKUP($H444,'hist AL dimres'!$A$2:$E$18,4)*VLOOKUP($I444,'hist AL dimres'!$A$2:$E$18,4)*VLOOKUP($J444,'hist AL dimres'!$A$2:$E$18,4)*VLOOKUP($K444,'hist AL dimres'!$A$2:$E$18,4)*$E444)*4)/1000000)</f>
        <v>2.6542080000000001</v>
      </c>
      <c r="P444" s="96">
        <f>$G444*(((VLOOKUP($H444,'hist AL dimres'!$A$2:$E$18,5)*VLOOKUP($I444,'hist AL dimres'!$A$2:$E$18,5)*VLOOKUP($J444,'hist AL dimres'!$A$2:$E$18,5)*VLOOKUP($K444,'hist AL dimres'!$A$2:$E$18,5)*$E444)*4)/1000000)</f>
        <v>0.66355200000000003</v>
      </c>
    </row>
    <row r="445" spans="1:16" ht="13">
      <c r="A445" s="16">
        <v>1</v>
      </c>
      <c r="B445" s="17" t="s">
        <v>344</v>
      </c>
      <c r="C445" s="220" t="s">
        <v>1056</v>
      </c>
      <c r="D445" s="75" t="s">
        <v>871</v>
      </c>
      <c r="E445" s="76">
        <v>12</v>
      </c>
      <c r="F445" s="16" t="s">
        <v>702</v>
      </c>
      <c r="G445" s="16">
        <v>1</v>
      </c>
      <c r="H445" s="15" t="s">
        <v>2934</v>
      </c>
      <c r="I445" s="15" t="s">
        <v>2898</v>
      </c>
      <c r="J445" s="15">
        <v>1</v>
      </c>
      <c r="K445" s="15">
        <v>1</v>
      </c>
      <c r="L445" s="16">
        <v>2</v>
      </c>
      <c r="M445" s="77">
        <f>$G445*(((VLOOKUP($H445,'hist AL dimres'!$A$2:$E$18,2)*VLOOKUP($I445,'hist AL dimres'!$A$2:$E$18,2)*VLOOKUP($J445,'hist AL dimres'!$A$2:$E$18,2)*VLOOKUP($K445,'hist AL dimres'!$A$2:$E$18,2)*$E445)*4)/1000000)</f>
        <v>42.467328000000002</v>
      </c>
      <c r="N445" s="77">
        <f>$G445*(((VLOOKUP($H445,'hist AL dimres'!$A$2:$E$18,3)*VLOOKUP($I445,'hist AL dimres'!$A$2:$E$18,3)*VLOOKUP($J445,'hist AL dimres'!$A$2:$E$18,3)*VLOOKUP($K445,'hist AL dimres'!$A$2:$E$18,3)*$E445)*4)/1000000)</f>
        <v>10.616832</v>
      </c>
      <c r="O445" s="77">
        <f>$G445*(((VLOOKUP($H445,'hist AL dimres'!$A$2:$E$18,4)*VLOOKUP($I445,'hist AL dimres'!$A$2:$E$18,4)*VLOOKUP($J445,'hist AL dimres'!$A$2:$E$18,4)*VLOOKUP($K445,'hist AL dimres'!$A$2:$E$18,4)*$E445)*4)/1000000)</f>
        <v>2.6542080000000001</v>
      </c>
      <c r="P445" s="96">
        <f>$G445*(((VLOOKUP($H445,'hist AL dimres'!$A$2:$E$18,5)*VLOOKUP($I445,'hist AL dimres'!$A$2:$E$18,5)*VLOOKUP($J445,'hist AL dimres'!$A$2:$E$18,5)*VLOOKUP($K445,'hist AL dimres'!$A$2:$E$18,5)*$E445)*4)/1000000)</f>
        <v>0.66355200000000003</v>
      </c>
    </row>
    <row r="446" spans="1:16" ht="13">
      <c r="A446" s="16">
        <v>1</v>
      </c>
      <c r="B446" s="17" t="s">
        <v>143</v>
      </c>
      <c r="C446" s="220" t="s">
        <v>1056</v>
      </c>
      <c r="D446" s="75" t="s">
        <v>871</v>
      </c>
      <c r="E446" s="76">
        <v>12</v>
      </c>
      <c r="F446" s="16" t="s">
        <v>702</v>
      </c>
      <c r="G446" s="16">
        <v>1</v>
      </c>
      <c r="H446" s="15" t="s">
        <v>2934</v>
      </c>
      <c r="I446" s="15" t="s">
        <v>2898</v>
      </c>
      <c r="J446" s="15">
        <v>1</v>
      </c>
      <c r="K446" s="15">
        <v>1</v>
      </c>
      <c r="L446" s="16">
        <v>2</v>
      </c>
      <c r="M446" s="77">
        <f>$G446*(((VLOOKUP($H446,'hist AL dimres'!$A$2:$E$18,2)*VLOOKUP($I446,'hist AL dimres'!$A$2:$E$18,2)*VLOOKUP($J446,'hist AL dimres'!$A$2:$E$18,2)*VLOOKUP($K446,'hist AL dimres'!$A$2:$E$18,2)*$E446)*4)/1000000)</f>
        <v>42.467328000000002</v>
      </c>
      <c r="N446" s="77">
        <f>$G446*(((VLOOKUP($H446,'hist AL dimres'!$A$2:$E$18,3)*VLOOKUP($I446,'hist AL dimres'!$A$2:$E$18,3)*VLOOKUP($J446,'hist AL dimres'!$A$2:$E$18,3)*VLOOKUP($K446,'hist AL dimres'!$A$2:$E$18,3)*$E446)*4)/1000000)</f>
        <v>10.616832</v>
      </c>
      <c r="O446" s="77">
        <f>$G446*(((VLOOKUP($H446,'hist AL dimres'!$A$2:$E$18,4)*VLOOKUP($I446,'hist AL dimres'!$A$2:$E$18,4)*VLOOKUP($J446,'hist AL dimres'!$A$2:$E$18,4)*VLOOKUP($K446,'hist AL dimres'!$A$2:$E$18,4)*$E446)*4)/1000000)</f>
        <v>2.6542080000000001</v>
      </c>
      <c r="P446" s="96">
        <f>$G446*(((VLOOKUP($H446,'hist AL dimres'!$A$2:$E$18,5)*VLOOKUP($I446,'hist AL dimres'!$A$2:$E$18,5)*VLOOKUP($J446,'hist AL dimres'!$A$2:$E$18,5)*VLOOKUP($K446,'hist AL dimres'!$A$2:$E$18,5)*$E446)*4)/1000000)</f>
        <v>0.66355200000000003</v>
      </c>
    </row>
    <row r="447" spans="1:16" ht="13">
      <c r="A447" s="16">
        <v>1</v>
      </c>
      <c r="B447" s="17" t="s">
        <v>144</v>
      </c>
      <c r="C447" s="220" t="s">
        <v>1056</v>
      </c>
      <c r="D447" s="75" t="s">
        <v>871</v>
      </c>
      <c r="E447" s="76">
        <v>12</v>
      </c>
      <c r="F447" s="16" t="s">
        <v>702</v>
      </c>
      <c r="G447" s="16">
        <v>1</v>
      </c>
      <c r="H447" s="15" t="s">
        <v>2934</v>
      </c>
      <c r="I447" s="15" t="s">
        <v>2898</v>
      </c>
      <c r="J447" s="15">
        <v>1</v>
      </c>
      <c r="K447" s="15">
        <v>1</v>
      </c>
      <c r="L447" s="16">
        <v>2</v>
      </c>
      <c r="M447" s="77">
        <f>$G447*(((VLOOKUP($H447,'hist AL dimres'!$A$2:$E$18,2)*VLOOKUP($I447,'hist AL dimres'!$A$2:$E$18,2)*VLOOKUP($J447,'hist AL dimres'!$A$2:$E$18,2)*VLOOKUP($K447,'hist AL dimres'!$A$2:$E$18,2)*$E447)*4)/1000000)</f>
        <v>42.467328000000002</v>
      </c>
      <c r="N447" s="77">
        <f>$G447*(((VLOOKUP($H447,'hist AL dimres'!$A$2:$E$18,3)*VLOOKUP($I447,'hist AL dimres'!$A$2:$E$18,3)*VLOOKUP($J447,'hist AL dimres'!$A$2:$E$18,3)*VLOOKUP($K447,'hist AL dimres'!$A$2:$E$18,3)*$E447)*4)/1000000)</f>
        <v>10.616832</v>
      </c>
      <c r="O447" s="77">
        <f>$G447*(((VLOOKUP($H447,'hist AL dimres'!$A$2:$E$18,4)*VLOOKUP($I447,'hist AL dimres'!$A$2:$E$18,4)*VLOOKUP($J447,'hist AL dimres'!$A$2:$E$18,4)*VLOOKUP($K447,'hist AL dimres'!$A$2:$E$18,4)*$E447)*4)/1000000)</f>
        <v>2.6542080000000001</v>
      </c>
      <c r="P447" s="96">
        <f>$G447*(((VLOOKUP($H447,'hist AL dimres'!$A$2:$E$18,5)*VLOOKUP($I447,'hist AL dimres'!$A$2:$E$18,5)*VLOOKUP($J447,'hist AL dimres'!$A$2:$E$18,5)*VLOOKUP($K447,'hist AL dimres'!$A$2:$E$18,5)*$E447)*4)/1000000)</f>
        <v>0.66355200000000003</v>
      </c>
    </row>
    <row r="448" spans="1:16" ht="13">
      <c r="A448" s="16">
        <v>1</v>
      </c>
      <c r="B448" s="17" t="s">
        <v>145</v>
      </c>
      <c r="C448" s="220" t="s">
        <v>1056</v>
      </c>
      <c r="D448" s="75" t="s">
        <v>871</v>
      </c>
      <c r="E448" s="76">
        <v>12</v>
      </c>
      <c r="F448" s="16" t="s">
        <v>702</v>
      </c>
      <c r="G448" s="16">
        <v>1</v>
      </c>
      <c r="H448" s="15" t="s">
        <v>2934</v>
      </c>
      <c r="I448" s="15" t="s">
        <v>2898</v>
      </c>
      <c r="J448" s="15">
        <v>1</v>
      </c>
      <c r="K448" s="15">
        <v>1</v>
      </c>
      <c r="L448" s="16">
        <v>2</v>
      </c>
      <c r="M448" s="77">
        <f>$G448*(((VLOOKUP($H448,'hist AL dimres'!$A$2:$E$18,2)*VLOOKUP($I448,'hist AL dimres'!$A$2:$E$18,2)*VLOOKUP($J448,'hist AL dimres'!$A$2:$E$18,2)*VLOOKUP($K448,'hist AL dimres'!$A$2:$E$18,2)*$E448)*4)/1000000)</f>
        <v>42.467328000000002</v>
      </c>
      <c r="N448" s="77">
        <f>$G448*(((VLOOKUP($H448,'hist AL dimres'!$A$2:$E$18,3)*VLOOKUP($I448,'hist AL dimres'!$A$2:$E$18,3)*VLOOKUP($J448,'hist AL dimres'!$A$2:$E$18,3)*VLOOKUP($K448,'hist AL dimres'!$A$2:$E$18,3)*$E448)*4)/1000000)</f>
        <v>10.616832</v>
      </c>
      <c r="O448" s="77">
        <f>$G448*(((VLOOKUP($H448,'hist AL dimres'!$A$2:$E$18,4)*VLOOKUP($I448,'hist AL dimres'!$A$2:$E$18,4)*VLOOKUP($J448,'hist AL dimres'!$A$2:$E$18,4)*VLOOKUP($K448,'hist AL dimres'!$A$2:$E$18,4)*$E448)*4)/1000000)</f>
        <v>2.6542080000000001</v>
      </c>
      <c r="P448" s="96">
        <f>$G448*(((VLOOKUP($H448,'hist AL dimres'!$A$2:$E$18,5)*VLOOKUP($I448,'hist AL dimres'!$A$2:$E$18,5)*VLOOKUP($J448,'hist AL dimres'!$A$2:$E$18,5)*VLOOKUP($K448,'hist AL dimres'!$A$2:$E$18,5)*$E448)*4)/1000000)</f>
        <v>0.66355200000000003</v>
      </c>
    </row>
    <row r="449" spans="1:16" ht="13">
      <c r="A449" s="16">
        <v>1</v>
      </c>
      <c r="B449" s="17" t="s">
        <v>146</v>
      </c>
      <c r="C449" s="220" t="s">
        <v>1056</v>
      </c>
      <c r="D449" s="75" t="s">
        <v>871</v>
      </c>
      <c r="E449" s="76">
        <v>12</v>
      </c>
      <c r="F449" s="16" t="s">
        <v>702</v>
      </c>
      <c r="G449" s="16">
        <v>1</v>
      </c>
      <c r="H449" s="15" t="s">
        <v>2934</v>
      </c>
      <c r="I449" s="15" t="s">
        <v>2898</v>
      </c>
      <c r="J449" s="15">
        <v>1</v>
      </c>
      <c r="K449" s="15">
        <v>1</v>
      </c>
      <c r="L449" s="16">
        <v>2</v>
      </c>
      <c r="M449" s="77">
        <f>$G449*(((VLOOKUP($H449,'hist AL dimres'!$A$2:$E$18,2)*VLOOKUP($I449,'hist AL dimres'!$A$2:$E$18,2)*VLOOKUP($J449,'hist AL dimres'!$A$2:$E$18,2)*VLOOKUP($K449,'hist AL dimres'!$A$2:$E$18,2)*$E449)*4)/1000000)</f>
        <v>42.467328000000002</v>
      </c>
      <c r="N449" s="77">
        <f>$G449*(((VLOOKUP($H449,'hist AL dimres'!$A$2:$E$18,3)*VLOOKUP($I449,'hist AL dimres'!$A$2:$E$18,3)*VLOOKUP($J449,'hist AL dimres'!$A$2:$E$18,3)*VLOOKUP($K449,'hist AL dimres'!$A$2:$E$18,3)*$E449)*4)/1000000)</f>
        <v>10.616832</v>
      </c>
      <c r="O449" s="77">
        <f>$G449*(((VLOOKUP($H449,'hist AL dimres'!$A$2:$E$18,4)*VLOOKUP($I449,'hist AL dimres'!$A$2:$E$18,4)*VLOOKUP($J449,'hist AL dimres'!$A$2:$E$18,4)*VLOOKUP($K449,'hist AL dimres'!$A$2:$E$18,4)*$E449)*4)/1000000)</f>
        <v>2.6542080000000001</v>
      </c>
      <c r="P449" s="96">
        <f>$G449*(((VLOOKUP($H449,'hist AL dimres'!$A$2:$E$18,5)*VLOOKUP($I449,'hist AL dimres'!$A$2:$E$18,5)*VLOOKUP($J449,'hist AL dimres'!$A$2:$E$18,5)*VLOOKUP($K449,'hist AL dimres'!$A$2:$E$18,5)*$E449)*4)/1000000)</f>
        <v>0.66355200000000003</v>
      </c>
    </row>
    <row r="450" spans="1:16" ht="13">
      <c r="A450" s="16">
        <v>1</v>
      </c>
      <c r="B450" s="17" t="s">
        <v>147</v>
      </c>
      <c r="C450" s="220" t="s">
        <v>1056</v>
      </c>
      <c r="D450" s="75" t="s">
        <v>871</v>
      </c>
      <c r="E450" s="76">
        <v>12</v>
      </c>
      <c r="F450" s="16" t="s">
        <v>702</v>
      </c>
      <c r="G450" s="16">
        <v>1</v>
      </c>
      <c r="H450" s="15" t="s">
        <v>2934</v>
      </c>
      <c r="I450" s="15" t="s">
        <v>2898</v>
      </c>
      <c r="J450" s="15">
        <v>1</v>
      </c>
      <c r="K450" s="15">
        <v>1</v>
      </c>
      <c r="L450" s="16">
        <v>2</v>
      </c>
      <c r="M450" s="77">
        <f>$G450*(((VLOOKUP($H450,'hist AL dimres'!$A$2:$E$18,2)*VLOOKUP($I450,'hist AL dimres'!$A$2:$E$18,2)*VLOOKUP($J450,'hist AL dimres'!$A$2:$E$18,2)*VLOOKUP($K450,'hist AL dimres'!$A$2:$E$18,2)*$E450)*4)/1000000)</f>
        <v>42.467328000000002</v>
      </c>
      <c r="N450" s="77">
        <f>$G450*(((VLOOKUP($H450,'hist AL dimres'!$A$2:$E$18,3)*VLOOKUP($I450,'hist AL dimres'!$A$2:$E$18,3)*VLOOKUP($J450,'hist AL dimres'!$A$2:$E$18,3)*VLOOKUP($K450,'hist AL dimres'!$A$2:$E$18,3)*$E450)*4)/1000000)</f>
        <v>10.616832</v>
      </c>
      <c r="O450" s="77">
        <f>$G450*(((VLOOKUP($H450,'hist AL dimres'!$A$2:$E$18,4)*VLOOKUP($I450,'hist AL dimres'!$A$2:$E$18,4)*VLOOKUP($J450,'hist AL dimres'!$A$2:$E$18,4)*VLOOKUP($K450,'hist AL dimres'!$A$2:$E$18,4)*$E450)*4)/1000000)</f>
        <v>2.6542080000000001</v>
      </c>
      <c r="P450" s="96">
        <f>$G450*(((VLOOKUP($H450,'hist AL dimres'!$A$2:$E$18,5)*VLOOKUP($I450,'hist AL dimres'!$A$2:$E$18,5)*VLOOKUP($J450,'hist AL dimres'!$A$2:$E$18,5)*VLOOKUP($K450,'hist AL dimres'!$A$2:$E$18,5)*$E450)*4)/1000000)</f>
        <v>0.66355200000000003</v>
      </c>
    </row>
    <row r="451" spans="1:16" ht="13">
      <c r="A451" s="16">
        <v>1</v>
      </c>
      <c r="B451" s="17" t="s">
        <v>148</v>
      </c>
      <c r="C451" s="220" t="s">
        <v>1056</v>
      </c>
      <c r="D451" s="75" t="s">
        <v>871</v>
      </c>
      <c r="E451" s="76">
        <v>12</v>
      </c>
      <c r="F451" s="16" t="s">
        <v>702</v>
      </c>
      <c r="G451" s="16">
        <v>1</v>
      </c>
      <c r="H451" s="15" t="s">
        <v>2934</v>
      </c>
      <c r="I451" s="15" t="s">
        <v>2898</v>
      </c>
      <c r="J451" s="15">
        <v>1</v>
      </c>
      <c r="K451" s="15">
        <v>1</v>
      </c>
      <c r="L451" s="97">
        <v>2</v>
      </c>
      <c r="M451" s="98">
        <f>$G451*(((VLOOKUP($H451,'hist AL dimres'!$A$2:$E$18,2)*VLOOKUP($I451,'hist AL dimres'!$A$2:$E$18,2)*VLOOKUP($J451,'hist AL dimres'!$A$2:$E$18,2)*VLOOKUP($K451,'hist AL dimres'!$A$2:$E$18,2)*$E451)*4)/1000000)</f>
        <v>42.467328000000002</v>
      </c>
      <c r="N451" s="98">
        <f>$G451*(((VLOOKUP($H451,'hist AL dimres'!$A$2:$E$18,3)*VLOOKUP($I451,'hist AL dimres'!$A$2:$E$18,3)*VLOOKUP($J451,'hist AL dimres'!$A$2:$E$18,3)*VLOOKUP($K451,'hist AL dimres'!$A$2:$E$18,3)*$E451)*4)/1000000)</f>
        <v>10.616832</v>
      </c>
      <c r="O451" s="98">
        <f>$G451*(((VLOOKUP($H451,'hist AL dimres'!$A$2:$E$18,4)*VLOOKUP($I451,'hist AL dimres'!$A$2:$E$18,4)*VLOOKUP($J451,'hist AL dimres'!$A$2:$E$18,4)*VLOOKUP($K451,'hist AL dimres'!$A$2:$E$18,4)*$E451)*4)/1000000)</f>
        <v>2.6542080000000001</v>
      </c>
      <c r="P451" s="99">
        <f>$G451*(((VLOOKUP($H451,'hist AL dimres'!$A$2:$E$18,5)*VLOOKUP($I451,'hist AL dimres'!$A$2:$E$18,5)*VLOOKUP($J451,'hist AL dimres'!$A$2:$E$18,5)*VLOOKUP($K451,'hist AL dimres'!$A$2:$E$18,5)*$E451)*4)/1000000)</f>
        <v>0.66355200000000003</v>
      </c>
    </row>
  </sheetData>
  <sortState ref="C1:C1048576">
    <sortCondition ref="C1:C1048576"/>
  </sortState>
  <mergeCells count="2">
    <mergeCell ref="H1:K1"/>
    <mergeCell ref="M1:P1"/>
  </mergeCells>
  <phoneticPr fontId="23" type="noConversion"/>
  <pageMargins left="0.25" right="0.25" top="0.5" bottom="0.25" header="0.25" footer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N218"/>
  <sheetViews>
    <sheetView workbookViewId="0">
      <selection sqref="A1:N1"/>
    </sheetView>
  </sheetViews>
  <sheetFormatPr baseColWidth="10" defaultColWidth="11.140625" defaultRowHeight="20" customHeight="1"/>
  <cols>
    <col min="1" max="16384" width="11.140625" style="100"/>
  </cols>
  <sheetData>
    <row r="1" spans="1:14" ht="16">
      <c r="A1" s="408" t="s">
        <v>523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09"/>
      <c r="M1" s="409"/>
      <c r="N1" s="409"/>
    </row>
    <row r="2" spans="1:14" ht="13">
      <c r="A2" s="12" t="s">
        <v>2710</v>
      </c>
      <c r="B2" s="12" t="s">
        <v>737</v>
      </c>
      <c r="C2" s="11" t="s">
        <v>3061</v>
      </c>
      <c r="D2" s="11" t="s">
        <v>238</v>
      </c>
      <c r="E2" s="92" t="s">
        <v>239</v>
      </c>
      <c r="F2" s="12" t="s">
        <v>3008</v>
      </c>
      <c r="G2" s="12" t="s">
        <v>738</v>
      </c>
      <c r="H2" s="411" t="s">
        <v>2700</v>
      </c>
      <c r="I2" s="411"/>
      <c r="J2" s="411"/>
      <c r="K2" s="411"/>
      <c r="L2" s="12"/>
      <c r="M2" s="412" t="s">
        <v>240</v>
      </c>
      <c r="N2" s="412"/>
    </row>
    <row r="3" spans="1:14" ht="13">
      <c r="A3" s="12"/>
      <c r="B3" s="93"/>
      <c r="C3" s="11"/>
      <c r="D3" s="11"/>
      <c r="E3" s="92"/>
      <c r="F3" s="12"/>
      <c r="G3" s="12"/>
      <c r="H3" s="12" t="s">
        <v>453</v>
      </c>
      <c r="I3" s="12" t="s">
        <v>458</v>
      </c>
      <c r="J3" s="12" t="s">
        <v>459</v>
      </c>
      <c r="K3" s="12" t="s">
        <v>460</v>
      </c>
      <c r="L3" s="12" t="s">
        <v>461</v>
      </c>
      <c r="M3" s="12">
        <v>0.1</v>
      </c>
      <c r="N3" s="12">
        <v>1</v>
      </c>
    </row>
    <row r="4" spans="1:14" ht="13">
      <c r="A4" s="16">
        <v>1</v>
      </c>
      <c r="B4" s="101" t="s">
        <v>297</v>
      </c>
      <c r="C4" s="102" t="s">
        <v>1057</v>
      </c>
      <c r="D4" s="102" t="s">
        <v>871</v>
      </c>
      <c r="E4" s="87">
        <v>12</v>
      </c>
      <c r="F4" s="16" t="s">
        <v>711</v>
      </c>
      <c r="G4" s="16">
        <v>1</v>
      </c>
      <c r="H4" s="103" t="s">
        <v>729</v>
      </c>
      <c r="I4" s="15" t="s">
        <v>728</v>
      </c>
      <c r="J4" s="15">
        <v>1</v>
      </c>
      <c r="K4" s="15">
        <v>1</v>
      </c>
      <c r="L4" s="16">
        <v>2</v>
      </c>
      <c r="M4" s="77">
        <f>$G4*(((VLOOKUP($H4,'hist OI dimres'!$A$2:$C$14,2)*VLOOKUP($I4,'hist OI dimres'!$A$2:$C$14,2)*VLOOKUP($J4,'hist OI dimres'!$A$2:$C$14,2)*VLOOKUP($K4,'hist OI dimres'!$A$2:$C$14,2)*$E4)*4)/1000000)</f>
        <v>414.72</v>
      </c>
      <c r="N4" s="77">
        <f>$G4*(((VLOOKUP($H4,'hist OI dimres'!$A$2:$C$14,3)*VLOOKUP($I4,'hist OI dimres'!$A$2:$C$14,3)*VLOOKUP($J4,'hist OI dimres'!$A$2:$C$14,3)*VLOOKUP($K4,'hist OI dimres'!$A$2:$C$14,3)*$E4)*4)/1000000)</f>
        <v>5.8982400000000004</v>
      </c>
    </row>
    <row r="5" spans="1:14" ht="13">
      <c r="A5" s="16">
        <v>1</v>
      </c>
      <c r="B5" s="101" t="s">
        <v>383</v>
      </c>
      <c r="C5" s="102" t="s">
        <v>1057</v>
      </c>
      <c r="D5" s="102" t="s">
        <v>871</v>
      </c>
      <c r="E5" s="87">
        <v>12</v>
      </c>
      <c r="F5" s="16" t="s">
        <v>711</v>
      </c>
      <c r="G5" s="16">
        <v>1</v>
      </c>
      <c r="H5" s="103" t="s">
        <v>729</v>
      </c>
      <c r="I5" s="15" t="s">
        <v>728</v>
      </c>
      <c r="J5" s="15">
        <v>1</v>
      </c>
      <c r="K5" s="15">
        <v>1</v>
      </c>
      <c r="L5" s="16">
        <v>2</v>
      </c>
      <c r="M5" s="77">
        <f>$G5*(((VLOOKUP($H5,'hist OI dimres'!$A$2:$C$14,2)*VLOOKUP($I5,'hist OI dimres'!$A$2:$C$14,2)*VLOOKUP($J5,'hist OI dimres'!$A$2:$C$14,2)*VLOOKUP($K5,'hist OI dimres'!$A$2:$C$14,2)*$E5)*4)/1000000)</f>
        <v>414.72</v>
      </c>
      <c r="N5" s="77">
        <f>$G5*(((VLOOKUP($H5,'hist OI dimres'!$A$2:$C$14,3)*VLOOKUP($I5,'hist OI dimres'!$A$2:$C$14,3)*VLOOKUP($J5,'hist OI dimres'!$A$2:$C$14,3)*VLOOKUP($K5,'hist OI dimres'!$A$2:$C$14,3)*$E5)*4)/1000000)</f>
        <v>5.8982400000000004</v>
      </c>
    </row>
    <row r="6" spans="1:14" ht="13">
      <c r="A6" s="16">
        <v>1</v>
      </c>
      <c r="B6" s="101" t="s">
        <v>384</v>
      </c>
      <c r="C6" s="102" t="s">
        <v>1057</v>
      </c>
      <c r="D6" s="102" t="s">
        <v>871</v>
      </c>
      <c r="E6" s="87">
        <v>12</v>
      </c>
      <c r="F6" s="16" t="s">
        <v>711</v>
      </c>
      <c r="G6" s="16">
        <v>1</v>
      </c>
      <c r="H6" s="103" t="s">
        <v>729</v>
      </c>
      <c r="I6" s="15" t="s">
        <v>728</v>
      </c>
      <c r="J6" s="15">
        <v>1</v>
      </c>
      <c r="K6" s="15">
        <v>1</v>
      </c>
      <c r="L6" s="16">
        <v>2</v>
      </c>
      <c r="M6" s="77">
        <f>$G6*(((VLOOKUP($H6,'hist OI dimres'!$A$2:$C$14,2)*VLOOKUP($I6,'hist OI dimres'!$A$2:$C$14,2)*VLOOKUP($J6,'hist OI dimres'!$A$2:$C$14,2)*VLOOKUP($K6,'hist OI dimres'!$A$2:$C$14,2)*$E6)*4)/1000000)</f>
        <v>414.72</v>
      </c>
      <c r="N6" s="77">
        <f>$G6*(((VLOOKUP($H6,'hist OI dimres'!$A$2:$C$14,3)*VLOOKUP($I6,'hist OI dimres'!$A$2:$C$14,3)*VLOOKUP($J6,'hist OI dimres'!$A$2:$C$14,3)*VLOOKUP($K6,'hist OI dimres'!$A$2:$C$14,3)*$E6)*4)/1000000)</f>
        <v>5.8982400000000004</v>
      </c>
    </row>
    <row r="7" spans="1:14" ht="13">
      <c r="A7" s="16">
        <v>1</v>
      </c>
      <c r="B7" s="101" t="s">
        <v>355</v>
      </c>
      <c r="C7" s="102" t="s">
        <v>1057</v>
      </c>
      <c r="D7" s="102" t="s">
        <v>871</v>
      </c>
      <c r="E7" s="87">
        <v>12</v>
      </c>
      <c r="F7" s="16" t="s">
        <v>711</v>
      </c>
      <c r="G7" s="16">
        <v>1</v>
      </c>
      <c r="H7" s="103" t="s">
        <v>729</v>
      </c>
      <c r="I7" s="15" t="s">
        <v>728</v>
      </c>
      <c r="J7" s="15">
        <v>1</v>
      </c>
      <c r="K7" s="15">
        <v>1</v>
      </c>
      <c r="L7" s="16">
        <v>2</v>
      </c>
      <c r="M7" s="77">
        <f>$G7*(((VLOOKUP($H7,'hist OI dimres'!$A$2:$C$14,2)*VLOOKUP($I7,'hist OI dimres'!$A$2:$C$14,2)*VLOOKUP($J7,'hist OI dimres'!$A$2:$C$14,2)*VLOOKUP($K7,'hist OI dimres'!$A$2:$C$14,2)*$E7)*4)/1000000)</f>
        <v>414.72</v>
      </c>
      <c r="N7" s="77">
        <f>$G7*(((VLOOKUP($H7,'hist OI dimres'!$A$2:$C$14,3)*VLOOKUP($I7,'hist OI dimres'!$A$2:$C$14,3)*VLOOKUP($J7,'hist OI dimres'!$A$2:$C$14,3)*VLOOKUP($K7,'hist OI dimres'!$A$2:$C$14,3)*$E7)*4)/1000000)</f>
        <v>5.8982400000000004</v>
      </c>
    </row>
    <row r="8" spans="1:14" ht="13">
      <c r="A8" s="16">
        <v>1</v>
      </c>
      <c r="B8" s="101" t="s">
        <v>356</v>
      </c>
      <c r="C8" s="102" t="s">
        <v>1057</v>
      </c>
      <c r="D8" s="102" t="s">
        <v>871</v>
      </c>
      <c r="E8" s="87">
        <v>12</v>
      </c>
      <c r="F8" s="16" t="s">
        <v>711</v>
      </c>
      <c r="G8" s="16">
        <v>1</v>
      </c>
      <c r="H8" s="103" t="s">
        <v>729</v>
      </c>
      <c r="I8" s="15" t="s">
        <v>728</v>
      </c>
      <c r="J8" s="15">
        <v>1</v>
      </c>
      <c r="K8" s="15">
        <v>1</v>
      </c>
      <c r="L8" s="16">
        <v>2</v>
      </c>
      <c r="M8" s="77">
        <f>$G8*(((VLOOKUP($H8,'hist OI dimres'!$A$2:$C$14,2)*VLOOKUP($I8,'hist OI dimres'!$A$2:$C$14,2)*VLOOKUP($J8,'hist OI dimres'!$A$2:$C$14,2)*VLOOKUP($K8,'hist OI dimres'!$A$2:$C$14,2)*$E8)*4)/1000000)</f>
        <v>414.72</v>
      </c>
      <c r="N8" s="77">
        <f>$G8*(((VLOOKUP($H8,'hist OI dimres'!$A$2:$C$14,3)*VLOOKUP($I8,'hist OI dimres'!$A$2:$C$14,3)*VLOOKUP($J8,'hist OI dimres'!$A$2:$C$14,3)*VLOOKUP($K8,'hist OI dimres'!$A$2:$C$14,3)*$E8)*4)/1000000)</f>
        <v>5.8982400000000004</v>
      </c>
    </row>
    <row r="9" spans="1:14" ht="13">
      <c r="A9" s="16">
        <v>1</v>
      </c>
      <c r="B9" s="101" t="s">
        <v>357</v>
      </c>
      <c r="C9" s="102" t="s">
        <v>1057</v>
      </c>
      <c r="D9" s="102" t="s">
        <v>871</v>
      </c>
      <c r="E9" s="87">
        <v>12</v>
      </c>
      <c r="F9" s="16" t="s">
        <v>711</v>
      </c>
      <c r="G9" s="16">
        <v>1</v>
      </c>
      <c r="H9" s="103" t="s">
        <v>729</v>
      </c>
      <c r="I9" s="15" t="s">
        <v>728</v>
      </c>
      <c r="J9" s="15">
        <v>1</v>
      </c>
      <c r="K9" s="15">
        <v>1</v>
      </c>
      <c r="L9" s="16">
        <v>2</v>
      </c>
      <c r="M9" s="77">
        <f>$G9*(((VLOOKUP($H9,'hist OI dimres'!$A$2:$C$14,2)*VLOOKUP($I9,'hist OI dimres'!$A$2:$C$14,2)*VLOOKUP($J9,'hist OI dimres'!$A$2:$C$14,2)*VLOOKUP($K9,'hist OI dimres'!$A$2:$C$14,2)*$E9)*4)/1000000)</f>
        <v>414.72</v>
      </c>
      <c r="N9" s="77">
        <f>$G9*(((VLOOKUP($H9,'hist OI dimres'!$A$2:$C$14,3)*VLOOKUP($I9,'hist OI dimres'!$A$2:$C$14,3)*VLOOKUP($J9,'hist OI dimres'!$A$2:$C$14,3)*VLOOKUP($K9,'hist OI dimres'!$A$2:$C$14,3)*$E9)*4)/1000000)</f>
        <v>5.8982400000000004</v>
      </c>
    </row>
    <row r="10" spans="1:14" ht="13">
      <c r="A10" s="16">
        <v>1</v>
      </c>
      <c r="B10" s="101" t="s">
        <v>358</v>
      </c>
      <c r="C10" s="102" t="s">
        <v>1057</v>
      </c>
      <c r="D10" s="102" t="s">
        <v>871</v>
      </c>
      <c r="E10" s="87">
        <v>12</v>
      </c>
      <c r="F10" s="16" t="s">
        <v>711</v>
      </c>
      <c r="G10" s="16">
        <v>1</v>
      </c>
      <c r="H10" s="103" t="s">
        <v>729</v>
      </c>
      <c r="I10" s="15" t="s">
        <v>728</v>
      </c>
      <c r="J10" s="15">
        <v>1</v>
      </c>
      <c r="K10" s="15">
        <v>1</v>
      </c>
      <c r="L10" s="16">
        <v>2</v>
      </c>
      <c r="M10" s="77">
        <f>$G10*(((VLOOKUP($H10,'hist OI dimres'!$A$2:$C$14,2)*VLOOKUP($I10,'hist OI dimres'!$A$2:$C$14,2)*VLOOKUP($J10,'hist OI dimres'!$A$2:$C$14,2)*VLOOKUP($K10,'hist OI dimres'!$A$2:$C$14,2)*$E10)*4)/1000000)</f>
        <v>414.72</v>
      </c>
      <c r="N10" s="77">
        <f>$G10*(((VLOOKUP($H10,'hist OI dimres'!$A$2:$C$14,3)*VLOOKUP($I10,'hist OI dimres'!$A$2:$C$14,3)*VLOOKUP($J10,'hist OI dimres'!$A$2:$C$14,3)*VLOOKUP($K10,'hist OI dimres'!$A$2:$C$14,3)*$E10)*4)/1000000)</f>
        <v>5.8982400000000004</v>
      </c>
    </row>
    <row r="11" spans="1:14" ht="13">
      <c r="A11" s="16">
        <v>1</v>
      </c>
      <c r="B11" s="101" t="s">
        <v>359</v>
      </c>
      <c r="C11" s="102" t="s">
        <v>1057</v>
      </c>
      <c r="D11" s="102" t="s">
        <v>871</v>
      </c>
      <c r="E11" s="87">
        <v>12</v>
      </c>
      <c r="F11" s="16" t="s">
        <v>711</v>
      </c>
      <c r="G11" s="16">
        <v>1</v>
      </c>
      <c r="H11" s="103" t="s">
        <v>729</v>
      </c>
      <c r="I11" s="15" t="s">
        <v>728</v>
      </c>
      <c r="J11" s="15" t="s">
        <v>939</v>
      </c>
      <c r="K11" s="15">
        <v>1</v>
      </c>
      <c r="L11" s="16">
        <v>3</v>
      </c>
      <c r="M11" s="77">
        <f>$G11*(((VLOOKUP($H11,'hist OI dimres'!$A$2:$C$14,2)*VLOOKUP($I11,'hist OI dimres'!$A$2:$C$14,2)*VLOOKUP($J11,'hist OI dimres'!$A$2:$C$14,2)*VLOOKUP($K11,'hist OI dimres'!$A$2:$C$14,2)*$E11)*4)/1000000)</f>
        <v>24883.200000000001</v>
      </c>
      <c r="N11" s="77">
        <f>$G11*(((VLOOKUP($H11,'hist OI dimres'!$A$2:$C$14,3)*VLOOKUP($I11,'hist OI dimres'!$A$2:$C$14,3)*VLOOKUP($J11,'hist OI dimres'!$A$2:$C$14,3)*VLOOKUP($K11,'hist OI dimres'!$A$2:$C$14,3)*$E11)*4)/1000000)</f>
        <v>353.89440000000002</v>
      </c>
    </row>
    <row r="12" spans="1:14" ht="13">
      <c r="A12" s="16">
        <v>1</v>
      </c>
      <c r="B12" s="101" t="s">
        <v>360</v>
      </c>
      <c r="C12" s="102" t="s">
        <v>1057</v>
      </c>
      <c r="D12" s="102" t="s">
        <v>871</v>
      </c>
      <c r="E12" s="87">
        <v>12</v>
      </c>
      <c r="F12" s="16" t="s">
        <v>711</v>
      </c>
      <c r="G12" s="16">
        <v>1</v>
      </c>
      <c r="H12" s="103" t="s">
        <v>729</v>
      </c>
      <c r="I12" s="15" t="s">
        <v>728</v>
      </c>
      <c r="J12" s="15" t="s">
        <v>939</v>
      </c>
      <c r="K12" s="15">
        <v>1</v>
      </c>
      <c r="L12" s="16">
        <v>3</v>
      </c>
      <c r="M12" s="77">
        <f>$G12*(((VLOOKUP($H12,'hist OI dimres'!$A$2:$C$14,2)*VLOOKUP($I12,'hist OI dimres'!$A$2:$C$14,2)*VLOOKUP($J12,'hist OI dimres'!$A$2:$C$14,2)*VLOOKUP($K12,'hist OI dimres'!$A$2:$C$14,2)*$E12)*4)/1000000)</f>
        <v>24883.200000000001</v>
      </c>
      <c r="N12" s="77">
        <f>$G12*(((VLOOKUP($H12,'hist OI dimres'!$A$2:$C$14,3)*VLOOKUP($I12,'hist OI dimres'!$A$2:$C$14,3)*VLOOKUP($J12,'hist OI dimres'!$A$2:$C$14,3)*VLOOKUP($K12,'hist OI dimres'!$A$2:$C$14,3)*$E12)*4)/1000000)</f>
        <v>353.89440000000002</v>
      </c>
    </row>
    <row r="13" spans="1:14" ht="13">
      <c r="A13" s="16">
        <v>1</v>
      </c>
      <c r="B13" s="101" t="s">
        <v>361</v>
      </c>
      <c r="C13" s="102" t="s">
        <v>1057</v>
      </c>
      <c r="D13" s="102" t="s">
        <v>871</v>
      </c>
      <c r="E13" s="87">
        <v>12</v>
      </c>
      <c r="F13" s="16" t="s">
        <v>711</v>
      </c>
      <c r="G13" s="16">
        <v>1</v>
      </c>
      <c r="H13" s="103" t="s">
        <v>729</v>
      </c>
      <c r="I13" s="15" t="s">
        <v>728</v>
      </c>
      <c r="J13" s="15">
        <v>1</v>
      </c>
      <c r="K13" s="15">
        <v>1</v>
      </c>
      <c r="L13" s="16">
        <v>2</v>
      </c>
      <c r="M13" s="77">
        <f>$G13*(((VLOOKUP($H13,'hist OI dimres'!$A$2:$C$14,2)*VLOOKUP($I13,'hist OI dimres'!$A$2:$C$14,2)*VLOOKUP($J13,'hist OI dimres'!$A$2:$C$14,2)*VLOOKUP($K13,'hist OI dimres'!$A$2:$C$14,2)*$E13)*4)/1000000)</f>
        <v>414.72</v>
      </c>
      <c r="N13" s="77">
        <f>$G13*(((VLOOKUP($H13,'hist OI dimres'!$A$2:$C$14,3)*VLOOKUP($I13,'hist OI dimres'!$A$2:$C$14,3)*VLOOKUP($J13,'hist OI dimres'!$A$2:$C$14,3)*VLOOKUP($K13,'hist OI dimres'!$A$2:$C$14,3)*$E13)*4)/1000000)</f>
        <v>5.8982400000000004</v>
      </c>
    </row>
    <row r="14" spans="1:14" ht="13">
      <c r="A14" s="16">
        <v>1</v>
      </c>
      <c r="B14" s="101" t="s">
        <v>150</v>
      </c>
      <c r="C14" s="102" t="s">
        <v>1057</v>
      </c>
      <c r="D14" s="102" t="s">
        <v>871</v>
      </c>
      <c r="E14" s="87">
        <v>12</v>
      </c>
      <c r="F14" s="16" t="s">
        <v>711</v>
      </c>
      <c r="G14" s="16">
        <v>1</v>
      </c>
      <c r="H14" s="103" t="s">
        <v>729</v>
      </c>
      <c r="I14" s="15" t="s">
        <v>728</v>
      </c>
      <c r="J14" s="15">
        <v>1</v>
      </c>
      <c r="K14" s="15">
        <v>1</v>
      </c>
      <c r="L14" s="16">
        <v>2</v>
      </c>
      <c r="M14" s="77">
        <f>$G14*(((VLOOKUP($H14,'hist OI dimres'!$A$2:$C$14,2)*VLOOKUP($I14,'hist OI dimres'!$A$2:$C$14,2)*VLOOKUP($J14,'hist OI dimres'!$A$2:$C$14,2)*VLOOKUP($K14,'hist OI dimres'!$A$2:$C$14,2)*$E14)*4)/1000000)</f>
        <v>414.72</v>
      </c>
      <c r="N14" s="77">
        <f>$G14*(((VLOOKUP($H14,'hist OI dimres'!$A$2:$C$14,3)*VLOOKUP($I14,'hist OI dimres'!$A$2:$C$14,3)*VLOOKUP($J14,'hist OI dimres'!$A$2:$C$14,3)*VLOOKUP($K14,'hist OI dimres'!$A$2:$C$14,3)*$E14)*4)/1000000)</f>
        <v>5.8982400000000004</v>
      </c>
    </row>
    <row r="15" spans="1:14" ht="13">
      <c r="A15" s="16">
        <v>1</v>
      </c>
      <c r="B15" s="101" t="s">
        <v>151</v>
      </c>
      <c r="C15" s="102" t="s">
        <v>1057</v>
      </c>
      <c r="D15" s="102" t="s">
        <v>871</v>
      </c>
      <c r="E15" s="87">
        <v>12</v>
      </c>
      <c r="F15" s="16" t="s">
        <v>711</v>
      </c>
      <c r="G15" s="16">
        <v>1</v>
      </c>
      <c r="H15" s="103" t="s">
        <v>729</v>
      </c>
      <c r="I15" s="15" t="s">
        <v>728</v>
      </c>
      <c r="J15" s="15">
        <v>1</v>
      </c>
      <c r="K15" s="15">
        <v>1</v>
      </c>
      <c r="L15" s="16">
        <v>2</v>
      </c>
      <c r="M15" s="77">
        <f>$G15*(((VLOOKUP($H15,'hist OI dimres'!$A$2:$C$14,2)*VLOOKUP($I15,'hist OI dimres'!$A$2:$C$14,2)*VLOOKUP($J15,'hist OI dimres'!$A$2:$C$14,2)*VLOOKUP($K15,'hist OI dimres'!$A$2:$C$14,2)*$E15)*4)/1000000)</f>
        <v>414.72</v>
      </c>
      <c r="N15" s="77">
        <f>$G15*(((VLOOKUP($H15,'hist OI dimres'!$A$2:$C$14,3)*VLOOKUP($I15,'hist OI dimres'!$A$2:$C$14,3)*VLOOKUP($J15,'hist OI dimres'!$A$2:$C$14,3)*VLOOKUP($K15,'hist OI dimres'!$A$2:$C$14,3)*$E15)*4)/1000000)</f>
        <v>5.8982400000000004</v>
      </c>
    </row>
    <row r="16" spans="1:14" ht="13">
      <c r="A16" s="16">
        <v>1</v>
      </c>
      <c r="B16" s="101" t="s">
        <v>152</v>
      </c>
      <c r="C16" s="102" t="s">
        <v>1057</v>
      </c>
      <c r="D16" s="102" t="s">
        <v>871</v>
      </c>
      <c r="E16" s="87">
        <v>12</v>
      </c>
      <c r="F16" s="16" t="s">
        <v>711</v>
      </c>
      <c r="G16" s="16">
        <v>1</v>
      </c>
      <c r="H16" s="103" t="s">
        <v>729</v>
      </c>
      <c r="I16" s="15" t="s">
        <v>728</v>
      </c>
      <c r="J16" s="15">
        <v>1</v>
      </c>
      <c r="K16" s="15">
        <v>1</v>
      </c>
      <c r="L16" s="16">
        <v>2</v>
      </c>
      <c r="M16" s="77">
        <f>$G16*(((VLOOKUP($H16,'hist OI dimres'!$A$2:$C$14,2)*VLOOKUP($I16,'hist OI dimres'!$A$2:$C$14,2)*VLOOKUP($J16,'hist OI dimres'!$A$2:$C$14,2)*VLOOKUP($K16,'hist OI dimres'!$A$2:$C$14,2)*$E16)*4)/1000000)</f>
        <v>414.72</v>
      </c>
      <c r="N16" s="77">
        <f>$G16*(((VLOOKUP($H16,'hist OI dimres'!$A$2:$C$14,3)*VLOOKUP($I16,'hist OI dimres'!$A$2:$C$14,3)*VLOOKUP($J16,'hist OI dimres'!$A$2:$C$14,3)*VLOOKUP($K16,'hist OI dimres'!$A$2:$C$14,3)*$E16)*4)/1000000)</f>
        <v>5.8982400000000004</v>
      </c>
    </row>
    <row r="17" spans="1:14" ht="13">
      <c r="A17" s="16">
        <v>1</v>
      </c>
      <c r="B17" s="101" t="s">
        <v>153</v>
      </c>
      <c r="C17" s="102" t="s">
        <v>1057</v>
      </c>
      <c r="D17" s="102" t="s">
        <v>871</v>
      </c>
      <c r="E17" s="87">
        <v>12</v>
      </c>
      <c r="F17" s="16" t="s">
        <v>711</v>
      </c>
      <c r="G17" s="16">
        <v>1</v>
      </c>
      <c r="H17" s="103" t="s">
        <v>729</v>
      </c>
      <c r="I17" s="15" t="s">
        <v>728</v>
      </c>
      <c r="J17" s="15">
        <v>1</v>
      </c>
      <c r="K17" s="15">
        <v>1</v>
      </c>
      <c r="L17" s="16">
        <v>2</v>
      </c>
      <c r="M17" s="77">
        <f>$G17*(((VLOOKUP($H17,'hist OI dimres'!$A$2:$C$14,2)*VLOOKUP($I17,'hist OI dimres'!$A$2:$C$14,2)*VLOOKUP($J17,'hist OI dimres'!$A$2:$C$14,2)*VLOOKUP($K17,'hist OI dimres'!$A$2:$C$14,2)*$E17)*4)/1000000)</f>
        <v>414.72</v>
      </c>
      <c r="N17" s="77">
        <f>$G17*(((VLOOKUP($H17,'hist OI dimres'!$A$2:$C$14,3)*VLOOKUP($I17,'hist OI dimres'!$A$2:$C$14,3)*VLOOKUP($J17,'hist OI dimres'!$A$2:$C$14,3)*VLOOKUP($K17,'hist OI dimres'!$A$2:$C$14,3)*$E17)*4)/1000000)</f>
        <v>5.8982400000000004</v>
      </c>
    </row>
    <row r="18" spans="1:14" ht="13">
      <c r="A18" s="16">
        <v>1</v>
      </c>
      <c r="B18" s="101" t="s">
        <v>154</v>
      </c>
      <c r="C18" s="102" t="s">
        <v>1057</v>
      </c>
      <c r="D18" s="102" t="s">
        <v>871</v>
      </c>
      <c r="E18" s="87">
        <v>12</v>
      </c>
      <c r="F18" s="16" t="s">
        <v>711</v>
      </c>
      <c r="G18" s="16">
        <v>1</v>
      </c>
      <c r="H18" s="103" t="s">
        <v>729</v>
      </c>
      <c r="I18" s="15" t="s">
        <v>728</v>
      </c>
      <c r="J18" s="15">
        <v>1</v>
      </c>
      <c r="K18" s="15">
        <v>1</v>
      </c>
      <c r="L18" s="16">
        <v>2</v>
      </c>
      <c r="M18" s="77">
        <f>$G18*(((VLOOKUP($H18,'hist OI dimres'!$A$2:$C$14,2)*VLOOKUP($I18,'hist OI dimres'!$A$2:$C$14,2)*VLOOKUP($J18,'hist OI dimres'!$A$2:$C$14,2)*VLOOKUP($K18,'hist OI dimres'!$A$2:$C$14,2)*$E18)*4)/1000000)</f>
        <v>414.72</v>
      </c>
      <c r="N18" s="77">
        <f>$G18*(((VLOOKUP($H18,'hist OI dimres'!$A$2:$C$14,3)*VLOOKUP($I18,'hist OI dimres'!$A$2:$C$14,3)*VLOOKUP($J18,'hist OI dimres'!$A$2:$C$14,3)*VLOOKUP($K18,'hist OI dimres'!$A$2:$C$14,3)*$E18)*4)/1000000)</f>
        <v>5.8982400000000004</v>
      </c>
    </row>
    <row r="19" spans="1:14" ht="13">
      <c r="A19" s="16">
        <v>1</v>
      </c>
      <c r="B19" s="101" t="s">
        <v>371</v>
      </c>
      <c r="C19" s="102" t="s">
        <v>1057</v>
      </c>
      <c r="D19" s="102" t="s">
        <v>871</v>
      </c>
      <c r="E19" s="87">
        <v>12</v>
      </c>
      <c r="F19" s="16" t="s">
        <v>711</v>
      </c>
      <c r="G19" s="16">
        <v>1</v>
      </c>
      <c r="H19" s="103" t="s">
        <v>729</v>
      </c>
      <c r="I19" s="15" t="s">
        <v>728</v>
      </c>
      <c r="J19" s="15">
        <v>1</v>
      </c>
      <c r="K19" s="15">
        <v>1</v>
      </c>
      <c r="L19" s="16">
        <v>2</v>
      </c>
      <c r="M19" s="77">
        <f>$G19*(((VLOOKUP($H19,'hist OI dimres'!$A$2:$C$14,2)*VLOOKUP($I19,'hist OI dimres'!$A$2:$C$14,2)*VLOOKUP($J19,'hist OI dimres'!$A$2:$C$14,2)*VLOOKUP($K19,'hist OI dimres'!$A$2:$C$14,2)*$E19)*4)/1000000)</f>
        <v>414.72</v>
      </c>
      <c r="N19" s="77">
        <f>$G19*(((VLOOKUP($H19,'hist OI dimres'!$A$2:$C$14,3)*VLOOKUP($I19,'hist OI dimres'!$A$2:$C$14,3)*VLOOKUP($J19,'hist OI dimres'!$A$2:$C$14,3)*VLOOKUP($K19,'hist OI dimres'!$A$2:$C$14,3)*$E19)*4)/1000000)</f>
        <v>5.8982400000000004</v>
      </c>
    </row>
    <row r="20" spans="1:14" ht="13">
      <c r="A20" s="16">
        <v>1</v>
      </c>
      <c r="B20" s="101" t="s">
        <v>372</v>
      </c>
      <c r="C20" s="102" t="s">
        <v>1057</v>
      </c>
      <c r="D20" s="102" t="s">
        <v>871</v>
      </c>
      <c r="E20" s="87">
        <v>12</v>
      </c>
      <c r="F20" s="16" t="s">
        <v>711</v>
      </c>
      <c r="G20" s="16">
        <v>1</v>
      </c>
      <c r="H20" s="103" t="s">
        <v>729</v>
      </c>
      <c r="I20" s="15" t="s">
        <v>728</v>
      </c>
      <c r="J20" s="15">
        <v>1</v>
      </c>
      <c r="K20" s="15">
        <v>1</v>
      </c>
      <c r="L20" s="16">
        <v>2</v>
      </c>
      <c r="M20" s="77">
        <f>$G20*(((VLOOKUP($H20,'hist OI dimres'!$A$2:$C$14,2)*VLOOKUP($I20,'hist OI dimres'!$A$2:$C$14,2)*VLOOKUP($J20,'hist OI dimres'!$A$2:$C$14,2)*VLOOKUP($K20,'hist OI dimres'!$A$2:$C$14,2)*$E20)*4)/1000000)</f>
        <v>414.72</v>
      </c>
      <c r="N20" s="77">
        <f>$G20*(((VLOOKUP($H20,'hist OI dimres'!$A$2:$C$14,3)*VLOOKUP($I20,'hist OI dimres'!$A$2:$C$14,3)*VLOOKUP($J20,'hist OI dimres'!$A$2:$C$14,3)*VLOOKUP($K20,'hist OI dimres'!$A$2:$C$14,3)*$E20)*4)/1000000)</f>
        <v>5.8982400000000004</v>
      </c>
    </row>
    <row r="21" spans="1:14" ht="13">
      <c r="A21" s="16">
        <v>1</v>
      </c>
      <c r="B21" s="101" t="s">
        <v>373</v>
      </c>
      <c r="C21" s="102" t="s">
        <v>1057</v>
      </c>
      <c r="D21" s="102" t="s">
        <v>871</v>
      </c>
      <c r="E21" s="87">
        <v>12</v>
      </c>
      <c r="F21" s="16" t="s">
        <v>711</v>
      </c>
      <c r="G21" s="16">
        <v>1</v>
      </c>
      <c r="H21" s="103" t="s">
        <v>729</v>
      </c>
      <c r="I21" s="15" t="s">
        <v>728</v>
      </c>
      <c r="J21" s="15">
        <v>1</v>
      </c>
      <c r="K21" s="15">
        <v>1</v>
      </c>
      <c r="L21" s="16">
        <v>2</v>
      </c>
      <c r="M21" s="77">
        <f>$G21*(((VLOOKUP($H21,'hist OI dimres'!$A$2:$C$14,2)*VLOOKUP($I21,'hist OI dimres'!$A$2:$C$14,2)*VLOOKUP($J21,'hist OI dimres'!$A$2:$C$14,2)*VLOOKUP($K21,'hist OI dimres'!$A$2:$C$14,2)*$E21)*4)/1000000)</f>
        <v>414.72</v>
      </c>
      <c r="N21" s="77">
        <f>$G21*(((VLOOKUP($H21,'hist OI dimres'!$A$2:$C$14,3)*VLOOKUP($I21,'hist OI dimres'!$A$2:$C$14,3)*VLOOKUP($J21,'hist OI dimres'!$A$2:$C$14,3)*VLOOKUP($K21,'hist OI dimres'!$A$2:$C$14,3)*$E21)*4)/1000000)</f>
        <v>5.8982400000000004</v>
      </c>
    </row>
    <row r="22" spans="1:14" ht="13">
      <c r="A22" s="16">
        <v>1</v>
      </c>
      <c r="B22" s="101" t="s">
        <v>374</v>
      </c>
      <c r="C22" s="102" t="s">
        <v>1057</v>
      </c>
      <c r="D22" s="102" t="s">
        <v>871</v>
      </c>
      <c r="E22" s="87">
        <v>12</v>
      </c>
      <c r="F22" s="16" t="s">
        <v>711</v>
      </c>
      <c r="G22" s="16">
        <v>1</v>
      </c>
      <c r="H22" s="103" t="s">
        <v>729</v>
      </c>
      <c r="I22" s="15" t="s">
        <v>728</v>
      </c>
      <c r="J22" s="15">
        <v>1</v>
      </c>
      <c r="K22" s="15">
        <v>1</v>
      </c>
      <c r="L22" s="16">
        <v>2</v>
      </c>
      <c r="M22" s="77">
        <f>$G22*(((VLOOKUP($H22,'hist OI dimres'!$A$2:$C$14,2)*VLOOKUP($I22,'hist OI dimres'!$A$2:$C$14,2)*VLOOKUP($J22,'hist OI dimres'!$A$2:$C$14,2)*VLOOKUP($K22,'hist OI dimres'!$A$2:$C$14,2)*$E22)*4)/1000000)</f>
        <v>414.72</v>
      </c>
      <c r="N22" s="77">
        <f>$G22*(((VLOOKUP($H22,'hist OI dimres'!$A$2:$C$14,3)*VLOOKUP($I22,'hist OI dimres'!$A$2:$C$14,3)*VLOOKUP($J22,'hist OI dimres'!$A$2:$C$14,3)*VLOOKUP($K22,'hist OI dimres'!$A$2:$C$14,3)*$E22)*4)/1000000)</f>
        <v>5.8982400000000004</v>
      </c>
    </row>
    <row r="23" spans="1:14" ht="13">
      <c r="A23" s="16">
        <v>1</v>
      </c>
      <c r="B23" s="101" t="s">
        <v>375</v>
      </c>
      <c r="C23" s="102" t="s">
        <v>1057</v>
      </c>
      <c r="D23" s="102" t="s">
        <v>871</v>
      </c>
      <c r="E23" s="87">
        <v>12</v>
      </c>
      <c r="F23" s="16" t="s">
        <v>711</v>
      </c>
      <c r="G23" s="16">
        <v>1</v>
      </c>
      <c r="H23" s="103" t="s">
        <v>729</v>
      </c>
      <c r="I23" s="15" t="s">
        <v>728</v>
      </c>
      <c r="J23" s="15">
        <v>1</v>
      </c>
      <c r="K23" s="15">
        <v>1</v>
      </c>
      <c r="L23" s="16">
        <v>2</v>
      </c>
      <c r="M23" s="77">
        <f>$G23*(((VLOOKUP($H23,'hist OI dimres'!$A$2:$C$14,2)*VLOOKUP($I23,'hist OI dimres'!$A$2:$C$14,2)*VLOOKUP($J23,'hist OI dimres'!$A$2:$C$14,2)*VLOOKUP($K23,'hist OI dimres'!$A$2:$C$14,2)*$E23)*4)/1000000)</f>
        <v>414.72</v>
      </c>
      <c r="N23" s="77">
        <f>$G23*(((VLOOKUP($H23,'hist OI dimres'!$A$2:$C$14,3)*VLOOKUP($I23,'hist OI dimres'!$A$2:$C$14,3)*VLOOKUP($J23,'hist OI dimres'!$A$2:$C$14,3)*VLOOKUP($K23,'hist OI dimres'!$A$2:$C$14,3)*$E23)*4)/1000000)</f>
        <v>5.8982400000000004</v>
      </c>
    </row>
    <row r="24" spans="1:14" ht="13">
      <c r="A24" s="16">
        <v>1</v>
      </c>
      <c r="B24" s="101" t="s">
        <v>376</v>
      </c>
      <c r="C24" s="102" t="s">
        <v>1057</v>
      </c>
      <c r="D24" s="102" t="s">
        <v>871</v>
      </c>
      <c r="E24" s="87">
        <v>12</v>
      </c>
      <c r="F24" s="16" t="s">
        <v>711</v>
      </c>
      <c r="G24" s="16">
        <v>1</v>
      </c>
      <c r="H24" s="103" t="s">
        <v>729</v>
      </c>
      <c r="I24" s="15" t="s">
        <v>728</v>
      </c>
      <c r="J24" s="15" t="s">
        <v>939</v>
      </c>
      <c r="K24" s="15">
        <v>1</v>
      </c>
      <c r="L24" s="16">
        <v>3</v>
      </c>
      <c r="M24" s="77">
        <f>$G24*(((VLOOKUP($H24,'hist OI dimres'!$A$2:$C$14,2)*VLOOKUP($I24,'hist OI dimres'!$A$2:$C$14,2)*VLOOKUP($J24,'hist OI dimres'!$A$2:$C$14,2)*VLOOKUP($K24,'hist OI dimres'!$A$2:$C$14,2)*$E24)*4)/1000000)</f>
        <v>24883.200000000001</v>
      </c>
      <c r="N24" s="77">
        <f>$G24*(((VLOOKUP($H24,'hist OI dimres'!$A$2:$C$14,3)*VLOOKUP($I24,'hist OI dimres'!$A$2:$C$14,3)*VLOOKUP($J24,'hist OI dimres'!$A$2:$C$14,3)*VLOOKUP($K24,'hist OI dimres'!$A$2:$C$14,3)*$E24)*4)/1000000)</f>
        <v>353.89440000000002</v>
      </c>
    </row>
    <row r="25" spans="1:14" ht="13">
      <c r="A25" s="16">
        <v>1</v>
      </c>
      <c r="B25" s="101" t="s">
        <v>377</v>
      </c>
      <c r="C25" s="102" t="s">
        <v>1057</v>
      </c>
      <c r="D25" s="102" t="s">
        <v>871</v>
      </c>
      <c r="E25" s="87">
        <v>12</v>
      </c>
      <c r="F25" s="16" t="s">
        <v>711</v>
      </c>
      <c r="G25" s="16">
        <v>1</v>
      </c>
      <c r="H25" s="103" t="s">
        <v>729</v>
      </c>
      <c r="I25" s="15" t="s">
        <v>728</v>
      </c>
      <c r="J25" s="15" t="s">
        <v>939</v>
      </c>
      <c r="K25" s="15">
        <v>1</v>
      </c>
      <c r="L25" s="16">
        <v>3</v>
      </c>
      <c r="M25" s="77">
        <f>$G25*(((VLOOKUP($H25,'hist OI dimres'!$A$2:$C$14,2)*VLOOKUP($I25,'hist OI dimres'!$A$2:$C$14,2)*VLOOKUP($J25,'hist OI dimres'!$A$2:$C$14,2)*VLOOKUP($K25,'hist OI dimres'!$A$2:$C$14,2)*$E25)*4)/1000000)</f>
        <v>24883.200000000001</v>
      </c>
      <c r="N25" s="77">
        <f>$G25*(((VLOOKUP($H25,'hist OI dimres'!$A$2:$C$14,3)*VLOOKUP($I25,'hist OI dimres'!$A$2:$C$14,3)*VLOOKUP($J25,'hist OI dimres'!$A$2:$C$14,3)*VLOOKUP($K25,'hist OI dimres'!$A$2:$C$14,3)*$E25)*4)/1000000)</f>
        <v>353.89440000000002</v>
      </c>
    </row>
    <row r="26" spans="1:14" ht="13">
      <c r="A26" s="16">
        <v>1</v>
      </c>
      <c r="B26" s="101" t="s">
        <v>378</v>
      </c>
      <c r="C26" s="102" t="s">
        <v>1057</v>
      </c>
      <c r="D26" s="102" t="s">
        <v>871</v>
      </c>
      <c r="E26" s="87">
        <v>12</v>
      </c>
      <c r="F26" s="16" t="s">
        <v>711</v>
      </c>
      <c r="G26" s="16">
        <v>1</v>
      </c>
      <c r="H26" s="103" t="s">
        <v>729</v>
      </c>
      <c r="I26" s="15" t="s">
        <v>728</v>
      </c>
      <c r="J26" s="15">
        <v>1</v>
      </c>
      <c r="K26" s="15">
        <v>1</v>
      </c>
      <c r="L26" s="16">
        <v>2</v>
      </c>
      <c r="M26" s="77">
        <f>$G26*(((VLOOKUP($H26,'hist OI dimres'!$A$2:$C$14,2)*VLOOKUP($I26,'hist OI dimres'!$A$2:$C$14,2)*VLOOKUP($J26,'hist OI dimres'!$A$2:$C$14,2)*VLOOKUP($K26,'hist OI dimres'!$A$2:$C$14,2)*$E26)*4)/1000000)</f>
        <v>414.72</v>
      </c>
      <c r="N26" s="77">
        <f>$G26*(((VLOOKUP($H26,'hist OI dimres'!$A$2:$C$14,3)*VLOOKUP($I26,'hist OI dimres'!$A$2:$C$14,3)*VLOOKUP($J26,'hist OI dimres'!$A$2:$C$14,3)*VLOOKUP($K26,'hist OI dimres'!$A$2:$C$14,3)*$E26)*4)/1000000)</f>
        <v>5.8982400000000004</v>
      </c>
    </row>
    <row r="27" spans="1:14" ht="13">
      <c r="A27" s="16">
        <v>1</v>
      </c>
      <c r="B27" s="101" t="s">
        <v>379</v>
      </c>
      <c r="C27" s="102" t="s">
        <v>1057</v>
      </c>
      <c r="D27" s="102" t="s">
        <v>871</v>
      </c>
      <c r="E27" s="87">
        <v>12</v>
      </c>
      <c r="F27" s="16" t="s">
        <v>711</v>
      </c>
      <c r="G27" s="16">
        <v>1</v>
      </c>
      <c r="H27" s="103" t="s">
        <v>729</v>
      </c>
      <c r="I27" s="15" t="s">
        <v>728</v>
      </c>
      <c r="J27" s="15">
        <v>1</v>
      </c>
      <c r="K27" s="15">
        <v>1</v>
      </c>
      <c r="L27" s="16">
        <v>2</v>
      </c>
      <c r="M27" s="77">
        <f>$G27*(((VLOOKUP($H27,'hist OI dimres'!$A$2:$C$14,2)*VLOOKUP($I27,'hist OI dimres'!$A$2:$C$14,2)*VLOOKUP($J27,'hist OI dimres'!$A$2:$C$14,2)*VLOOKUP($K27,'hist OI dimres'!$A$2:$C$14,2)*$E27)*4)/1000000)</f>
        <v>414.72</v>
      </c>
      <c r="N27" s="77">
        <f>$G27*(((VLOOKUP($H27,'hist OI dimres'!$A$2:$C$14,3)*VLOOKUP($I27,'hist OI dimres'!$A$2:$C$14,3)*VLOOKUP($J27,'hist OI dimres'!$A$2:$C$14,3)*VLOOKUP($K27,'hist OI dimres'!$A$2:$C$14,3)*$E27)*4)/1000000)</f>
        <v>5.8982400000000004</v>
      </c>
    </row>
    <row r="28" spans="1:14" ht="13">
      <c r="A28" s="16">
        <v>1</v>
      </c>
      <c r="B28" s="101" t="s">
        <v>380</v>
      </c>
      <c r="C28" s="102" t="s">
        <v>1057</v>
      </c>
      <c r="D28" s="102" t="s">
        <v>871</v>
      </c>
      <c r="E28" s="87">
        <v>12</v>
      </c>
      <c r="F28" s="16" t="s">
        <v>711</v>
      </c>
      <c r="G28" s="16">
        <v>1</v>
      </c>
      <c r="H28" s="103" t="s">
        <v>729</v>
      </c>
      <c r="I28" s="15" t="s">
        <v>728</v>
      </c>
      <c r="J28" s="15">
        <v>1</v>
      </c>
      <c r="K28" s="15">
        <v>1</v>
      </c>
      <c r="L28" s="16">
        <v>2</v>
      </c>
      <c r="M28" s="77">
        <f>$G28*(((VLOOKUP($H28,'hist OI dimres'!$A$2:$C$14,2)*VLOOKUP($I28,'hist OI dimres'!$A$2:$C$14,2)*VLOOKUP($J28,'hist OI dimres'!$A$2:$C$14,2)*VLOOKUP($K28,'hist OI dimres'!$A$2:$C$14,2)*$E28)*4)/1000000)</f>
        <v>414.72</v>
      </c>
      <c r="N28" s="77">
        <f>$G28*(((VLOOKUP($H28,'hist OI dimres'!$A$2:$C$14,3)*VLOOKUP($I28,'hist OI dimres'!$A$2:$C$14,3)*VLOOKUP($J28,'hist OI dimres'!$A$2:$C$14,3)*VLOOKUP($K28,'hist OI dimres'!$A$2:$C$14,3)*$E28)*4)/1000000)</f>
        <v>5.8982400000000004</v>
      </c>
    </row>
    <row r="29" spans="1:14" ht="13">
      <c r="A29" s="16">
        <v>1</v>
      </c>
      <c r="B29" s="101" t="s">
        <v>381</v>
      </c>
      <c r="C29" s="102" t="s">
        <v>1057</v>
      </c>
      <c r="D29" s="102" t="s">
        <v>871</v>
      </c>
      <c r="E29" s="87">
        <v>12</v>
      </c>
      <c r="F29" s="16" t="s">
        <v>711</v>
      </c>
      <c r="G29" s="16">
        <v>1</v>
      </c>
      <c r="H29" s="103" t="s">
        <v>729</v>
      </c>
      <c r="I29" s="15" t="s">
        <v>728</v>
      </c>
      <c r="J29" s="15" t="s">
        <v>939</v>
      </c>
      <c r="K29" s="15">
        <v>1</v>
      </c>
      <c r="L29" s="16">
        <v>3</v>
      </c>
      <c r="M29" s="77">
        <f>$G29*(((VLOOKUP($H29,'hist OI dimres'!$A$2:$C$14,2)*VLOOKUP($I29,'hist OI dimres'!$A$2:$C$14,2)*VLOOKUP($J29,'hist OI dimres'!$A$2:$C$14,2)*VLOOKUP($K29,'hist OI dimres'!$A$2:$C$14,2)*$E29)*4)/1000000)</f>
        <v>24883.200000000001</v>
      </c>
      <c r="N29" s="77">
        <f>$G29*(((VLOOKUP($H29,'hist OI dimres'!$A$2:$C$14,3)*VLOOKUP($I29,'hist OI dimres'!$A$2:$C$14,3)*VLOOKUP($J29,'hist OI dimres'!$A$2:$C$14,3)*VLOOKUP($K29,'hist OI dimres'!$A$2:$C$14,3)*$E29)*4)/1000000)</f>
        <v>353.89440000000002</v>
      </c>
    </row>
    <row r="30" spans="1:14" ht="13">
      <c r="A30" s="16">
        <v>1</v>
      </c>
      <c r="B30" s="101" t="s">
        <v>601</v>
      </c>
      <c r="C30" s="102" t="s">
        <v>1057</v>
      </c>
      <c r="D30" s="102" t="s">
        <v>871</v>
      </c>
      <c r="E30" s="87">
        <v>12</v>
      </c>
      <c r="F30" s="16" t="s">
        <v>711</v>
      </c>
      <c r="G30" s="16">
        <v>1</v>
      </c>
      <c r="H30" s="103" t="s">
        <v>729</v>
      </c>
      <c r="I30" s="15" t="s">
        <v>728</v>
      </c>
      <c r="J30" s="15" t="s">
        <v>939</v>
      </c>
      <c r="K30" s="15">
        <v>1</v>
      </c>
      <c r="L30" s="16">
        <v>3</v>
      </c>
      <c r="M30" s="77">
        <f>$G30*(((VLOOKUP($H30,'hist OI dimres'!$A$2:$C$14,2)*VLOOKUP($I30,'hist OI dimres'!$A$2:$C$14,2)*VLOOKUP($J30,'hist OI dimres'!$A$2:$C$14,2)*VLOOKUP($K30,'hist OI dimres'!$A$2:$C$14,2)*$E30)*4)/1000000)</f>
        <v>24883.200000000001</v>
      </c>
      <c r="N30" s="77">
        <f>$G30*(((VLOOKUP($H30,'hist OI dimres'!$A$2:$C$14,3)*VLOOKUP($I30,'hist OI dimres'!$A$2:$C$14,3)*VLOOKUP($J30,'hist OI dimres'!$A$2:$C$14,3)*VLOOKUP($K30,'hist OI dimres'!$A$2:$C$14,3)*$E30)*4)/1000000)</f>
        <v>353.89440000000002</v>
      </c>
    </row>
    <row r="31" spans="1:14" ht="13">
      <c r="A31" s="16">
        <v>1</v>
      </c>
      <c r="B31" s="101" t="s">
        <v>602</v>
      </c>
      <c r="C31" s="102" t="s">
        <v>1057</v>
      </c>
      <c r="D31" s="102" t="s">
        <v>871</v>
      </c>
      <c r="E31" s="87">
        <v>12</v>
      </c>
      <c r="F31" s="16" t="s">
        <v>711</v>
      </c>
      <c r="G31" s="16">
        <v>1</v>
      </c>
      <c r="H31" s="103" t="s">
        <v>729</v>
      </c>
      <c r="I31" s="15" t="s">
        <v>728</v>
      </c>
      <c r="J31" s="15" t="s">
        <v>942</v>
      </c>
      <c r="K31" s="15">
        <v>1</v>
      </c>
      <c r="L31" s="16">
        <v>3</v>
      </c>
      <c r="M31" s="77">
        <f>$G31*(((VLOOKUP($H31,'hist OI dimres'!$A$2:$C$14,2)*VLOOKUP($I31,'hist OI dimres'!$A$2:$C$14,2)*VLOOKUP($J31,'hist OI dimres'!$A$2:$C$14,2)*VLOOKUP($K31,'hist OI dimres'!$A$2:$C$14,2)*$E31)*4)/1000000)</f>
        <v>24883.200000000001</v>
      </c>
      <c r="N31" s="77">
        <f>$G31*(((VLOOKUP($H31,'hist OI dimres'!$A$2:$C$14,3)*VLOOKUP($I31,'hist OI dimres'!$A$2:$C$14,3)*VLOOKUP($J31,'hist OI dimres'!$A$2:$C$14,3)*VLOOKUP($K31,'hist OI dimres'!$A$2:$C$14,3)*$E31)*4)/1000000)</f>
        <v>353.89440000000002</v>
      </c>
    </row>
    <row r="32" spans="1:14" ht="13">
      <c r="A32" s="16">
        <v>1</v>
      </c>
      <c r="B32" s="101" t="s">
        <v>603</v>
      </c>
      <c r="C32" s="102" t="s">
        <v>1057</v>
      </c>
      <c r="D32" s="102" t="s">
        <v>871</v>
      </c>
      <c r="E32" s="87">
        <v>12</v>
      </c>
      <c r="F32" s="16" t="s">
        <v>711</v>
      </c>
      <c r="G32" s="16">
        <v>1</v>
      </c>
      <c r="H32" s="103" t="s">
        <v>729</v>
      </c>
      <c r="I32" s="15" t="s">
        <v>728</v>
      </c>
      <c r="J32" s="15">
        <v>1</v>
      </c>
      <c r="K32" s="15">
        <v>1</v>
      </c>
      <c r="L32" s="16">
        <v>2</v>
      </c>
      <c r="M32" s="77">
        <f>$G32*(((VLOOKUP($H32,'hist OI dimres'!$A$2:$C$14,2)*VLOOKUP($I32,'hist OI dimres'!$A$2:$C$14,2)*VLOOKUP($J32,'hist OI dimres'!$A$2:$C$14,2)*VLOOKUP($K32,'hist OI dimres'!$A$2:$C$14,2)*$E32)*4)/1000000)</f>
        <v>414.72</v>
      </c>
      <c r="N32" s="77">
        <f>$G32*(((VLOOKUP($H32,'hist OI dimres'!$A$2:$C$14,3)*VLOOKUP($I32,'hist OI dimres'!$A$2:$C$14,3)*VLOOKUP($J32,'hist OI dimres'!$A$2:$C$14,3)*VLOOKUP($K32,'hist OI dimres'!$A$2:$C$14,3)*$E32)*4)/1000000)</f>
        <v>5.8982400000000004</v>
      </c>
    </row>
    <row r="33" spans="1:14" ht="13">
      <c r="A33" s="16">
        <v>1</v>
      </c>
      <c r="B33" s="101" t="s">
        <v>604</v>
      </c>
      <c r="C33" s="102" t="s">
        <v>1057</v>
      </c>
      <c r="D33" s="102" t="s">
        <v>871</v>
      </c>
      <c r="E33" s="87">
        <v>12</v>
      </c>
      <c r="F33" s="16" t="s">
        <v>711</v>
      </c>
      <c r="G33" s="16">
        <v>1</v>
      </c>
      <c r="H33" s="103" t="s">
        <v>729</v>
      </c>
      <c r="I33" s="15" t="s">
        <v>728</v>
      </c>
      <c r="J33" s="15">
        <v>1</v>
      </c>
      <c r="K33" s="15">
        <v>1</v>
      </c>
      <c r="L33" s="16">
        <v>2</v>
      </c>
      <c r="M33" s="77">
        <f>$G33*(((VLOOKUP($H33,'hist OI dimres'!$A$2:$C$14,2)*VLOOKUP($I33,'hist OI dimres'!$A$2:$C$14,2)*VLOOKUP($J33,'hist OI dimres'!$A$2:$C$14,2)*VLOOKUP($K33,'hist OI dimres'!$A$2:$C$14,2)*$E33)*4)/1000000)</f>
        <v>414.72</v>
      </c>
      <c r="N33" s="77">
        <f>$G33*(((VLOOKUP($H33,'hist OI dimres'!$A$2:$C$14,3)*VLOOKUP($I33,'hist OI dimres'!$A$2:$C$14,3)*VLOOKUP($J33,'hist OI dimres'!$A$2:$C$14,3)*VLOOKUP($K33,'hist OI dimres'!$A$2:$C$14,3)*$E33)*4)/1000000)</f>
        <v>5.8982400000000004</v>
      </c>
    </row>
    <row r="34" spans="1:14" ht="13">
      <c r="A34" s="16">
        <v>1</v>
      </c>
      <c r="B34" s="101" t="s">
        <v>605</v>
      </c>
      <c r="C34" s="102" t="s">
        <v>1057</v>
      </c>
      <c r="D34" s="102" t="s">
        <v>871</v>
      </c>
      <c r="E34" s="87">
        <v>12</v>
      </c>
      <c r="F34" s="16" t="s">
        <v>711</v>
      </c>
      <c r="G34" s="16">
        <v>1</v>
      </c>
      <c r="H34" s="103" t="s">
        <v>729</v>
      </c>
      <c r="I34" s="15" t="s">
        <v>728</v>
      </c>
      <c r="J34" s="15">
        <v>1</v>
      </c>
      <c r="K34" s="15">
        <v>1</v>
      </c>
      <c r="L34" s="16">
        <v>2</v>
      </c>
      <c r="M34" s="77">
        <f>$G34*(((VLOOKUP($H34,'hist OI dimres'!$A$2:$C$14,2)*VLOOKUP($I34,'hist OI dimres'!$A$2:$C$14,2)*VLOOKUP($J34,'hist OI dimres'!$A$2:$C$14,2)*VLOOKUP($K34,'hist OI dimres'!$A$2:$C$14,2)*$E34)*4)/1000000)</f>
        <v>414.72</v>
      </c>
      <c r="N34" s="77">
        <f>$G34*(((VLOOKUP($H34,'hist OI dimres'!$A$2:$C$14,3)*VLOOKUP($I34,'hist OI dimres'!$A$2:$C$14,3)*VLOOKUP($J34,'hist OI dimres'!$A$2:$C$14,3)*VLOOKUP($K34,'hist OI dimres'!$A$2:$C$14,3)*$E34)*4)/1000000)</f>
        <v>5.8982400000000004</v>
      </c>
    </row>
    <row r="35" spans="1:14" ht="13">
      <c r="A35" s="16">
        <v>1</v>
      </c>
      <c r="B35" s="101" t="s">
        <v>606</v>
      </c>
      <c r="C35" s="102" t="s">
        <v>1057</v>
      </c>
      <c r="D35" s="102" t="s">
        <v>871</v>
      </c>
      <c r="E35" s="87">
        <v>12</v>
      </c>
      <c r="F35" s="16" t="s">
        <v>711</v>
      </c>
      <c r="G35" s="16">
        <v>1</v>
      </c>
      <c r="H35" s="103" t="s">
        <v>729</v>
      </c>
      <c r="I35" s="15" t="s">
        <v>728</v>
      </c>
      <c r="J35" s="15">
        <v>1</v>
      </c>
      <c r="K35" s="15">
        <v>1</v>
      </c>
      <c r="L35" s="16">
        <v>2</v>
      </c>
      <c r="M35" s="77">
        <f>$G35*(((VLOOKUP($H35,'hist OI dimres'!$A$2:$C$14,2)*VLOOKUP($I35,'hist OI dimres'!$A$2:$C$14,2)*VLOOKUP($J35,'hist OI dimres'!$A$2:$C$14,2)*VLOOKUP($K35,'hist OI dimres'!$A$2:$C$14,2)*$E35)*4)/1000000)</f>
        <v>414.72</v>
      </c>
      <c r="N35" s="77">
        <f>$G35*(((VLOOKUP($H35,'hist OI dimres'!$A$2:$C$14,3)*VLOOKUP($I35,'hist OI dimres'!$A$2:$C$14,3)*VLOOKUP($J35,'hist OI dimres'!$A$2:$C$14,3)*VLOOKUP($K35,'hist OI dimres'!$A$2:$C$14,3)*$E35)*4)/1000000)</f>
        <v>5.8982400000000004</v>
      </c>
    </row>
    <row r="36" spans="1:14" ht="13">
      <c r="A36" s="16">
        <v>1</v>
      </c>
      <c r="B36" s="101" t="s">
        <v>607</v>
      </c>
      <c r="C36" s="102" t="s">
        <v>1057</v>
      </c>
      <c r="D36" s="102" t="s">
        <v>871</v>
      </c>
      <c r="E36" s="87">
        <v>12</v>
      </c>
      <c r="F36" s="16" t="s">
        <v>711</v>
      </c>
      <c r="G36" s="16">
        <v>1</v>
      </c>
      <c r="H36" s="103" t="s">
        <v>725</v>
      </c>
      <c r="I36" s="15" t="s">
        <v>727</v>
      </c>
      <c r="J36" s="15" t="s">
        <v>726</v>
      </c>
      <c r="K36" s="15" t="s">
        <v>731</v>
      </c>
      <c r="L36" s="16">
        <v>4</v>
      </c>
      <c r="M36" s="77">
        <f>$G36*(((VLOOKUP($H36,'hist OI dimres'!$A$2:$C$14,2)*VLOOKUP($I36,'hist OI dimres'!$A$2:$C$14,2)*VLOOKUP($J36,'hist OI dimres'!$A$2:$C$14,2)*VLOOKUP($K36,'hist OI dimres'!$A$2:$C$14,2)*$E36)*4)/1000000)</f>
        <v>6.9393599999999998</v>
      </c>
      <c r="N36" s="77">
        <f>$G36*(((VLOOKUP($H36,'hist OI dimres'!$A$2:$C$14,3)*VLOOKUP($I36,'hist OI dimres'!$A$2:$C$14,3)*VLOOKUP($J36,'hist OI dimres'!$A$2:$C$14,3)*VLOOKUP($K36,'hist OI dimres'!$A$2:$C$14,3)*$E36)*4)/1000000)</f>
        <v>6.9393599999999998</v>
      </c>
    </row>
    <row r="37" spans="1:14" ht="13">
      <c r="A37" s="16">
        <v>1</v>
      </c>
      <c r="B37" s="101" t="s">
        <v>608</v>
      </c>
      <c r="C37" s="102" t="s">
        <v>1057</v>
      </c>
      <c r="D37" s="102" t="s">
        <v>871</v>
      </c>
      <c r="E37" s="87">
        <v>12</v>
      </c>
      <c r="F37" s="16" t="s">
        <v>711</v>
      </c>
      <c r="G37" s="16">
        <v>1</v>
      </c>
      <c r="H37" s="103" t="s">
        <v>725</v>
      </c>
      <c r="I37" s="15" t="s">
        <v>730</v>
      </c>
      <c r="J37" s="15" t="s">
        <v>731</v>
      </c>
      <c r="K37" s="15">
        <v>1</v>
      </c>
      <c r="L37" s="16">
        <v>3</v>
      </c>
      <c r="M37" s="77">
        <f>$G37*(((VLOOKUP($H37,'hist OI dimres'!$A$2:$C$14,2)*VLOOKUP($I37,'hist OI dimres'!$A$2:$C$14,2)*VLOOKUP($J37,'hist OI dimres'!$A$2:$C$14,2)*VLOOKUP($K37,'hist OI dimres'!$A$2:$C$14,2)*$E37)*4)/1000000)</f>
        <v>0.15168000000000001</v>
      </c>
      <c r="N37" s="77">
        <f>$G37*(((VLOOKUP($H37,'hist OI dimres'!$A$2:$C$14,3)*VLOOKUP($I37,'hist OI dimres'!$A$2:$C$14,3)*VLOOKUP($J37,'hist OI dimres'!$A$2:$C$14,3)*VLOOKUP($K37,'hist OI dimres'!$A$2:$C$14,3)*$E37)*4)/1000000)</f>
        <v>0.15168000000000001</v>
      </c>
    </row>
    <row r="38" spans="1:14" ht="13">
      <c r="A38" s="16">
        <v>1</v>
      </c>
      <c r="B38" s="101" t="s">
        <v>609</v>
      </c>
      <c r="C38" s="102" t="s">
        <v>1057</v>
      </c>
      <c r="D38" s="102" t="s">
        <v>871</v>
      </c>
      <c r="E38" s="87">
        <v>12</v>
      </c>
      <c r="F38" s="16" t="s">
        <v>711</v>
      </c>
      <c r="G38" s="16">
        <v>1</v>
      </c>
      <c r="H38" s="103" t="s">
        <v>725</v>
      </c>
      <c r="I38" s="15" t="s">
        <v>730</v>
      </c>
      <c r="J38" s="15" t="s">
        <v>731</v>
      </c>
      <c r="K38" s="15">
        <v>1</v>
      </c>
      <c r="L38" s="16">
        <v>3</v>
      </c>
      <c r="M38" s="77">
        <f>$G38*(((VLOOKUP($H38,'hist OI dimres'!$A$2:$C$14,2)*VLOOKUP($I38,'hist OI dimres'!$A$2:$C$14,2)*VLOOKUP($J38,'hist OI dimres'!$A$2:$C$14,2)*VLOOKUP($K38,'hist OI dimres'!$A$2:$C$14,2)*$E38)*4)/1000000)</f>
        <v>0.15168000000000001</v>
      </c>
      <c r="N38" s="77">
        <f>$G38*(((VLOOKUP($H38,'hist OI dimres'!$A$2:$C$14,3)*VLOOKUP($I38,'hist OI dimres'!$A$2:$C$14,3)*VLOOKUP($J38,'hist OI dimres'!$A$2:$C$14,3)*VLOOKUP($K38,'hist OI dimres'!$A$2:$C$14,3)*$E38)*4)/1000000)</f>
        <v>0.15168000000000001</v>
      </c>
    </row>
    <row r="39" spans="1:14" ht="13">
      <c r="A39" s="16">
        <v>1</v>
      </c>
      <c r="B39" s="101" t="s">
        <v>610</v>
      </c>
      <c r="C39" s="102" t="s">
        <v>1057</v>
      </c>
      <c r="D39" s="102" t="s">
        <v>871</v>
      </c>
      <c r="E39" s="87">
        <v>12</v>
      </c>
      <c r="F39" s="16" t="s">
        <v>711</v>
      </c>
      <c r="G39" s="16">
        <v>1</v>
      </c>
      <c r="H39" s="103" t="s">
        <v>729</v>
      </c>
      <c r="I39" s="15" t="s">
        <v>728</v>
      </c>
      <c r="J39" s="15" t="s">
        <v>939</v>
      </c>
      <c r="K39" s="15">
        <v>1</v>
      </c>
      <c r="L39" s="16">
        <v>3</v>
      </c>
      <c r="M39" s="77">
        <f>$G39*(((VLOOKUP($H39,'hist OI dimres'!$A$2:$C$14,2)*VLOOKUP($I39,'hist OI dimres'!$A$2:$C$14,2)*VLOOKUP($J39,'hist OI dimres'!$A$2:$C$14,2)*VLOOKUP($K39,'hist OI dimres'!$A$2:$C$14,2)*$E39)*4)/1000000)</f>
        <v>24883.200000000001</v>
      </c>
      <c r="N39" s="77">
        <f>$G39*(((VLOOKUP($H39,'hist OI dimres'!$A$2:$C$14,3)*VLOOKUP($I39,'hist OI dimres'!$A$2:$C$14,3)*VLOOKUP($J39,'hist OI dimres'!$A$2:$C$14,3)*VLOOKUP($K39,'hist OI dimres'!$A$2:$C$14,3)*$E39)*4)/1000000)</f>
        <v>353.89440000000002</v>
      </c>
    </row>
    <row r="40" spans="1:14" ht="13">
      <c r="A40" s="16">
        <v>1</v>
      </c>
      <c r="B40" s="101" t="s">
        <v>611</v>
      </c>
      <c r="C40" s="102" t="s">
        <v>1057</v>
      </c>
      <c r="D40" s="102" t="s">
        <v>871</v>
      </c>
      <c r="E40" s="87">
        <v>12</v>
      </c>
      <c r="F40" s="16" t="s">
        <v>711</v>
      </c>
      <c r="G40" s="16">
        <v>1</v>
      </c>
      <c r="H40" s="103" t="s">
        <v>729</v>
      </c>
      <c r="I40" s="15" t="s">
        <v>728</v>
      </c>
      <c r="J40" s="15">
        <v>1</v>
      </c>
      <c r="K40" s="15">
        <v>1</v>
      </c>
      <c r="L40" s="16">
        <v>2</v>
      </c>
      <c r="M40" s="77">
        <f>$G40*(((VLOOKUP($H40,'hist OI dimres'!$A$2:$C$14,2)*VLOOKUP($I40,'hist OI dimres'!$A$2:$C$14,2)*VLOOKUP($J40,'hist OI dimres'!$A$2:$C$14,2)*VLOOKUP($K40,'hist OI dimres'!$A$2:$C$14,2)*$E40)*4)/1000000)</f>
        <v>414.72</v>
      </c>
      <c r="N40" s="77">
        <f>$G40*(((VLOOKUP($H40,'hist OI dimres'!$A$2:$C$14,3)*VLOOKUP($I40,'hist OI dimres'!$A$2:$C$14,3)*VLOOKUP($J40,'hist OI dimres'!$A$2:$C$14,3)*VLOOKUP($K40,'hist OI dimres'!$A$2:$C$14,3)*$E40)*4)/1000000)</f>
        <v>5.8982400000000004</v>
      </c>
    </row>
    <row r="41" spans="1:14" ht="13">
      <c r="A41" s="16">
        <v>1</v>
      </c>
      <c r="B41" s="101" t="s">
        <v>612</v>
      </c>
      <c r="C41" s="102" t="s">
        <v>1057</v>
      </c>
      <c r="D41" s="102" t="s">
        <v>871</v>
      </c>
      <c r="E41" s="87">
        <v>12</v>
      </c>
      <c r="F41" s="16" t="s">
        <v>711</v>
      </c>
      <c r="G41" s="16">
        <v>1</v>
      </c>
      <c r="H41" s="103" t="s">
        <v>729</v>
      </c>
      <c r="I41" s="15" t="s">
        <v>728</v>
      </c>
      <c r="J41" s="15" t="s">
        <v>939</v>
      </c>
      <c r="K41" s="15">
        <v>1</v>
      </c>
      <c r="L41" s="16">
        <v>3</v>
      </c>
      <c r="M41" s="77">
        <f>$G41*(((VLOOKUP($H41,'hist OI dimres'!$A$2:$C$14,2)*VLOOKUP($I41,'hist OI dimres'!$A$2:$C$14,2)*VLOOKUP($J41,'hist OI dimres'!$A$2:$C$14,2)*VLOOKUP($K41,'hist OI dimres'!$A$2:$C$14,2)*$E41)*4)/1000000)</f>
        <v>24883.200000000001</v>
      </c>
      <c r="N41" s="77">
        <f>$G41*(((VLOOKUP($H41,'hist OI dimres'!$A$2:$C$14,3)*VLOOKUP($I41,'hist OI dimres'!$A$2:$C$14,3)*VLOOKUP($J41,'hist OI dimres'!$A$2:$C$14,3)*VLOOKUP($K41,'hist OI dimres'!$A$2:$C$14,3)*$E41)*4)/1000000)</f>
        <v>353.89440000000002</v>
      </c>
    </row>
    <row r="42" spans="1:14" ht="13">
      <c r="A42" s="16">
        <v>1</v>
      </c>
      <c r="B42" s="101" t="s">
        <v>1359</v>
      </c>
      <c r="C42" s="102" t="s">
        <v>1057</v>
      </c>
      <c r="D42" s="102" t="s">
        <v>871</v>
      </c>
      <c r="E42" s="87">
        <v>12</v>
      </c>
      <c r="F42" s="16" t="s">
        <v>711</v>
      </c>
      <c r="G42" s="16">
        <v>1</v>
      </c>
      <c r="H42" s="103" t="s">
        <v>729</v>
      </c>
      <c r="I42" s="15" t="s">
        <v>728</v>
      </c>
      <c r="J42" s="15" t="s">
        <v>939</v>
      </c>
      <c r="K42" s="15">
        <v>1</v>
      </c>
      <c r="L42" s="16">
        <v>3</v>
      </c>
      <c r="M42" s="77">
        <f>$G42*(((VLOOKUP($H42,'hist OI dimres'!$A$2:$C$14,2)*VLOOKUP($I42,'hist OI dimres'!$A$2:$C$14,2)*VLOOKUP($J42,'hist OI dimres'!$A$2:$C$14,2)*VLOOKUP($K42,'hist OI dimres'!$A$2:$C$14,2)*$E42)*4)/1000000)</f>
        <v>24883.200000000001</v>
      </c>
      <c r="N42" s="77">
        <f>$G42*(((VLOOKUP($H42,'hist OI dimres'!$A$2:$C$14,3)*VLOOKUP($I42,'hist OI dimres'!$A$2:$C$14,3)*VLOOKUP($J42,'hist OI dimres'!$A$2:$C$14,3)*VLOOKUP($K42,'hist OI dimres'!$A$2:$C$14,3)*$E42)*4)/1000000)</f>
        <v>353.89440000000002</v>
      </c>
    </row>
    <row r="43" spans="1:14" ht="13">
      <c r="A43" s="16">
        <v>1</v>
      </c>
      <c r="B43" s="101" t="s">
        <v>191</v>
      </c>
      <c r="C43" s="102" t="s">
        <v>1057</v>
      </c>
      <c r="D43" s="102" t="s">
        <v>871</v>
      </c>
      <c r="E43" s="87">
        <v>12</v>
      </c>
      <c r="F43" s="16" t="s">
        <v>711</v>
      </c>
      <c r="G43" s="16">
        <v>1</v>
      </c>
      <c r="H43" s="103" t="s">
        <v>729</v>
      </c>
      <c r="I43" s="15" t="s">
        <v>728</v>
      </c>
      <c r="J43" s="15">
        <v>1</v>
      </c>
      <c r="K43" s="15">
        <v>1</v>
      </c>
      <c r="L43" s="16">
        <v>2</v>
      </c>
      <c r="M43" s="77">
        <f>$G43*(((VLOOKUP($H43,'hist OI dimres'!$A$2:$C$14,2)*VLOOKUP($I43,'hist OI dimres'!$A$2:$C$14,2)*VLOOKUP($J43,'hist OI dimres'!$A$2:$C$14,2)*VLOOKUP($K43,'hist OI dimres'!$A$2:$C$14,2)*$E43)*4)/1000000)</f>
        <v>414.72</v>
      </c>
      <c r="N43" s="77">
        <f>$G43*(((VLOOKUP($H43,'hist OI dimres'!$A$2:$C$14,3)*VLOOKUP($I43,'hist OI dimres'!$A$2:$C$14,3)*VLOOKUP($J43,'hist OI dimres'!$A$2:$C$14,3)*VLOOKUP($K43,'hist OI dimres'!$A$2:$C$14,3)*$E43)*4)/1000000)</f>
        <v>5.8982400000000004</v>
      </c>
    </row>
    <row r="44" spans="1:14" ht="13">
      <c r="A44" s="16">
        <v>1</v>
      </c>
      <c r="B44" s="101" t="s">
        <v>192</v>
      </c>
      <c r="C44" s="102" t="s">
        <v>1057</v>
      </c>
      <c r="D44" s="102" t="s">
        <v>871</v>
      </c>
      <c r="E44" s="87">
        <v>12</v>
      </c>
      <c r="F44" s="16" t="s">
        <v>711</v>
      </c>
      <c r="G44" s="16">
        <v>1</v>
      </c>
      <c r="H44" s="103" t="s">
        <v>729</v>
      </c>
      <c r="I44" s="15" t="s">
        <v>728</v>
      </c>
      <c r="J44" s="15">
        <v>1</v>
      </c>
      <c r="K44" s="15">
        <v>1</v>
      </c>
      <c r="L44" s="16">
        <v>2</v>
      </c>
      <c r="M44" s="77">
        <f>$G44*(((VLOOKUP($H44,'hist OI dimres'!$A$2:$C$14,2)*VLOOKUP($I44,'hist OI dimres'!$A$2:$C$14,2)*VLOOKUP($J44,'hist OI dimres'!$A$2:$C$14,2)*VLOOKUP($K44,'hist OI dimres'!$A$2:$C$14,2)*$E44)*4)/1000000)</f>
        <v>414.72</v>
      </c>
      <c r="N44" s="77">
        <f>$G44*(((VLOOKUP($H44,'hist OI dimres'!$A$2:$C$14,3)*VLOOKUP($I44,'hist OI dimres'!$A$2:$C$14,3)*VLOOKUP($J44,'hist OI dimres'!$A$2:$C$14,3)*VLOOKUP($K44,'hist OI dimres'!$A$2:$C$14,3)*$E44)*4)/1000000)</f>
        <v>5.8982400000000004</v>
      </c>
    </row>
    <row r="45" spans="1:14" ht="13">
      <c r="A45" s="16">
        <v>1</v>
      </c>
      <c r="B45" s="101" t="s">
        <v>193</v>
      </c>
      <c r="C45" s="102" t="s">
        <v>1057</v>
      </c>
      <c r="D45" s="102" t="s">
        <v>871</v>
      </c>
      <c r="E45" s="87">
        <v>12</v>
      </c>
      <c r="F45" s="16" t="s">
        <v>711</v>
      </c>
      <c r="G45" s="16">
        <v>1</v>
      </c>
      <c r="H45" s="103" t="s">
        <v>729</v>
      </c>
      <c r="I45" s="15" t="s">
        <v>728</v>
      </c>
      <c r="J45" s="15">
        <v>1</v>
      </c>
      <c r="K45" s="15">
        <v>1</v>
      </c>
      <c r="L45" s="16">
        <v>2</v>
      </c>
      <c r="M45" s="77">
        <f>$G45*(((VLOOKUP($H45,'hist OI dimres'!$A$2:$C$14,2)*VLOOKUP($I45,'hist OI dimres'!$A$2:$C$14,2)*VLOOKUP($J45,'hist OI dimres'!$A$2:$C$14,2)*VLOOKUP($K45,'hist OI dimres'!$A$2:$C$14,2)*$E45)*4)/1000000)</f>
        <v>414.72</v>
      </c>
      <c r="N45" s="77">
        <f>$G45*(((VLOOKUP($H45,'hist OI dimres'!$A$2:$C$14,3)*VLOOKUP($I45,'hist OI dimres'!$A$2:$C$14,3)*VLOOKUP($J45,'hist OI dimres'!$A$2:$C$14,3)*VLOOKUP($K45,'hist OI dimres'!$A$2:$C$14,3)*$E45)*4)/1000000)</f>
        <v>5.8982400000000004</v>
      </c>
    </row>
    <row r="46" spans="1:14" ht="13">
      <c r="A46" s="16">
        <v>1</v>
      </c>
      <c r="B46" s="101" t="s">
        <v>194</v>
      </c>
      <c r="C46" s="102" t="s">
        <v>1057</v>
      </c>
      <c r="D46" s="102" t="s">
        <v>871</v>
      </c>
      <c r="E46" s="87">
        <v>12</v>
      </c>
      <c r="F46" s="16" t="s">
        <v>711</v>
      </c>
      <c r="G46" s="16">
        <v>1</v>
      </c>
      <c r="H46" s="103" t="s">
        <v>729</v>
      </c>
      <c r="I46" s="15" t="s">
        <v>728</v>
      </c>
      <c r="J46" s="15">
        <v>1</v>
      </c>
      <c r="K46" s="15">
        <v>1</v>
      </c>
      <c r="L46" s="16">
        <v>2</v>
      </c>
      <c r="M46" s="77">
        <f>$G46*(((VLOOKUP($H46,'hist OI dimres'!$A$2:$C$14,2)*VLOOKUP($I46,'hist OI dimres'!$A$2:$C$14,2)*VLOOKUP($J46,'hist OI dimres'!$A$2:$C$14,2)*VLOOKUP($K46,'hist OI dimres'!$A$2:$C$14,2)*$E46)*4)/1000000)</f>
        <v>414.72</v>
      </c>
      <c r="N46" s="77">
        <f>$G46*(((VLOOKUP($H46,'hist OI dimres'!$A$2:$C$14,3)*VLOOKUP($I46,'hist OI dimres'!$A$2:$C$14,3)*VLOOKUP($J46,'hist OI dimres'!$A$2:$C$14,3)*VLOOKUP($K46,'hist OI dimres'!$A$2:$C$14,3)*$E46)*4)/1000000)</f>
        <v>5.8982400000000004</v>
      </c>
    </row>
    <row r="47" spans="1:14" ht="13">
      <c r="A47" s="16">
        <v>1</v>
      </c>
      <c r="B47" s="101" t="s">
        <v>195</v>
      </c>
      <c r="C47" s="102" t="s">
        <v>1057</v>
      </c>
      <c r="D47" s="102" t="s">
        <v>871</v>
      </c>
      <c r="E47" s="87">
        <v>12</v>
      </c>
      <c r="F47" s="16" t="s">
        <v>711</v>
      </c>
      <c r="G47" s="16">
        <v>1</v>
      </c>
      <c r="H47" s="103" t="s">
        <v>729</v>
      </c>
      <c r="I47" s="15" t="s">
        <v>728</v>
      </c>
      <c r="J47" s="15">
        <v>1</v>
      </c>
      <c r="K47" s="15">
        <v>1</v>
      </c>
      <c r="L47" s="16">
        <v>2</v>
      </c>
      <c r="M47" s="77">
        <f>$G47*(((VLOOKUP($H47,'hist OI dimres'!$A$2:$C$14,2)*VLOOKUP($I47,'hist OI dimres'!$A$2:$C$14,2)*VLOOKUP($J47,'hist OI dimres'!$A$2:$C$14,2)*VLOOKUP($K47,'hist OI dimres'!$A$2:$C$14,2)*$E47)*4)/1000000)</f>
        <v>414.72</v>
      </c>
      <c r="N47" s="77">
        <f>$G47*(((VLOOKUP($H47,'hist OI dimres'!$A$2:$C$14,3)*VLOOKUP($I47,'hist OI dimres'!$A$2:$C$14,3)*VLOOKUP($J47,'hist OI dimres'!$A$2:$C$14,3)*VLOOKUP($K47,'hist OI dimres'!$A$2:$C$14,3)*$E47)*4)/1000000)</f>
        <v>5.8982400000000004</v>
      </c>
    </row>
    <row r="48" spans="1:14" ht="13">
      <c r="A48" s="16">
        <v>1</v>
      </c>
      <c r="B48" s="101" t="s">
        <v>196</v>
      </c>
      <c r="C48" s="102" t="s">
        <v>1057</v>
      </c>
      <c r="D48" s="102" t="s">
        <v>871</v>
      </c>
      <c r="E48" s="87">
        <v>12</v>
      </c>
      <c r="F48" s="16" t="s">
        <v>711</v>
      </c>
      <c r="G48" s="16">
        <v>1</v>
      </c>
      <c r="H48" s="103" t="s">
        <v>729</v>
      </c>
      <c r="I48" s="15" t="s">
        <v>728</v>
      </c>
      <c r="J48" s="15" t="s">
        <v>939</v>
      </c>
      <c r="K48" s="15">
        <v>1</v>
      </c>
      <c r="L48" s="16">
        <v>3</v>
      </c>
      <c r="M48" s="77">
        <f>$G48*(((VLOOKUP($H48,'hist OI dimres'!$A$2:$C$14,2)*VLOOKUP($I48,'hist OI dimres'!$A$2:$C$14,2)*VLOOKUP($J48,'hist OI dimres'!$A$2:$C$14,2)*VLOOKUP($K48,'hist OI dimres'!$A$2:$C$14,2)*$E48)*4)/1000000)</f>
        <v>24883.200000000001</v>
      </c>
      <c r="N48" s="77">
        <f>$G48*(((VLOOKUP($H48,'hist OI dimres'!$A$2:$C$14,3)*VLOOKUP($I48,'hist OI dimres'!$A$2:$C$14,3)*VLOOKUP($J48,'hist OI dimres'!$A$2:$C$14,3)*VLOOKUP($K48,'hist OI dimres'!$A$2:$C$14,3)*$E48)*4)/1000000)</f>
        <v>353.89440000000002</v>
      </c>
    </row>
    <row r="49" spans="1:14" ht="13">
      <c r="A49" s="16">
        <v>1</v>
      </c>
      <c r="B49" s="101" t="s">
        <v>197</v>
      </c>
      <c r="C49" s="102" t="s">
        <v>1057</v>
      </c>
      <c r="D49" s="102" t="s">
        <v>871</v>
      </c>
      <c r="E49" s="87">
        <v>12</v>
      </c>
      <c r="F49" s="16" t="s">
        <v>711</v>
      </c>
      <c r="G49" s="16">
        <v>1</v>
      </c>
      <c r="H49" s="103" t="s">
        <v>729</v>
      </c>
      <c r="I49" s="15" t="s">
        <v>728</v>
      </c>
      <c r="J49" s="15">
        <v>1</v>
      </c>
      <c r="K49" s="15">
        <v>1</v>
      </c>
      <c r="L49" s="16">
        <v>2</v>
      </c>
      <c r="M49" s="77">
        <f>$G49*(((VLOOKUP($H49,'hist OI dimres'!$A$2:$C$14,2)*VLOOKUP($I49,'hist OI dimres'!$A$2:$C$14,2)*VLOOKUP($J49,'hist OI dimres'!$A$2:$C$14,2)*VLOOKUP($K49,'hist OI dimres'!$A$2:$C$14,2)*$E49)*4)/1000000)</f>
        <v>414.72</v>
      </c>
      <c r="N49" s="77">
        <f>$G49*(((VLOOKUP($H49,'hist OI dimres'!$A$2:$C$14,3)*VLOOKUP($I49,'hist OI dimres'!$A$2:$C$14,3)*VLOOKUP($J49,'hist OI dimres'!$A$2:$C$14,3)*VLOOKUP($K49,'hist OI dimres'!$A$2:$C$14,3)*$E49)*4)/1000000)</f>
        <v>5.8982400000000004</v>
      </c>
    </row>
    <row r="50" spans="1:14" ht="13">
      <c r="A50" s="16">
        <v>1</v>
      </c>
      <c r="B50" s="101" t="s">
        <v>198</v>
      </c>
      <c r="C50" s="102" t="s">
        <v>1057</v>
      </c>
      <c r="D50" s="102" t="s">
        <v>871</v>
      </c>
      <c r="E50" s="87">
        <v>12</v>
      </c>
      <c r="F50" s="16" t="s">
        <v>711</v>
      </c>
      <c r="G50" s="16">
        <v>1</v>
      </c>
      <c r="H50" s="103" t="s">
        <v>729</v>
      </c>
      <c r="I50" s="15" t="s">
        <v>728</v>
      </c>
      <c r="J50" s="15" t="s">
        <v>939</v>
      </c>
      <c r="K50" s="15">
        <v>1</v>
      </c>
      <c r="L50" s="16">
        <v>3</v>
      </c>
      <c r="M50" s="77">
        <f>$G50*(((VLOOKUP($H50,'hist OI dimres'!$A$2:$C$14,2)*VLOOKUP($I50,'hist OI dimres'!$A$2:$C$14,2)*VLOOKUP($J50,'hist OI dimres'!$A$2:$C$14,2)*VLOOKUP($K50,'hist OI dimres'!$A$2:$C$14,2)*$E50)*4)/1000000)</f>
        <v>24883.200000000001</v>
      </c>
      <c r="N50" s="77">
        <f>$G50*(((VLOOKUP($H50,'hist OI dimres'!$A$2:$C$14,3)*VLOOKUP($I50,'hist OI dimres'!$A$2:$C$14,3)*VLOOKUP($J50,'hist OI dimres'!$A$2:$C$14,3)*VLOOKUP($K50,'hist OI dimres'!$A$2:$C$14,3)*$E50)*4)/1000000)</f>
        <v>353.89440000000002</v>
      </c>
    </row>
    <row r="51" spans="1:14" ht="13">
      <c r="A51" s="16">
        <v>1</v>
      </c>
      <c r="B51" s="101" t="s">
        <v>199</v>
      </c>
      <c r="C51" s="102" t="s">
        <v>1057</v>
      </c>
      <c r="D51" s="102" t="s">
        <v>871</v>
      </c>
      <c r="E51" s="87">
        <v>12</v>
      </c>
      <c r="F51" s="16" t="s">
        <v>711</v>
      </c>
      <c r="G51" s="16">
        <v>1</v>
      </c>
      <c r="H51" s="103" t="s">
        <v>729</v>
      </c>
      <c r="I51" s="15" t="s">
        <v>728</v>
      </c>
      <c r="J51" s="15" t="s">
        <v>939</v>
      </c>
      <c r="K51" s="15">
        <v>1</v>
      </c>
      <c r="L51" s="16">
        <v>3</v>
      </c>
      <c r="M51" s="77">
        <f>$G51*(((VLOOKUP($H51,'hist OI dimres'!$A$2:$C$14,2)*VLOOKUP($I51,'hist OI dimres'!$A$2:$C$14,2)*VLOOKUP($J51,'hist OI dimres'!$A$2:$C$14,2)*VLOOKUP($K51,'hist OI dimres'!$A$2:$C$14,2)*$E51)*4)/1000000)</f>
        <v>24883.200000000001</v>
      </c>
      <c r="N51" s="77">
        <f>$G51*(((VLOOKUP($H51,'hist OI dimres'!$A$2:$C$14,3)*VLOOKUP($I51,'hist OI dimres'!$A$2:$C$14,3)*VLOOKUP($J51,'hist OI dimres'!$A$2:$C$14,3)*VLOOKUP($K51,'hist OI dimres'!$A$2:$C$14,3)*$E51)*4)/1000000)</f>
        <v>353.89440000000002</v>
      </c>
    </row>
    <row r="52" spans="1:14" ht="13">
      <c r="A52" s="16">
        <v>1</v>
      </c>
      <c r="B52" s="101" t="s">
        <v>200</v>
      </c>
      <c r="C52" s="102" t="s">
        <v>1057</v>
      </c>
      <c r="D52" s="102" t="s">
        <v>871</v>
      </c>
      <c r="E52" s="87">
        <v>12</v>
      </c>
      <c r="F52" s="16" t="s">
        <v>711</v>
      </c>
      <c r="G52" s="16">
        <v>1</v>
      </c>
      <c r="H52" s="103" t="s">
        <v>729</v>
      </c>
      <c r="I52" s="15" t="s">
        <v>728</v>
      </c>
      <c r="J52" s="15">
        <v>1</v>
      </c>
      <c r="K52" s="15">
        <v>1</v>
      </c>
      <c r="L52" s="16">
        <v>2</v>
      </c>
      <c r="M52" s="77">
        <f>$G52*(((VLOOKUP($H52,'hist OI dimres'!$A$2:$C$14,2)*VLOOKUP($I52,'hist OI dimres'!$A$2:$C$14,2)*VLOOKUP($J52,'hist OI dimres'!$A$2:$C$14,2)*VLOOKUP($K52,'hist OI dimres'!$A$2:$C$14,2)*$E52)*4)/1000000)</f>
        <v>414.72</v>
      </c>
      <c r="N52" s="77">
        <f>$G52*(((VLOOKUP($H52,'hist OI dimres'!$A$2:$C$14,3)*VLOOKUP($I52,'hist OI dimres'!$A$2:$C$14,3)*VLOOKUP($J52,'hist OI dimres'!$A$2:$C$14,3)*VLOOKUP($K52,'hist OI dimres'!$A$2:$C$14,3)*$E52)*4)/1000000)</f>
        <v>5.8982400000000004</v>
      </c>
    </row>
    <row r="53" spans="1:14" ht="13">
      <c r="A53" s="16">
        <v>1</v>
      </c>
      <c r="B53" s="101" t="s">
        <v>618</v>
      </c>
      <c r="C53" s="102" t="s">
        <v>1057</v>
      </c>
      <c r="D53" s="102" t="s">
        <v>871</v>
      </c>
      <c r="E53" s="87">
        <v>12</v>
      </c>
      <c r="F53" s="16" t="s">
        <v>711</v>
      </c>
      <c r="G53" s="16">
        <v>1</v>
      </c>
      <c r="H53" s="103" t="s">
        <v>729</v>
      </c>
      <c r="I53" s="15" t="s">
        <v>728</v>
      </c>
      <c r="J53" s="15">
        <v>1</v>
      </c>
      <c r="K53" s="15">
        <v>1</v>
      </c>
      <c r="L53" s="16">
        <v>2</v>
      </c>
      <c r="M53" s="77">
        <f>$G53*(((VLOOKUP($H53,'hist OI dimres'!$A$2:$C$14,2)*VLOOKUP($I53,'hist OI dimres'!$A$2:$C$14,2)*VLOOKUP($J53,'hist OI dimres'!$A$2:$C$14,2)*VLOOKUP($K53,'hist OI dimres'!$A$2:$C$14,2)*$E53)*4)/1000000)</f>
        <v>414.72</v>
      </c>
      <c r="N53" s="77">
        <f>$G53*(((VLOOKUP($H53,'hist OI dimres'!$A$2:$C$14,3)*VLOOKUP($I53,'hist OI dimres'!$A$2:$C$14,3)*VLOOKUP($J53,'hist OI dimres'!$A$2:$C$14,3)*VLOOKUP($K53,'hist OI dimres'!$A$2:$C$14,3)*$E53)*4)/1000000)</f>
        <v>5.8982400000000004</v>
      </c>
    </row>
    <row r="54" spans="1:14" ht="13">
      <c r="A54" s="16">
        <v>1</v>
      </c>
      <c r="B54" s="101" t="s">
        <v>619</v>
      </c>
      <c r="C54" s="102" t="s">
        <v>1057</v>
      </c>
      <c r="D54" s="102" t="s">
        <v>871</v>
      </c>
      <c r="E54" s="87">
        <v>12</v>
      </c>
      <c r="F54" s="16" t="s">
        <v>711</v>
      </c>
      <c r="G54" s="16">
        <v>1</v>
      </c>
      <c r="H54" s="103" t="s">
        <v>729</v>
      </c>
      <c r="I54" s="15" t="s">
        <v>728</v>
      </c>
      <c r="J54" s="15">
        <v>1</v>
      </c>
      <c r="K54" s="15">
        <v>1</v>
      </c>
      <c r="L54" s="16">
        <v>2</v>
      </c>
      <c r="M54" s="77">
        <f>$G54*(((VLOOKUP($H54,'hist OI dimres'!$A$2:$C$14,2)*VLOOKUP($I54,'hist OI dimres'!$A$2:$C$14,2)*VLOOKUP($J54,'hist OI dimres'!$A$2:$C$14,2)*VLOOKUP($K54,'hist OI dimres'!$A$2:$C$14,2)*$E54)*4)/1000000)</f>
        <v>414.72</v>
      </c>
      <c r="N54" s="77">
        <f>$G54*(((VLOOKUP($H54,'hist OI dimres'!$A$2:$C$14,3)*VLOOKUP($I54,'hist OI dimres'!$A$2:$C$14,3)*VLOOKUP($J54,'hist OI dimres'!$A$2:$C$14,3)*VLOOKUP($K54,'hist OI dimres'!$A$2:$C$14,3)*$E54)*4)/1000000)</f>
        <v>5.8982400000000004</v>
      </c>
    </row>
    <row r="55" spans="1:14" ht="13">
      <c r="A55" s="16">
        <v>1</v>
      </c>
      <c r="B55" s="101" t="s">
        <v>620</v>
      </c>
      <c r="C55" s="102" t="s">
        <v>1057</v>
      </c>
      <c r="D55" s="102" t="s">
        <v>871</v>
      </c>
      <c r="E55" s="87">
        <v>12</v>
      </c>
      <c r="F55" s="16" t="s">
        <v>711</v>
      </c>
      <c r="G55" s="16">
        <v>1</v>
      </c>
      <c r="H55" s="103" t="s">
        <v>729</v>
      </c>
      <c r="I55" s="15" t="s">
        <v>728</v>
      </c>
      <c r="J55" s="15">
        <v>1</v>
      </c>
      <c r="K55" s="15">
        <v>1</v>
      </c>
      <c r="L55" s="16">
        <v>2</v>
      </c>
      <c r="M55" s="77">
        <f>$G55*(((VLOOKUP($H55,'hist OI dimres'!$A$2:$C$14,2)*VLOOKUP($I55,'hist OI dimres'!$A$2:$C$14,2)*VLOOKUP($J55,'hist OI dimres'!$A$2:$C$14,2)*VLOOKUP($K55,'hist OI dimres'!$A$2:$C$14,2)*$E55)*4)/1000000)</f>
        <v>414.72</v>
      </c>
      <c r="N55" s="77">
        <f>$G55*(((VLOOKUP($H55,'hist OI dimres'!$A$2:$C$14,3)*VLOOKUP($I55,'hist OI dimres'!$A$2:$C$14,3)*VLOOKUP($J55,'hist OI dimres'!$A$2:$C$14,3)*VLOOKUP($K55,'hist OI dimres'!$A$2:$C$14,3)*$E55)*4)/1000000)</f>
        <v>5.8982400000000004</v>
      </c>
    </row>
    <row r="56" spans="1:14" ht="13">
      <c r="A56" s="16">
        <v>1</v>
      </c>
      <c r="B56" s="101" t="s">
        <v>621</v>
      </c>
      <c r="C56" s="102" t="s">
        <v>1057</v>
      </c>
      <c r="D56" s="102" t="s">
        <v>871</v>
      </c>
      <c r="E56" s="87">
        <v>12</v>
      </c>
      <c r="F56" s="16" t="s">
        <v>711</v>
      </c>
      <c r="G56" s="16">
        <v>1</v>
      </c>
      <c r="H56" s="103" t="s">
        <v>729</v>
      </c>
      <c r="I56" s="15" t="s">
        <v>728</v>
      </c>
      <c r="J56" s="15">
        <v>1</v>
      </c>
      <c r="K56" s="15">
        <v>1</v>
      </c>
      <c r="L56" s="16">
        <v>2</v>
      </c>
      <c r="M56" s="77">
        <f>$G56*(((VLOOKUP($H56,'hist OI dimres'!$A$2:$C$14,2)*VLOOKUP($I56,'hist OI dimres'!$A$2:$C$14,2)*VLOOKUP($J56,'hist OI dimres'!$A$2:$C$14,2)*VLOOKUP($K56,'hist OI dimres'!$A$2:$C$14,2)*$E56)*4)/1000000)</f>
        <v>414.72</v>
      </c>
      <c r="N56" s="77">
        <f>$G56*(((VLOOKUP($H56,'hist OI dimres'!$A$2:$C$14,3)*VLOOKUP($I56,'hist OI dimres'!$A$2:$C$14,3)*VLOOKUP($J56,'hist OI dimres'!$A$2:$C$14,3)*VLOOKUP($K56,'hist OI dimres'!$A$2:$C$14,3)*$E56)*4)/1000000)</f>
        <v>5.8982400000000004</v>
      </c>
    </row>
    <row r="57" spans="1:14" ht="13">
      <c r="A57" s="16">
        <v>1</v>
      </c>
      <c r="B57" s="101" t="s">
        <v>622</v>
      </c>
      <c r="C57" s="102" t="s">
        <v>1057</v>
      </c>
      <c r="D57" s="102" t="s">
        <v>871</v>
      </c>
      <c r="E57" s="87">
        <v>12</v>
      </c>
      <c r="F57" s="16" t="s">
        <v>711</v>
      </c>
      <c r="G57" s="16">
        <v>1</v>
      </c>
      <c r="H57" s="103" t="s">
        <v>729</v>
      </c>
      <c r="I57" s="15" t="s">
        <v>728</v>
      </c>
      <c r="J57" s="15">
        <v>1</v>
      </c>
      <c r="K57" s="15">
        <v>1</v>
      </c>
      <c r="L57" s="16">
        <v>2</v>
      </c>
      <c r="M57" s="77">
        <f>$G57*(((VLOOKUP($H57,'hist OI dimres'!$A$2:$C$14,2)*VLOOKUP($I57,'hist OI dimres'!$A$2:$C$14,2)*VLOOKUP($J57,'hist OI dimres'!$A$2:$C$14,2)*VLOOKUP($K57,'hist OI dimres'!$A$2:$C$14,2)*$E57)*4)/1000000)</f>
        <v>414.72</v>
      </c>
      <c r="N57" s="77">
        <f>$G57*(((VLOOKUP($H57,'hist OI dimres'!$A$2:$C$14,3)*VLOOKUP($I57,'hist OI dimres'!$A$2:$C$14,3)*VLOOKUP($J57,'hist OI dimres'!$A$2:$C$14,3)*VLOOKUP($K57,'hist OI dimres'!$A$2:$C$14,3)*$E57)*4)/1000000)</f>
        <v>5.8982400000000004</v>
      </c>
    </row>
    <row r="58" spans="1:14" ht="13">
      <c r="A58" s="16">
        <v>1</v>
      </c>
      <c r="B58" s="101" t="s">
        <v>639</v>
      </c>
      <c r="C58" s="102" t="s">
        <v>1057</v>
      </c>
      <c r="D58" s="102" t="s">
        <v>871</v>
      </c>
      <c r="E58" s="87">
        <v>12</v>
      </c>
      <c r="F58" s="16" t="s">
        <v>711</v>
      </c>
      <c r="G58" s="16">
        <v>1</v>
      </c>
      <c r="H58" s="103" t="s">
        <v>729</v>
      </c>
      <c r="I58" s="15" t="s">
        <v>728</v>
      </c>
      <c r="J58" s="15">
        <v>1</v>
      </c>
      <c r="K58" s="15">
        <v>1</v>
      </c>
      <c r="L58" s="16">
        <v>2</v>
      </c>
      <c r="M58" s="77">
        <f>$G58*(((VLOOKUP($H58,'hist OI dimres'!$A$2:$C$14,2)*VLOOKUP($I58,'hist OI dimres'!$A$2:$C$14,2)*VLOOKUP($J58,'hist OI dimres'!$A$2:$C$14,2)*VLOOKUP($K58,'hist OI dimres'!$A$2:$C$14,2)*$E58)*4)/1000000)</f>
        <v>414.72</v>
      </c>
      <c r="N58" s="77">
        <f>$G58*(((VLOOKUP($H58,'hist OI dimres'!$A$2:$C$14,3)*VLOOKUP($I58,'hist OI dimres'!$A$2:$C$14,3)*VLOOKUP($J58,'hist OI dimres'!$A$2:$C$14,3)*VLOOKUP($K58,'hist OI dimres'!$A$2:$C$14,3)*$E58)*4)/1000000)</f>
        <v>5.8982400000000004</v>
      </c>
    </row>
    <row r="59" spans="1:14" ht="13">
      <c r="A59" s="16">
        <v>1</v>
      </c>
      <c r="B59" s="101" t="s">
        <v>640</v>
      </c>
      <c r="C59" s="102" t="s">
        <v>1057</v>
      </c>
      <c r="D59" s="102" t="s">
        <v>871</v>
      </c>
      <c r="E59" s="87">
        <v>12</v>
      </c>
      <c r="F59" s="16" t="s">
        <v>711</v>
      </c>
      <c r="G59" s="16">
        <v>1</v>
      </c>
      <c r="H59" s="103" t="s">
        <v>729</v>
      </c>
      <c r="I59" s="15" t="s">
        <v>728</v>
      </c>
      <c r="J59" s="15">
        <v>1</v>
      </c>
      <c r="K59" s="15">
        <v>1</v>
      </c>
      <c r="L59" s="16">
        <v>2</v>
      </c>
      <c r="M59" s="77">
        <f>$G59*(((VLOOKUP($H59,'hist OI dimres'!$A$2:$C$14,2)*VLOOKUP($I59,'hist OI dimres'!$A$2:$C$14,2)*VLOOKUP($J59,'hist OI dimres'!$A$2:$C$14,2)*VLOOKUP($K59,'hist OI dimres'!$A$2:$C$14,2)*$E59)*4)/1000000)</f>
        <v>414.72</v>
      </c>
      <c r="N59" s="77">
        <f>$G59*(((VLOOKUP($H59,'hist OI dimres'!$A$2:$C$14,3)*VLOOKUP($I59,'hist OI dimres'!$A$2:$C$14,3)*VLOOKUP($J59,'hist OI dimres'!$A$2:$C$14,3)*VLOOKUP($K59,'hist OI dimres'!$A$2:$C$14,3)*$E59)*4)/1000000)</f>
        <v>5.8982400000000004</v>
      </c>
    </row>
    <row r="60" spans="1:14" ht="13">
      <c r="A60" s="16">
        <v>1</v>
      </c>
      <c r="B60" s="101" t="s">
        <v>641</v>
      </c>
      <c r="C60" s="102" t="s">
        <v>1057</v>
      </c>
      <c r="D60" s="102" t="s">
        <v>871</v>
      </c>
      <c r="E60" s="87">
        <v>12</v>
      </c>
      <c r="F60" s="16" t="s">
        <v>711</v>
      </c>
      <c r="G60" s="16">
        <v>1</v>
      </c>
      <c r="H60" s="103" t="s">
        <v>729</v>
      </c>
      <c r="I60" s="15" t="s">
        <v>728</v>
      </c>
      <c r="J60" s="15">
        <v>1</v>
      </c>
      <c r="K60" s="15">
        <v>1</v>
      </c>
      <c r="L60" s="16">
        <v>2</v>
      </c>
      <c r="M60" s="77">
        <f>$G60*(((VLOOKUP($H60,'hist OI dimres'!$A$2:$C$14,2)*VLOOKUP($I60,'hist OI dimres'!$A$2:$C$14,2)*VLOOKUP($J60,'hist OI dimres'!$A$2:$C$14,2)*VLOOKUP($K60,'hist OI dimres'!$A$2:$C$14,2)*$E60)*4)/1000000)</f>
        <v>414.72</v>
      </c>
      <c r="N60" s="77">
        <f>$G60*(((VLOOKUP($H60,'hist OI dimres'!$A$2:$C$14,3)*VLOOKUP($I60,'hist OI dimres'!$A$2:$C$14,3)*VLOOKUP($J60,'hist OI dimres'!$A$2:$C$14,3)*VLOOKUP($K60,'hist OI dimres'!$A$2:$C$14,3)*$E60)*4)/1000000)</f>
        <v>5.8982400000000004</v>
      </c>
    </row>
    <row r="61" spans="1:14" ht="13">
      <c r="A61" s="16">
        <v>1</v>
      </c>
      <c r="B61" s="101" t="s">
        <v>641</v>
      </c>
      <c r="C61" s="102" t="s">
        <v>642</v>
      </c>
      <c r="D61" s="102" t="s">
        <v>2460</v>
      </c>
      <c r="E61" s="87">
        <v>365</v>
      </c>
      <c r="F61" s="16" t="s">
        <v>711</v>
      </c>
      <c r="G61" s="16">
        <v>0</v>
      </c>
      <c r="H61" s="103" t="s">
        <v>729</v>
      </c>
      <c r="I61" s="15" t="s">
        <v>728</v>
      </c>
      <c r="J61" s="15">
        <v>1</v>
      </c>
      <c r="K61" s="15">
        <v>1</v>
      </c>
      <c r="L61" s="16">
        <v>2</v>
      </c>
      <c r="M61" s="77">
        <f>$G61*(((VLOOKUP($H61,'hist OI dimres'!$A$2:$C$14,2)*VLOOKUP($I61,'hist OI dimres'!$A$2:$C$14,2)*VLOOKUP($J61,'hist OI dimres'!$A$2:$C$14,2)*VLOOKUP($K61,'hist OI dimres'!$A$2:$C$14,2)*$E61)*4)/1000000)</f>
        <v>0</v>
      </c>
      <c r="N61" s="77">
        <f>$G61*(((VLOOKUP($H61,'hist OI dimres'!$A$2:$C$14,3)*VLOOKUP($I61,'hist OI dimres'!$A$2:$C$14,3)*VLOOKUP($J61,'hist OI dimres'!$A$2:$C$14,3)*VLOOKUP($K61,'hist OI dimres'!$A$2:$C$14,3)*$E61)*4)/1000000)</f>
        <v>0</v>
      </c>
    </row>
    <row r="62" spans="1:14" ht="13">
      <c r="A62" s="16">
        <v>1</v>
      </c>
      <c r="B62" s="101" t="s">
        <v>643</v>
      </c>
      <c r="C62" s="102" t="s">
        <v>1057</v>
      </c>
      <c r="D62" s="102" t="s">
        <v>871</v>
      </c>
      <c r="E62" s="87">
        <v>12</v>
      </c>
      <c r="F62" s="16" t="s">
        <v>711</v>
      </c>
      <c r="G62" s="16">
        <v>1</v>
      </c>
      <c r="H62" s="103" t="s">
        <v>729</v>
      </c>
      <c r="I62" s="15" t="s">
        <v>728</v>
      </c>
      <c r="J62" s="15">
        <v>1</v>
      </c>
      <c r="K62" s="15">
        <v>1</v>
      </c>
      <c r="L62" s="16">
        <v>2</v>
      </c>
      <c r="M62" s="77">
        <f>$G62*(((VLOOKUP($H62,'hist OI dimres'!$A$2:$C$14,2)*VLOOKUP($I62,'hist OI dimres'!$A$2:$C$14,2)*VLOOKUP($J62,'hist OI dimres'!$A$2:$C$14,2)*VLOOKUP($K62,'hist OI dimres'!$A$2:$C$14,2)*$E62)*4)/1000000)</f>
        <v>414.72</v>
      </c>
      <c r="N62" s="77">
        <f>$G62*(((VLOOKUP($H62,'hist OI dimres'!$A$2:$C$14,3)*VLOOKUP($I62,'hist OI dimres'!$A$2:$C$14,3)*VLOOKUP($J62,'hist OI dimres'!$A$2:$C$14,3)*VLOOKUP($K62,'hist OI dimres'!$A$2:$C$14,3)*$E62)*4)/1000000)</f>
        <v>5.8982400000000004</v>
      </c>
    </row>
    <row r="63" spans="1:14" ht="13">
      <c r="A63" s="16">
        <v>1</v>
      </c>
      <c r="B63" s="101" t="s">
        <v>644</v>
      </c>
      <c r="C63" s="102" t="s">
        <v>1057</v>
      </c>
      <c r="D63" s="102" t="s">
        <v>871</v>
      </c>
      <c r="E63" s="87">
        <v>12</v>
      </c>
      <c r="F63" s="16" t="s">
        <v>711</v>
      </c>
      <c r="G63" s="16">
        <v>1</v>
      </c>
      <c r="H63" s="103" t="s">
        <v>729</v>
      </c>
      <c r="I63" s="15" t="s">
        <v>728</v>
      </c>
      <c r="J63" s="15">
        <v>1</v>
      </c>
      <c r="K63" s="15">
        <v>1</v>
      </c>
      <c r="L63" s="16">
        <v>2</v>
      </c>
      <c r="M63" s="77">
        <f>$G63*(((VLOOKUP($H63,'hist OI dimres'!$A$2:$C$14,2)*VLOOKUP($I63,'hist OI dimres'!$A$2:$C$14,2)*VLOOKUP($J63,'hist OI dimres'!$A$2:$C$14,2)*VLOOKUP($K63,'hist OI dimres'!$A$2:$C$14,2)*$E63)*4)/1000000)</f>
        <v>414.72</v>
      </c>
      <c r="N63" s="77">
        <f>$G63*(((VLOOKUP($H63,'hist OI dimres'!$A$2:$C$14,3)*VLOOKUP($I63,'hist OI dimres'!$A$2:$C$14,3)*VLOOKUP($J63,'hist OI dimres'!$A$2:$C$14,3)*VLOOKUP($K63,'hist OI dimres'!$A$2:$C$14,3)*$E63)*4)/1000000)</f>
        <v>5.8982400000000004</v>
      </c>
    </row>
    <row r="64" spans="1:14" ht="13">
      <c r="A64" s="16">
        <v>1</v>
      </c>
      <c r="B64" s="101" t="s">
        <v>408</v>
      </c>
      <c r="C64" s="102" t="s">
        <v>1057</v>
      </c>
      <c r="D64" s="102" t="s">
        <v>871</v>
      </c>
      <c r="E64" s="87">
        <v>12</v>
      </c>
      <c r="F64" s="16" t="s">
        <v>711</v>
      </c>
      <c r="G64" s="16">
        <v>1</v>
      </c>
      <c r="H64" s="103" t="s">
        <v>729</v>
      </c>
      <c r="I64" s="15" t="s">
        <v>728</v>
      </c>
      <c r="J64" s="15">
        <v>1</v>
      </c>
      <c r="K64" s="15">
        <v>1</v>
      </c>
      <c r="L64" s="16">
        <v>2</v>
      </c>
      <c r="M64" s="77">
        <f>$G64*(((VLOOKUP($H64,'hist OI dimres'!$A$2:$C$14,2)*VLOOKUP($I64,'hist OI dimres'!$A$2:$C$14,2)*VLOOKUP($J64,'hist OI dimres'!$A$2:$C$14,2)*VLOOKUP($K64,'hist OI dimres'!$A$2:$C$14,2)*$E64)*4)/1000000)</f>
        <v>414.72</v>
      </c>
      <c r="N64" s="77">
        <f>$G64*(((VLOOKUP($H64,'hist OI dimres'!$A$2:$C$14,3)*VLOOKUP($I64,'hist OI dimres'!$A$2:$C$14,3)*VLOOKUP($J64,'hist OI dimres'!$A$2:$C$14,3)*VLOOKUP($K64,'hist OI dimres'!$A$2:$C$14,3)*$E64)*4)/1000000)</f>
        <v>5.8982400000000004</v>
      </c>
    </row>
    <row r="65" spans="1:14" ht="13">
      <c r="A65" s="16">
        <v>1</v>
      </c>
      <c r="B65" s="101" t="s">
        <v>661</v>
      </c>
      <c r="C65" s="102" t="s">
        <v>1057</v>
      </c>
      <c r="D65" s="102" t="s">
        <v>871</v>
      </c>
      <c r="E65" s="87">
        <v>12</v>
      </c>
      <c r="F65" s="16" t="s">
        <v>711</v>
      </c>
      <c r="G65" s="16">
        <v>1</v>
      </c>
      <c r="H65" s="103" t="s">
        <v>729</v>
      </c>
      <c r="I65" s="15" t="s">
        <v>728</v>
      </c>
      <c r="J65" s="15">
        <v>1</v>
      </c>
      <c r="K65" s="15">
        <v>1</v>
      </c>
      <c r="L65" s="16">
        <v>2</v>
      </c>
      <c r="M65" s="77">
        <f>$G65*(((VLOOKUP($H65,'hist OI dimres'!$A$2:$C$14,2)*VLOOKUP($I65,'hist OI dimres'!$A$2:$C$14,2)*VLOOKUP($J65,'hist OI dimres'!$A$2:$C$14,2)*VLOOKUP($K65,'hist OI dimres'!$A$2:$C$14,2)*$E65)*4)/1000000)</f>
        <v>414.72</v>
      </c>
      <c r="N65" s="77">
        <f>$G65*(((VLOOKUP($H65,'hist OI dimres'!$A$2:$C$14,3)*VLOOKUP($I65,'hist OI dimres'!$A$2:$C$14,3)*VLOOKUP($J65,'hist OI dimres'!$A$2:$C$14,3)*VLOOKUP($K65,'hist OI dimres'!$A$2:$C$14,3)*$E65)*4)/1000000)</f>
        <v>5.8982400000000004</v>
      </c>
    </row>
    <row r="66" spans="1:14" ht="13">
      <c r="A66" s="16">
        <v>1</v>
      </c>
      <c r="B66" s="101" t="s">
        <v>565</v>
      </c>
      <c r="C66" s="102" t="s">
        <v>1057</v>
      </c>
      <c r="D66" s="102" t="s">
        <v>871</v>
      </c>
      <c r="E66" s="87">
        <v>12</v>
      </c>
      <c r="F66" s="16" t="s">
        <v>711</v>
      </c>
      <c r="G66" s="16">
        <v>1</v>
      </c>
      <c r="H66" s="103" t="s">
        <v>729</v>
      </c>
      <c r="I66" s="15" t="s">
        <v>728</v>
      </c>
      <c r="J66" s="15">
        <v>1</v>
      </c>
      <c r="K66" s="15">
        <v>1</v>
      </c>
      <c r="L66" s="16">
        <v>2</v>
      </c>
      <c r="M66" s="77">
        <f>$G66*(((VLOOKUP($H66,'hist OI dimres'!$A$2:$C$14,2)*VLOOKUP($I66,'hist OI dimres'!$A$2:$C$14,2)*VLOOKUP($J66,'hist OI dimres'!$A$2:$C$14,2)*VLOOKUP($K66,'hist OI dimres'!$A$2:$C$14,2)*$E66)*4)/1000000)</f>
        <v>414.72</v>
      </c>
      <c r="N66" s="77">
        <f>$G66*(((VLOOKUP($H66,'hist OI dimres'!$A$2:$C$14,3)*VLOOKUP($I66,'hist OI dimres'!$A$2:$C$14,3)*VLOOKUP($J66,'hist OI dimres'!$A$2:$C$14,3)*VLOOKUP($K66,'hist OI dimres'!$A$2:$C$14,3)*$E66)*4)/1000000)</f>
        <v>5.8982400000000004</v>
      </c>
    </row>
    <row r="67" spans="1:14" ht="13">
      <c r="A67" s="16">
        <v>1</v>
      </c>
      <c r="B67" s="101" t="s">
        <v>810</v>
      </c>
      <c r="C67" s="102" t="s">
        <v>1057</v>
      </c>
      <c r="D67" s="102" t="s">
        <v>871</v>
      </c>
      <c r="E67" s="87">
        <v>12</v>
      </c>
      <c r="F67" s="16" t="s">
        <v>711</v>
      </c>
      <c r="G67" s="16">
        <v>1</v>
      </c>
      <c r="H67" s="103" t="s">
        <v>729</v>
      </c>
      <c r="I67" s="15" t="s">
        <v>728</v>
      </c>
      <c r="J67" s="15">
        <v>1</v>
      </c>
      <c r="K67" s="15">
        <v>1</v>
      </c>
      <c r="L67" s="16">
        <v>2</v>
      </c>
      <c r="M67" s="77">
        <f>$G67*(((VLOOKUP($H67,'hist OI dimres'!$A$2:$C$14,2)*VLOOKUP($I67,'hist OI dimres'!$A$2:$C$14,2)*VLOOKUP($J67,'hist OI dimres'!$A$2:$C$14,2)*VLOOKUP($K67,'hist OI dimres'!$A$2:$C$14,2)*$E67)*4)/1000000)</f>
        <v>414.72</v>
      </c>
      <c r="N67" s="77">
        <f>$G67*(((VLOOKUP($H67,'hist OI dimres'!$A$2:$C$14,3)*VLOOKUP($I67,'hist OI dimres'!$A$2:$C$14,3)*VLOOKUP($J67,'hist OI dimres'!$A$2:$C$14,3)*VLOOKUP($K67,'hist OI dimres'!$A$2:$C$14,3)*$E67)*4)/1000000)</f>
        <v>5.8982400000000004</v>
      </c>
    </row>
    <row r="68" spans="1:14" ht="13">
      <c r="A68" s="16">
        <v>1</v>
      </c>
      <c r="B68" s="101" t="s">
        <v>662</v>
      </c>
      <c r="C68" s="102" t="s">
        <v>1057</v>
      </c>
      <c r="D68" s="102" t="s">
        <v>871</v>
      </c>
      <c r="E68" s="87">
        <v>12</v>
      </c>
      <c r="F68" s="16" t="s">
        <v>711</v>
      </c>
      <c r="G68" s="16">
        <v>1</v>
      </c>
      <c r="H68" s="103" t="s">
        <v>729</v>
      </c>
      <c r="I68" s="15" t="s">
        <v>728</v>
      </c>
      <c r="J68" s="15">
        <v>1</v>
      </c>
      <c r="K68" s="15">
        <v>1</v>
      </c>
      <c r="L68" s="16">
        <v>2</v>
      </c>
      <c r="M68" s="77">
        <f>$G68*(((VLOOKUP($H68,'hist OI dimres'!$A$2:$C$14,2)*VLOOKUP($I68,'hist OI dimres'!$A$2:$C$14,2)*VLOOKUP($J68,'hist OI dimres'!$A$2:$C$14,2)*VLOOKUP($K68,'hist OI dimres'!$A$2:$C$14,2)*$E68)*4)/1000000)</f>
        <v>414.72</v>
      </c>
      <c r="N68" s="77">
        <f>$G68*(((VLOOKUP($H68,'hist OI dimres'!$A$2:$C$14,3)*VLOOKUP($I68,'hist OI dimres'!$A$2:$C$14,3)*VLOOKUP($J68,'hist OI dimres'!$A$2:$C$14,3)*VLOOKUP($K68,'hist OI dimres'!$A$2:$C$14,3)*$E68)*4)/1000000)</f>
        <v>5.8982400000000004</v>
      </c>
    </row>
    <row r="69" spans="1:14" ht="13">
      <c r="A69" s="16">
        <v>1</v>
      </c>
      <c r="B69" s="101" t="s">
        <v>571</v>
      </c>
      <c r="C69" s="102" t="s">
        <v>1057</v>
      </c>
      <c r="D69" s="102" t="s">
        <v>871</v>
      </c>
      <c r="E69" s="87">
        <v>12</v>
      </c>
      <c r="F69" s="16" t="s">
        <v>711</v>
      </c>
      <c r="G69" s="16">
        <v>1</v>
      </c>
      <c r="H69" s="103" t="s">
        <v>729</v>
      </c>
      <c r="I69" s="15" t="s">
        <v>728</v>
      </c>
      <c r="J69" s="15" t="s">
        <v>939</v>
      </c>
      <c r="K69" s="15">
        <v>1</v>
      </c>
      <c r="L69" s="16">
        <v>3</v>
      </c>
      <c r="M69" s="77">
        <f>$G69*(((VLOOKUP($H69,'hist OI dimres'!$A$2:$C$14,2)*VLOOKUP($I69,'hist OI dimres'!$A$2:$C$14,2)*VLOOKUP($J69,'hist OI dimres'!$A$2:$C$14,2)*VLOOKUP($K69,'hist OI dimres'!$A$2:$C$14,2)*$E69)*4)/1000000)</f>
        <v>24883.200000000001</v>
      </c>
      <c r="N69" s="77">
        <f>$G69*(((VLOOKUP($H69,'hist OI dimres'!$A$2:$C$14,3)*VLOOKUP($I69,'hist OI dimres'!$A$2:$C$14,3)*VLOOKUP($J69,'hist OI dimres'!$A$2:$C$14,3)*VLOOKUP($K69,'hist OI dimres'!$A$2:$C$14,3)*$E69)*4)/1000000)</f>
        <v>353.89440000000002</v>
      </c>
    </row>
    <row r="70" spans="1:14" ht="13">
      <c r="A70" s="16">
        <v>1</v>
      </c>
      <c r="B70" s="101" t="s">
        <v>663</v>
      </c>
      <c r="C70" s="102" t="s">
        <v>1057</v>
      </c>
      <c r="D70" s="102" t="s">
        <v>871</v>
      </c>
      <c r="E70" s="87">
        <v>12</v>
      </c>
      <c r="F70" s="16" t="s">
        <v>711</v>
      </c>
      <c r="G70" s="16">
        <v>1</v>
      </c>
      <c r="H70" s="103" t="s">
        <v>729</v>
      </c>
      <c r="I70" s="15" t="s">
        <v>728</v>
      </c>
      <c r="J70" s="15" t="s">
        <v>939</v>
      </c>
      <c r="K70" s="15">
        <v>1</v>
      </c>
      <c r="L70" s="16">
        <v>3</v>
      </c>
      <c r="M70" s="77">
        <f>$G70*(((VLOOKUP($H70,'hist OI dimres'!$A$2:$C$14,2)*VLOOKUP($I70,'hist OI dimres'!$A$2:$C$14,2)*VLOOKUP($J70,'hist OI dimres'!$A$2:$C$14,2)*VLOOKUP($K70,'hist OI dimres'!$A$2:$C$14,2)*$E70)*4)/1000000)</f>
        <v>24883.200000000001</v>
      </c>
      <c r="N70" s="77">
        <f>$G70*(((VLOOKUP($H70,'hist OI dimres'!$A$2:$C$14,3)*VLOOKUP($I70,'hist OI dimres'!$A$2:$C$14,3)*VLOOKUP($J70,'hist OI dimres'!$A$2:$C$14,3)*VLOOKUP($K70,'hist OI dimres'!$A$2:$C$14,3)*$E70)*4)/1000000)</f>
        <v>353.89440000000002</v>
      </c>
    </row>
    <row r="71" spans="1:14" ht="13">
      <c r="A71" s="16">
        <v>1</v>
      </c>
      <c r="B71" s="101" t="s">
        <v>664</v>
      </c>
      <c r="C71" s="102" t="s">
        <v>1057</v>
      </c>
      <c r="D71" s="102" t="s">
        <v>871</v>
      </c>
      <c r="E71" s="87">
        <v>12</v>
      </c>
      <c r="F71" s="16" t="s">
        <v>711</v>
      </c>
      <c r="G71" s="16">
        <v>1</v>
      </c>
      <c r="H71" s="103" t="s">
        <v>729</v>
      </c>
      <c r="I71" s="15" t="s">
        <v>728</v>
      </c>
      <c r="J71" s="15">
        <v>1</v>
      </c>
      <c r="K71" s="15">
        <v>1</v>
      </c>
      <c r="L71" s="16">
        <v>2</v>
      </c>
      <c r="M71" s="77">
        <f>$G71*(((VLOOKUP($H71,'hist OI dimres'!$A$2:$C$14,2)*VLOOKUP($I71,'hist OI dimres'!$A$2:$C$14,2)*VLOOKUP($J71,'hist OI dimres'!$A$2:$C$14,2)*VLOOKUP($K71,'hist OI dimres'!$A$2:$C$14,2)*$E71)*4)/1000000)</f>
        <v>414.72</v>
      </c>
      <c r="N71" s="77">
        <f>$G71*(((VLOOKUP($H71,'hist OI dimres'!$A$2:$C$14,3)*VLOOKUP($I71,'hist OI dimres'!$A$2:$C$14,3)*VLOOKUP($J71,'hist OI dimres'!$A$2:$C$14,3)*VLOOKUP($K71,'hist OI dimres'!$A$2:$C$14,3)*$E71)*4)/1000000)</f>
        <v>5.8982400000000004</v>
      </c>
    </row>
    <row r="72" spans="1:14" ht="13">
      <c r="A72" s="16">
        <v>1</v>
      </c>
      <c r="B72" s="101" t="s">
        <v>665</v>
      </c>
      <c r="C72" s="102" t="s">
        <v>1057</v>
      </c>
      <c r="D72" s="102" t="s">
        <v>871</v>
      </c>
      <c r="E72" s="87">
        <v>12</v>
      </c>
      <c r="F72" s="16" t="s">
        <v>711</v>
      </c>
      <c r="G72" s="16">
        <v>1</v>
      </c>
      <c r="H72" s="103" t="s">
        <v>729</v>
      </c>
      <c r="I72" s="15" t="s">
        <v>728</v>
      </c>
      <c r="J72" s="15">
        <v>1</v>
      </c>
      <c r="K72" s="15">
        <v>1</v>
      </c>
      <c r="L72" s="16">
        <v>2</v>
      </c>
      <c r="M72" s="77">
        <f>$G72*(((VLOOKUP($H72,'hist OI dimres'!$A$2:$C$14,2)*VLOOKUP($I72,'hist OI dimres'!$A$2:$C$14,2)*VLOOKUP($J72,'hist OI dimres'!$A$2:$C$14,2)*VLOOKUP($K72,'hist OI dimres'!$A$2:$C$14,2)*$E72)*4)/1000000)</f>
        <v>414.72</v>
      </c>
      <c r="N72" s="77">
        <f>$G72*(((VLOOKUP($H72,'hist OI dimres'!$A$2:$C$14,3)*VLOOKUP($I72,'hist OI dimres'!$A$2:$C$14,3)*VLOOKUP($J72,'hist OI dimres'!$A$2:$C$14,3)*VLOOKUP($K72,'hist OI dimres'!$A$2:$C$14,3)*$E72)*4)/1000000)</f>
        <v>5.8982400000000004</v>
      </c>
    </row>
    <row r="73" spans="1:14" ht="13">
      <c r="A73" s="16">
        <v>1</v>
      </c>
      <c r="B73" s="101" t="s">
        <v>666</v>
      </c>
      <c r="C73" s="102" t="s">
        <v>1057</v>
      </c>
      <c r="D73" s="102" t="s">
        <v>871</v>
      </c>
      <c r="E73" s="87">
        <v>12</v>
      </c>
      <c r="F73" s="16" t="s">
        <v>711</v>
      </c>
      <c r="G73" s="16">
        <v>1</v>
      </c>
      <c r="H73" s="103" t="s">
        <v>729</v>
      </c>
      <c r="I73" s="15" t="s">
        <v>728</v>
      </c>
      <c r="J73" s="15">
        <v>1</v>
      </c>
      <c r="K73" s="15">
        <v>1</v>
      </c>
      <c r="L73" s="16">
        <v>2</v>
      </c>
      <c r="M73" s="77">
        <f>$G73*(((VLOOKUP($H73,'hist OI dimres'!$A$2:$C$14,2)*VLOOKUP($I73,'hist OI dimres'!$A$2:$C$14,2)*VLOOKUP($J73,'hist OI dimres'!$A$2:$C$14,2)*VLOOKUP($K73,'hist OI dimres'!$A$2:$C$14,2)*$E73)*4)/1000000)</f>
        <v>414.72</v>
      </c>
      <c r="N73" s="77">
        <f>$G73*(((VLOOKUP($H73,'hist OI dimres'!$A$2:$C$14,3)*VLOOKUP($I73,'hist OI dimres'!$A$2:$C$14,3)*VLOOKUP($J73,'hist OI dimres'!$A$2:$C$14,3)*VLOOKUP($K73,'hist OI dimres'!$A$2:$C$14,3)*$E73)*4)/1000000)</f>
        <v>5.8982400000000004</v>
      </c>
    </row>
    <row r="74" spans="1:14" ht="13">
      <c r="A74" s="16">
        <v>1</v>
      </c>
      <c r="B74" s="101" t="s">
        <v>667</v>
      </c>
      <c r="C74" s="102" t="s">
        <v>1057</v>
      </c>
      <c r="D74" s="102" t="s">
        <v>871</v>
      </c>
      <c r="E74" s="87">
        <v>12</v>
      </c>
      <c r="F74" s="16" t="s">
        <v>711</v>
      </c>
      <c r="G74" s="16">
        <v>1</v>
      </c>
      <c r="H74" s="103" t="s">
        <v>729</v>
      </c>
      <c r="I74" s="15" t="s">
        <v>728</v>
      </c>
      <c r="J74" s="15">
        <v>1</v>
      </c>
      <c r="K74" s="15">
        <v>1</v>
      </c>
      <c r="L74" s="16">
        <v>2</v>
      </c>
      <c r="M74" s="77">
        <f>$G74*(((VLOOKUP($H74,'hist OI dimres'!$A$2:$C$14,2)*VLOOKUP($I74,'hist OI dimres'!$A$2:$C$14,2)*VLOOKUP($J74,'hist OI dimres'!$A$2:$C$14,2)*VLOOKUP($K74,'hist OI dimres'!$A$2:$C$14,2)*$E74)*4)/1000000)</f>
        <v>414.72</v>
      </c>
      <c r="N74" s="77">
        <f>$G74*(((VLOOKUP($H74,'hist OI dimres'!$A$2:$C$14,3)*VLOOKUP($I74,'hist OI dimres'!$A$2:$C$14,3)*VLOOKUP($J74,'hist OI dimres'!$A$2:$C$14,3)*VLOOKUP($K74,'hist OI dimres'!$A$2:$C$14,3)*$E74)*4)/1000000)</f>
        <v>5.8982400000000004</v>
      </c>
    </row>
    <row r="75" spans="1:14" ht="13">
      <c r="A75" s="16">
        <v>1</v>
      </c>
      <c r="B75" s="101" t="s">
        <v>668</v>
      </c>
      <c r="C75" s="102" t="s">
        <v>1057</v>
      </c>
      <c r="D75" s="102" t="s">
        <v>871</v>
      </c>
      <c r="E75" s="87">
        <v>12</v>
      </c>
      <c r="F75" s="16" t="s">
        <v>711</v>
      </c>
      <c r="G75" s="16">
        <v>1</v>
      </c>
      <c r="H75" s="103" t="s">
        <v>729</v>
      </c>
      <c r="I75" s="15" t="s">
        <v>728</v>
      </c>
      <c r="J75" s="15" t="s">
        <v>942</v>
      </c>
      <c r="K75" s="15">
        <v>1</v>
      </c>
      <c r="L75" s="16">
        <v>3</v>
      </c>
      <c r="M75" s="77">
        <f>$G75*(((VLOOKUP($H75,'hist OI dimres'!$A$2:$C$14,2)*VLOOKUP($I75,'hist OI dimres'!$A$2:$C$14,2)*VLOOKUP($J75,'hist OI dimres'!$A$2:$C$14,2)*VLOOKUP($K75,'hist OI dimres'!$A$2:$C$14,2)*$E75)*4)/1000000)</f>
        <v>24883.200000000001</v>
      </c>
      <c r="N75" s="77">
        <f>$G75*(((VLOOKUP($H75,'hist OI dimres'!$A$2:$C$14,3)*VLOOKUP($I75,'hist OI dimres'!$A$2:$C$14,3)*VLOOKUP($J75,'hist OI dimres'!$A$2:$C$14,3)*VLOOKUP($K75,'hist OI dimres'!$A$2:$C$14,3)*$E75)*4)/1000000)</f>
        <v>353.89440000000002</v>
      </c>
    </row>
    <row r="76" spans="1:14" ht="13">
      <c r="A76" s="16">
        <v>1</v>
      </c>
      <c r="B76" s="101" t="s">
        <v>24</v>
      </c>
      <c r="C76" s="102" t="s">
        <v>1057</v>
      </c>
      <c r="D76" s="102" t="s">
        <v>871</v>
      </c>
      <c r="E76" s="87">
        <v>12</v>
      </c>
      <c r="F76" s="16" t="s">
        <v>711</v>
      </c>
      <c r="G76" s="16">
        <v>1</v>
      </c>
      <c r="H76" s="103" t="s">
        <v>729</v>
      </c>
      <c r="I76" s="15" t="s">
        <v>728</v>
      </c>
      <c r="J76" s="15" t="s">
        <v>939</v>
      </c>
      <c r="K76" s="15">
        <v>1</v>
      </c>
      <c r="L76" s="16">
        <v>3</v>
      </c>
      <c r="M76" s="77">
        <f>$G76*(((VLOOKUP($H76,'hist OI dimres'!$A$2:$C$14,2)*VLOOKUP($I76,'hist OI dimres'!$A$2:$C$14,2)*VLOOKUP($J76,'hist OI dimres'!$A$2:$C$14,2)*VLOOKUP($K76,'hist OI dimres'!$A$2:$C$14,2)*$E76)*4)/1000000)</f>
        <v>24883.200000000001</v>
      </c>
      <c r="N76" s="77">
        <f>$G76*(((VLOOKUP($H76,'hist OI dimres'!$A$2:$C$14,3)*VLOOKUP($I76,'hist OI dimres'!$A$2:$C$14,3)*VLOOKUP($J76,'hist OI dimres'!$A$2:$C$14,3)*VLOOKUP($K76,'hist OI dimres'!$A$2:$C$14,3)*$E76)*4)/1000000)</f>
        <v>353.89440000000002</v>
      </c>
    </row>
    <row r="77" spans="1:14" ht="13">
      <c r="A77" s="16">
        <v>1</v>
      </c>
      <c r="B77" s="101" t="s">
        <v>25</v>
      </c>
      <c r="C77" s="102" t="s">
        <v>1057</v>
      </c>
      <c r="D77" s="102" t="s">
        <v>871</v>
      </c>
      <c r="E77" s="87">
        <v>12</v>
      </c>
      <c r="F77" s="16" t="s">
        <v>711</v>
      </c>
      <c r="G77" s="16">
        <v>1</v>
      </c>
      <c r="H77" s="103" t="s">
        <v>729</v>
      </c>
      <c r="I77" s="15" t="s">
        <v>728</v>
      </c>
      <c r="J77" s="15" t="s">
        <v>939</v>
      </c>
      <c r="K77" s="15">
        <v>1</v>
      </c>
      <c r="L77" s="16">
        <v>3</v>
      </c>
      <c r="M77" s="77">
        <f>$G77*(((VLOOKUP($H77,'hist OI dimres'!$A$2:$C$14,2)*VLOOKUP($I77,'hist OI dimres'!$A$2:$C$14,2)*VLOOKUP($J77,'hist OI dimres'!$A$2:$C$14,2)*VLOOKUP($K77,'hist OI dimres'!$A$2:$C$14,2)*$E77)*4)/1000000)</f>
        <v>24883.200000000001</v>
      </c>
      <c r="N77" s="77">
        <f>$G77*(((VLOOKUP($H77,'hist OI dimres'!$A$2:$C$14,3)*VLOOKUP($I77,'hist OI dimres'!$A$2:$C$14,3)*VLOOKUP($J77,'hist OI dimres'!$A$2:$C$14,3)*VLOOKUP($K77,'hist OI dimres'!$A$2:$C$14,3)*$E77)*4)/1000000)</f>
        <v>353.89440000000002</v>
      </c>
    </row>
    <row r="78" spans="1:14" ht="13">
      <c r="A78" s="16">
        <v>1</v>
      </c>
      <c r="B78" s="101" t="s">
        <v>26</v>
      </c>
      <c r="C78" s="102" t="s">
        <v>1057</v>
      </c>
      <c r="D78" s="102" t="s">
        <v>871</v>
      </c>
      <c r="E78" s="87">
        <v>12</v>
      </c>
      <c r="F78" s="16" t="s">
        <v>711</v>
      </c>
      <c r="G78" s="16">
        <v>1</v>
      </c>
      <c r="H78" s="103" t="s">
        <v>729</v>
      </c>
      <c r="I78" s="15" t="s">
        <v>728</v>
      </c>
      <c r="J78" s="15" t="s">
        <v>939</v>
      </c>
      <c r="K78" s="15">
        <v>1</v>
      </c>
      <c r="L78" s="16">
        <v>3</v>
      </c>
      <c r="M78" s="77">
        <f>$G78*(((VLOOKUP($H78,'hist OI dimres'!$A$2:$C$14,2)*VLOOKUP($I78,'hist OI dimres'!$A$2:$C$14,2)*VLOOKUP($J78,'hist OI dimres'!$A$2:$C$14,2)*VLOOKUP($K78,'hist OI dimres'!$A$2:$C$14,2)*$E78)*4)/1000000)</f>
        <v>24883.200000000001</v>
      </c>
      <c r="N78" s="77">
        <f>$G78*(((VLOOKUP($H78,'hist OI dimres'!$A$2:$C$14,3)*VLOOKUP($I78,'hist OI dimres'!$A$2:$C$14,3)*VLOOKUP($J78,'hist OI dimres'!$A$2:$C$14,3)*VLOOKUP($K78,'hist OI dimres'!$A$2:$C$14,3)*$E78)*4)/1000000)</f>
        <v>353.89440000000002</v>
      </c>
    </row>
    <row r="79" spans="1:14" ht="13">
      <c r="A79" s="16">
        <v>1</v>
      </c>
      <c r="B79" s="101" t="s">
        <v>27</v>
      </c>
      <c r="C79" s="102" t="s">
        <v>1057</v>
      </c>
      <c r="D79" s="102" t="s">
        <v>871</v>
      </c>
      <c r="E79" s="87">
        <v>12</v>
      </c>
      <c r="F79" s="16" t="s">
        <v>711</v>
      </c>
      <c r="G79" s="16">
        <v>1</v>
      </c>
      <c r="H79" s="103" t="s">
        <v>729</v>
      </c>
      <c r="I79" s="15" t="s">
        <v>728</v>
      </c>
      <c r="J79" s="15" t="s">
        <v>939</v>
      </c>
      <c r="K79" s="15">
        <v>1</v>
      </c>
      <c r="L79" s="16">
        <v>3</v>
      </c>
      <c r="M79" s="77">
        <f>$G79*(((VLOOKUP($H79,'hist OI dimres'!$A$2:$C$14,2)*VLOOKUP($I79,'hist OI dimres'!$A$2:$C$14,2)*VLOOKUP($J79,'hist OI dimres'!$A$2:$C$14,2)*VLOOKUP($K79,'hist OI dimres'!$A$2:$C$14,2)*$E79)*4)/1000000)</f>
        <v>24883.200000000001</v>
      </c>
      <c r="N79" s="77">
        <f>$G79*(((VLOOKUP($H79,'hist OI dimres'!$A$2:$C$14,3)*VLOOKUP($I79,'hist OI dimres'!$A$2:$C$14,3)*VLOOKUP($J79,'hist OI dimres'!$A$2:$C$14,3)*VLOOKUP($K79,'hist OI dimres'!$A$2:$C$14,3)*$E79)*4)/1000000)</f>
        <v>353.89440000000002</v>
      </c>
    </row>
    <row r="80" spans="1:14" ht="13">
      <c r="A80" s="16">
        <v>1</v>
      </c>
      <c r="B80" s="101" t="s">
        <v>219</v>
      </c>
      <c r="C80" s="102" t="s">
        <v>1057</v>
      </c>
      <c r="D80" s="102" t="s">
        <v>871</v>
      </c>
      <c r="E80" s="87">
        <v>12</v>
      </c>
      <c r="F80" s="16" t="s">
        <v>711</v>
      </c>
      <c r="G80" s="16">
        <v>1</v>
      </c>
      <c r="H80" s="103" t="s">
        <v>729</v>
      </c>
      <c r="I80" s="15" t="s">
        <v>728</v>
      </c>
      <c r="J80" s="15" t="s">
        <v>939</v>
      </c>
      <c r="K80" s="15">
        <v>1</v>
      </c>
      <c r="L80" s="16">
        <v>3</v>
      </c>
      <c r="M80" s="77">
        <f>$G80*(((VLOOKUP($H80,'hist OI dimres'!$A$2:$C$14,2)*VLOOKUP($I80,'hist OI dimres'!$A$2:$C$14,2)*VLOOKUP($J80,'hist OI dimres'!$A$2:$C$14,2)*VLOOKUP($K80,'hist OI dimres'!$A$2:$C$14,2)*$E80)*4)/1000000)</f>
        <v>24883.200000000001</v>
      </c>
      <c r="N80" s="77">
        <f>$G80*(((VLOOKUP($H80,'hist OI dimres'!$A$2:$C$14,3)*VLOOKUP($I80,'hist OI dimres'!$A$2:$C$14,3)*VLOOKUP($J80,'hist OI dimres'!$A$2:$C$14,3)*VLOOKUP($K80,'hist OI dimres'!$A$2:$C$14,3)*$E80)*4)/1000000)</f>
        <v>353.89440000000002</v>
      </c>
    </row>
    <row r="81" spans="1:14" ht="13">
      <c r="A81" s="16">
        <v>1</v>
      </c>
      <c r="B81" s="101" t="s">
        <v>28</v>
      </c>
      <c r="C81" s="102" t="s">
        <v>1057</v>
      </c>
      <c r="D81" s="102" t="s">
        <v>871</v>
      </c>
      <c r="E81" s="87">
        <v>12</v>
      </c>
      <c r="F81" s="16" t="s">
        <v>711</v>
      </c>
      <c r="G81" s="16">
        <v>1</v>
      </c>
      <c r="H81" s="103" t="s">
        <v>729</v>
      </c>
      <c r="I81" s="15" t="s">
        <v>728</v>
      </c>
      <c r="J81" s="15" t="s">
        <v>939</v>
      </c>
      <c r="K81" s="15">
        <v>1</v>
      </c>
      <c r="L81" s="16">
        <v>3</v>
      </c>
      <c r="M81" s="77">
        <f>$G81*(((VLOOKUP($H81,'hist OI dimres'!$A$2:$C$14,2)*VLOOKUP($I81,'hist OI dimres'!$A$2:$C$14,2)*VLOOKUP($J81,'hist OI dimres'!$A$2:$C$14,2)*VLOOKUP($K81,'hist OI dimres'!$A$2:$C$14,2)*$E81)*4)/1000000)</f>
        <v>24883.200000000001</v>
      </c>
      <c r="N81" s="77">
        <f>$G81*(((VLOOKUP($H81,'hist OI dimres'!$A$2:$C$14,3)*VLOOKUP($I81,'hist OI dimres'!$A$2:$C$14,3)*VLOOKUP($J81,'hist OI dimres'!$A$2:$C$14,3)*VLOOKUP($K81,'hist OI dimres'!$A$2:$C$14,3)*$E81)*4)/1000000)</f>
        <v>353.89440000000002</v>
      </c>
    </row>
    <row r="82" spans="1:14" ht="13">
      <c r="A82" s="16">
        <v>1</v>
      </c>
      <c r="B82" s="101" t="s">
        <v>29</v>
      </c>
      <c r="C82" s="102" t="s">
        <v>1057</v>
      </c>
      <c r="D82" s="102" t="s">
        <v>871</v>
      </c>
      <c r="E82" s="87">
        <v>12</v>
      </c>
      <c r="F82" s="16" t="s">
        <v>711</v>
      </c>
      <c r="G82" s="16">
        <v>1</v>
      </c>
      <c r="H82" s="103" t="s">
        <v>729</v>
      </c>
      <c r="I82" s="15" t="s">
        <v>728</v>
      </c>
      <c r="J82" s="15" t="s">
        <v>939</v>
      </c>
      <c r="K82" s="15">
        <v>1</v>
      </c>
      <c r="L82" s="16">
        <v>3</v>
      </c>
      <c r="M82" s="77">
        <f>$G82*(((VLOOKUP($H82,'hist OI dimres'!$A$2:$C$14,2)*VLOOKUP($I82,'hist OI dimres'!$A$2:$C$14,2)*VLOOKUP($J82,'hist OI dimres'!$A$2:$C$14,2)*VLOOKUP($K82,'hist OI dimres'!$A$2:$C$14,2)*$E82)*4)/1000000)</f>
        <v>24883.200000000001</v>
      </c>
      <c r="N82" s="77">
        <f>$G82*(((VLOOKUP($H82,'hist OI dimres'!$A$2:$C$14,3)*VLOOKUP($I82,'hist OI dimres'!$A$2:$C$14,3)*VLOOKUP($J82,'hist OI dimres'!$A$2:$C$14,3)*VLOOKUP($K82,'hist OI dimres'!$A$2:$C$14,3)*$E82)*4)/1000000)</f>
        <v>353.89440000000002</v>
      </c>
    </row>
    <row r="83" spans="1:14" ht="13">
      <c r="A83" s="16">
        <v>1</v>
      </c>
      <c r="B83" s="101" t="s">
        <v>30</v>
      </c>
      <c r="C83" s="102" t="s">
        <v>1057</v>
      </c>
      <c r="D83" s="102" t="s">
        <v>871</v>
      </c>
      <c r="E83" s="87">
        <v>12</v>
      </c>
      <c r="F83" s="16" t="s">
        <v>711</v>
      </c>
      <c r="G83" s="16">
        <v>1</v>
      </c>
      <c r="H83" s="103" t="s">
        <v>729</v>
      </c>
      <c r="I83" s="15" t="s">
        <v>728</v>
      </c>
      <c r="J83" s="15" t="s">
        <v>939</v>
      </c>
      <c r="K83" s="15">
        <v>1</v>
      </c>
      <c r="L83" s="16">
        <v>3</v>
      </c>
      <c r="M83" s="77">
        <f>$G83*(((VLOOKUP($H83,'hist OI dimres'!$A$2:$C$14,2)*VLOOKUP($I83,'hist OI dimres'!$A$2:$C$14,2)*VLOOKUP($J83,'hist OI dimres'!$A$2:$C$14,2)*VLOOKUP($K83,'hist OI dimres'!$A$2:$C$14,2)*$E83)*4)/1000000)</f>
        <v>24883.200000000001</v>
      </c>
      <c r="N83" s="77">
        <f>$G83*(((VLOOKUP($H83,'hist OI dimres'!$A$2:$C$14,3)*VLOOKUP($I83,'hist OI dimres'!$A$2:$C$14,3)*VLOOKUP($J83,'hist OI dimres'!$A$2:$C$14,3)*VLOOKUP($K83,'hist OI dimres'!$A$2:$C$14,3)*$E83)*4)/1000000)</f>
        <v>353.89440000000002</v>
      </c>
    </row>
    <row r="84" spans="1:14" ht="13">
      <c r="A84" s="16">
        <v>1</v>
      </c>
      <c r="B84" s="101" t="s">
        <v>31</v>
      </c>
      <c r="C84" s="102" t="s">
        <v>1057</v>
      </c>
      <c r="D84" s="102" t="s">
        <v>871</v>
      </c>
      <c r="E84" s="87">
        <v>12</v>
      </c>
      <c r="F84" s="16" t="s">
        <v>711</v>
      </c>
      <c r="G84" s="16">
        <v>1</v>
      </c>
      <c r="H84" s="103" t="s">
        <v>729</v>
      </c>
      <c r="I84" s="15" t="s">
        <v>728</v>
      </c>
      <c r="J84" s="15" t="s">
        <v>939</v>
      </c>
      <c r="K84" s="15">
        <v>1</v>
      </c>
      <c r="L84" s="16">
        <v>3</v>
      </c>
      <c r="M84" s="77">
        <f>$G84*(((VLOOKUP($H84,'hist OI dimres'!$A$2:$C$14,2)*VLOOKUP($I84,'hist OI dimres'!$A$2:$C$14,2)*VLOOKUP($J84,'hist OI dimres'!$A$2:$C$14,2)*VLOOKUP($K84,'hist OI dimres'!$A$2:$C$14,2)*$E84)*4)/1000000)</f>
        <v>24883.200000000001</v>
      </c>
      <c r="N84" s="77">
        <f>$G84*(((VLOOKUP($H84,'hist OI dimres'!$A$2:$C$14,3)*VLOOKUP($I84,'hist OI dimres'!$A$2:$C$14,3)*VLOOKUP($J84,'hist OI dimres'!$A$2:$C$14,3)*VLOOKUP($K84,'hist OI dimres'!$A$2:$C$14,3)*$E84)*4)/1000000)</f>
        <v>353.89440000000002</v>
      </c>
    </row>
    <row r="85" spans="1:14" ht="13">
      <c r="A85" s="16">
        <v>1</v>
      </c>
      <c r="B85" s="101" t="s">
        <v>32</v>
      </c>
      <c r="C85" s="102" t="s">
        <v>1057</v>
      </c>
      <c r="D85" s="102" t="s">
        <v>871</v>
      </c>
      <c r="E85" s="87">
        <v>12</v>
      </c>
      <c r="F85" s="16" t="s">
        <v>711</v>
      </c>
      <c r="G85" s="16">
        <v>1</v>
      </c>
      <c r="H85" s="103" t="s">
        <v>729</v>
      </c>
      <c r="I85" s="15" t="s">
        <v>728</v>
      </c>
      <c r="J85" s="15" t="s">
        <v>939</v>
      </c>
      <c r="K85" s="15">
        <v>1</v>
      </c>
      <c r="L85" s="16">
        <v>3</v>
      </c>
      <c r="M85" s="77">
        <f>$G85*(((VLOOKUP($H85,'hist OI dimres'!$A$2:$C$14,2)*VLOOKUP($I85,'hist OI dimres'!$A$2:$C$14,2)*VLOOKUP($J85,'hist OI dimres'!$A$2:$C$14,2)*VLOOKUP($K85,'hist OI dimres'!$A$2:$C$14,2)*$E85)*4)/1000000)</f>
        <v>24883.200000000001</v>
      </c>
      <c r="N85" s="77">
        <f>$G85*(((VLOOKUP($H85,'hist OI dimres'!$A$2:$C$14,3)*VLOOKUP($I85,'hist OI dimres'!$A$2:$C$14,3)*VLOOKUP($J85,'hist OI dimres'!$A$2:$C$14,3)*VLOOKUP($K85,'hist OI dimres'!$A$2:$C$14,3)*$E85)*4)/1000000)</f>
        <v>353.89440000000002</v>
      </c>
    </row>
    <row r="86" spans="1:14" ht="13">
      <c r="A86" s="16">
        <v>1</v>
      </c>
      <c r="B86" s="101" t="s">
        <v>33</v>
      </c>
      <c r="C86" s="102" t="s">
        <v>1057</v>
      </c>
      <c r="D86" s="102" t="s">
        <v>871</v>
      </c>
      <c r="E86" s="87">
        <v>12</v>
      </c>
      <c r="F86" s="16" t="s">
        <v>711</v>
      </c>
      <c r="G86" s="16">
        <v>1</v>
      </c>
      <c r="H86" s="103" t="s">
        <v>729</v>
      </c>
      <c r="I86" s="15" t="s">
        <v>728</v>
      </c>
      <c r="J86" s="15" t="s">
        <v>939</v>
      </c>
      <c r="K86" s="15">
        <v>1</v>
      </c>
      <c r="L86" s="16">
        <v>3</v>
      </c>
      <c r="M86" s="77">
        <f>$G86*(((VLOOKUP($H86,'hist OI dimres'!$A$2:$C$14,2)*VLOOKUP($I86,'hist OI dimres'!$A$2:$C$14,2)*VLOOKUP($J86,'hist OI dimres'!$A$2:$C$14,2)*VLOOKUP($K86,'hist OI dimres'!$A$2:$C$14,2)*$E86)*4)/1000000)</f>
        <v>24883.200000000001</v>
      </c>
      <c r="N86" s="77">
        <f>$G86*(((VLOOKUP($H86,'hist OI dimres'!$A$2:$C$14,3)*VLOOKUP($I86,'hist OI dimres'!$A$2:$C$14,3)*VLOOKUP($J86,'hist OI dimres'!$A$2:$C$14,3)*VLOOKUP($K86,'hist OI dimres'!$A$2:$C$14,3)*$E86)*4)/1000000)</f>
        <v>353.89440000000002</v>
      </c>
    </row>
    <row r="87" spans="1:14" ht="13">
      <c r="A87" s="16">
        <v>1</v>
      </c>
      <c r="B87" s="101" t="s">
        <v>34</v>
      </c>
      <c r="C87" s="102" t="s">
        <v>1057</v>
      </c>
      <c r="D87" s="102" t="s">
        <v>871</v>
      </c>
      <c r="E87" s="87">
        <v>12</v>
      </c>
      <c r="F87" s="16" t="s">
        <v>711</v>
      </c>
      <c r="G87" s="16">
        <v>1</v>
      </c>
      <c r="H87" s="103" t="s">
        <v>729</v>
      </c>
      <c r="I87" s="15" t="s">
        <v>728</v>
      </c>
      <c r="J87" s="15" t="s">
        <v>939</v>
      </c>
      <c r="K87" s="15">
        <v>1</v>
      </c>
      <c r="L87" s="16">
        <v>3</v>
      </c>
      <c r="M87" s="77">
        <f>$G87*(((VLOOKUP($H87,'hist OI dimres'!$A$2:$C$14,2)*VLOOKUP($I87,'hist OI dimres'!$A$2:$C$14,2)*VLOOKUP($J87,'hist OI dimres'!$A$2:$C$14,2)*VLOOKUP($K87,'hist OI dimres'!$A$2:$C$14,2)*$E87)*4)/1000000)</f>
        <v>24883.200000000001</v>
      </c>
      <c r="N87" s="77">
        <f>$G87*(((VLOOKUP($H87,'hist OI dimres'!$A$2:$C$14,3)*VLOOKUP($I87,'hist OI dimres'!$A$2:$C$14,3)*VLOOKUP($J87,'hist OI dimres'!$A$2:$C$14,3)*VLOOKUP($K87,'hist OI dimres'!$A$2:$C$14,3)*$E87)*4)/1000000)</f>
        <v>353.89440000000002</v>
      </c>
    </row>
    <row r="88" spans="1:14" ht="13">
      <c r="A88" s="16">
        <v>1</v>
      </c>
      <c r="B88" s="101" t="s">
        <v>35</v>
      </c>
      <c r="C88" s="102" t="s">
        <v>1057</v>
      </c>
      <c r="D88" s="102" t="s">
        <v>871</v>
      </c>
      <c r="E88" s="87">
        <v>12</v>
      </c>
      <c r="F88" s="16" t="s">
        <v>711</v>
      </c>
      <c r="G88" s="16">
        <v>1</v>
      </c>
      <c r="H88" s="103" t="s">
        <v>729</v>
      </c>
      <c r="I88" s="15" t="s">
        <v>728</v>
      </c>
      <c r="J88" s="15" t="s">
        <v>939</v>
      </c>
      <c r="K88" s="15">
        <v>1</v>
      </c>
      <c r="L88" s="16">
        <v>3</v>
      </c>
      <c r="M88" s="77">
        <f>$G88*(((VLOOKUP($H88,'hist OI dimres'!$A$2:$C$14,2)*VLOOKUP($I88,'hist OI dimres'!$A$2:$C$14,2)*VLOOKUP($J88,'hist OI dimres'!$A$2:$C$14,2)*VLOOKUP($K88,'hist OI dimres'!$A$2:$C$14,2)*$E88)*4)/1000000)</f>
        <v>24883.200000000001</v>
      </c>
      <c r="N88" s="77">
        <f>$G88*(((VLOOKUP($H88,'hist OI dimres'!$A$2:$C$14,3)*VLOOKUP($I88,'hist OI dimres'!$A$2:$C$14,3)*VLOOKUP($J88,'hist OI dimres'!$A$2:$C$14,3)*VLOOKUP($K88,'hist OI dimres'!$A$2:$C$14,3)*$E88)*4)/1000000)</f>
        <v>353.89440000000002</v>
      </c>
    </row>
    <row r="89" spans="1:14" ht="13">
      <c r="A89" s="16">
        <v>1</v>
      </c>
      <c r="B89" s="101" t="s">
        <v>897</v>
      </c>
      <c r="C89" s="102" t="s">
        <v>1057</v>
      </c>
      <c r="D89" s="102" t="s">
        <v>871</v>
      </c>
      <c r="E89" s="87">
        <v>12</v>
      </c>
      <c r="F89" s="16" t="s">
        <v>711</v>
      </c>
      <c r="G89" s="16">
        <v>1</v>
      </c>
      <c r="H89" s="103" t="s">
        <v>729</v>
      </c>
      <c r="I89" s="15" t="s">
        <v>728</v>
      </c>
      <c r="J89" s="15" t="s">
        <v>939</v>
      </c>
      <c r="K89" s="15">
        <v>1</v>
      </c>
      <c r="L89" s="16">
        <v>3</v>
      </c>
      <c r="M89" s="77">
        <f>$G89*(((VLOOKUP($H89,'hist OI dimres'!$A$2:$C$14,2)*VLOOKUP($I89,'hist OI dimres'!$A$2:$C$14,2)*VLOOKUP($J89,'hist OI dimres'!$A$2:$C$14,2)*VLOOKUP($K89,'hist OI dimres'!$A$2:$C$14,2)*$E89)*4)/1000000)</f>
        <v>24883.200000000001</v>
      </c>
      <c r="N89" s="77">
        <f>$G89*(((VLOOKUP($H89,'hist OI dimres'!$A$2:$C$14,3)*VLOOKUP($I89,'hist OI dimres'!$A$2:$C$14,3)*VLOOKUP($J89,'hist OI dimres'!$A$2:$C$14,3)*VLOOKUP($K89,'hist OI dimres'!$A$2:$C$14,3)*$E89)*4)/1000000)</f>
        <v>353.89440000000002</v>
      </c>
    </row>
    <row r="90" spans="1:14" ht="13">
      <c r="A90" s="16">
        <v>1</v>
      </c>
      <c r="B90" s="101" t="s">
        <v>36</v>
      </c>
      <c r="C90" s="102" t="s">
        <v>1057</v>
      </c>
      <c r="D90" s="102" t="s">
        <v>871</v>
      </c>
      <c r="E90" s="87">
        <v>12</v>
      </c>
      <c r="F90" s="16" t="s">
        <v>711</v>
      </c>
      <c r="G90" s="16">
        <v>1</v>
      </c>
      <c r="H90" s="103" t="s">
        <v>729</v>
      </c>
      <c r="I90" s="15" t="s">
        <v>728</v>
      </c>
      <c r="J90" s="15" t="s">
        <v>942</v>
      </c>
      <c r="K90" s="15">
        <v>1</v>
      </c>
      <c r="L90" s="16">
        <v>3</v>
      </c>
      <c r="M90" s="77">
        <f>$G90*(((VLOOKUP($H90,'hist OI dimres'!$A$2:$C$14,2)*VLOOKUP($I90,'hist OI dimres'!$A$2:$C$14,2)*VLOOKUP($J90,'hist OI dimres'!$A$2:$C$14,2)*VLOOKUP($K90,'hist OI dimres'!$A$2:$C$14,2)*$E90)*4)/1000000)</f>
        <v>24883.200000000001</v>
      </c>
      <c r="N90" s="77">
        <f>$G90*(((VLOOKUP($H90,'hist OI dimres'!$A$2:$C$14,3)*VLOOKUP($I90,'hist OI dimres'!$A$2:$C$14,3)*VLOOKUP($J90,'hist OI dimres'!$A$2:$C$14,3)*VLOOKUP($K90,'hist OI dimres'!$A$2:$C$14,3)*$E90)*4)/1000000)</f>
        <v>353.89440000000002</v>
      </c>
    </row>
    <row r="91" spans="1:14" ht="13">
      <c r="A91" s="16">
        <v>1</v>
      </c>
      <c r="B91" s="101" t="s">
        <v>37</v>
      </c>
      <c r="C91" s="102" t="s">
        <v>1057</v>
      </c>
      <c r="D91" s="102" t="s">
        <v>871</v>
      </c>
      <c r="E91" s="87">
        <v>12</v>
      </c>
      <c r="F91" s="16" t="s">
        <v>711</v>
      </c>
      <c r="G91" s="16">
        <v>1</v>
      </c>
      <c r="H91" s="103" t="s">
        <v>729</v>
      </c>
      <c r="I91" s="15" t="s">
        <v>728</v>
      </c>
      <c r="J91" s="15" t="s">
        <v>942</v>
      </c>
      <c r="K91" s="15">
        <v>1</v>
      </c>
      <c r="L91" s="16">
        <v>3</v>
      </c>
      <c r="M91" s="77">
        <f>$G91*(((VLOOKUP($H91,'hist OI dimres'!$A$2:$C$14,2)*VLOOKUP($I91,'hist OI dimres'!$A$2:$C$14,2)*VLOOKUP($J91,'hist OI dimres'!$A$2:$C$14,2)*VLOOKUP($K91,'hist OI dimres'!$A$2:$C$14,2)*$E91)*4)/1000000)</f>
        <v>24883.200000000001</v>
      </c>
      <c r="N91" s="77">
        <f>$G91*(((VLOOKUP($H91,'hist OI dimres'!$A$2:$C$14,3)*VLOOKUP($I91,'hist OI dimres'!$A$2:$C$14,3)*VLOOKUP($J91,'hist OI dimres'!$A$2:$C$14,3)*VLOOKUP($K91,'hist OI dimres'!$A$2:$C$14,3)*$E91)*4)/1000000)</f>
        <v>353.89440000000002</v>
      </c>
    </row>
    <row r="92" spans="1:14" ht="13">
      <c r="A92" s="16">
        <v>1</v>
      </c>
      <c r="B92" s="101" t="s">
        <v>38</v>
      </c>
      <c r="C92" s="102" t="s">
        <v>1057</v>
      </c>
      <c r="D92" s="102" t="s">
        <v>871</v>
      </c>
      <c r="E92" s="87">
        <v>12</v>
      </c>
      <c r="F92" s="16" t="s">
        <v>711</v>
      </c>
      <c r="G92" s="16">
        <v>1</v>
      </c>
      <c r="H92" s="103" t="s">
        <v>729</v>
      </c>
      <c r="I92" s="15" t="s">
        <v>728</v>
      </c>
      <c r="J92" s="15" t="s">
        <v>942</v>
      </c>
      <c r="K92" s="15">
        <v>1</v>
      </c>
      <c r="L92" s="16">
        <v>3</v>
      </c>
      <c r="M92" s="77">
        <f>$G92*(((VLOOKUP($H92,'hist OI dimres'!$A$2:$C$14,2)*VLOOKUP($I92,'hist OI dimres'!$A$2:$C$14,2)*VLOOKUP($J92,'hist OI dimres'!$A$2:$C$14,2)*VLOOKUP($K92,'hist OI dimres'!$A$2:$C$14,2)*$E92)*4)/1000000)</f>
        <v>24883.200000000001</v>
      </c>
      <c r="N92" s="77">
        <f>$G92*(((VLOOKUP($H92,'hist OI dimres'!$A$2:$C$14,3)*VLOOKUP($I92,'hist OI dimres'!$A$2:$C$14,3)*VLOOKUP($J92,'hist OI dimres'!$A$2:$C$14,3)*VLOOKUP($K92,'hist OI dimres'!$A$2:$C$14,3)*$E92)*4)/1000000)</f>
        <v>353.89440000000002</v>
      </c>
    </row>
    <row r="93" spans="1:14" ht="13">
      <c r="A93" s="16">
        <v>1</v>
      </c>
      <c r="B93" s="101" t="s">
        <v>39</v>
      </c>
      <c r="C93" s="102" t="s">
        <v>1057</v>
      </c>
      <c r="D93" s="102" t="s">
        <v>871</v>
      </c>
      <c r="E93" s="87">
        <v>12</v>
      </c>
      <c r="F93" s="16" t="s">
        <v>711</v>
      </c>
      <c r="G93" s="16">
        <v>1</v>
      </c>
      <c r="H93" s="103" t="s">
        <v>729</v>
      </c>
      <c r="I93" s="15" t="s">
        <v>728</v>
      </c>
      <c r="J93" s="15" t="s">
        <v>942</v>
      </c>
      <c r="K93" s="15">
        <v>1</v>
      </c>
      <c r="L93" s="16">
        <v>3</v>
      </c>
      <c r="M93" s="77">
        <f>$G93*(((VLOOKUP($H93,'hist OI dimres'!$A$2:$C$14,2)*VLOOKUP($I93,'hist OI dimres'!$A$2:$C$14,2)*VLOOKUP($J93,'hist OI dimres'!$A$2:$C$14,2)*VLOOKUP($K93,'hist OI dimres'!$A$2:$C$14,2)*$E93)*4)/1000000)</f>
        <v>24883.200000000001</v>
      </c>
      <c r="N93" s="77">
        <f>$G93*(((VLOOKUP($H93,'hist OI dimres'!$A$2:$C$14,3)*VLOOKUP($I93,'hist OI dimres'!$A$2:$C$14,3)*VLOOKUP($J93,'hist OI dimres'!$A$2:$C$14,3)*VLOOKUP($K93,'hist OI dimres'!$A$2:$C$14,3)*$E93)*4)/1000000)</f>
        <v>353.89440000000002</v>
      </c>
    </row>
    <row r="94" spans="1:14" ht="13">
      <c r="A94" s="16">
        <v>1</v>
      </c>
      <c r="B94" s="101" t="s">
        <v>40</v>
      </c>
      <c r="C94" s="102" t="s">
        <v>1057</v>
      </c>
      <c r="D94" s="102" t="s">
        <v>871</v>
      </c>
      <c r="E94" s="87">
        <v>12</v>
      </c>
      <c r="F94" s="16" t="s">
        <v>711</v>
      </c>
      <c r="G94" s="16">
        <v>1</v>
      </c>
      <c r="H94" s="103" t="s">
        <v>729</v>
      </c>
      <c r="I94" s="15" t="s">
        <v>728</v>
      </c>
      <c r="J94" s="15" t="s">
        <v>942</v>
      </c>
      <c r="K94" s="15">
        <v>1</v>
      </c>
      <c r="L94" s="16">
        <v>3</v>
      </c>
      <c r="M94" s="77">
        <f>$G94*(((VLOOKUP($H94,'hist OI dimres'!$A$2:$C$14,2)*VLOOKUP($I94,'hist OI dimres'!$A$2:$C$14,2)*VLOOKUP($J94,'hist OI dimres'!$A$2:$C$14,2)*VLOOKUP($K94,'hist OI dimres'!$A$2:$C$14,2)*$E94)*4)/1000000)</f>
        <v>24883.200000000001</v>
      </c>
      <c r="N94" s="77">
        <f>$G94*(((VLOOKUP($H94,'hist OI dimres'!$A$2:$C$14,3)*VLOOKUP($I94,'hist OI dimres'!$A$2:$C$14,3)*VLOOKUP($J94,'hist OI dimres'!$A$2:$C$14,3)*VLOOKUP($K94,'hist OI dimres'!$A$2:$C$14,3)*$E94)*4)/1000000)</f>
        <v>353.89440000000002</v>
      </c>
    </row>
    <row r="95" spans="1:14" ht="13">
      <c r="A95" s="16">
        <v>1</v>
      </c>
      <c r="B95" s="101" t="s">
        <v>41</v>
      </c>
      <c r="C95" s="102" t="s">
        <v>1057</v>
      </c>
      <c r="D95" s="102" t="s">
        <v>871</v>
      </c>
      <c r="E95" s="87">
        <v>12</v>
      </c>
      <c r="F95" s="16" t="s">
        <v>711</v>
      </c>
      <c r="G95" s="16">
        <v>1</v>
      </c>
      <c r="H95" s="103" t="s">
        <v>729</v>
      </c>
      <c r="I95" s="15" t="s">
        <v>728</v>
      </c>
      <c r="J95" s="15">
        <v>1</v>
      </c>
      <c r="K95" s="15">
        <v>1</v>
      </c>
      <c r="L95" s="16">
        <v>2</v>
      </c>
      <c r="M95" s="77">
        <f>$G95*(((VLOOKUP($H95,'hist OI dimres'!$A$2:$C$14,2)*VLOOKUP($I95,'hist OI dimres'!$A$2:$C$14,2)*VLOOKUP($J95,'hist OI dimres'!$A$2:$C$14,2)*VLOOKUP($K95,'hist OI dimres'!$A$2:$C$14,2)*$E95)*4)/1000000)</f>
        <v>414.72</v>
      </c>
      <c r="N95" s="77">
        <f>$G95*(((VLOOKUP($H95,'hist OI dimres'!$A$2:$C$14,3)*VLOOKUP($I95,'hist OI dimres'!$A$2:$C$14,3)*VLOOKUP($J95,'hist OI dimres'!$A$2:$C$14,3)*VLOOKUP($K95,'hist OI dimres'!$A$2:$C$14,3)*$E95)*4)/1000000)</f>
        <v>5.8982400000000004</v>
      </c>
    </row>
    <row r="96" spans="1:14" ht="13">
      <c r="A96" s="16">
        <v>1</v>
      </c>
      <c r="B96" s="101" t="s">
        <v>42</v>
      </c>
      <c r="C96" s="102" t="s">
        <v>1057</v>
      </c>
      <c r="D96" s="102" t="s">
        <v>871</v>
      </c>
      <c r="E96" s="87">
        <v>12</v>
      </c>
      <c r="F96" s="16" t="s">
        <v>711</v>
      </c>
      <c r="G96" s="16">
        <v>1</v>
      </c>
      <c r="H96" s="103" t="s">
        <v>729</v>
      </c>
      <c r="I96" s="15" t="s">
        <v>728</v>
      </c>
      <c r="J96" s="15">
        <v>1</v>
      </c>
      <c r="K96" s="15">
        <v>1</v>
      </c>
      <c r="L96" s="16">
        <v>2</v>
      </c>
      <c r="M96" s="77">
        <f>$G96*(((VLOOKUP($H96,'hist OI dimres'!$A$2:$C$14,2)*VLOOKUP($I96,'hist OI dimres'!$A$2:$C$14,2)*VLOOKUP($J96,'hist OI dimres'!$A$2:$C$14,2)*VLOOKUP($K96,'hist OI dimres'!$A$2:$C$14,2)*$E96)*4)/1000000)</f>
        <v>414.72</v>
      </c>
      <c r="N96" s="77">
        <f>$G96*(((VLOOKUP($H96,'hist OI dimres'!$A$2:$C$14,3)*VLOOKUP($I96,'hist OI dimres'!$A$2:$C$14,3)*VLOOKUP($J96,'hist OI dimres'!$A$2:$C$14,3)*VLOOKUP($K96,'hist OI dimres'!$A$2:$C$14,3)*$E96)*4)/1000000)</f>
        <v>5.8982400000000004</v>
      </c>
    </row>
    <row r="97" spans="1:14" ht="13">
      <c r="A97" s="16">
        <v>1</v>
      </c>
      <c r="B97" s="101" t="s">
        <v>43</v>
      </c>
      <c r="C97" s="102" t="s">
        <v>1057</v>
      </c>
      <c r="D97" s="102" t="s">
        <v>871</v>
      </c>
      <c r="E97" s="87">
        <v>12</v>
      </c>
      <c r="F97" s="16" t="s">
        <v>711</v>
      </c>
      <c r="G97" s="16">
        <v>1</v>
      </c>
      <c r="H97" s="103" t="s">
        <v>729</v>
      </c>
      <c r="I97" s="15" t="s">
        <v>728</v>
      </c>
      <c r="J97" s="15">
        <v>1</v>
      </c>
      <c r="K97" s="15">
        <v>1</v>
      </c>
      <c r="L97" s="16">
        <v>2</v>
      </c>
      <c r="M97" s="77">
        <f>$G97*(((VLOOKUP($H97,'hist OI dimres'!$A$2:$C$14,2)*VLOOKUP($I97,'hist OI dimres'!$A$2:$C$14,2)*VLOOKUP($J97,'hist OI dimres'!$A$2:$C$14,2)*VLOOKUP($K97,'hist OI dimres'!$A$2:$C$14,2)*$E97)*4)/1000000)</f>
        <v>414.72</v>
      </c>
      <c r="N97" s="77">
        <f>$G97*(((VLOOKUP($H97,'hist OI dimres'!$A$2:$C$14,3)*VLOOKUP($I97,'hist OI dimres'!$A$2:$C$14,3)*VLOOKUP($J97,'hist OI dimres'!$A$2:$C$14,3)*VLOOKUP($K97,'hist OI dimres'!$A$2:$C$14,3)*$E97)*4)/1000000)</f>
        <v>5.8982400000000004</v>
      </c>
    </row>
    <row r="98" spans="1:14" ht="13">
      <c r="A98" s="16">
        <v>1</v>
      </c>
      <c r="B98" s="101" t="s">
        <v>44</v>
      </c>
      <c r="C98" s="102" t="s">
        <v>1057</v>
      </c>
      <c r="D98" s="102" t="s">
        <v>871</v>
      </c>
      <c r="E98" s="87">
        <v>12</v>
      </c>
      <c r="F98" s="16" t="s">
        <v>711</v>
      </c>
      <c r="G98" s="16">
        <v>1</v>
      </c>
      <c r="H98" s="103" t="s">
        <v>729</v>
      </c>
      <c r="I98" s="15" t="s">
        <v>728</v>
      </c>
      <c r="J98" s="15">
        <v>1</v>
      </c>
      <c r="K98" s="15">
        <v>1</v>
      </c>
      <c r="L98" s="16">
        <v>2</v>
      </c>
      <c r="M98" s="77">
        <f>$G98*(((VLOOKUP($H98,'hist OI dimres'!$A$2:$C$14,2)*VLOOKUP($I98,'hist OI dimres'!$A$2:$C$14,2)*VLOOKUP($J98,'hist OI dimres'!$A$2:$C$14,2)*VLOOKUP($K98,'hist OI dimres'!$A$2:$C$14,2)*$E98)*4)/1000000)</f>
        <v>414.72</v>
      </c>
      <c r="N98" s="77">
        <f>$G98*(((VLOOKUP($H98,'hist OI dimres'!$A$2:$C$14,3)*VLOOKUP($I98,'hist OI dimres'!$A$2:$C$14,3)*VLOOKUP($J98,'hist OI dimres'!$A$2:$C$14,3)*VLOOKUP($K98,'hist OI dimres'!$A$2:$C$14,3)*$E98)*4)/1000000)</f>
        <v>5.8982400000000004</v>
      </c>
    </row>
    <row r="99" spans="1:14" ht="13">
      <c r="A99" s="16">
        <v>1</v>
      </c>
      <c r="B99" s="101" t="s">
        <v>1423</v>
      </c>
      <c r="C99" s="102" t="s">
        <v>435</v>
      </c>
      <c r="D99" s="102" t="s">
        <v>871</v>
      </c>
      <c r="E99" s="87">
        <v>12</v>
      </c>
      <c r="F99" s="16" t="s">
        <v>712</v>
      </c>
      <c r="G99" s="16">
        <v>1</v>
      </c>
      <c r="H99" s="103" t="s">
        <v>940</v>
      </c>
      <c r="I99" s="103" t="s">
        <v>941</v>
      </c>
      <c r="J99" s="15">
        <v>1</v>
      </c>
      <c r="K99" s="15">
        <v>1</v>
      </c>
      <c r="L99" s="16">
        <v>2</v>
      </c>
      <c r="M99" s="77">
        <f>$G99*(((VLOOKUP($H99,'hist OI dimres'!$A$2:$C$14,2)*VLOOKUP($I99,'hist OI dimres'!$A$2:$C$14,2)*VLOOKUP($J99,'hist OI dimres'!$A$2:$C$14,2)*VLOOKUP($K99,'hist OI dimres'!$A$2:$C$14,2)*$E99)*4)/1000000)</f>
        <v>414.72</v>
      </c>
      <c r="N99" s="77">
        <f>$G99*(((VLOOKUP($H99,'hist OI dimres'!$A$2:$C$14,3)*VLOOKUP($I99,'hist OI dimres'!$A$2:$C$14,3)*VLOOKUP($J99,'hist OI dimres'!$A$2:$C$14,3)*VLOOKUP($K99,'hist OI dimres'!$A$2:$C$14,3)*$E99)*4)/1000000)</f>
        <v>5.8982400000000004</v>
      </c>
    </row>
    <row r="100" spans="1:14" ht="13">
      <c r="A100" s="16">
        <v>1</v>
      </c>
      <c r="B100" s="101" t="s">
        <v>1278</v>
      </c>
      <c r="C100" s="102" t="s">
        <v>435</v>
      </c>
      <c r="D100" s="102" t="s">
        <v>871</v>
      </c>
      <c r="E100" s="87">
        <v>12</v>
      </c>
      <c r="F100" s="16" t="s">
        <v>712</v>
      </c>
      <c r="G100" s="16">
        <v>1</v>
      </c>
      <c r="H100" s="103" t="s">
        <v>940</v>
      </c>
      <c r="I100" s="103" t="s">
        <v>941</v>
      </c>
      <c r="J100" s="15">
        <v>1</v>
      </c>
      <c r="K100" s="15">
        <v>1</v>
      </c>
      <c r="L100" s="16">
        <v>2</v>
      </c>
      <c r="M100" s="77">
        <f>$G100*(((VLOOKUP($H100,'hist OI dimres'!$A$2:$C$14,2)*VLOOKUP($I100,'hist OI dimres'!$A$2:$C$14,2)*VLOOKUP($J100,'hist OI dimres'!$A$2:$C$14,2)*VLOOKUP($K100,'hist OI dimres'!$A$2:$C$14,2)*$E100)*4)/1000000)</f>
        <v>414.72</v>
      </c>
      <c r="N100" s="77">
        <f>$G100*(((VLOOKUP($H100,'hist OI dimres'!$A$2:$C$14,3)*VLOOKUP($I100,'hist OI dimres'!$A$2:$C$14,3)*VLOOKUP($J100,'hist OI dimres'!$A$2:$C$14,3)*VLOOKUP($K100,'hist OI dimres'!$A$2:$C$14,3)*$E100)*4)/1000000)</f>
        <v>5.8982400000000004</v>
      </c>
    </row>
    <row r="101" spans="1:14" ht="13">
      <c r="A101" s="16">
        <v>1</v>
      </c>
      <c r="B101" s="101" t="s">
        <v>45</v>
      </c>
      <c r="C101" s="102" t="s">
        <v>435</v>
      </c>
      <c r="D101" s="102" t="s">
        <v>871</v>
      </c>
      <c r="E101" s="87">
        <v>12</v>
      </c>
      <c r="F101" s="16" t="s">
        <v>712</v>
      </c>
      <c r="G101" s="16">
        <v>1</v>
      </c>
      <c r="H101" s="103" t="s">
        <v>940</v>
      </c>
      <c r="I101" s="103" t="s">
        <v>941</v>
      </c>
      <c r="J101" s="15">
        <v>1</v>
      </c>
      <c r="K101" s="15">
        <v>1</v>
      </c>
      <c r="L101" s="16">
        <v>2</v>
      </c>
      <c r="M101" s="77">
        <f>$G101*(((VLOOKUP($H101,'hist OI dimres'!$A$2:$C$14,2)*VLOOKUP($I101,'hist OI dimres'!$A$2:$C$14,2)*VLOOKUP($J101,'hist OI dimres'!$A$2:$C$14,2)*VLOOKUP($K101,'hist OI dimres'!$A$2:$C$14,2)*$E101)*4)/1000000)</f>
        <v>414.72</v>
      </c>
      <c r="N101" s="77">
        <f>$G101*(((VLOOKUP($H101,'hist OI dimres'!$A$2:$C$14,3)*VLOOKUP($I101,'hist OI dimres'!$A$2:$C$14,3)*VLOOKUP($J101,'hist OI dimres'!$A$2:$C$14,3)*VLOOKUP($K101,'hist OI dimres'!$A$2:$C$14,3)*$E101)*4)/1000000)</f>
        <v>5.8982400000000004</v>
      </c>
    </row>
    <row r="102" spans="1:14" ht="13">
      <c r="A102" s="16">
        <v>1</v>
      </c>
      <c r="B102" s="101" t="s">
        <v>1340</v>
      </c>
      <c r="C102" s="102" t="s">
        <v>435</v>
      </c>
      <c r="D102" s="102" t="s">
        <v>871</v>
      </c>
      <c r="E102" s="87">
        <v>12</v>
      </c>
      <c r="F102" s="16" t="s">
        <v>712</v>
      </c>
      <c r="G102" s="16">
        <v>1</v>
      </c>
      <c r="H102" s="103" t="s">
        <v>940</v>
      </c>
      <c r="I102" s="103" t="s">
        <v>941</v>
      </c>
      <c r="J102" s="15">
        <v>1</v>
      </c>
      <c r="K102" s="15">
        <v>1</v>
      </c>
      <c r="L102" s="16">
        <v>2</v>
      </c>
      <c r="M102" s="77">
        <f>$G102*(((VLOOKUP($H102,'hist OI dimres'!$A$2:$C$14,2)*VLOOKUP($I102,'hist OI dimres'!$A$2:$C$14,2)*VLOOKUP($J102,'hist OI dimres'!$A$2:$C$14,2)*VLOOKUP($K102,'hist OI dimres'!$A$2:$C$14,2)*$E102)*4)/1000000)</f>
        <v>414.72</v>
      </c>
      <c r="N102" s="77">
        <f>$G102*(((VLOOKUP($H102,'hist OI dimres'!$A$2:$C$14,3)*VLOOKUP($I102,'hist OI dimres'!$A$2:$C$14,3)*VLOOKUP($J102,'hist OI dimres'!$A$2:$C$14,3)*VLOOKUP($K102,'hist OI dimres'!$A$2:$C$14,3)*$E102)*4)/1000000)</f>
        <v>5.8982400000000004</v>
      </c>
    </row>
    <row r="103" spans="1:14" ht="13">
      <c r="A103" s="16">
        <v>1</v>
      </c>
      <c r="B103" s="101" t="s">
        <v>1340</v>
      </c>
      <c r="C103" s="102" t="s">
        <v>46</v>
      </c>
      <c r="D103" s="102" t="s">
        <v>2460</v>
      </c>
      <c r="E103" s="87">
        <v>365</v>
      </c>
      <c r="F103" s="16" t="s">
        <v>712</v>
      </c>
      <c r="G103" s="16">
        <v>0</v>
      </c>
      <c r="H103" s="103" t="s">
        <v>940</v>
      </c>
      <c r="I103" s="103" t="s">
        <v>941</v>
      </c>
      <c r="J103" s="15">
        <v>1</v>
      </c>
      <c r="K103" s="15">
        <v>1</v>
      </c>
      <c r="L103" s="16">
        <v>2</v>
      </c>
      <c r="M103" s="77">
        <f>$G103*(((VLOOKUP($H103,'hist OI dimres'!$A$2:$C$14,2)*VLOOKUP($I103,'hist OI dimres'!$A$2:$C$14,2)*VLOOKUP($J103,'hist OI dimres'!$A$2:$C$14,2)*VLOOKUP($K103,'hist OI dimres'!$A$2:$C$14,2)*$E103)*4)/1000000)</f>
        <v>0</v>
      </c>
      <c r="N103" s="77">
        <f>$G103*(((VLOOKUP($H103,'hist OI dimres'!$A$2:$C$14,3)*VLOOKUP($I103,'hist OI dimres'!$A$2:$C$14,3)*VLOOKUP($J103,'hist OI dimres'!$A$2:$C$14,3)*VLOOKUP($K103,'hist OI dimres'!$A$2:$C$14,3)*$E103)*4)/1000000)</f>
        <v>0</v>
      </c>
    </row>
    <row r="104" spans="1:14" ht="13">
      <c r="A104" s="16">
        <v>1</v>
      </c>
      <c r="B104" s="101" t="s">
        <v>47</v>
      </c>
      <c r="C104" s="102" t="s">
        <v>435</v>
      </c>
      <c r="D104" s="102" t="s">
        <v>871</v>
      </c>
      <c r="E104" s="87">
        <v>12</v>
      </c>
      <c r="F104" s="16" t="s">
        <v>712</v>
      </c>
      <c r="G104" s="16">
        <v>1</v>
      </c>
      <c r="H104" s="103" t="s">
        <v>940</v>
      </c>
      <c r="I104" s="103" t="s">
        <v>941</v>
      </c>
      <c r="J104" s="15">
        <v>1</v>
      </c>
      <c r="K104" s="15">
        <v>1</v>
      </c>
      <c r="L104" s="16">
        <v>2</v>
      </c>
      <c r="M104" s="77">
        <f>$G104*(((VLOOKUP($H104,'hist OI dimres'!$A$2:$C$14,2)*VLOOKUP($I104,'hist OI dimres'!$A$2:$C$14,2)*VLOOKUP($J104,'hist OI dimres'!$A$2:$C$14,2)*VLOOKUP($K104,'hist OI dimres'!$A$2:$C$14,2)*$E104)*4)/1000000)</f>
        <v>414.72</v>
      </c>
      <c r="N104" s="77">
        <f>$G104*(((VLOOKUP($H104,'hist OI dimres'!$A$2:$C$14,3)*VLOOKUP($I104,'hist OI dimres'!$A$2:$C$14,3)*VLOOKUP($J104,'hist OI dimres'!$A$2:$C$14,3)*VLOOKUP($K104,'hist OI dimres'!$A$2:$C$14,3)*$E104)*4)/1000000)</f>
        <v>5.8982400000000004</v>
      </c>
    </row>
    <row r="105" spans="1:14" ht="13">
      <c r="A105" s="16">
        <v>1</v>
      </c>
      <c r="B105" s="101" t="s">
        <v>48</v>
      </c>
      <c r="C105" s="102" t="s">
        <v>435</v>
      </c>
      <c r="D105" s="102" t="s">
        <v>871</v>
      </c>
      <c r="E105" s="87">
        <v>12</v>
      </c>
      <c r="F105" s="16" t="s">
        <v>712</v>
      </c>
      <c r="G105" s="16">
        <v>1</v>
      </c>
      <c r="H105" s="103" t="s">
        <v>940</v>
      </c>
      <c r="I105" s="103" t="s">
        <v>941</v>
      </c>
      <c r="J105" s="15">
        <v>1</v>
      </c>
      <c r="K105" s="15">
        <v>1</v>
      </c>
      <c r="L105" s="16">
        <v>2</v>
      </c>
      <c r="M105" s="77">
        <f>$G105*(((VLOOKUP($H105,'hist OI dimres'!$A$2:$C$14,2)*VLOOKUP($I105,'hist OI dimres'!$A$2:$C$14,2)*VLOOKUP($J105,'hist OI dimres'!$A$2:$C$14,2)*VLOOKUP($K105,'hist OI dimres'!$A$2:$C$14,2)*$E105)*4)/1000000)</f>
        <v>414.72</v>
      </c>
      <c r="N105" s="77">
        <f>$G105*(((VLOOKUP($H105,'hist OI dimres'!$A$2:$C$14,3)*VLOOKUP($I105,'hist OI dimres'!$A$2:$C$14,3)*VLOOKUP($J105,'hist OI dimres'!$A$2:$C$14,3)*VLOOKUP($K105,'hist OI dimres'!$A$2:$C$14,3)*$E105)*4)/1000000)</f>
        <v>5.8982400000000004</v>
      </c>
    </row>
    <row r="106" spans="1:14" ht="13">
      <c r="A106" s="16">
        <v>1</v>
      </c>
      <c r="B106" s="101" t="s">
        <v>49</v>
      </c>
      <c r="C106" s="102" t="s">
        <v>435</v>
      </c>
      <c r="D106" s="102" t="s">
        <v>871</v>
      </c>
      <c r="E106" s="87">
        <v>12</v>
      </c>
      <c r="F106" s="16" t="s">
        <v>712</v>
      </c>
      <c r="G106" s="16">
        <v>1</v>
      </c>
      <c r="H106" s="103" t="s">
        <v>940</v>
      </c>
      <c r="I106" s="103" t="s">
        <v>941</v>
      </c>
      <c r="J106" s="15">
        <v>1</v>
      </c>
      <c r="K106" s="15">
        <v>1</v>
      </c>
      <c r="L106" s="16">
        <v>2</v>
      </c>
      <c r="M106" s="77">
        <f>$G106*(((VLOOKUP($H106,'hist OI dimres'!$A$2:$C$14,2)*VLOOKUP($I106,'hist OI dimres'!$A$2:$C$14,2)*VLOOKUP($J106,'hist OI dimres'!$A$2:$C$14,2)*VLOOKUP($K106,'hist OI dimres'!$A$2:$C$14,2)*$E106)*4)/1000000)</f>
        <v>414.72</v>
      </c>
      <c r="N106" s="77">
        <f>$G106*(((VLOOKUP($H106,'hist OI dimres'!$A$2:$C$14,3)*VLOOKUP($I106,'hist OI dimres'!$A$2:$C$14,3)*VLOOKUP($J106,'hist OI dimres'!$A$2:$C$14,3)*VLOOKUP($K106,'hist OI dimres'!$A$2:$C$14,3)*$E106)*4)/1000000)</f>
        <v>5.8982400000000004</v>
      </c>
    </row>
    <row r="107" spans="1:14" ht="13">
      <c r="A107" s="16">
        <v>1</v>
      </c>
      <c r="B107" s="101" t="s">
        <v>50</v>
      </c>
      <c r="C107" s="102" t="s">
        <v>435</v>
      </c>
      <c r="D107" s="102" t="s">
        <v>871</v>
      </c>
      <c r="E107" s="87">
        <v>12</v>
      </c>
      <c r="F107" s="16" t="s">
        <v>712</v>
      </c>
      <c r="G107" s="16">
        <v>1</v>
      </c>
      <c r="H107" s="103" t="s">
        <v>940</v>
      </c>
      <c r="I107" s="103" t="s">
        <v>941</v>
      </c>
      <c r="J107" s="15">
        <v>1</v>
      </c>
      <c r="K107" s="15">
        <v>1</v>
      </c>
      <c r="L107" s="16">
        <v>2</v>
      </c>
      <c r="M107" s="77">
        <f>$G107*(((VLOOKUP($H107,'hist OI dimres'!$A$2:$C$14,2)*VLOOKUP($I107,'hist OI dimres'!$A$2:$C$14,2)*VLOOKUP($J107,'hist OI dimres'!$A$2:$C$14,2)*VLOOKUP($K107,'hist OI dimres'!$A$2:$C$14,2)*$E107)*4)/1000000)</f>
        <v>414.72</v>
      </c>
      <c r="N107" s="77">
        <f>$G107*(((VLOOKUP($H107,'hist OI dimres'!$A$2:$C$14,3)*VLOOKUP($I107,'hist OI dimres'!$A$2:$C$14,3)*VLOOKUP($J107,'hist OI dimres'!$A$2:$C$14,3)*VLOOKUP($K107,'hist OI dimres'!$A$2:$C$14,3)*$E107)*4)/1000000)</f>
        <v>5.8982400000000004</v>
      </c>
    </row>
    <row r="108" spans="1:14" ht="13">
      <c r="A108" s="16">
        <v>1</v>
      </c>
      <c r="B108" s="101" t="s">
        <v>51</v>
      </c>
      <c r="C108" s="102" t="s">
        <v>435</v>
      </c>
      <c r="D108" s="102" t="s">
        <v>871</v>
      </c>
      <c r="E108" s="87">
        <v>12</v>
      </c>
      <c r="F108" s="16" t="s">
        <v>712</v>
      </c>
      <c r="G108" s="16">
        <v>1</v>
      </c>
      <c r="H108" s="103" t="s">
        <v>940</v>
      </c>
      <c r="I108" s="103" t="s">
        <v>941</v>
      </c>
      <c r="J108" s="15">
        <v>1</v>
      </c>
      <c r="K108" s="15">
        <v>1</v>
      </c>
      <c r="L108" s="16">
        <v>2</v>
      </c>
      <c r="M108" s="77">
        <f>$G108*(((VLOOKUP($H108,'hist OI dimres'!$A$2:$C$14,2)*VLOOKUP($I108,'hist OI dimres'!$A$2:$C$14,2)*VLOOKUP($J108,'hist OI dimres'!$A$2:$C$14,2)*VLOOKUP($K108,'hist OI dimres'!$A$2:$C$14,2)*$E108)*4)/1000000)</f>
        <v>414.72</v>
      </c>
      <c r="N108" s="77">
        <f>$G108*(((VLOOKUP($H108,'hist OI dimres'!$A$2:$C$14,3)*VLOOKUP($I108,'hist OI dimres'!$A$2:$C$14,3)*VLOOKUP($J108,'hist OI dimres'!$A$2:$C$14,3)*VLOOKUP($K108,'hist OI dimres'!$A$2:$C$14,3)*$E108)*4)/1000000)</f>
        <v>5.8982400000000004</v>
      </c>
    </row>
    <row r="109" spans="1:14" ht="13">
      <c r="A109" s="16">
        <v>1</v>
      </c>
      <c r="B109" s="101" t="s">
        <v>52</v>
      </c>
      <c r="C109" s="102" t="s">
        <v>435</v>
      </c>
      <c r="D109" s="102" t="s">
        <v>871</v>
      </c>
      <c r="E109" s="87">
        <v>12</v>
      </c>
      <c r="F109" s="16" t="s">
        <v>712</v>
      </c>
      <c r="G109" s="16">
        <v>1</v>
      </c>
      <c r="H109" s="103" t="s">
        <v>940</v>
      </c>
      <c r="I109" s="103" t="s">
        <v>941</v>
      </c>
      <c r="J109" s="15">
        <v>1</v>
      </c>
      <c r="K109" s="15">
        <v>1</v>
      </c>
      <c r="L109" s="16">
        <v>2</v>
      </c>
      <c r="M109" s="77">
        <f>$G109*(((VLOOKUP($H109,'hist OI dimres'!$A$2:$C$14,2)*VLOOKUP($I109,'hist OI dimres'!$A$2:$C$14,2)*VLOOKUP($J109,'hist OI dimres'!$A$2:$C$14,2)*VLOOKUP($K109,'hist OI dimres'!$A$2:$C$14,2)*$E109)*4)/1000000)</f>
        <v>414.72</v>
      </c>
      <c r="N109" s="77">
        <f>$G109*(((VLOOKUP($H109,'hist OI dimres'!$A$2:$C$14,3)*VLOOKUP($I109,'hist OI dimres'!$A$2:$C$14,3)*VLOOKUP($J109,'hist OI dimres'!$A$2:$C$14,3)*VLOOKUP($K109,'hist OI dimres'!$A$2:$C$14,3)*$E109)*4)/1000000)</f>
        <v>5.8982400000000004</v>
      </c>
    </row>
    <row r="110" spans="1:14" ht="13">
      <c r="A110" s="16">
        <v>1</v>
      </c>
      <c r="B110" s="101" t="s">
        <v>53</v>
      </c>
      <c r="C110" s="102" t="s">
        <v>435</v>
      </c>
      <c r="D110" s="102" t="s">
        <v>871</v>
      </c>
      <c r="E110" s="87">
        <v>12</v>
      </c>
      <c r="F110" s="16" t="s">
        <v>712</v>
      </c>
      <c r="G110" s="16">
        <v>1</v>
      </c>
      <c r="H110" s="103" t="s">
        <v>940</v>
      </c>
      <c r="I110" s="103" t="s">
        <v>941</v>
      </c>
      <c r="J110" s="15">
        <v>1</v>
      </c>
      <c r="K110" s="15">
        <v>1</v>
      </c>
      <c r="L110" s="16">
        <v>2</v>
      </c>
      <c r="M110" s="77">
        <f>$G110*(((VLOOKUP($H110,'hist OI dimres'!$A$2:$C$14,2)*VLOOKUP($I110,'hist OI dimres'!$A$2:$C$14,2)*VLOOKUP($J110,'hist OI dimres'!$A$2:$C$14,2)*VLOOKUP($K110,'hist OI dimres'!$A$2:$C$14,2)*$E110)*4)/1000000)</f>
        <v>414.72</v>
      </c>
      <c r="N110" s="77">
        <f>$G110*(((VLOOKUP($H110,'hist OI dimres'!$A$2:$C$14,3)*VLOOKUP($I110,'hist OI dimres'!$A$2:$C$14,3)*VLOOKUP($J110,'hist OI dimres'!$A$2:$C$14,3)*VLOOKUP($K110,'hist OI dimres'!$A$2:$C$14,3)*$E110)*4)/1000000)</f>
        <v>5.8982400000000004</v>
      </c>
    </row>
    <row r="111" spans="1:14" ht="13">
      <c r="A111" s="16">
        <v>1</v>
      </c>
      <c r="B111" s="101" t="s">
        <v>54</v>
      </c>
      <c r="C111" s="102" t="s">
        <v>435</v>
      </c>
      <c r="D111" s="102" t="s">
        <v>871</v>
      </c>
      <c r="E111" s="87">
        <v>12</v>
      </c>
      <c r="F111" s="16" t="s">
        <v>712</v>
      </c>
      <c r="G111" s="16">
        <v>1</v>
      </c>
      <c r="H111" s="103" t="s">
        <v>940</v>
      </c>
      <c r="I111" s="103" t="s">
        <v>941</v>
      </c>
      <c r="J111" s="15">
        <v>1</v>
      </c>
      <c r="K111" s="15">
        <v>1</v>
      </c>
      <c r="L111" s="16">
        <v>2</v>
      </c>
      <c r="M111" s="77">
        <f>$G111*(((VLOOKUP($H111,'hist OI dimres'!$A$2:$C$14,2)*VLOOKUP($I111,'hist OI dimres'!$A$2:$C$14,2)*VLOOKUP($J111,'hist OI dimres'!$A$2:$C$14,2)*VLOOKUP($K111,'hist OI dimres'!$A$2:$C$14,2)*$E111)*4)/1000000)</f>
        <v>414.72</v>
      </c>
      <c r="N111" s="77">
        <f>$G111*(((VLOOKUP($H111,'hist OI dimres'!$A$2:$C$14,3)*VLOOKUP($I111,'hist OI dimres'!$A$2:$C$14,3)*VLOOKUP($J111,'hist OI dimres'!$A$2:$C$14,3)*VLOOKUP($K111,'hist OI dimres'!$A$2:$C$14,3)*$E111)*4)/1000000)</f>
        <v>5.8982400000000004</v>
      </c>
    </row>
    <row r="112" spans="1:14" ht="13">
      <c r="A112" s="16">
        <v>1</v>
      </c>
      <c r="B112" s="101" t="s">
        <v>55</v>
      </c>
      <c r="C112" s="102" t="s">
        <v>435</v>
      </c>
      <c r="D112" s="102" t="s">
        <v>871</v>
      </c>
      <c r="E112" s="87">
        <v>12</v>
      </c>
      <c r="F112" s="16" t="s">
        <v>712</v>
      </c>
      <c r="G112" s="16">
        <v>1</v>
      </c>
      <c r="H112" s="103" t="s">
        <v>940</v>
      </c>
      <c r="I112" s="103" t="s">
        <v>941</v>
      </c>
      <c r="J112" s="15">
        <v>1</v>
      </c>
      <c r="K112" s="15">
        <v>1</v>
      </c>
      <c r="L112" s="16">
        <v>2</v>
      </c>
      <c r="M112" s="77">
        <f>$G112*(((VLOOKUP($H112,'hist OI dimres'!$A$2:$C$14,2)*VLOOKUP($I112,'hist OI dimres'!$A$2:$C$14,2)*VLOOKUP($J112,'hist OI dimres'!$A$2:$C$14,2)*VLOOKUP($K112,'hist OI dimres'!$A$2:$C$14,2)*$E112)*4)/1000000)</f>
        <v>414.72</v>
      </c>
      <c r="N112" s="77">
        <f>$G112*(((VLOOKUP($H112,'hist OI dimres'!$A$2:$C$14,3)*VLOOKUP($I112,'hist OI dimres'!$A$2:$C$14,3)*VLOOKUP($J112,'hist OI dimres'!$A$2:$C$14,3)*VLOOKUP($K112,'hist OI dimres'!$A$2:$C$14,3)*$E112)*4)/1000000)</f>
        <v>5.8982400000000004</v>
      </c>
    </row>
    <row r="113" spans="1:14" ht="13">
      <c r="A113" s="16">
        <v>1</v>
      </c>
      <c r="B113" s="101" t="s">
        <v>56</v>
      </c>
      <c r="C113" s="102" t="s">
        <v>435</v>
      </c>
      <c r="D113" s="102" t="s">
        <v>871</v>
      </c>
      <c r="E113" s="87">
        <v>12</v>
      </c>
      <c r="F113" s="16" t="s">
        <v>712</v>
      </c>
      <c r="G113" s="16">
        <v>1</v>
      </c>
      <c r="H113" s="103" t="s">
        <v>940</v>
      </c>
      <c r="I113" s="103" t="s">
        <v>941</v>
      </c>
      <c r="J113" s="15">
        <v>1</v>
      </c>
      <c r="K113" s="15">
        <v>1</v>
      </c>
      <c r="L113" s="16">
        <v>2</v>
      </c>
      <c r="M113" s="77">
        <f>$G113*(((VLOOKUP($H113,'hist OI dimres'!$A$2:$C$14,2)*VLOOKUP($I113,'hist OI dimres'!$A$2:$C$14,2)*VLOOKUP($J113,'hist OI dimres'!$A$2:$C$14,2)*VLOOKUP($K113,'hist OI dimres'!$A$2:$C$14,2)*$E113)*4)/1000000)</f>
        <v>414.72</v>
      </c>
      <c r="N113" s="77">
        <f>$G113*(((VLOOKUP($H113,'hist OI dimres'!$A$2:$C$14,3)*VLOOKUP($I113,'hist OI dimres'!$A$2:$C$14,3)*VLOOKUP($J113,'hist OI dimres'!$A$2:$C$14,3)*VLOOKUP($K113,'hist OI dimres'!$A$2:$C$14,3)*$E113)*4)/1000000)</f>
        <v>5.8982400000000004</v>
      </c>
    </row>
    <row r="114" spans="1:14" ht="13">
      <c r="A114" s="16">
        <v>1</v>
      </c>
      <c r="B114" s="101" t="s">
        <v>57</v>
      </c>
      <c r="C114" s="102" t="s">
        <v>435</v>
      </c>
      <c r="D114" s="102" t="s">
        <v>871</v>
      </c>
      <c r="E114" s="87">
        <v>12</v>
      </c>
      <c r="F114" s="16" t="s">
        <v>712</v>
      </c>
      <c r="G114" s="16">
        <v>1</v>
      </c>
      <c r="H114" s="103" t="s">
        <v>940</v>
      </c>
      <c r="I114" s="103" t="s">
        <v>941</v>
      </c>
      <c r="J114" s="15">
        <v>1</v>
      </c>
      <c r="K114" s="15">
        <v>1</v>
      </c>
      <c r="L114" s="16">
        <v>2</v>
      </c>
      <c r="M114" s="77">
        <f>$G114*(((VLOOKUP($H114,'hist OI dimres'!$A$2:$C$14,2)*VLOOKUP($I114,'hist OI dimres'!$A$2:$C$14,2)*VLOOKUP($J114,'hist OI dimres'!$A$2:$C$14,2)*VLOOKUP($K114,'hist OI dimres'!$A$2:$C$14,2)*$E114)*4)/1000000)</f>
        <v>414.72</v>
      </c>
      <c r="N114" s="77">
        <f>$G114*(((VLOOKUP($H114,'hist OI dimres'!$A$2:$C$14,3)*VLOOKUP($I114,'hist OI dimres'!$A$2:$C$14,3)*VLOOKUP($J114,'hist OI dimres'!$A$2:$C$14,3)*VLOOKUP($K114,'hist OI dimres'!$A$2:$C$14,3)*$E114)*4)/1000000)</f>
        <v>5.8982400000000004</v>
      </c>
    </row>
    <row r="115" spans="1:14" ht="13">
      <c r="A115" s="16">
        <v>1</v>
      </c>
      <c r="B115" s="101" t="s">
        <v>58</v>
      </c>
      <c r="C115" s="102" t="s">
        <v>435</v>
      </c>
      <c r="D115" s="102" t="s">
        <v>871</v>
      </c>
      <c r="E115" s="87">
        <v>12</v>
      </c>
      <c r="F115" s="16" t="s">
        <v>712</v>
      </c>
      <c r="G115" s="16">
        <v>1</v>
      </c>
      <c r="H115" s="103" t="s">
        <v>940</v>
      </c>
      <c r="I115" s="103" t="s">
        <v>941</v>
      </c>
      <c r="J115" s="15">
        <v>1</v>
      </c>
      <c r="K115" s="15">
        <v>1</v>
      </c>
      <c r="L115" s="16">
        <v>2</v>
      </c>
      <c r="M115" s="77">
        <f>$G115*(((VLOOKUP($H115,'hist OI dimres'!$A$2:$C$14,2)*VLOOKUP($I115,'hist OI dimres'!$A$2:$C$14,2)*VLOOKUP($J115,'hist OI dimres'!$A$2:$C$14,2)*VLOOKUP($K115,'hist OI dimres'!$A$2:$C$14,2)*$E115)*4)/1000000)</f>
        <v>414.72</v>
      </c>
      <c r="N115" s="77">
        <f>$G115*(((VLOOKUP($H115,'hist OI dimres'!$A$2:$C$14,3)*VLOOKUP($I115,'hist OI dimres'!$A$2:$C$14,3)*VLOOKUP($J115,'hist OI dimres'!$A$2:$C$14,3)*VLOOKUP($K115,'hist OI dimres'!$A$2:$C$14,3)*$E115)*4)/1000000)</f>
        <v>5.8982400000000004</v>
      </c>
    </row>
    <row r="116" spans="1:14" ht="13">
      <c r="A116" s="16">
        <v>1</v>
      </c>
      <c r="B116" s="101" t="s">
        <v>59</v>
      </c>
      <c r="C116" s="102" t="s">
        <v>435</v>
      </c>
      <c r="D116" s="102" t="s">
        <v>871</v>
      </c>
      <c r="E116" s="87">
        <v>12</v>
      </c>
      <c r="F116" s="16" t="s">
        <v>712</v>
      </c>
      <c r="G116" s="16">
        <v>1</v>
      </c>
      <c r="H116" s="103" t="s">
        <v>940</v>
      </c>
      <c r="I116" s="103" t="s">
        <v>941</v>
      </c>
      <c r="J116" s="15">
        <v>1</v>
      </c>
      <c r="K116" s="15">
        <v>1</v>
      </c>
      <c r="L116" s="16">
        <v>2</v>
      </c>
      <c r="M116" s="77">
        <f>$G116*(((VLOOKUP($H116,'hist OI dimres'!$A$2:$C$14,2)*VLOOKUP($I116,'hist OI dimres'!$A$2:$C$14,2)*VLOOKUP($J116,'hist OI dimres'!$A$2:$C$14,2)*VLOOKUP($K116,'hist OI dimres'!$A$2:$C$14,2)*$E116)*4)/1000000)</f>
        <v>414.72</v>
      </c>
      <c r="N116" s="77">
        <f>$G116*(((VLOOKUP($H116,'hist OI dimres'!$A$2:$C$14,3)*VLOOKUP($I116,'hist OI dimres'!$A$2:$C$14,3)*VLOOKUP($J116,'hist OI dimres'!$A$2:$C$14,3)*VLOOKUP($K116,'hist OI dimres'!$A$2:$C$14,3)*$E116)*4)/1000000)</f>
        <v>5.8982400000000004</v>
      </c>
    </row>
    <row r="117" spans="1:14" ht="13">
      <c r="A117" s="16">
        <v>1</v>
      </c>
      <c r="B117" s="101" t="s">
        <v>235</v>
      </c>
      <c r="C117" s="102" t="s">
        <v>435</v>
      </c>
      <c r="D117" s="102" t="s">
        <v>871</v>
      </c>
      <c r="E117" s="87">
        <v>12</v>
      </c>
      <c r="F117" s="16" t="s">
        <v>712</v>
      </c>
      <c r="G117" s="16">
        <v>1</v>
      </c>
      <c r="H117" s="103" t="s">
        <v>940</v>
      </c>
      <c r="I117" s="103" t="s">
        <v>941</v>
      </c>
      <c r="J117" s="15">
        <v>1</v>
      </c>
      <c r="K117" s="15">
        <v>1</v>
      </c>
      <c r="L117" s="16">
        <v>2</v>
      </c>
      <c r="M117" s="77">
        <f>$G117*(((VLOOKUP($H117,'hist OI dimres'!$A$2:$C$14,2)*VLOOKUP($I117,'hist OI dimres'!$A$2:$C$14,2)*VLOOKUP($J117,'hist OI dimres'!$A$2:$C$14,2)*VLOOKUP($K117,'hist OI dimres'!$A$2:$C$14,2)*$E117)*4)/1000000)</f>
        <v>414.72</v>
      </c>
      <c r="N117" s="77">
        <f>$G117*(((VLOOKUP($H117,'hist OI dimres'!$A$2:$C$14,3)*VLOOKUP($I117,'hist OI dimres'!$A$2:$C$14,3)*VLOOKUP($J117,'hist OI dimres'!$A$2:$C$14,3)*VLOOKUP($K117,'hist OI dimres'!$A$2:$C$14,3)*$E117)*4)/1000000)</f>
        <v>5.8982400000000004</v>
      </c>
    </row>
    <row r="118" spans="1:14" ht="13">
      <c r="A118" s="16">
        <v>1</v>
      </c>
      <c r="B118" s="101" t="s">
        <v>884</v>
      </c>
      <c r="C118" s="102" t="s">
        <v>435</v>
      </c>
      <c r="D118" s="102" t="s">
        <v>871</v>
      </c>
      <c r="E118" s="87">
        <v>12</v>
      </c>
      <c r="F118" s="16" t="s">
        <v>712</v>
      </c>
      <c r="G118" s="16">
        <v>1</v>
      </c>
      <c r="H118" s="103" t="s">
        <v>940</v>
      </c>
      <c r="I118" s="103" t="s">
        <v>941</v>
      </c>
      <c r="J118" s="15">
        <v>1</v>
      </c>
      <c r="K118" s="15">
        <v>1</v>
      </c>
      <c r="L118" s="16">
        <v>2</v>
      </c>
      <c r="M118" s="77">
        <f>$G118*(((VLOOKUP($H118,'hist OI dimres'!$A$2:$C$14,2)*VLOOKUP($I118,'hist OI dimres'!$A$2:$C$14,2)*VLOOKUP($J118,'hist OI dimres'!$A$2:$C$14,2)*VLOOKUP($K118,'hist OI dimres'!$A$2:$C$14,2)*$E118)*4)/1000000)</f>
        <v>414.72</v>
      </c>
      <c r="N118" s="77">
        <f>$G118*(((VLOOKUP($H118,'hist OI dimres'!$A$2:$C$14,3)*VLOOKUP($I118,'hist OI dimres'!$A$2:$C$14,3)*VLOOKUP($J118,'hist OI dimres'!$A$2:$C$14,3)*VLOOKUP($K118,'hist OI dimres'!$A$2:$C$14,3)*$E118)*4)/1000000)</f>
        <v>5.8982400000000004</v>
      </c>
    </row>
    <row r="119" spans="1:14" ht="13">
      <c r="A119" s="16">
        <v>1</v>
      </c>
      <c r="B119" s="101" t="s">
        <v>885</v>
      </c>
      <c r="C119" s="102" t="s">
        <v>435</v>
      </c>
      <c r="D119" s="102" t="s">
        <v>871</v>
      </c>
      <c r="E119" s="87">
        <v>12</v>
      </c>
      <c r="F119" s="16" t="s">
        <v>712</v>
      </c>
      <c r="G119" s="16">
        <v>1</v>
      </c>
      <c r="H119" s="103" t="s">
        <v>940</v>
      </c>
      <c r="I119" s="103" t="s">
        <v>941</v>
      </c>
      <c r="J119" s="15">
        <v>1</v>
      </c>
      <c r="K119" s="15">
        <v>1</v>
      </c>
      <c r="L119" s="16">
        <v>2</v>
      </c>
      <c r="M119" s="77">
        <f>$G119*(((VLOOKUP($H119,'hist OI dimres'!$A$2:$C$14,2)*VLOOKUP($I119,'hist OI dimres'!$A$2:$C$14,2)*VLOOKUP($J119,'hist OI dimres'!$A$2:$C$14,2)*VLOOKUP($K119,'hist OI dimres'!$A$2:$C$14,2)*$E119)*4)/1000000)</f>
        <v>414.72</v>
      </c>
      <c r="N119" s="77">
        <f>$G119*(((VLOOKUP($H119,'hist OI dimres'!$A$2:$C$14,3)*VLOOKUP($I119,'hist OI dimres'!$A$2:$C$14,3)*VLOOKUP($J119,'hist OI dimres'!$A$2:$C$14,3)*VLOOKUP($K119,'hist OI dimres'!$A$2:$C$14,3)*$E119)*4)/1000000)</f>
        <v>5.8982400000000004</v>
      </c>
    </row>
    <row r="120" spans="1:14" ht="13">
      <c r="A120" s="16">
        <v>1</v>
      </c>
      <c r="B120" s="101" t="s">
        <v>886</v>
      </c>
      <c r="C120" s="102" t="s">
        <v>435</v>
      </c>
      <c r="D120" s="102" t="s">
        <v>871</v>
      </c>
      <c r="E120" s="87">
        <v>12</v>
      </c>
      <c r="F120" s="16" t="s">
        <v>712</v>
      </c>
      <c r="G120" s="16">
        <v>1</v>
      </c>
      <c r="H120" s="103" t="s">
        <v>940</v>
      </c>
      <c r="I120" s="103" t="s">
        <v>941</v>
      </c>
      <c r="J120" s="15">
        <v>1</v>
      </c>
      <c r="K120" s="15">
        <v>1</v>
      </c>
      <c r="L120" s="16">
        <v>2</v>
      </c>
      <c r="M120" s="77">
        <f>$G120*(((VLOOKUP($H120,'hist OI dimres'!$A$2:$C$14,2)*VLOOKUP($I120,'hist OI dimres'!$A$2:$C$14,2)*VLOOKUP($J120,'hist OI dimres'!$A$2:$C$14,2)*VLOOKUP($K120,'hist OI dimres'!$A$2:$C$14,2)*$E120)*4)/1000000)</f>
        <v>414.72</v>
      </c>
      <c r="N120" s="77">
        <f>$G120*(((VLOOKUP($H120,'hist OI dimres'!$A$2:$C$14,3)*VLOOKUP($I120,'hist OI dimres'!$A$2:$C$14,3)*VLOOKUP($J120,'hist OI dimres'!$A$2:$C$14,3)*VLOOKUP($K120,'hist OI dimres'!$A$2:$C$14,3)*$E120)*4)/1000000)</f>
        <v>5.8982400000000004</v>
      </c>
    </row>
    <row r="121" spans="1:14" ht="13">
      <c r="A121" s="16">
        <v>1</v>
      </c>
      <c r="B121" s="101" t="s">
        <v>904</v>
      </c>
      <c r="C121" s="102" t="s">
        <v>435</v>
      </c>
      <c r="D121" s="102" t="s">
        <v>871</v>
      </c>
      <c r="E121" s="87">
        <v>12</v>
      </c>
      <c r="F121" s="16" t="s">
        <v>712</v>
      </c>
      <c r="G121" s="16">
        <v>1</v>
      </c>
      <c r="H121" s="103" t="s">
        <v>940</v>
      </c>
      <c r="I121" s="103" t="s">
        <v>941</v>
      </c>
      <c r="J121" s="15">
        <v>1</v>
      </c>
      <c r="K121" s="15">
        <v>1</v>
      </c>
      <c r="L121" s="16">
        <v>2</v>
      </c>
      <c r="M121" s="77">
        <f>$G121*(((VLOOKUP($H121,'hist OI dimres'!$A$2:$C$14,2)*VLOOKUP($I121,'hist OI dimres'!$A$2:$C$14,2)*VLOOKUP($J121,'hist OI dimres'!$A$2:$C$14,2)*VLOOKUP($K121,'hist OI dimres'!$A$2:$C$14,2)*$E121)*4)/1000000)</f>
        <v>414.72</v>
      </c>
      <c r="N121" s="77">
        <f>$G121*(((VLOOKUP($H121,'hist OI dimres'!$A$2:$C$14,3)*VLOOKUP($I121,'hist OI dimres'!$A$2:$C$14,3)*VLOOKUP($J121,'hist OI dimres'!$A$2:$C$14,3)*VLOOKUP($K121,'hist OI dimres'!$A$2:$C$14,3)*$E121)*4)/1000000)</f>
        <v>5.8982400000000004</v>
      </c>
    </row>
    <row r="122" spans="1:14" ht="13">
      <c r="A122" s="16">
        <v>1</v>
      </c>
      <c r="B122" s="101" t="s">
        <v>887</v>
      </c>
      <c r="C122" s="102" t="s">
        <v>435</v>
      </c>
      <c r="D122" s="102" t="s">
        <v>871</v>
      </c>
      <c r="E122" s="87">
        <v>12</v>
      </c>
      <c r="F122" s="16" t="s">
        <v>712</v>
      </c>
      <c r="G122" s="16">
        <v>1</v>
      </c>
      <c r="H122" s="103" t="s">
        <v>940</v>
      </c>
      <c r="I122" s="103" t="s">
        <v>941</v>
      </c>
      <c r="J122" s="15">
        <v>1</v>
      </c>
      <c r="K122" s="15">
        <v>1</v>
      </c>
      <c r="L122" s="16">
        <v>2</v>
      </c>
      <c r="M122" s="77">
        <f>$G122*(((VLOOKUP($H122,'hist OI dimres'!$A$2:$C$14,2)*VLOOKUP($I122,'hist OI dimres'!$A$2:$C$14,2)*VLOOKUP($J122,'hist OI dimres'!$A$2:$C$14,2)*VLOOKUP($K122,'hist OI dimres'!$A$2:$C$14,2)*$E122)*4)/1000000)</f>
        <v>414.72</v>
      </c>
      <c r="N122" s="77">
        <f>$G122*(((VLOOKUP($H122,'hist OI dimres'!$A$2:$C$14,3)*VLOOKUP($I122,'hist OI dimres'!$A$2:$C$14,3)*VLOOKUP($J122,'hist OI dimres'!$A$2:$C$14,3)*VLOOKUP($K122,'hist OI dimres'!$A$2:$C$14,3)*$E122)*4)/1000000)</f>
        <v>5.8982400000000004</v>
      </c>
    </row>
    <row r="123" spans="1:14" ht="13">
      <c r="A123" s="16">
        <v>1</v>
      </c>
      <c r="B123" s="101" t="s">
        <v>888</v>
      </c>
      <c r="C123" s="102" t="s">
        <v>435</v>
      </c>
      <c r="D123" s="102" t="s">
        <v>871</v>
      </c>
      <c r="E123" s="87">
        <v>12</v>
      </c>
      <c r="F123" s="16" t="s">
        <v>712</v>
      </c>
      <c r="G123" s="16">
        <v>1</v>
      </c>
      <c r="H123" s="103" t="s">
        <v>940</v>
      </c>
      <c r="I123" s="103" t="s">
        <v>941</v>
      </c>
      <c r="J123" s="15">
        <v>1</v>
      </c>
      <c r="K123" s="15">
        <v>1</v>
      </c>
      <c r="L123" s="16">
        <v>2</v>
      </c>
      <c r="M123" s="77">
        <f>$G123*(((VLOOKUP($H123,'hist OI dimres'!$A$2:$C$14,2)*VLOOKUP($I123,'hist OI dimres'!$A$2:$C$14,2)*VLOOKUP($J123,'hist OI dimres'!$A$2:$C$14,2)*VLOOKUP($K123,'hist OI dimres'!$A$2:$C$14,2)*$E123)*4)/1000000)</f>
        <v>414.72</v>
      </c>
      <c r="N123" s="77">
        <f>$G123*(((VLOOKUP($H123,'hist OI dimres'!$A$2:$C$14,3)*VLOOKUP($I123,'hist OI dimres'!$A$2:$C$14,3)*VLOOKUP($J123,'hist OI dimres'!$A$2:$C$14,3)*VLOOKUP($K123,'hist OI dimres'!$A$2:$C$14,3)*$E123)*4)/1000000)</f>
        <v>5.8982400000000004</v>
      </c>
    </row>
    <row r="124" spans="1:14" ht="13">
      <c r="A124" s="16">
        <v>1</v>
      </c>
      <c r="B124" s="101" t="s">
        <v>889</v>
      </c>
      <c r="C124" s="102" t="s">
        <v>435</v>
      </c>
      <c r="D124" s="102" t="s">
        <v>871</v>
      </c>
      <c r="E124" s="87">
        <v>12</v>
      </c>
      <c r="F124" s="16" t="s">
        <v>712</v>
      </c>
      <c r="G124" s="16">
        <v>1</v>
      </c>
      <c r="H124" s="103" t="s">
        <v>940</v>
      </c>
      <c r="I124" s="103" t="s">
        <v>941</v>
      </c>
      <c r="J124" s="15">
        <v>1</v>
      </c>
      <c r="K124" s="15">
        <v>1</v>
      </c>
      <c r="L124" s="16">
        <v>2</v>
      </c>
      <c r="M124" s="77">
        <f>$G124*(((VLOOKUP($H124,'hist OI dimres'!$A$2:$C$14,2)*VLOOKUP($I124,'hist OI dimres'!$A$2:$C$14,2)*VLOOKUP($J124,'hist OI dimres'!$A$2:$C$14,2)*VLOOKUP($K124,'hist OI dimres'!$A$2:$C$14,2)*$E124)*4)/1000000)</f>
        <v>414.72</v>
      </c>
      <c r="N124" s="77">
        <f>$G124*(((VLOOKUP($H124,'hist OI dimres'!$A$2:$C$14,3)*VLOOKUP($I124,'hist OI dimres'!$A$2:$C$14,3)*VLOOKUP($J124,'hist OI dimres'!$A$2:$C$14,3)*VLOOKUP($K124,'hist OI dimres'!$A$2:$C$14,3)*$E124)*4)/1000000)</f>
        <v>5.8982400000000004</v>
      </c>
    </row>
    <row r="125" spans="1:14" ht="13">
      <c r="A125" s="16">
        <v>1</v>
      </c>
      <c r="B125" s="101" t="s">
        <v>890</v>
      </c>
      <c r="C125" s="102" t="s">
        <v>435</v>
      </c>
      <c r="D125" s="102" t="s">
        <v>871</v>
      </c>
      <c r="E125" s="87">
        <v>12</v>
      </c>
      <c r="F125" s="16" t="s">
        <v>712</v>
      </c>
      <c r="G125" s="16">
        <v>1</v>
      </c>
      <c r="H125" s="103" t="s">
        <v>940</v>
      </c>
      <c r="I125" s="103" t="s">
        <v>941</v>
      </c>
      <c r="J125" s="15">
        <v>1</v>
      </c>
      <c r="K125" s="15">
        <v>1</v>
      </c>
      <c r="L125" s="16">
        <v>2</v>
      </c>
      <c r="M125" s="77">
        <f>$G125*(((VLOOKUP($H125,'hist OI dimres'!$A$2:$C$14,2)*VLOOKUP($I125,'hist OI dimres'!$A$2:$C$14,2)*VLOOKUP($J125,'hist OI dimres'!$A$2:$C$14,2)*VLOOKUP($K125,'hist OI dimres'!$A$2:$C$14,2)*$E125)*4)/1000000)</f>
        <v>414.72</v>
      </c>
      <c r="N125" s="77">
        <f>$G125*(((VLOOKUP($H125,'hist OI dimres'!$A$2:$C$14,3)*VLOOKUP($I125,'hist OI dimres'!$A$2:$C$14,3)*VLOOKUP($J125,'hist OI dimres'!$A$2:$C$14,3)*VLOOKUP($K125,'hist OI dimres'!$A$2:$C$14,3)*$E125)*4)/1000000)</f>
        <v>5.8982400000000004</v>
      </c>
    </row>
    <row r="126" spans="1:14" ht="13">
      <c r="A126" s="16">
        <v>1</v>
      </c>
      <c r="B126" s="101" t="s">
        <v>674</v>
      </c>
      <c r="C126" s="102" t="s">
        <v>435</v>
      </c>
      <c r="D126" s="102" t="s">
        <v>871</v>
      </c>
      <c r="E126" s="87">
        <v>12</v>
      </c>
      <c r="F126" s="16" t="s">
        <v>712</v>
      </c>
      <c r="G126" s="16">
        <v>1</v>
      </c>
      <c r="H126" s="103" t="s">
        <v>940</v>
      </c>
      <c r="I126" s="103" t="s">
        <v>941</v>
      </c>
      <c r="J126" s="15">
        <v>1</v>
      </c>
      <c r="K126" s="15">
        <v>1</v>
      </c>
      <c r="L126" s="16">
        <v>2</v>
      </c>
      <c r="M126" s="77">
        <f>$G126*(((VLOOKUP($H126,'hist OI dimres'!$A$2:$C$14,2)*VLOOKUP($I126,'hist OI dimres'!$A$2:$C$14,2)*VLOOKUP($J126,'hist OI dimres'!$A$2:$C$14,2)*VLOOKUP($K126,'hist OI dimres'!$A$2:$C$14,2)*$E126)*4)/1000000)</f>
        <v>414.72</v>
      </c>
      <c r="N126" s="77">
        <f>$G126*(((VLOOKUP($H126,'hist OI dimres'!$A$2:$C$14,3)*VLOOKUP($I126,'hist OI dimres'!$A$2:$C$14,3)*VLOOKUP($J126,'hist OI dimres'!$A$2:$C$14,3)*VLOOKUP($K126,'hist OI dimres'!$A$2:$C$14,3)*$E126)*4)/1000000)</f>
        <v>5.8982400000000004</v>
      </c>
    </row>
    <row r="127" spans="1:14" ht="13">
      <c r="A127" s="16">
        <v>1</v>
      </c>
      <c r="B127" s="101" t="s">
        <v>675</v>
      </c>
      <c r="C127" s="102" t="s">
        <v>435</v>
      </c>
      <c r="D127" s="102" t="s">
        <v>871</v>
      </c>
      <c r="E127" s="87">
        <v>12</v>
      </c>
      <c r="F127" s="16" t="s">
        <v>712</v>
      </c>
      <c r="G127" s="16">
        <v>1</v>
      </c>
      <c r="H127" s="103" t="s">
        <v>940</v>
      </c>
      <c r="I127" s="103" t="s">
        <v>941</v>
      </c>
      <c r="J127" s="15">
        <v>1</v>
      </c>
      <c r="K127" s="15">
        <v>1</v>
      </c>
      <c r="L127" s="16">
        <v>2</v>
      </c>
      <c r="M127" s="77">
        <f>$G127*(((VLOOKUP($H127,'hist OI dimres'!$A$2:$C$14,2)*VLOOKUP($I127,'hist OI dimres'!$A$2:$C$14,2)*VLOOKUP($J127,'hist OI dimres'!$A$2:$C$14,2)*VLOOKUP($K127,'hist OI dimres'!$A$2:$C$14,2)*$E127)*4)/1000000)</f>
        <v>414.72</v>
      </c>
      <c r="N127" s="77">
        <f>$G127*(((VLOOKUP($H127,'hist OI dimres'!$A$2:$C$14,3)*VLOOKUP($I127,'hist OI dimres'!$A$2:$C$14,3)*VLOOKUP($J127,'hist OI dimres'!$A$2:$C$14,3)*VLOOKUP($K127,'hist OI dimres'!$A$2:$C$14,3)*$E127)*4)/1000000)</f>
        <v>5.8982400000000004</v>
      </c>
    </row>
    <row r="128" spans="1:14" ht="13">
      <c r="A128" s="16">
        <v>1</v>
      </c>
      <c r="B128" s="101" t="s">
        <v>676</v>
      </c>
      <c r="C128" s="102" t="s">
        <v>435</v>
      </c>
      <c r="D128" s="102" t="s">
        <v>871</v>
      </c>
      <c r="E128" s="87">
        <v>12</v>
      </c>
      <c r="F128" s="16" t="s">
        <v>712</v>
      </c>
      <c r="G128" s="16">
        <v>1</v>
      </c>
      <c r="H128" s="103" t="s">
        <v>940</v>
      </c>
      <c r="I128" s="103" t="s">
        <v>941</v>
      </c>
      <c r="J128" s="15">
        <v>1</v>
      </c>
      <c r="K128" s="15">
        <v>1</v>
      </c>
      <c r="L128" s="16">
        <v>2</v>
      </c>
      <c r="M128" s="77">
        <f>$G128*(((VLOOKUP($H128,'hist OI dimres'!$A$2:$C$14,2)*VLOOKUP($I128,'hist OI dimres'!$A$2:$C$14,2)*VLOOKUP($J128,'hist OI dimres'!$A$2:$C$14,2)*VLOOKUP($K128,'hist OI dimres'!$A$2:$C$14,2)*$E128)*4)/1000000)</f>
        <v>414.72</v>
      </c>
      <c r="N128" s="77">
        <f>$G128*(((VLOOKUP($H128,'hist OI dimres'!$A$2:$C$14,3)*VLOOKUP($I128,'hist OI dimres'!$A$2:$C$14,3)*VLOOKUP($J128,'hist OI dimres'!$A$2:$C$14,3)*VLOOKUP($K128,'hist OI dimres'!$A$2:$C$14,3)*$E128)*4)/1000000)</f>
        <v>5.8982400000000004</v>
      </c>
    </row>
    <row r="129" spans="1:14" ht="13">
      <c r="A129" s="16">
        <v>1</v>
      </c>
      <c r="B129" s="101" t="s">
        <v>677</v>
      </c>
      <c r="C129" s="102" t="s">
        <v>435</v>
      </c>
      <c r="D129" s="102" t="s">
        <v>871</v>
      </c>
      <c r="E129" s="87">
        <v>12</v>
      </c>
      <c r="F129" s="16" t="s">
        <v>712</v>
      </c>
      <c r="G129" s="16">
        <v>1</v>
      </c>
      <c r="H129" s="103" t="s">
        <v>940</v>
      </c>
      <c r="I129" s="103" t="s">
        <v>941</v>
      </c>
      <c r="J129" s="15">
        <v>1</v>
      </c>
      <c r="K129" s="15">
        <v>1</v>
      </c>
      <c r="L129" s="16">
        <v>2</v>
      </c>
      <c r="M129" s="77">
        <f>$G129*(((VLOOKUP($H129,'hist OI dimres'!$A$2:$C$14,2)*VLOOKUP($I129,'hist OI dimres'!$A$2:$C$14,2)*VLOOKUP($J129,'hist OI dimres'!$A$2:$C$14,2)*VLOOKUP($K129,'hist OI dimres'!$A$2:$C$14,2)*$E129)*4)/1000000)</f>
        <v>414.72</v>
      </c>
      <c r="N129" s="77">
        <f>$G129*(((VLOOKUP($H129,'hist OI dimres'!$A$2:$C$14,3)*VLOOKUP($I129,'hist OI dimres'!$A$2:$C$14,3)*VLOOKUP($J129,'hist OI dimres'!$A$2:$C$14,3)*VLOOKUP($K129,'hist OI dimres'!$A$2:$C$14,3)*$E129)*4)/1000000)</f>
        <v>5.8982400000000004</v>
      </c>
    </row>
    <row r="130" spans="1:14" ht="13">
      <c r="A130" s="16">
        <v>1</v>
      </c>
      <c r="B130" s="101" t="s">
        <v>678</v>
      </c>
      <c r="C130" s="102" t="s">
        <v>435</v>
      </c>
      <c r="D130" s="102" t="s">
        <v>871</v>
      </c>
      <c r="E130" s="87">
        <v>12</v>
      </c>
      <c r="F130" s="16" t="s">
        <v>712</v>
      </c>
      <c r="G130" s="16">
        <v>1</v>
      </c>
      <c r="H130" s="103" t="s">
        <v>940</v>
      </c>
      <c r="I130" s="103" t="s">
        <v>941</v>
      </c>
      <c r="J130" s="15">
        <v>1</v>
      </c>
      <c r="K130" s="15">
        <v>1</v>
      </c>
      <c r="L130" s="16">
        <v>2</v>
      </c>
      <c r="M130" s="77">
        <f>$G130*(((VLOOKUP($H130,'hist OI dimres'!$A$2:$C$14,2)*VLOOKUP($I130,'hist OI dimres'!$A$2:$C$14,2)*VLOOKUP($J130,'hist OI dimres'!$A$2:$C$14,2)*VLOOKUP($K130,'hist OI dimres'!$A$2:$C$14,2)*$E130)*4)/1000000)</f>
        <v>414.72</v>
      </c>
      <c r="N130" s="77">
        <f>$G130*(((VLOOKUP($H130,'hist OI dimres'!$A$2:$C$14,3)*VLOOKUP($I130,'hist OI dimres'!$A$2:$C$14,3)*VLOOKUP($J130,'hist OI dimres'!$A$2:$C$14,3)*VLOOKUP($K130,'hist OI dimres'!$A$2:$C$14,3)*$E130)*4)/1000000)</f>
        <v>5.8982400000000004</v>
      </c>
    </row>
    <row r="131" spans="1:14" ht="13">
      <c r="A131" s="16">
        <v>1</v>
      </c>
      <c r="B131" s="101" t="s">
        <v>679</v>
      </c>
      <c r="C131" s="102" t="s">
        <v>435</v>
      </c>
      <c r="D131" s="102" t="s">
        <v>871</v>
      </c>
      <c r="E131" s="87">
        <v>12</v>
      </c>
      <c r="F131" s="16" t="s">
        <v>712</v>
      </c>
      <c r="G131" s="16">
        <v>1</v>
      </c>
      <c r="H131" s="103" t="s">
        <v>940</v>
      </c>
      <c r="I131" s="103" t="s">
        <v>941</v>
      </c>
      <c r="J131" s="15">
        <v>1</v>
      </c>
      <c r="K131" s="15">
        <v>1</v>
      </c>
      <c r="L131" s="16">
        <v>2</v>
      </c>
      <c r="M131" s="77">
        <f>$G131*(((VLOOKUP($H131,'hist OI dimres'!$A$2:$C$14,2)*VLOOKUP($I131,'hist OI dimres'!$A$2:$C$14,2)*VLOOKUP($J131,'hist OI dimres'!$A$2:$C$14,2)*VLOOKUP($K131,'hist OI dimres'!$A$2:$C$14,2)*$E131)*4)/1000000)</f>
        <v>414.72</v>
      </c>
      <c r="N131" s="77">
        <f>$G131*(((VLOOKUP($H131,'hist OI dimres'!$A$2:$C$14,3)*VLOOKUP($I131,'hist OI dimres'!$A$2:$C$14,3)*VLOOKUP($J131,'hist OI dimres'!$A$2:$C$14,3)*VLOOKUP($K131,'hist OI dimres'!$A$2:$C$14,3)*$E131)*4)/1000000)</f>
        <v>5.8982400000000004</v>
      </c>
    </row>
    <row r="132" spans="1:14" ht="13">
      <c r="A132" s="16">
        <v>1</v>
      </c>
      <c r="B132" s="101" t="s">
        <v>680</v>
      </c>
      <c r="C132" s="102" t="s">
        <v>435</v>
      </c>
      <c r="D132" s="102" t="s">
        <v>871</v>
      </c>
      <c r="E132" s="87">
        <v>12</v>
      </c>
      <c r="F132" s="16" t="s">
        <v>712</v>
      </c>
      <c r="G132" s="16">
        <v>1</v>
      </c>
      <c r="H132" s="103" t="s">
        <v>940</v>
      </c>
      <c r="I132" s="103" t="s">
        <v>941</v>
      </c>
      <c r="J132" s="15">
        <v>1</v>
      </c>
      <c r="K132" s="15">
        <v>1</v>
      </c>
      <c r="L132" s="16">
        <v>2</v>
      </c>
      <c r="M132" s="77">
        <f>$G132*(((VLOOKUP($H132,'hist OI dimres'!$A$2:$C$14,2)*VLOOKUP($I132,'hist OI dimres'!$A$2:$C$14,2)*VLOOKUP($J132,'hist OI dimres'!$A$2:$C$14,2)*VLOOKUP($K132,'hist OI dimres'!$A$2:$C$14,2)*$E132)*4)/1000000)</f>
        <v>414.72</v>
      </c>
      <c r="N132" s="77">
        <f>$G132*(((VLOOKUP($H132,'hist OI dimres'!$A$2:$C$14,3)*VLOOKUP($I132,'hist OI dimres'!$A$2:$C$14,3)*VLOOKUP($J132,'hist OI dimres'!$A$2:$C$14,3)*VLOOKUP($K132,'hist OI dimres'!$A$2:$C$14,3)*$E132)*4)/1000000)</f>
        <v>5.8982400000000004</v>
      </c>
    </row>
    <row r="133" spans="1:14" ht="13">
      <c r="A133" s="16">
        <v>1</v>
      </c>
      <c r="B133" s="101" t="s">
        <v>681</v>
      </c>
      <c r="C133" s="102" t="s">
        <v>435</v>
      </c>
      <c r="D133" s="102" t="s">
        <v>871</v>
      </c>
      <c r="E133" s="87">
        <v>12</v>
      </c>
      <c r="F133" s="16" t="s">
        <v>712</v>
      </c>
      <c r="G133" s="16">
        <v>1</v>
      </c>
      <c r="H133" s="103" t="s">
        <v>940</v>
      </c>
      <c r="I133" s="103" t="s">
        <v>941</v>
      </c>
      <c r="J133" s="15">
        <v>1</v>
      </c>
      <c r="K133" s="15">
        <v>1</v>
      </c>
      <c r="L133" s="16">
        <v>2</v>
      </c>
      <c r="M133" s="77">
        <f>$G133*(((VLOOKUP($H133,'hist OI dimres'!$A$2:$C$14,2)*VLOOKUP($I133,'hist OI dimres'!$A$2:$C$14,2)*VLOOKUP($J133,'hist OI dimres'!$A$2:$C$14,2)*VLOOKUP($K133,'hist OI dimres'!$A$2:$C$14,2)*$E133)*4)/1000000)</f>
        <v>414.72</v>
      </c>
      <c r="N133" s="77">
        <f>$G133*(((VLOOKUP($H133,'hist OI dimres'!$A$2:$C$14,3)*VLOOKUP($I133,'hist OI dimres'!$A$2:$C$14,3)*VLOOKUP($J133,'hist OI dimres'!$A$2:$C$14,3)*VLOOKUP($K133,'hist OI dimres'!$A$2:$C$14,3)*$E133)*4)/1000000)</f>
        <v>5.8982400000000004</v>
      </c>
    </row>
    <row r="134" spans="1:14" ht="13">
      <c r="A134" s="16">
        <v>1</v>
      </c>
      <c r="B134" s="101" t="s">
        <v>682</v>
      </c>
      <c r="C134" s="102" t="s">
        <v>435</v>
      </c>
      <c r="D134" s="102" t="s">
        <v>871</v>
      </c>
      <c r="E134" s="87">
        <v>12</v>
      </c>
      <c r="F134" s="16" t="s">
        <v>712</v>
      </c>
      <c r="G134" s="16">
        <v>1</v>
      </c>
      <c r="H134" s="103" t="s">
        <v>940</v>
      </c>
      <c r="I134" s="103" t="s">
        <v>941</v>
      </c>
      <c r="J134" s="15">
        <v>1</v>
      </c>
      <c r="K134" s="15">
        <v>1</v>
      </c>
      <c r="L134" s="16">
        <v>2</v>
      </c>
      <c r="M134" s="77">
        <f>$G134*(((VLOOKUP($H134,'hist OI dimres'!$A$2:$C$14,2)*VLOOKUP($I134,'hist OI dimres'!$A$2:$C$14,2)*VLOOKUP($J134,'hist OI dimres'!$A$2:$C$14,2)*VLOOKUP($K134,'hist OI dimres'!$A$2:$C$14,2)*$E134)*4)/1000000)</f>
        <v>414.72</v>
      </c>
      <c r="N134" s="77">
        <f>$G134*(((VLOOKUP($H134,'hist OI dimres'!$A$2:$C$14,3)*VLOOKUP($I134,'hist OI dimres'!$A$2:$C$14,3)*VLOOKUP($J134,'hist OI dimres'!$A$2:$C$14,3)*VLOOKUP($K134,'hist OI dimres'!$A$2:$C$14,3)*$E134)*4)/1000000)</f>
        <v>5.8982400000000004</v>
      </c>
    </row>
    <row r="135" spans="1:14" ht="13">
      <c r="A135" s="16">
        <v>1</v>
      </c>
      <c r="B135" s="101" t="s">
        <v>669</v>
      </c>
      <c r="C135" s="102" t="s">
        <v>435</v>
      </c>
      <c r="D135" s="102" t="s">
        <v>871</v>
      </c>
      <c r="E135" s="87">
        <v>12</v>
      </c>
      <c r="F135" s="16" t="s">
        <v>712</v>
      </c>
      <c r="G135" s="16">
        <v>1</v>
      </c>
      <c r="H135" s="103" t="s">
        <v>940</v>
      </c>
      <c r="I135" s="103" t="s">
        <v>941</v>
      </c>
      <c r="J135" s="15">
        <v>1</v>
      </c>
      <c r="K135" s="15">
        <v>1</v>
      </c>
      <c r="L135" s="16">
        <v>2</v>
      </c>
      <c r="M135" s="77">
        <f>$G135*(((VLOOKUP($H135,'hist OI dimres'!$A$2:$C$14,2)*VLOOKUP($I135,'hist OI dimres'!$A$2:$C$14,2)*VLOOKUP($J135,'hist OI dimres'!$A$2:$C$14,2)*VLOOKUP($K135,'hist OI dimres'!$A$2:$C$14,2)*$E135)*4)/1000000)</f>
        <v>414.72</v>
      </c>
      <c r="N135" s="77">
        <f>$G135*(((VLOOKUP($H135,'hist OI dimres'!$A$2:$C$14,3)*VLOOKUP($I135,'hist OI dimres'!$A$2:$C$14,3)*VLOOKUP($J135,'hist OI dimres'!$A$2:$C$14,3)*VLOOKUP($K135,'hist OI dimres'!$A$2:$C$14,3)*$E135)*4)/1000000)</f>
        <v>5.8982400000000004</v>
      </c>
    </row>
    <row r="136" spans="1:14" ht="13">
      <c r="A136" s="16">
        <v>1</v>
      </c>
      <c r="B136" s="101" t="s">
        <v>247</v>
      </c>
      <c r="C136" s="102" t="s">
        <v>435</v>
      </c>
      <c r="D136" s="102" t="s">
        <v>871</v>
      </c>
      <c r="E136" s="87">
        <v>12</v>
      </c>
      <c r="F136" s="16" t="s">
        <v>712</v>
      </c>
      <c r="G136" s="16">
        <v>1</v>
      </c>
      <c r="H136" s="103" t="s">
        <v>940</v>
      </c>
      <c r="I136" s="103" t="s">
        <v>941</v>
      </c>
      <c r="J136" s="15">
        <v>1</v>
      </c>
      <c r="K136" s="15">
        <v>1</v>
      </c>
      <c r="L136" s="16">
        <v>2</v>
      </c>
      <c r="M136" s="77">
        <f>$G136*(((VLOOKUP($H136,'hist OI dimres'!$A$2:$C$14,2)*VLOOKUP($I136,'hist OI dimres'!$A$2:$C$14,2)*VLOOKUP($J136,'hist OI dimres'!$A$2:$C$14,2)*VLOOKUP($K136,'hist OI dimres'!$A$2:$C$14,2)*$E136)*4)/1000000)</f>
        <v>414.72</v>
      </c>
      <c r="N136" s="77">
        <f>$G136*(((VLOOKUP($H136,'hist OI dimres'!$A$2:$C$14,3)*VLOOKUP($I136,'hist OI dimres'!$A$2:$C$14,3)*VLOOKUP($J136,'hist OI dimres'!$A$2:$C$14,3)*VLOOKUP($K136,'hist OI dimres'!$A$2:$C$14,3)*$E136)*4)/1000000)</f>
        <v>5.8982400000000004</v>
      </c>
    </row>
    <row r="137" spans="1:14" ht="13">
      <c r="A137" s="16">
        <v>1</v>
      </c>
      <c r="B137" s="101" t="s">
        <v>248</v>
      </c>
      <c r="C137" s="102" t="s">
        <v>435</v>
      </c>
      <c r="D137" s="102" t="s">
        <v>871</v>
      </c>
      <c r="E137" s="87">
        <v>12</v>
      </c>
      <c r="F137" s="16" t="s">
        <v>712</v>
      </c>
      <c r="G137" s="16">
        <v>1</v>
      </c>
      <c r="H137" s="103" t="s">
        <v>940</v>
      </c>
      <c r="I137" s="103" t="s">
        <v>941</v>
      </c>
      <c r="J137" s="15">
        <v>1</v>
      </c>
      <c r="K137" s="15">
        <v>1</v>
      </c>
      <c r="L137" s="16">
        <v>2</v>
      </c>
      <c r="M137" s="77">
        <f>$G137*(((VLOOKUP($H137,'hist OI dimres'!$A$2:$C$14,2)*VLOOKUP($I137,'hist OI dimres'!$A$2:$C$14,2)*VLOOKUP($J137,'hist OI dimres'!$A$2:$C$14,2)*VLOOKUP($K137,'hist OI dimres'!$A$2:$C$14,2)*$E137)*4)/1000000)</f>
        <v>414.72</v>
      </c>
      <c r="N137" s="77">
        <f>$G137*(((VLOOKUP($H137,'hist OI dimres'!$A$2:$C$14,3)*VLOOKUP($I137,'hist OI dimres'!$A$2:$C$14,3)*VLOOKUP($J137,'hist OI dimres'!$A$2:$C$14,3)*VLOOKUP($K137,'hist OI dimres'!$A$2:$C$14,3)*$E137)*4)/1000000)</f>
        <v>5.8982400000000004</v>
      </c>
    </row>
    <row r="138" spans="1:14" ht="13">
      <c r="A138" s="16">
        <v>1</v>
      </c>
      <c r="B138" s="101" t="s">
        <v>249</v>
      </c>
      <c r="C138" s="102" t="s">
        <v>435</v>
      </c>
      <c r="D138" s="102" t="s">
        <v>871</v>
      </c>
      <c r="E138" s="87">
        <v>12</v>
      </c>
      <c r="F138" s="16" t="s">
        <v>712</v>
      </c>
      <c r="G138" s="16">
        <v>1</v>
      </c>
      <c r="H138" s="103" t="s">
        <v>940</v>
      </c>
      <c r="I138" s="103" t="s">
        <v>941</v>
      </c>
      <c r="J138" s="15">
        <v>1</v>
      </c>
      <c r="K138" s="15">
        <v>1</v>
      </c>
      <c r="L138" s="16">
        <v>2</v>
      </c>
      <c r="M138" s="77">
        <f>$G138*(((VLOOKUP($H138,'hist OI dimres'!$A$2:$C$14,2)*VLOOKUP($I138,'hist OI dimres'!$A$2:$C$14,2)*VLOOKUP($J138,'hist OI dimres'!$A$2:$C$14,2)*VLOOKUP($K138,'hist OI dimres'!$A$2:$C$14,2)*$E138)*4)/1000000)</f>
        <v>414.72</v>
      </c>
      <c r="N138" s="77">
        <f>$G138*(((VLOOKUP($H138,'hist OI dimres'!$A$2:$C$14,3)*VLOOKUP($I138,'hist OI dimres'!$A$2:$C$14,3)*VLOOKUP($J138,'hist OI dimres'!$A$2:$C$14,3)*VLOOKUP($K138,'hist OI dimres'!$A$2:$C$14,3)*$E138)*4)/1000000)</f>
        <v>5.8982400000000004</v>
      </c>
    </row>
    <row r="139" spans="1:14" ht="13">
      <c r="A139" s="16">
        <v>1</v>
      </c>
      <c r="B139" s="101" t="s">
        <v>1285</v>
      </c>
      <c r="C139" s="102" t="s">
        <v>435</v>
      </c>
      <c r="D139" s="102" t="s">
        <v>871</v>
      </c>
      <c r="E139" s="87">
        <v>12</v>
      </c>
      <c r="F139" s="16" t="s">
        <v>712</v>
      </c>
      <c r="G139" s="16">
        <v>1</v>
      </c>
      <c r="H139" s="103" t="s">
        <v>940</v>
      </c>
      <c r="I139" s="103" t="s">
        <v>941</v>
      </c>
      <c r="J139" s="15">
        <v>1</v>
      </c>
      <c r="K139" s="15">
        <v>1</v>
      </c>
      <c r="L139" s="16">
        <v>2</v>
      </c>
      <c r="M139" s="77">
        <f>$G139*(((VLOOKUP($H139,'hist OI dimres'!$A$2:$C$14,2)*VLOOKUP($I139,'hist OI dimres'!$A$2:$C$14,2)*VLOOKUP($J139,'hist OI dimres'!$A$2:$C$14,2)*VLOOKUP($K139,'hist OI dimres'!$A$2:$C$14,2)*$E139)*4)/1000000)</f>
        <v>414.72</v>
      </c>
      <c r="N139" s="77">
        <f>$G139*(((VLOOKUP($H139,'hist OI dimres'!$A$2:$C$14,3)*VLOOKUP($I139,'hist OI dimres'!$A$2:$C$14,3)*VLOOKUP($J139,'hist OI dimres'!$A$2:$C$14,3)*VLOOKUP($K139,'hist OI dimres'!$A$2:$C$14,3)*$E139)*4)/1000000)</f>
        <v>5.8982400000000004</v>
      </c>
    </row>
    <row r="140" spans="1:14" ht="13">
      <c r="A140" s="16">
        <v>1</v>
      </c>
      <c r="B140" s="101" t="s">
        <v>1287</v>
      </c>
      <c r="C140" s="102" t="s">
        <v>435</v>
      </c>
      <c r="D140" s="102" t="s">
        <v>871</v>
      </c>
      <c r="E140" s="87">
        <v>12</v>
      </c>
      <c r="F140" s="16" t="s">
        <v>712</v>
      </c>
      <c r="G140" s="16">
        <v>1</v>
      </c>
      <c r="H140" s="103" t="s">
        <v>940</v>
      </c>
      <c r="I140" s="103" t="s">
        <v>941</v>
      </c>
      <c r="J140" s="15">
        <v>1</v>
      </c>
      <c r="K140" s="15">
        <v>1</v>
      </c>
      <c r="L140" s="16">
        <v>2</v>
      </c>
      <c r="M140" s="77">
        <f>$G140*(((VLOOKUP($H140,'hist OI dimres'!$A$2:$C$14,2)*VLOOKUP($I140,'hist OI dimres'!$A$2:$C$14,2)*VLOOKUP($J140,'hist OI dimres'!$A$2:$C$14,2)*VLOOKUP($K140,'hist OI dimres'!$A$2:$C$14,2)*$E140)*4)/1000000)</f>
        <v>414.72</v>
      </c>
      <c r="N140" s="77">
        <f>$G140*(((VLOOKUP($H140,'hist OI dimres'!$A$2:$C$14,3)*VLOOKUP($I140,'hist OI dimres'!$A$2:$C$14,3)*VLOOKUP($J140,'hist OI dimres'!$A$2:$C$14,3)*VLOOKUP($K140,'hist OI dimres'!$A$2:$C$14,3)*$E140)*4)/1000000)</f>
        <v>5.8982400000000004</v>
      </c>
    </row>
    <row r="141" spans="1:14" ht="13">
      <c r="A141" s="16">
        <v>1</v>
      </c>
      <c r="B141" s="101" t="s">
        <v>520</v>
      </c>
      <c r="C141" s="102" t="s">
        <v>435</v>
      </c>
      <c r="D141" s="102" t="s">
        <v>871</v>
      </c>
      <c r="E141" s="87">
        <v>12</v>
      </c>
      <c r="F141" s="16" t="s">
        <v>712</v>
      </c>
      <c r="G141" s="16">
        <v>1</v>
      </c>
      <c r="H141" s="103" t="s">
        <v>940</v>
      </c>
      <c r="I141" s="103" t="s">
        <v>941</v>
      </c>
      <c r="J141" s="15">
        <v>1</v>
      </c>
      <c r="K141" s="15">
        <v>1</v>
      </c>
      <c r="L141" s="16">
        <v>2</v>
      </c>
      <c r="M141" s="77">
        <f>$G141*(((VLOOKUP($H141,'hist OI dimres'!$A$2:$C$14,2)*VLOOKUP($I141,'hist OI dimres'!$A$2:$C$14,2)*VLOOKUP($J141,'hist OI dimres'!$A$2:$C$14,2)*VLOOKUP($K141,'hist OI dimres'!$A$2:$C$14,2)*$E141)*4)/1000000)</f>
        <v>414.72</v>
      </c>
      <c r="N141" s="77">
        <f>$G141*(((VLOOKUP($H141,'hist OI dimres'!$A$2:$C$14,3)*VLOOKUP($I141,'hist OI dimres'!$A$2:$C$14,3)*VLOOKUP($J141,'hist OI dimres'!$A$2:$C$14,3)*VLOOKUP($K141,'hist OI dimres'!$A$2:$C$14,3)*$E141)*4)/1000000)</f>
        <v>5.8982400000000004</v>
      </c>
    </row>
    <row r="142" spans="1:14" ht="13">
      <c r="A142" s="16">
        <v>1</v>
      </c>
      <c r="B142" s="101" t="s">
        <v>258</v>
      </c>
      <c r="C142" s="102" t="s">
        <v>435</v>
      </c>
      <c r="D142" s="102" t="s">
        <v>871</v>
      </c>
      <c r="E142" s="87">
        <v>12</v>
      </c>
      <c r="F142" s="16" t="s">
        <v>712</v>
      </c>
      <c r="G142" s="16">
        <v>1</v>
      </c>
      <c r="H142" s="103" t="s">
        <v>940</v>
      </c>
      <c r="I142" s="103" t="s">
        <v>941</v>
      </c>
      <c r="J142" s="15">
        <v>1</v>
      </c>
      <c r="K142" s="15">
        <v>1</v>
      </c>
      <c r="L142" s="16">
        <v>2</v>
      </c>
      <c r="M142" s="77">
        <f>$G142*(((VLOOKUP($H142,'hist OI dimres'!$A$2:$C$14,2)*VLOOKUP($I142,'hist OI dimres'!$A$2:$C$14,2)*VLOOKUP($J142,'hist OI dimres'!$A$2:$C$14,2)*VLOOKUP($K142,'hist OI dimres'!$A$2:$C$14,2)*$E142)*4)/1000000)</f>
        <v>414.72</v>
      </c>
      <c r="N142" s="77">
        <f>$G142*(((VLOOKUP($H142,'hist OI dimres'!$A$2:$C$14,3)*VLOOKUP($I142,'hist OI dimres'!$A$2:$C$14,3)*VLOOKUP($J142,'hist OI dimres'!$A$2:$C$14,3)*VLOOKUP($K142,'hist OI dimres'!$A$2:$C$14,3)*$E142)*4)/1000000)</f>
        <v>5.8982400000000004</v>
      </c>
    </row>
    <row r="143" spans="1:14" ht="13">
      <c r="A143" s="16">
        <v>1</v>
      </c>
      <c r="B143" s="101" t="s">
        <v>1141</v>
      </c>
      <c r="C143" s="102" t="s">
        <v>435</v>
      </c>
      <c r="D143" s="102" t="s">
        <v>871</v>
      </c>
      <c r="E143" s="87">
        <v>12</v>
      </c>
      <c r="F143" s="16" t="s">
        <v>712</v>
      </c>
      <c r="G143" s="16">
        <v>1</v>
      </c>
      <c r="H143" s="103" t="s">
        <v>940</v>
      </c>
      <c r="I143" s="103" t="s">
        <v>941</v>
      </c>
      <c r="J143" s="15">
        <v>1</v>
      </c>
      <c r="K143" s="15">
        <v>1</v>
      </c>
      <c r="L143" s="16">
        <v>2</v>
      </c>
      <c r="M143" s="77">
        <f>$G143*(((VLOOKUP($H143,'hist OI dimres'!$A$2:$C$14,2)*VLOOKUP($I143,'hist OI dimres'!$A$2:$C$14,2)*VLOOKUP($J143,'hist OI dimres'!$A$2:$C$14,2)*VLOOKUP($K143,'hist OI dimres'!$A$2:$C$14,2)*$E143)*4)/1000000)</f>
        <v>414.72</v>
      </c>
      <c r="N143" s="77">
        <f>$G143*(((VLOOKUP($H143,'hist OI dimres'!$A$2:$C$14,3)*VLOOKUP($I143,'hist OI dimres'!$A$2:$C$14,3)*VLOOKUP($J143,'hist OI dimres'!$A$2:$C$14,3)*VLOOKUP($K143,'hist OI dimres'!$A$2:$C$14,3)*$E143)*4)/1000000)</f>
        <v>5.8982400000000004</v>
      </c>
    </row>
    <row r="144" spans="1:14" ht="13">
      <c r="A144" s="16">
        <v>1</v>
      </c>
      <c r="B144" s="101" t="s">
        <v>1143</v>
      </c>
      <c r="C144" s="102" t="s">
        <v>435</v>
      </c>
      <c r="D144" s="102" t="s">
        <v>871</v>
      </c>
      <c r="E144" s="87">
        <v>12</v>
      </c>
      <c r="F144" s="16" t="s">
        <v>712</v>
      </c>
      <c r="G144" s="16">
        <v>1</v>
      </c>
      <c r="H144" s="103" t="s">
        <v>940</v>
      </c>
      <c r="I144" s="103" t="s">
        <v>941</v>
      </c>
      <c r="J144" s="15">
        <v>1</v>
      </c>
      <c r="K144" s="15">
        <v>1</v>
      </c>
      <c r="L144" s="16">
        <v>2</v>
      </c>
      <c r="M144" s="77">
        <f>$G144*(((VLOOKUP($H144,'hist OI dimres'!$A$2:$C$14,2)*VLOOKUP($I144,'hist OI dimres'!$A$2:$C$14,2)*VLOOKUP($J144,'hist OI dimres'!$A$2:$C$14,2)*VLOOKUP($K144,'hist OI dimres'!$A$2:$C$14,2)*$E144)*4)/1000000)</f>
        <v>414.72</v>
      </c>
      <c r="N144" s="77">
        <f>$G144*(((VLOOKUP($H144,'hist OI dimres'!$A$2:$C$14,3)*VLOOKUP($I144,'hist OI dimres'!$A$2:$C$14,3)*VLOOKUP($J144,'hist OI dimres'!$A$2:$C$14,3)*VLOOKUP($K144,'hist OI dimres'!$A$2:$C$14,3)*$E144)*4)/1000000)</f>
        <v>5.8982400000000004</v>
      </c>
    </row>
    <row r="145" spans="1:14" ht="13">
      <c r="A145" s="16">
        <v>1</v>
      </c>
      <c r="B145" s="101" t="s">
        <v>259</v>
      </c>
      <c r="C145" s="102" t="s">
        <v>435</v>
      </c>
      <c r="D145" s="102" t="s">
        <v>871</v>
      </c>
      <c r="E145" s="87">
        <v>12</v>
      </c>
      <c r="F145" s="16" t="s">
        <v>712</v>
      </c>
      <c r="G145" s="16">
        <v>1</v>
      </c>
      <c r="H145" s="103" t="s">
        <v>940</v>
      </c>
      <c r="I145" s="103" t="s">
        <v>941</v>
      </c>
      <c r="J145" s="15">
        <v>1</v>
      </c>
      <c r="K145" s="15">
        <v>1</v>
      </c>
      <c r="L145" s="16">
        <v>2</v>
      </c>
      <c r="M145" s="77">
        <f>$G145*(((VLOOKUP($H145,'hist OI dimres'!$A$2:$C$14,2)*VLOOKUP($I145,'hist OI dimres'!$A$2:$C$14,2)*VLOOKUP($J145,'hist OI dimres'!$A$2:$C$14,2)*VLOOKUP($K145,'hist OI dimres'!$A$2:$C$14,2)*$E145)*4)/1000000)</f>
        <v>414.72</v>
      </c>
      <c r="N145" s="77">
        <f>$G145*(((VLOOKUP($H145,'hist OI dimres'!$A$2:$C$14,3)*VLOOKUP($I145,'hist OI dimres'!$A$2:$C$14,3)*VLOOKUP($J145,'hist OI dimres'!$A$2:$C$14,3)*VLOOKUP($K145,'hist OI dimres'!$A$2:$C$14,3)*$E145)*4)/1000000)</f>
        <v>5.8982400000000004</v>
      </c>
    </row>
    <row r="146" spans="1:14" ht="13">
      <c r="A146" s="16">
        <v>1</v>
      </c>
      <c r="B146" s="101" t="s">
        <v>272</v>
      </c>
      <c r="C146" s="102" t="s">
        <v>435</v>
      </c>
      <c r="D146" s="102" t="s">
        <v>871</v>
      </c>
      <c r="E146" s="87">
        <v>12</v>
      </c>
      <c r="F146" s="16" t="s">
        <v>712</v>
      </c>
      <c r="G146" s="16">
        <v>1</v>
      </c>
      <c r="H146" s="103" t="s">
        <v>940</v>
      </c>
      <c r="I146" s="103" t="s">
        <v>941</v>
      </c>
      <c r="J146" s="15">
        <v>1</v>
      </c>
      <c r="K146" s="15">
        <v>1</v>
      </c>
      <c r="L146" s="16">
        <v>2</v>
      </c>
      <c r="M146" s="77">
        <f>$G146*(((VLOOKUP($H146,'hist OI dimres'!$A$2:$C$14,2)*VLOOKUP($I146,'hist OI dimres'!$A$2:$C$14,2)*VLOOKUP($J146,'hist OI dimres'!$A$2:$C$14,2)*VLOOKUP($K146,'hist OI dimres'!$A$2:$C$14,2)*$E146)*4)/1000000)</f>
        <v>414.72</v>
      </c>
      <c r="N146" s="77">
        <f>$G146*(((VLOOKUP($H146,'hist OI dimres'!$A$2:$C$14,3)*VLOOKUP($I146,'hist OI dimres'!$A$2:$C$14,3)*VLOOKUP($J146,'hist OI dimres'!$A$2:$C$14,3)*VLOOKUP($K146,'hist OI dimres'!$A$2:$C$14,3)*$E146)*4)/1000000)</f>
        <v>5.8982400000000004</v>
      </c>
    </row>
    <row r="147" spans="1:14" ht="13">
      <c r="A147" s="16">
        <v>1</v>
      </c>
      <c r="B147" s="101" t="s">
        <v>273</v>
      </c>
      <c r="C147" s="102" t="s">
        <v>435</v>
      </c>
      <c r="D147" s="102" t="s">
        <v>871</v>
      </c>
      <c r="E147" s="87">
        <v>12</v>
      </c>
      <c r="F147" s="16" t="s">
        <v>712</v>
      </c>
      <c r="G147" s="16">
        <v>1</v>
      </c>
      <c r="H147" s="103" t="s">
        <v>940</v>
      </c>
      <c r="I147" s="103" t="s">
        <v>941</v>
      </c>
      <c r="J147" s="15">
        <v>1</v>
      </c>
      <c r="K147" s="15">
        <v>1</v>
      </c>
      <c r="L147" s="16">
        <v>2</v>
      </c>
      <c r="M147" s="77">
        <f>$G147*(((VLOOKUP($H147,'hist OI dimres'!$A$2:$C$14,2)*VLOOKUP($I147,'hist OI dimres'!$A$2:$C$14,2)*VLOOKUP($J147,'hist OI dimres'!$A$2:$C$14,2)*VLOOKUP($K147,'hist OI dimres'!$A$2:$C$14,2)*$E147)*4)/1000000)</f>
        <v>414.72</v>
      </c>
      <c r="N147" s="77">
        <f>$G147*(((VLOOKUP($H147,'hist OI dimres'!$A$2:$C$14,3)*VLOOKUP($I147,'hist OI dimres'!$A$2:$C$14,3)*VLOOKUP($J147,'hist OI dimres'!$A$2:$C$14,3)*VLOOKUP($K147,'hist OI dimres'!$A$2:$C$14,3)*$E147)*4)/1000000)</f>
        <v>5.8982400000000004</v>
      </c>
    </row>
    <row r="148" spans="1:14" ht="13">
      <c r="A148" s="16">
        <v>1</v>
      </c>
      <c r="B148" s="101" t="s">
        <v>274</v>
      </c>
      <c r="C148" s="102" t="s">
        <v>435</v>
      </c>
      <c r="D148" s="102" t="s">
        <v>871</v>
      </c>
      <c r="E148" s="87">
        <v>12</v>
      </c>
      <c r="F148" s="16" t="s">
        <v>712</v>
      </c>
      <c r="G148" s="16">
        <v>1</v>
      </c>
      <c r="H148" s="103" t="s">
        <v>940</v>
      </c>
      <c r="I148" s="103" t="s">
        <v>941</v>
      </c>
      <c r="J148" s="15">
        <v>1</v>
      </c>
      <c r="K148" s="15">
        <v>1</v>
      </c>
      <c r="L148" s="16">
        <v>2</v>
      </c>
      <c r="M148" s="77">
        <f>$G148*(((VLOOKUP($H148,'hist OI dimres'!$A$2:$C$14,2)*VLOOKUP($I148,'hist OI dimres'!$A$2:$C$14,2)*VLOOKUP($J148,'hist OI dimres'!$A$2:$C$14,2)*VLOOKUP($K148,'hist OI dimres'!$A$2:$C$14,2)*$E148)*4)/1000000)</f>
        <v>414.72</v>
      </c>
      <c r="N148" s="77">
        <f>$G148*(((VLOOKUP($H148,'hist OI dimres'!$A$2:$C$14,3)*VLOOKUP($I148,'hist OI dimres'!$A$2:$C$14,3)*VLOOKUP($J148,'hist OI dimres'!$A$2:$C$14,3)*VLOOKUP($K148,'hist OI dimres'!$A$2:$C$14,3)*$E148)*4)/1000000)</f>
        <v>5.8982400000000004</v>
      </c>
    </row>
    <row r="149" spans="1:14" ht="13">
      <c r="A149" s="16">
        <v>1</v>
      </c>
      <c r="B149" s="101" t="s">
        <v>493</v>
      </c>
      <c r="C149" s="102" t="s">
        <v>435</v>
      </c>
      <c r="D149" s="102" t="s">
        <v>871</v>
      </c>
      <c r="E149" s="87">
        <v>12</v>
      </c>
      <c r="F149" s="16" t="s">
        <v>712</v>
      </c>
      <c r="G149" s="16">
        <v>1</v>
      </c>
      <c r="H149" s="103" t="s">
        <v>940</v>
      </c>
      <c r="I149" s="103" t="s">
        <v>941</v>
      </c>
      <c r="J149" s="15">
        <v>1</v>
      </c>
      <c r="K149" s="15">
        <v>1</v>
      </c>
      <c r="L149" s="16">
        <v>2</v>
      </c>
      <c r="M149" s="77">
        <f>$G149*(((VLOOKUP($H149,'hist OI dimres'!$A$2:$C$14,2)*VLOOKUP($I149,'hist OI dimres'!$A$2:$C$14,2)*VLOOKUP($J149,'hist OI dimres'!$A$2:$C$14,2)*VLOOKUP($K149,'hist OI dimres'!$A$2:$C$14,2)*$E149)*4)/1000000)</f>
        <v>414.72</v>
      </c>
      <c r="N149" s="77">
        <f>$G149*(((VLOOKUP($H149,'hist OI dimres'!$A$2:$C$14,3)*VLOOKUP($I149,'hist OI dimres'!$A$2:$C$14,3)*VLOOKUP($J149,'hist OI dimres'!$A$2:$C$14,3)*VLOOKUP($K149,'hist OI dimres'!$A$2:$C$14,3)*$E149)*4)/1000000)</f>
        <v>5.8982400000000004</v>
      </c>
    </row>
    <row r="150" spans="1:14" ht="13">
      <c r="A150" s="16">
        <v>1</v>
      </c>
      <c r="B150" s="101" t="s">
        <v>494</v>
      </c>
      <c r="C150" s="102" t="s">
        <v>435</v>
      </c>
      <c r="D150" s="102" t="s">
        <v>871</v>
      </c>
      <c r="E150" s="87">
        <v>12</v>
      </c>
      <c r="F150" s="16" t="s">
        <v>712</v>
      </c>
      <c r="G150" s="16">
        <v>1</v>
      </c>
      <c r="H150" s="103" t="s">
        <v>940</v>
      </c>
      <c r="I150" s="103" t="s">
        <v>941</v>
      </c>
      <c r="J150" s="15">
        <v>1</v>
      </c>
      <c r="K150" s="15">
        <v>1</v>
      </c>
      <c r="L150" s="16">
        <v>2</v>
      </c>
      <c r="M150" s="77">
        <f>$G150*(((VLOOKUP($H150,'hist OI dimres'!$A$2:$C$14,2)*VLOOKUP($I150,'hist OI dimres'!$A$2:$C$14,2)*VLOOKUP($J150,'hist OI dimres'!$A$2:$C$14,2)*VLOOKUP($K150,'hist OI dimres'!$A$2:$C$14,2)*$E150)*4)/1000000)</f>
        <v>414.72</v>
      </c>
      <c r="N150" s="77">
        <f>$G150*(((VLOOKUP($H150,'hist OI dimres'!$A$2:$C$14,3)*VLOOKUP($I150,'hist OI dimres'!$A$2:$C$14,3)*VLOOKUP($J150,'hist OI dimres'!$A$2:$C$14,3)*VLOOKUP($K150,'hist OI dimres'!$A$2:$C$14,3)*$E150)*4)/1000000)</f>
        <v>5.8982400000000004</v>
      </c>
    </row>
    <row r="151" spans="1:14" ht="13">
      <c r="A151" s="16">
        <v>1</v>
      </c>
      <c r="B151" s="101" t="s">
        <v>495</v>
      </c>
      <c r="C151" s="102" t="s">
        <v>435</v>
      </c>
      <c r="D151" s="102" t="s">
        <v>871</v>
      </c>
      <c r="E151" s="87">
        <v>12</v>
      </c>
      <c r="F151" s="16" t="s">
        <v>712</v>
      </c>
      <c r="G151" s="16">
        <v>1</v>
      </c>
      <c r="H151" s="103" t="s">
        <v>940</v>
      </c>
      <c r="I151" s="103" t="s">
        <v>941</v>
      </c>
      <c r="J151" s="15">
        <v>1</v>
      </c>
      <c r="K151" s="15">
        <v>1</v>
      </c>
      <c r="L151" s="16">
        <v>2</v>
      </c>
      <c r="M151" s="77">
        <f>$G151*(((VLOOKUP($H151,'hist OI dimres'!$A$2:$C$14,2)*VLOOKUP($I151,'hist OI dimres'!$A$2:$C$14,2)*VLOOKUP($J151,'hist OI dimres'!$A$2:$C$14,2)*VLOOKUP($K151,'hist OI dimres'!$A$2:$C$14,2)*$E151)*4)/1000000)</f>
        <v>414.72</v>
      </c>
      <c r="N151" s="77">
        <f>$G151*(((VLOOKUP($H151,'hist OI dimres'!$A$2:$C$14,3)*VLOOKUP($I151,'hist OI dimres'!$A$2:$C$14,3)*VLOOKUP($J151,'hist OI dimres'!$A$2:$C$14,3)*VLOOKUP($K151,'hist OI dimres'!$A$2:$C$14,3)*$E151)*4)/1000000)</f>
        <v>5.8982400000000004</v>
      </c>
    </row>
    <row r="152" spans="1:14" ht="13">
      <c r="A152" s="16">
        <v>1</v>
      </c>
      <c r="B152" s="101" t="s">
        <v>496</v>
      </c>
      <c r="C152" s="102" t="s">
        <v>435</v>
      </c>
      <c r="D152" s="102" t="s">
        <v>871</v>
      </c>
      <c r="E152" s="87">
        <v>12</v>
      </c>
      <c r="F152" s="16" t="s">
        <v>712</v>
      </c>
      <c r="G152" s="16">
        <v>1</v>
      </c>
      <c r="H152" s="103" t="s">
        <v>940</v>
      </c>
      <c r="I152" s="103" t="s">
        <v>941</v>
      </c>
      <c r="J152" s="15">
        <v>1</v>
      </c>
      <c r="K152" s="15">
        <v>1</v>
      </c>
      <c r="L152" s="16">
        <v>2</v>
      </c>
      <c r="M152" s="77">
        <f>$G152*(((VLOOKUP($H152,'hist OI dimres'!$A$2:$C$14,2)*VLOOKUP($I152,'hist OI dimres'!$A$2:$C$14,2)*VLOOKUP($J152,'hist OI dimres'!$A$2:$C$14,2)*VLOOKUP($K152,'hist OI dimres'!$A$2:$C$14,2)*$E152)*4)/1000000)</f>
        <v>414.72</v>
      </c>
      <c r="N152" s="77">
        <f>$G152*(((VLOOKUP($H152,'hist OI dimres'!$A$2:$C$14,3)*VLOOKUP($I152,'hist OI dimres'!$A$2:$C$14,3)*VLOOKUP($J152,'hist OI dimres'!$A$2:$C$14,3)*VLOOKUP($K152,'hist OI dimres'!$A$2:$C$14,3)*$E152)*4)/1000000)</f>
        <v>5.8982400000000004</v>
      </c>
    </row>
    <row r="153" spans="1:14" ht="13">
      <c r="A153" s="16">
        <v>1</v>
      </c>
      <c r="B153" s="101" t="s">
        <v>497</v>
      </c>
      <c r="C153" s="102" t="s">
        <v>435</v>
      </c>
      <c r="D153" s="102" t="s">
        <v>871</v>
      </c>
      <c r="E153" s="87">
        <v>12</v>
      </c>
      <c r="F153" s="16" t="s">
        <v>712</v>
      </c>
      <c r="G153" s="16">
        <v>1</v>
      </c>
      <c r="H153" s="103" t="s">
        <v>940</v>
      </c>
      <c r="I153" s="103" t="s">
        <v>941</v>
      </c>
      <c r="J153" s="15">
        <v>1</v>
      </c>
      <c r="K153" s="15">
        <v>1</v>
      </c>
      <c r="L153" s="16">
        <v>2</v>
      </c>
      <c r="M153" s="77">
        <f>$G153*(((VLOOKUP($H153,'hist OI dimres'!$A$2:$C$14,2)*VLOOKUP($I153,'hist OI dimres'!$A$2:$C$14,2)*VLOOKUP($J153,'hist OI dimres'!$A$2:$C$14,2)*VLOOKUP($K153,'hist OI dimres'!$A$2:$C$14,2)*$E153)*4)/1000000)</f>
        <v>414.72</v>
      </c>
      <c r="N153" s="77">
        <f>$G153*(((VLOOKUP($H153,'hist OI dimres'!$A$2:$C$14,3)*VLOOKUP($I153,'hist OI dimres'!$A$2:$C$14,3)*VLOOKUP($J153,'hist OI dimres'!$A$2:$C$14,3)*VLOOKUP($K153,'hist OI dimres'!$A$2:$C$14,3)*$E153)*4)/1000000)</f>
        <v>5.8982400000000004</v>
      </c>
    </row>
    <row r="154" spans="1:14" ht="13">
      <c r="A154" s="16">
        <v>1</v>
      </c>
      <c r="B154" s="101" t="s">
        <v>498</v>
      </c>
      <c r="C154" s="102" t="s">
        <v>435</v>
      </c>
      <c r="D154" s="102" t="s">
        <v>871</v>
      </c>
      <c r="E154" s="87">
        <v>12</v>
      </c>
      <c r="F154" s="16" t="s">
        <v>712</v>
      </c>
      <c r="G154" s="16">
        <v>1</v>
      </c>
      <c r="H154" s="103" t="s">
        <v>940</v>
      </c>
      <c r="I154" s="103" t="s">
        <v>941</v>
      </c>
      <c r="J154" s="15">
        <v>1</v>
      </c>
      <c r="K154" s="15">
        <v>1</v>
      </c>
      <c r="L154" s="16">
        <v>2</v>
      </c>
      <c r="M154" s="77">
        <f>$G154*(((VLOOKUP($H154,'hist OI dimres'!$A$2:$C$14,2)*VLOOKUP($I154,'hist OI dimres'!$A$2:$C$14,2)*VLOOKUP($J154,'hist OI dimres'!$A$2:$C$14,2)*VLOOKUP($K154,'hist OI dimres'!$A$2:$C$14,2)*$E154)*4)/1000000)</f>
        <v>414.72</v>
      </c>
      <c r="N154" s="77">
        <f>$G154*(((VLOOKUP($H154,'hist OI dimres'!$A$2:$C$14,3)*VLOOKUP($I154,'hist OI dimres'!$A$2:$C$14,3)*VLOOKUP($J154,'hist OI dimres'!$A$2:$C$14,3)*VLOOKUP($K154,'hist OI dimres'!$A$2:$C$14,3)*$E154)*4)/1000000)</f>
        <v>5.8982400000000004</v>
      </c>
    </row>
    <row r="155" spans="1:14" ht="13">
      <c r="A155" s="16">
        <v>1</v>
      </c>
      <c r="B155" s="101" t="s">
        <v>499</v>
      </c>
      <c r="C155" s="102" t="s">
        <v>435</v>
      </c>
      <c r="D155" s="102" t="s">
        <v>871</v>
      </c>
      <c r="E155" s="87">
        <v>12</v>
      </c>
      <c r="F155" s="16" t="s">
        <v>712</v>
      </c>
      <c r="G155" s="16">
        <v>1</v>
      </c>
      <c r="H155" s="103" t="s">
        <v>940</v>
      </c>
      <c r="I155" s="103" t="s">
        <v>941</v>
      </c>
      <c r="J155" s="15">
        <v>1</v>
      </c>
      <c r="K155" s="15">
        <v>1</v>
      </c>
      <c r="L155" s="16">
        <v>2</v>
      </c>
      <c r="M155" s="77">
        <f>$G155*(((VLOOKUP($H155,'hist OI dimres'!$A$2:$C$14,2)*VLOOKUP($I155,'hist OI dimres'!$A$2:$C$14,2)*VLOOKUP($J155,'hist OI dimres'!$A$2:$C$14,2)*VLOOKUP($K155,'hist OI dimres'!$A$2:$C$14,2)*$E155)*4)/1000000)</f>
        <v>414.72</v>
      </c>
      <c r="N155" s="77">
        <f>$G155*(((VLOOKUP($H155,'hist OI dimres'!$A$2:$C$14,3)*VLOOKUP($I155,'hist OI dimres'!$A$2:$C$14,3)*VLOOKUP($J155,'hist OI dimres'!$A$2:$C$14,3)*VLOOKUP($K155,'hist OI dimres'!$A$2:$C$14,3)*$E155)*4)/1000000)</f>
        <v>5.8982400000000004</v>
      </c>
    </row>
    <row r="156" spans="1:14" ht="13">
      <c r="A156" s="16">
        <v>1</v>
      </c>
      <c r="B156" s="101" t="s">
        <v>500</v>
      </c>
      <c r="C156" s="102" t="s">
        <v>435</v>
      </c>
      <c r="D156" s="102" t="s">
        <v>871</v>
      </c>
      <c r="E156" s="87">
        <v>12</v>
      </c>
      <c r="F156" s="16" t="s">
        <v>712</v>
      </c>
      <c r="G156" s="16">
        <v>1</v>
      </c>
      <c r="H156" s="103" t="s">
        <v>940</v>
      </c>
      <c r="I156" s="103" t="s">
        <v>941</v>
      </c>
      <c r="J156" s="15">
        <v>1</v>
      </c>
      <c r="K156" s="15">
        <v>1</v>
      </c>
      <c r="L156" s="16">
        <v>2</v>
      </c>
      <c r="M156" s="77">
        <f>$G156*(((VLOOKUP($H156,'hist OI dimres'!$A$2:$C$14,2)*VLOOKUP($I156,'hist OI dimres'!$A$2:$C$14,2)*VLOOKUP($J156,'hist OI dimres'!$A$2:$C$14,2)*VLOOKUP($K156,'hist OI dimres'!$A$2:$C$14,2)*$E156)*4)/1000000)</f>
        <v>414.72</v>
      </c>
      <c r="N156" s="77">
        <f>$G156*(((VLOOKUP($H156,'hist OI dimres'!$A$2:$C$14,3)*VLOOKUP($I156,'hist OI dimres'!$A$2:$C$14,3)*VLOOKUP($J156,'hist OI dimres'!$A$2:$C$14,3)*VLOOKUP($K156,'hist OI dimres'!$A$2:$C$14,3)*$E156)*4)/1000000)</f>
        <v>5.8982400000000004</v>
      </c>
    </row>
    <row r="157" spans="1:14" ht="13">
      <c r="A157" s="16">
        <v>1</v>
      </c>
      <c r="B157" s="101" t="s">
        <v>501</v>
      </c>
      <c r="C157" s="102" t="s">
        <v>435</v>
      </c>
      <c r="D157" s="102" t="s">
        <v>871</v>
      </c>
      <c r="E157" s="87">
        <v>12</v>
      </c>
      <c r="F157" s="16" t="s">
        <v>712</v>
      </c>
      <c r="G157" s="16">
        <v>1</v>
      </c>
      <c r="H157" s="103" t="s">
        <v>940</v>
      </c>
      <c r="I157" s="103" t="s">
        <v>941</v>
      </c>
      <c r="J157" s="15">
        <v>1</v>
      </c>
      <c r="K157" s="15">
        <v>1</v>
      </c>
      <c r="L157" s="16">
        <v>2</v>
      </c>
      <c r="M157" s="77">
        <f>$G157*(((VLOOKUP($H157,'hist OI dimres'!$A$2:$C$14,2)*VLOOKUP($I157,'hist OI dimres'!$A$2:$C$14,2)*VLOOKUP($J157,'hist OI dimres'!$A$2:$C$14,2)*VLOOKUP($K157,'hist OI dimres'!$A$2:$C$14,2)*$E157)*4)/1000000)</f>
        <v>414.72</v>
      </c>
      <c r="N157" s="77">
        <f>$G157*(((VLOOKUP($H157,'hist OI dimres'!$A$2:$C$14,3)*VLOOKUP($I157,'hist OI dimres'!$A$2:$C$14,3)*VLOOKUP($J157,'hist OI dimres'!$A$2:$C$14,3)*VLOOKUP($K157,'hist OI dimres'!$A$2:$C$14,3)*$E157)*4)/1000000)</f>
        <v>5.8982400000000004</v>
      </c>
    </row>
    <row r="158" spans="1:14" ht="13">
      <c r="A158" s="16">
        <v>1</v>
      </c>
      <c r="B158" s="101" t="s">
        <v>502</v>
      </c>
      <c r="C158" s="102" t="s">
        <v>435</v>
      </c>
      <c r="D158" s="102" t="s">
        <v>871</v>
      </c>
      <c r="E158" s="87">
        <v>12</v>
      </c>
      <c r="F158" s="16" t="s">
        <v>712</v>
      </c>
      <c r="G158" s="16">
        <v>1</v>
      </c>
      <c r="H158" s="103" t="s">
        <v>940</v>
      </c>
      <c r="I158" s="103" t="s">
        <v>941</v>
      </c>
      <c r="J158" s="15">
        <v>1</v>
      </c>
      <c r="K158" s="15">
        <v>1</v>
      </c>
      <c r="L158" s="16">
        <v>2</v>
      </c>
      <c r="M158" s="77">
        <f>$G158*(((VLOOKUP($H158,'hist OI dimres'!$A$2:$C$14,2)*VLOOKUP($I158,'hist OI dimres'!$A$2:$C$14,2)*VLOOKUP($J158,'hist OI dimres'!$A$2:$C$14,2)*VLOOKUP($K158,'hist OI dimres'!$A$2:$C$14,2)*$E158)*4)/1000000)</f>
        <v>414.72</v>
      </c>
      <c r="N158" s="77">
        <f>$G158*(((VLOOKUP($H158,'hist OI dimres'!$A$2:$C$14,3)*VLOOKUP($I158,'hist OI dimres'!$A$2:$C$14,3)*VLOOKUP($J158,'hist OI dimres'!$A$2:$C$14,3)*VLOOKUP($K158,'hist OI dimres'!$A$2:$C$14,3)*$E158)*4)/1000000)</f>
        <v>5.8982400000000004</v>
      </c>
    </row>
    <row r="159" spans="1:14" ht="13">
      <c r="A159" s="16">
        <v>1</v>
      </c>
      <c r="B159" s="101" t="s">
        <v>503</v>
      </c>
      <c r="C159" s="102" t="s">
        <v>435</v>
      </c>
      <c r="D159" s="102" t="s">
        <v>871</v>
      </c>
      <c r="E159" s="87">
        <v>12</v>
      </c>
      <c r="F159" s="16" t="s">
        <v>712</v>
      </c>
      <c r="G159" s="16">
        <v>1</v>
      </c>
      <c r="H159" s="103" t="s">
        <v>940</v>
      </c>
      <c r="I159" s="103" t="s">
        <v>941</v>
      </c>
      <c r="J159" s="15">
        <v>1</v>
      </c>
      <c r="K159" s="15">
        <v>1</v>
      </c>
      <c r="L159" s="16">
        <v>2</v>
      </c>
      <c r="M159" s="77">
        <f>$G159*(((VLOOKUP($H159,'hist OI dimres'!$A$2:$C$14,2)*VLOOKUP($I159,'hist OI dimres'!$A$2:$C$14,2)*VLOOKUP($J159,'hist OI dimres'!$A$2:$C$14,2)*VLOOKUP($K159,'hist OI dimres'!$A$2:$C$14,2)*$E159)*4)/1000000)</f>
        <v>414.72</v>
      </c>
      <c r="N159" s="77">
        <f>$G159*(((VLOOKUP($H159,'hist OI dimres'!$A$2:$C$14,3)*VLOOKUP($I159,'hist OI dimres'!$A$2:$C$14,3)*VLOOKUP($J159,'hist OI dimres'!$A$2:$C$14,3)*VLOOKUP($K159,'hist OI dimres'!$A$2:$C$14,3)*$E159)*4)/1000000)</f>
        <v>5.8982400000000004</v>
      </c>
    </row>
    <row r="160" spans="1:14" ht="13">
      <c r="A160" s="16">
        <v>1</v>
      </c>
      <c r="B160" s="101" t="s">
        <v>504</v>
      </c>
      <c r="C160" s="102" t="s">
        <v>435</v>
      </c>
      <c r="D160" s="102" t="s">
        <v>871</v>
      </c>
      <c r="E160" s="87">
        <v>12</v>
      </c>
      <c r="F160" s="16" t="s">
        <v>712</v>
      </c>
      <c r="G160" s="16">
        <v>1</v>
      </c>
      <c r="H160" s="103" t="s">
        <v>940</v>
      </c>
      <c r="I160" s="103" t="s">
        <v>941</v>
      </c>
      <c r="J160" s="15">
        <v>1</v>
      </c>
      <c r="K160" s="15">
        <v>1</v>
      </c>
      <c r="L160" s="16">
        <v>2</v>
      </c>
      <c r="M160" s="77">
        <f>$G160*(((VLOOKUP($H160,'hist OI dimres'!$A$2:$C$14,2)*VLOOKUP($I160,'hist OI dimres'!$A$2:$C$14,2)*VLOOKUP($J160,'hist OI dimres'!$A$2:$C$14,2)*VLOOKUP($K160,'hist OI dimres'!$A$2:$C$14,2)*$E160)*4)/1000000)</f>
        <v>414.72</v>
      </c>
      <c r="N160" s="77">
        <f>$G160*(((VLOOKUP($H160,'hist OI dimres'!$A$2:$C$14,3)*VLOOKUP($I160,'hist OI dimres'!$A$2:$C$14,3)*VLOOKUP($J160,'hist OI dimres'!$A$2:$C$14,3)*VLOOKUP($K160,'hist OI dimres'!$A$2:$C$14,3)*$E160)*4)/1000000)</f>
        <v>5.8982400000000004</v>
      </c>
    </row>
    <row r="161" spans="1:14" ht="13">
      <c r="A161" s="16">
        <v>1</v>
      </c>
      <c r="B161" s="101" t="s">
        <v>505</v>
      </c>
      <c r="C161" s="102" t="s">
        <v>435</v>
      </c>
      <c r="D161" s="102" t="s">
        <v>871</v>
      </c>
      <c r="E161" s="87">
        <v>12</v>
      </c>
      <c r="F161" s="16" t="s">
        <v>712</v>
      </c>
      <c r="G161" s="16">
        <v>1</v>
      </c>
      <c r="H161" s="103" t="s">
        <v>940</v>
      </c>
      <c r="I161" s="103" t="s">
        <v>941</v>
      </c>
      <c r="J161" s="15">
        <v>1</v>
      </c>
      <c r="K161" s="15">
        <v>1</v>
      </c>
      <c r="L161" s="16">
        <v>2</v>
      </c>
      <c r="M161" s="77">
        <f>$G161*(((VLOOKUP($H161,'hist OI dimres'!$A$2:$C$14,2)*VLOOKUP($I161,'hist OI dimres'!$A$2:$C$14,2)*VLOOKUP($J161,'hist OI dimres'!$A$2:$C$14,2)*VLOOKUP($K161,'hist OI dimres'!$A$2:$C$14,2)*$E161)*4)/1000000)</f>
        <v>414.72</v>
      </c>
      <c r="N161" s="77">
        <f>$G161*(((VLOOKUP($H161,'hist OI dimres'!$A$2:$C$14,3)*VLOOKUP($I161,'hist OI dimres'!$A$2:$C$14,3)*VLOOKUP($J161,'hist OI dimres'!$A$2:$C$14,3)*VLOOKUP($K161,'hist OI dimres'!$A$2:$C$14,3)*$E161)*4)/1000000)</f>
        <v>5.8982400000000004</v>
      </c>
    </row>
    <row r="162" spans="1:14" ht="13">
      <c r="A162" s="16">
        <v>1</v>
      </c>
      <c r="B162" s="101" t="s">
        <v>506</v>
      </c>
      <c r="C162" s="102" t="s">
        <v>435</v>
      </c>
      <c r="D162" s="102" t="s">
        <v>871</v>
      </c>
      <c r="E162" s="87">
        <v>12</v>
      </c>
      <c r="F162" s="16" t="s">
        <v>712</v>
      </c>
      <c r="G162" s="16">
        <v>1</v>
      </c>
      <c r="H162" s="103" t="s">
        <v>940</v>
      </c>
      <c r="I162" s="103" t="s">
        <v>941</v>
      </c>
      <c r="J162" s="15">
        <v>1</v>
      </c>
      <c r="K162" s="15">
        <v>1</v>
      </c>
      <c r="L162" s="16">
        <v>2</v>
      </c>
      <c r="M162" s="77">
        <f>$G162*(((VLOOKUP($H162,'hist OI dimres'!$A$2:$C$14,2)*VLOOKUP($I162,'hist OI dimres'!$A$2:$C$14,2)*VLOOKUP($J162,'hist OI dimres'!$A$2:$C$14,2)*VLOOKUP($K162,'hist OI dimres'!$A$2:$C$14,2)*$E162)*4)/1000000)</f>
        <v>414.72</v>
      </c>
      <c r="N162" s="77">
        <f>$G162*(((VLOOKUP($H162,'hist OI dimres'!$A$2:$C$14,3)*VLOOKUP($I162,'hist OI dimres'!$A$2:$C$14,3)*VLOOKUP($J162,'hist OI dimres'!$A$2:$C$14,3)*VLOOKUP($K162,'hist OI dimres'!$A$2:$C$14,3)*$E162)*4)/1000000)</f>
        <v>5.8982400000000004</v>
      </c>
    </row>
    <row r="163" spans="1:14" ht="13">
      <c r="A163" s="16">
        <v>1</v>
      </c>
      <c r="B163" s="101" t="s">
        <v>507</v>
      </c>
      <c r="C163" s="102" t="s">
        <v>435</v>
      </c>
      <c r="D163" s="102" t="s">
        <v>871</v>
      </c>
      <c r="E163" s="87">
        <v>12</v>
      </c>
      <c r="F163" s="16" t="s">
        <v>712</v>
      </c>
      <c r="G163" s="16">
        <v>1</v>
      </c>
      <c r="H163" s="103" t="s">
        <v>940</v>
      </c>
      <c r="I163" s="103" t="s">
        <v>941</v>
      </c>
      <c r="J163" s="15">
        <v>1</v>
      </c>
      <c r="K163" s="15">
        <v>1</v>
      </c>
      <c r="L163" s="16">
        <v>2</v>
      </c>
      <c r="M163" s="77">
        <f>$G163*(((VLOOKUP($H163,'hist OI dimres'!$A$2:$C$14,2)*VLOOKUP($I163,'hist OI dimres'!$A$2:$C$14,2)*VLOOKUP($J163,'hist OI dimres'!$A$2:$C$14,2)*VLOOKUP($K163,'hist OI dimres'!$A$2:$C$14,2)*$E163)*4)/1000000)</f>
        <v>414.72</v>
      </c>
      <c r="N163" s="77">
        <f>$G163*(((VLOOKUP($H163,'hist OI dimres'!$A$2:$C$14,3)*VLOOKUP($I163,'hist OI dimres'!$A$2:$C$14,3)*VLOOKUP($J163,'hist OI dimres'!$A$2:$C$14,3)*VLOOKUP($K163,'hist OI dimres'!$A$2:$C$14,3)*$E163)*4)/1000000)</f>
        <v>5.8982400000000004</v>
      </c>
    </row>
    <row r="164" spans="1:14" ht="13">
      <c r="A164" s="16">
        <v>1</v>
      </c>
      <c r="B164" s="101" t="s">
        <v>508</v>
      </c>
      <c r="C164" s="102" t="s">
        <v>435</v>
      </c>
      <c r="D164" s="102" t="s">
        <v>871</v>
      </c>
      <c r="E164" s="87">
        <v>12</v>
      </c>
      <c r="F164" s="16" t="s">
        <v>712</v>
      </c>
      <c r="G164" s="16">
        <v>1</v>
      </c>
      <c r="H164" s="103" t="s">
        <v>940</v>
      </c>
      <c r="I164" s="103" t="s">
        <v>941</v>
      </c>
      <c r="J164" s="15">
        <v>1</v>
      </c>
      <c r="K164" s="15">
        <v>1</v>
      </c>
      <c r="L164" s="16">
        <v>2</v>
      </c>
      <c r="M164" s="77">
        <f>$G164*(((VLOOKUP($H164,'hist OI dimres'!$A$2:$C$14,2)*VLOOKUP($I164,'hist OI dimres'!$A$2:$C$14,2)*VLOOKUP($J164,'hist OI dimres'!$A$2:$C$14,2)*VLOOKUP($K164,'hist OI dimres'!$A$2:$C$14,2)*$E164)*4)/1000000)</f>
        <v>414.72</v>
      </c>
      <c r="N164" s="77">
        <f>$G164*(((VLOOKUP($H164,'hist OI dimres'!$A$2:$C$14,3)*VLOOKUP($I164,'hist OI dimres'!$A$2:$C$14,3)*VLOOKUP($J164,'hist OI dimres'!$A$2:$C$14,3)*VLOOKUP($K164,'hist OI dimres'!$A$2:$C$14,3)*$E164)*4)/1000000)</f>
        <v>5.8982400000000004</v>
      </c>
    </row>
    <row r="165" spans="1:14" ht="13">
      <c r="A165" s="16">
        <v>1</v>
      </c>
      <c r="B165" s="101" t="s">
        <v>509</v>
      </c>
      <c r="C165" s="102" t="s">
        <v>435</v>
      </c>
      <c r="D165" s="102" t="s">
        <v>871</v>
      </c>
      <c r="E165" s="87">
        <v>12</v>
      </c>
      <c r="F165" s="16" t="s">
        <v>712</v>
      </c>
      <c r="G165" s="16">
        <v>1</v>
      </c>
      <c r="H165" s="103" t="s">
        <v>940</v>
      </c>
      <c r="I165" s="103" t="s">
        <v>941</v>
      </c>
      <c r="J165" s="15">
        <v>1</v>
      </c>
      <c r="K165" s="15">
        <v>1</v>
      </c>
      <c r="L165" s="16">
        <v>2</v>
      </c>
      <c r="M165" s="77">
        <f>$G165*(((VLOOKUP($H165,'hist OI dimres'!$A$2:$C$14,2)*VLOOKUP($I165,'hist OI dimres'!$A$2:$C$14,2)*VLOOKUP($J165,'hist OI dimres'!$A$2:$C$14,2)*VLOOKUP($K165,'hist OI dimres'!$A$2:$C$14,2)*$E165)*4)/1000000)</f>
        <v>414.72</v>
      </c>
      <c r="N165" s="77">
        <f>$G165*(((VLOOKUP($H165,'hist OI dimres'!$A$2:$C$14,3)*VLOOKUP($I165,'hist OI dimres'!$A$2:$C$14,3)*VLOOKUP($J165,'hist OI dimres'!$A$2:$C$14,3)*VLOOKUP($K165,'hist OI dimres'!$A$2:$C$14,3)*$E165)*4)/1000000)</f>
        <v>5.8982400000000004</v>
      </c>
    </row>
    <row r="166" spans="1:14" ht="13">
      <c r="A166" s="16">
        <v>1</v>
      </c>
      <c r="B166" s="101" t="s">
        <v>510</v>
      </c>
      <c r="C166" s="102" t="s">
        <v>435</v>
      </c>
      <c r="D166" s="102" t="s">
        <v>871</v>
      </c>
      <c r="E166" s="87">
        <v>12</v>
      </c>
      <c r="F166" s="16" t="s">
        <v>712</v>
      </c>
      <c r="G166" s="16">
        <v>1</v>
      </c>
      <c r="H166" s="103" t="s">
        <v>940</v>
      </c>
      <c r="I166" s="103" t="s">
        <v>941</v>
      </c>
      <c r="J166" s="15">
        <v>1</v>
      </c>
      <c r="K166" s="15">
        <v>1</v>
      </c>
      <c r="L166" s="16">
        <v>2</v>
      </c>
      <c r="M166" s="77">
        <f>$G166*(((VLOOKUP($H166,'hist OI dimres'!$A$2:$C$14,2)*VLOOKUP($I166,'hist OI dimres'!$A$2:$C$14,2)*VLOOKUP($J166,'hist OI dimres'!$A$2:$C$14,2)*VLOOKUP($K166,'hist OI dimres'!$A$2:$C$14,2)*$E166)*4)/1000000)</f>
        <v>414.72</v>
      </c>
      <c r="N166" s="77">
        <f>$G166*(((VLOOKUP($H166,'hist OI dimres'!$A$2:$C$14,3)*VLOOKUP($I166,'hist OI dimres'!$A$2:$C$14,3)*VLOOKUP($J166,'hist OI dimres'!$A$2:$C$14,3)*VLOOKUP($K166,'hist OI dimres'!$A$2:$C$14,3)*$E166)*4)/1000000)</f>
        <v>5.8982400000000004</v>
      </c>
    </row>
    <row r="167" spans="1:14" ht="13">
      <c r="A167" s="16">
        <v>1</v>
      </c>
      <c r="B167" s="101" t="s">
        <v>511</v>
      </c>
      <c r="C167" s="102" t="s">
        <v>435</v>
      </c>
      <c r="D167" s="102" t="s">
        <v>871</v>
      </c>
      <c r="E167" s="87">
        <v>12</v>
      </c>
      <c r="F167" s="16" t="s">
        <v>712</v>
      </c>
      <c r="G167" s="16">
        <v>1</v>
      </c>
      <c r="H167" s="103" t="s">
        <v>940</v>
      </c>
      <c r="I167" s="103" t="s">
        <v>941</v>
      </c>
      <c r="J167" s="15">
        <v>1</v>
      </c>
      <c r="K167" s="15">
        <v>1</v>
      </c>
      <c r="L167" s="16">
        <v>2</v>
      </c>
      <c r="M167" s="77">
        <f>$G167*(((VLOOKUP($H167,'hist OI dimres'!$A$2:$C$14,2)*VLOOKUP($I167,'hist OI dimres'!$A$2:$C$14,2)*VLOOKUP($J167,'hist OI dimres'!$A$2:$C$14,2)*VLOOKUP($K167,'hist OI dimres'!$A$2:$C$14,2)*$E167)*4)/1000000)</f>
        <v>414.72</v>
      </c>
      <c r="N167" s="77">
        <f>$G167*(((VLOOKUP($H167,'hist OI dimres'!$A$2:$C$14,3)*VLOOKUP($I167,'hist OI dimres'!$A$2:$C$14,3)*VLOOKUP($J167,'hist OI dimres'!$A$2:$C$14,3)*VLOOKUP($K167,'hist OI dimres'!$A$2:$C$14,3)*$E167)*4)/1000000)</f>
        <v>5.8982400000000004</v>
      </c>
    </row>
    <row r="168" spans="1:14" ht="13">
      <c r="A168" s="16">
        <v>1</v>
      </c>
      <c r="B168" s="101" t="s">
        <v>512</v>
      </c>
      <c r="C168" s="102" t="s">
        <v>435</v>
      </c>
      <c r="D168" s="102" t="s">
        <v>871</v>
      </c>
      <c r="E168" s="87">
        <v>12</v>
      </c>
      <c r="F168" s="16" t="s">
        <v>712</v>
      </c>
      <c r="G168" s="16">
        <v>1</v>
      </c>
      <c r="H168" s="103" t="s">
        <v>940</v>
      </c>
      <c r="I168" s="103" t="s">
        <v>941</v>
      </c>
      <c r="J168" s="15">
        <v>1</v>
      </c>
      <c r="K168" s="15">
        <v>1</v>
      </c>
      <c r="L168" s="16">
        <v>2</v>
      </c>
      <c r="M168" s="77">
        <f>$G168*(((VLOOKUP($H168,'hist OI dimres'!$A$2:$C$14,2)*VLOOKUP($I168,'hist OI dimres'!$A$2:$C$14,2)*VLOOKUP($J168,'hist OI dimres'!$A$2:$C$14,2)*VLOOKUP($K168,'hist OI dimres'!$A$2:$C$14,2)*$E168)*4)/1000000)</f>
        <v>414.72</v>
      </c>
      <c r="N168" s="77">
        <f>$G168*(((VLOOKUP($H168,'hist OI dimres'!$A$2:$C$14,3)*VLOOKUP($I168,'hist OI dimres'!$A$2:$C$14,3)*VLOOKUP($J168,'hist OI dimres'!$A$2:$C$14,3)*VLOOKUP($K168,'hist OI dimres'!$A$2:$C$14,3)*$E168)*4)/1000000)</f>
        <v>5.8982400000000004</v>
      </c>
    </row>
    <row r="169" spans="1:14" ht="13">
      <c r="A169" s="16">
        <v>1</v>
      </c>
      <c r="B169" s="101" t="s">
        <v>513</v>
      </c>
      <c r="C169" s="102" t="s">
        <v>435</v>
      </c>
      <c r="D169" s="102" t="s">
        <v>871</v>
      </c>
      <c r="E169" s="87">
        <v>12</v>
      </c>
      <c r="F169" s="16" t="s">
        <v>712</v>
      </c>
      <c r="G169" s="16">
        <v>1</v>
      </c>
      <c r="H169" s="103" t="s">
        <v>940</v>
      </c>
      <c r="I169" s="103" t="s">
        <v>941</v>
      </c>
      <c r="J169" s="15">
        <v>1</v>
      </c>
      <c r="K169" s="15">
        <v>1</v>
      </c>
      <c r="L169" s="16">
        <v>2</v>
      </c>
      <c r="M169" s="77">
        <f>$G169*(((VLOOKUP($H169,'hist OI dimres'!$A$2:$C$14,2)*VLOOKUP($I169,'hist OI dimres'!$A$2:$C$14,2)*VLOOKUP($J169,'hist OI dimres'!$A$2:$C$14,2)*VLOOKUP($K169,'hist OI dimres'!$A$2:$C$14,2)*$E169)*4)/1000000)</f>
        <v>414.72</v>
      </c>
      <c r="N169" s="77">
        <f>$G169*(((VLOOKUP($H169,'hist OI dimres'!$A$2:$C$14,3)*VLOOKUP($I169,'hist OI dimres'!$A$2:$C$14,3)*VLOOKUP($J169,'hist OI dimres'!$A$2:$C$14,3)*VLOOKUP($K169,'hist OI dimres'!$A$2:$C$14,3)*$E169)*4)/1000000)</f>
        <v>5.8982400000000004</v>
      </c>
    </row>
    <row r="170" spans="1:14" ht="13">
      <c r="A170" s="16">
        <v>1</v>
      </c>
      <c r="B170" s="101" t="s">
        <v>514</v>
      </c>
      <c r="C170" s="102" t="s">
        <v>435</v>
      </c>
      <c r="D170" s="102" t="s">
        <v>871</v>
      </c>
      <c r="E170" s="87">
        <v>12</v>
      </c>
      <c r="F170" s="16" t="s">
        <v>712</v>
      </c>
      <c r="G170" s="16">
        <v>1</v>
      </c>
      <c r="H170" s="103" t="s">
        <v>940</v>
      </c>
      <c r="I170" s="103" t="s">
        <v>941</v>
      </c>
      <c r="J170" s="15">
        <v>1</v>
      </c>
      <c r="K170" s="15">
        <v>1</v>
      </c>
      <c r="L170" s="16">
        <v>2</v>
      </c>
      <c r="M170" s="77">
        <f>$G170*(((VLOOKUP($H170,'hist OI dimres'!$A$2:$C$14,2)*VLOOKUP($I170,'hist OI dimres'!$A$2:$C$14,2)*VLOOKUP($J170,'hist OI dimres'!$A$2:$C$14,2)*VLOOKUP($K170,'hist OI dimres'!$A$2:$C$14,2)*$E170)*4)/1000000)</f>
        <v>414.72</v>
      </c>
      <c r="N170" s="77">
        <f>$G170*(((VLOOKUP($H170,'hist OI dimres'!$A$2:$C$14,3)*VLOOKUP($I170,'hist OI dimres'!$A$2:$C$14,3)*VLOOKUP($J170,'hist OI dimres'!$A$2:$C$14,3)*VLOOKUP($K170,'hist OI dimres'!$A$2:$C$14,3)*$E170)*4)/1000000)</f>
        <v>5.8982400000000004</v>
      </c>
    </row>
    <row r="171" spans="1:14" ht="13">
      <c r="A171" s="16">
        <v>1</v>
      </c>
      <c r="B171" s="101" t="s">
        <v>515</v>
      </c>
      <c r="C171" s="102" t="s">
        <v>435</v>
      </c>
      <c r="D171" s="102" t="s">
        <v>871</v>
      </c>
      <c r="E171" s="87">
        <v>12</v>
      </c>
      <c r="F171" s="16" t="s">
        <v>712</v>
      </c>
      <c r="G171" s="16">
        <v>1</v>
      </c>
      <c r="H171" s="103" t="s">
        <v>940</v>
      </c>
      <c r="I171" s="103" t="s">
        <v>941</v>
      </c>
      <c r="J171" s="15">
        <v>1</v>
      </c>
      <c r="K171" s="15">
        <v>1</v>
      </c>
      <c r="L171" s="16">
        <v>2</v>
      </c>
      <c r="M171" s="77">
        <f>$G171*(((VLOOKUP($H171,'hist OI dimres'!$A$2:$C$14,2)*VLOOKUP($I171,'hist OI dimres'!$A$2:$C$14,2)*VLOOKUP($J171,'hist OI dimres'!$A$2:$C$14,2)*VLOOKUP($K171,'hist OI dimres'!$A$2:$C$14,2)*$E171)*4)/1000000)</f>
        <v>414.72</v>
      </c>
      <c r="N171" s="77">
        <f>$G171*(((VLOOKUP($H171,'hist OI dimres'!$A$2:$C$14,3)*VLOOKUP($I171,'hist OI dimres'!$A$2:$C$14,3)*VLOOKUP($J171,'hist OI dimres'!$A$2:$C$14,3)*VLOOKUP($K171,'hist OI dimres'!$A$2:$C$14,3)*$E171)*4)/1000000)</f>
        <v>5.8982400000000004</v>
      </c>
    </row>
    <row r="172" spans="1:14" ht="13">
      <c r="A172" s="16">
        <v>1</v>
      </c>
      <c r="B172" s="101" t="s">
        <v>516</v>
      </c>
      <c r="C172" s="102" t="s">
        <v>435</v>
      </c>
      <c r="D172" s="102" t="s">
        <v>871</v>
      </c>
      <c r="E172" s="87">
        <v>12</v>
      </c>
      <c r="F172" s="16" t="s">
        <v>712</v>
      </c>
      <c r="G172" s="16">
        <v>1</v>
      </c>
      <c r="H172" s="103" t="s">
        <v>940</v>
      </c>
      <c r="I172" s="103" t="s">
        <v>941</v>
      </c>
      <c r="J172" s="15">
        <v>1</v>
      </c>
      <c r="K172" s="15">
        <v>1</v>
      </c>
      <c r="L172" s="16">
        <v>2</v>
      </c>
      <c r="M172" s="77">
        <f>$G172*(((VLOOKUP($H172,'hist OI dimres'!$A$2:$C$14,2)*VLOOKUP($I172,'hist OI dimres'!$A$2:$C$14,2)*VLOOKUP($J172,'hist OI dimres'!$A$2:$C$14,2)*VLOOKUP($K172,'hist OI dimres'!$A$2:$C$14,2)*$E172)*4)/1000000)</f>
        <v>414.72</v>
      </c>
      <c r="N172" s="77">
        <f>$G172*(((VLOOKUP($H172,'hist OI dimres'!$A$2:$C$14,3)*VLOOKUP($I172,'hist OI dimres'!$A$2:$C$14,3)*VLOOKUP($J172,'hist OI dimres'!$A$2:$C$14,3)*VLOOKUP($K172,'hist OI dimres'!$A$2:$C$14,3)*$E172)*4)/1000000)</f>
        <v>5.8982400000000004</v>
      </c>
    </row>
    <row r="173" spans="1:14" ht="13">
      <c r="A173" s="16">
        <v>1</v>
      </c>
      <c r="B173" s="101" t="s">
        <v>282</v>
      </c>
      <c r="C173" s="102" t="s">
        <v>435</v>
      </c>
      <c r="D173" s="102" t="s">
        <v>871</v>
      </c>
      <c r="E173" s="87">
        <v>12</v>
      </c>
      <c r="F173" s="16" t="s">
        <v>712</v>
      </c>
      <c r="G173" s="16">
        <v>1</v>
      </c>
      <c r="H173" s="103" t="s">
        <v>940</v>
      </c>
      <c r="I173" s="103" t="s">
        <v>941</v>
      </c>
      <c r="J173" s="15">
        <v>1</v>
      </c>
      <c r="K173" s="15">
        <v>1</v>
      </c>
      <c r="L173" s="16">
        <v>2</v>
      </c>
      <c r="M173" s="77">
        <f>$G173*(((VLOOKUP($H173,'hist OI dimres'!$A$2:$C$14,2)*VLOOKUP($I173,'hist OI dimres'!$A$2:$C$14,2)*VLOOKUP($J173,'hist OI dimres'!$A$2:$C$14,2)*VLOOKUP($K173,'hist OI dimres'!$A$2:$C$14,2)*$E173)*4)/1000000)</f>
        <v>414.72</v>
      </c>
      <c r="N173" s="77">
        <f>$G173*(((VLOOKUP($H173,'hist OI dimres'!$A$2:$C$14,3)*VLOOKUP($I173,'hist OI dimres'!$A$2:$C$14,3)*VLOOKUP($J173,'hist OI dimres'!$A$2:$C$14,3)*VLOOKUP($K173,'hist OI dimres'!$A$2:$C$14,3)*$E173)*4)/1000000)</f>
        <v>5.8982400000000004</v>
      </c>
    </row>
    <row r="174" spans="1:14" ht="13">
      <c r="A174" s="16">
        <v>1</v>
      </c>
      <c r="B174" s="101" t="s">
        <v>283</v>
      </c>
      <c r="C174" s="102" t="s">
        <v>435</v>
      </c>
      <c r="D174" s="102" t="s">
        <v>871</v>
      </c>
      <c r="E174" s="87">
        <v>12</v>
      </c>
      <c r="F174" s="16" t="s">
        <v>712</v>
      </c>
      <c r="G174" s="16">
        <v>1</v>
      </c>
      <c r="H174" s="103" t="s">
        <v>940</v>
      </c>
      <c r="I174" s="103" t="s">
        <v>941</v>
      </c>
      <c r="J174" s="15">
        <v>1</v>
      </c>
      <c r="K174" s="15">
        <v>1</v>
      </c>
      <c r="L174" s="16">
        <v>2</v>
      </c>
      <c r="M174" s="77">
        <f>$G174*(((VLOOKUP($H174,'hist OI dimres'!$A$2:$C$14,2)*VLOOKUP($I174,'hist OI dimres'!$A$2:$C$14,2)*VLOOKUP($J174,'hist OI dimres'!$A$2:$C$14,2)*VLOOKUP($K174,'hist OI dimres'!$A$2:$C$14,2)*$E174)*4)/1000000)</f>
        <v>414.72</v>
      </c>
      <c r="N174" s="77">
        <f>$G174*(((VLOOKUP($H174,'hist OI dimres'!$A$2:$C$14,3)*VLOOKUP($I174,'hist OI dimres'!$A$2:$C$14,3)*VLOOKUP($J174,'hist OI dimres'!$A$2:$C$14,3)*VLOOKUP($K174,'hist OI dimres'!$A$2:$C$14,3)*$E174)*4)/1000000)</f>
        <v>5.8982400000000004</v>
      </c>
    </row>
    <row r="175" spans="1:14" ht="13">
      <c r="A175" s="16">
        <v>1</v>
      </c>
      <c r="B175" s="101" t="s">
        <v>284</v>
      </c>
      <c r="C175" s="102" t="s">
        <v>435</v>
      </c>
      <c r="D175" s="102" t="s">
        <v>871</v>
      </c>
      <c r="E175" s="87">
        <v>12</v>
      </c>
      <c r="F175" s="16" t="s">
        <v>712</v>
      </c>
      <c r="G175" s="16">
        <v>1</v>
      </c>
      <c r="H175" s="103" t="s">
        <v>940</v>
      </c>
      <c r="I175" s="103" t="s">
        <v>941</v>
      </c>
      <c r="J175" s="15">
        <v>1</v>
      </c>
      <c r="K175" s="15">
        <v>1</v>
      </c>
      <c r="L175" s="16">
        <v>2</v>
      </c>
      <c r="M175" s="77">
        <f>$G175*(((VLOOKUP($H175,'hist OI dimres'!$A$2:$C$14,2)*VLOOKUP($I175,'hist OI dimres'!$A$2:$C$14,2)*VLOOKUP($J175,'hist OI dimres'!$A$2:$C$14,2)*VLOOKUP($K175,'hist OI dimres'!$A$2:$C$14,2)*$E175)*4)/1000000)</f>
        <v>414.72</v>
      </c>
      <c r="N175" s="77">
        <f>$G175*(((VLOOKUP($H175,'hist OI dimres'!$A$2:$C$14,3)*VLOOKUP($I175,'hist OI dimres'!$A$2:$C$14,3)*VLOOKUP($J175,'hist OI dimres'!$A$2:$C$14,3)*VLOOKUP($K175,'hist OI dimres'!$A$2:$C$14,3)*$E175)*4)/1000000)</f>
        <v>5.8982400000000004</v>
      </c>
    </row>
    <row r="176" spans="1:14" ht="13">
      <c r="A176" s="16">
        <v>1</v>
      </c>
      <c r="B176" s="101" t="s">
        <v>285</v>
      </c>
      <c r="C176" s="102" t="s">
        <v>435</v>
      </c>
      <c r="D176" s="102" t="s">
        <v>871</v>
      </c>
      <c r="E176" s="87">
        <v>12</v>
      </c>
      <c r="F176" s="16" t="s">
        <v>712</v>
      </c>
      <c r="G176" s="16">
        <v>1</v>
      </c>
      <c r="H176" s="103" t="s">
        <v>940</v>
      </c>
      <c r="I176" s="103" t="s">
        <v>941</v>
      </c>
      <c r="J176" s="15">
        <v>1</v>
      </c>
      <c r="K176" s="15">
        <v>1</v>
      </c>
      <c r="L176" s="16">
        <v>2</v>
      </c>
      <c r="M176" s="77">
        <f>$G176*(((VLOOKUP($H176,'hist OI dimres'!$A$2:$C$14,2)*VLOOKUP($I176,'hist OI dimres'!$A$2:$C$14,2)*VLOOKUP($J176,'hist OI dimres'!$A$2:$C$14,2)*VLOOKUP($K176,'hist OI dimres'!$A$2:$C$14,2)*$E176)*4)/1000000)</f>
        <v>414.72</v>
      </c>
      <c r="N176" s="77">
        <f>$G176*(((VLOOKUP($H176,'hist OI dimres'!$A$2:$C$14,3)*VLOOKUP($I176,'hist OI dimres'!$A$2:$C$14,3)*VLOOKUP($J176,'hist OI dimres'!$A$2:$C$14,3)*VLOOKUP($K176,'hist OI dimres'!$A$2:$C$14,3)*$E176)*4)/1000000)</f>
        <v>5.8982400000000004</v>
      </c>
    </row>
    <row r="177" spans="1:14" ht="13">
      <c r="A177" s="16">
        <v>1</v>
      </c>
      <c r="B177" s="101" t="s">
        <v>286</v>
      </c>
      <c r="C177" s="102" t="s">
        <v>435</v>
      </c>
      <c r="D177" s="102" t="s">
        <v>871</v>
      </c>
      <c r="E177" s="87">
        <v>12</v>
      </c>
      <c r="F177" s="16" t="s">
        <v>712</v>
      </c>
      <c r="G177" s="16">
        <v>1</v>
      </c>
      <c r="H177" s="103" t="s">
        <v>940</v>
      </c>
      <c r="I177" s="103" t="s">
        <v>941</v>
      </c>
      <c r="J177" s="15">
        <v>1</v>
      </c>
      <c r="K177" s="15">
        <v>1</v>
      </c>
      <c r="L177" s="16">
        <v>2</v>
      </c>
      <c r="M177" s="77">
        <f>$G177*(((VLOOKUP($H177,'hist OI dimres'!$A$2:$C$14,2)*VLOOKUP($I177,'hist OI dimres'!$A$2:$C$14,2)*VLOOKUP($J177,'hist OI dimres'!$A$2:$C$14,2)*VLOOKUP($K177,'hist OI dimres'!$A$2:$C$14,2)*$E177)*4)/1000000)</f>
        <v>414.72</v>
      </c>
      <c r="N177" s="77">
        <f>$G177*(((VLOOKUP($H177,'hist OI dimres'!$A$2:$C$14,3)*VLOOKUP($I177,'hist OI dimres'!$A$2:$C$14,3)*VLOOKUP($J177,'hist OI dimres'!$A$2:$C$14,3)*VLOOKUP($K177,'hist OI dimres'!$A$2:$C$14,3)*$E177)*4)/1000000)</f>
        <v>5.8982400000000004</v>
      </c>
    </row>
    <row r="178" spans="1:14" ht="13">
      <c r="A178" s="16">
        <v>1</v>
      </c>
      <c r="B178" s="101" t="s">
        <v>759</v>
      </c>
      <c r="C178" s="102" t="s">
        <v>435</v>
      </c>
      <c r="D178" s="102" t="s">
        <v>871</v>
      </c>
      <c r="E178" s="87">
        <v>12</v>
      </c>
      <c r="F178" s="16" t="s">
        <v>712</v>
      </c>
      <c r="G178" s="16">
        <v>1</v>
      </c>
      <c r="H178" s="103" t="s">
        <v>940</v>
      </c>
      <c r="I178" s="103" t="s">
        <v>941</v>
      </c>
      <c r="J178" s="15">
        <v>1</v>
      </c>
      <c r="K178" s="15">
        <v>1</v>
      </c>
      <c r="L178" s="16">
        <v>2</v>
      </c>
      <c r="M178" s="77">
        <f>$G178*(((VLOOKUP($H178,'hist OI dimres'!$A$2:$C$14,2)*VLOOKUP($I178,'hist OI dimres'!$A$2:$C$14,2)*VLOOKUP($J178,'hist OI dimres'!$A$2:$C$14,2)*VLOOKUP($K178,'hist OI dimres'!$A$2:$C$14,2)*$E178)*4)/1000000)</f>
        <v>414.72</v>
      </c>
      <c r="N178" s="77">
        <f>$G178*(((VLOOKUP($H178,'hist OI dimres'!$A$2:$C$14,3)*VLOOKUP($I178,'hist OI dimres'!$A$2:$C$14,3)*VLOOKUP($J178,'hist OI dimres'!$A$2:$C$14,3)*VLOOKUP($K178,'hist OI dimres'!$A$2:$C$14,3)*$E178)*4)/1000000)</f>
        <v>5.8982400000000004</v>
      </c>
    </row>
    <row r="179" spans="1:14" ht="13">
      <c r="A179" s="16">
        <v>1</v>
      </c>
      <c r="B179" s="101" t="s">
        <v>760</v>
      </c>
      <c r="C179" s="102" t="s">
        <v>435</v>
      </c>
      <c r="D179" s="102" t="s">
        <v>871</v>
      </c>
      <c r="E179" s="87">
        <v>12</v>
      </c>
      <c r="F179" s="16" t="s">
        <v>712</v>
      </c>
      <c r="G179" s="16">
        <v>1</v>
      </c>
      <c r="H179" s="103" t="s">
        <v>940</v>
      </c>
      <c r="I179" s="103" t="s">
        <v>941</v>
      </c>
      <c r="J179" s="15">
        <v>1</v>
      </c>
      <c r="K179" s="15">
        <v>1</v>
      </c>
      <c r="L179" s="16">
        <v>2</v>
      </c>
      <c r="M179" s="77">
        <f>$G179*(((VLOOKUP($H179,'hist OI dimres'!$A$2:$C$14,2)*VLOOKUP($I179,'hist OI dimres'!$A$2:$C$14,2)*VLOOKUP($J179,'hist OI dimres'!$A$2:$C$14,2)*VLOOKUP($K179,'hist OI dimres'!$A$2:$C$14,2)*$E179)*4)/1000000)</f>
        <v>414.72</v>
      </c>
      <c r="N179" s="77">
        <f>$G179*(((VLOOKUP($H179,'hist OI dimres'!$A$2:$C$14,3)*VLOOKUP($I179,'hist OI dimres'!$A$2:$C$14,3)*VLOOKUP($J179,'hist OI dimres'!$A$2:$C$14,3)*VLOOKUP($K179,'hist OI dimres'!$A$2:$C$14,3)*$E179)*4)/1000000)</f>
        <v>5.8982400000000004</v>
      </c>
    </row>
    <row r="180" spans="1:14" ht="13">
      <c r="A180" s="16">
        <v>1</v>
      </c>
      <c r="B180" s="101" t="s">
        <v>761</v>
      </c>
      <c r="C180" s="102" t="s">
        <v>435</v>
      </c>
      <c r="D180" s="102" t="s">
        <v>871</v>
      </c>
      <c r="E180" s="87">
        <v>12</v>
      </c>
      <c r="F180" s="16" t="s">
        <v>712</v>
      </c>
      <c r="G180" s="16">
        <v>1</v>
      </c>
      <c r="H180" s="103" t="s">
        <v>940</v>
      </c>
      <c r="I180" s="103" t="s">
        <v>941</v>
      </c>
      <c r="J180" s="15">
        <v>1</v>
      </c>
      <c r="K180" s="15">
        <v>1</v>
      </c>
      <c r="L180" s="16">
        <v>2</v>
      </c>
      <c r="M180" s="77">
        <f>$G180*(((VLOOKUP($H180,'hist OI dimres'!$A$2:$C$14,2)*VLOOKUP($I180,'hist OI dimres'!$A$2:$C$14,2)*VLOOKUP($J180,'hist OI dimres'!$A$2:$C$14,2)*VLOOKUP($K180,'hist OI dimres'!$A$2:$C$14,2)*$E180)*4)/1000000)</f>
        <v>414.72</v>
      </c>
      <c r="N180" s="77">
        <f>$G180*(((VLOOKUP($H180,'hist OI dimres'!$A$2:$C$14,3)*VLOOKUP($I180,'hist OI dimres'!$A$2:$C$14,3)*VLOOKUP($J180,'hist OI dimres'!$A$2:$C$14,3)*VLOOKUP($K180,'hist OI dimres'!$A$2:$C$14,3)*$E180)*4)/1000000)</f>
        <v>5.8982400000000004</v>
      </c>
    </row>
    <row r="181" spans="1:14" ht="13">
      <c r="A181" s="16">
        <v>1</v>
      </c>
      <c r="B181" s="101" t="s">
        <v>524</v>
      </c>
      <c r="C181" s="102" t="s">
        <v>435</v>
      </c>
      <c r="D181" s="102" t="s">
        <v>871</v>
      </c>
      <c r="E181" s="87">
        <v>12</v>
      </c>
      <c r="F181" s="16" t="s">
        <v>712</v>
      </c>
      <c r="G181" s="16">
        <v>1</v>
      </c>
      <c r="H181" s="103" t="s">
        <v>940</v>
      </c>
      <c r="I181" s="103" t="s">
        <v>941</v>
      </c>
      <c r="J181" s="15">
        <v>1</v>
      </c>
      <c r="K181" s="15">
        <v>1</v>
      </c>
      <c r="L181" s="16">
        <v>2</v>
      </c>
      <c r="M181" s="77">
        <f>$G181*(((VLOOKUP($H181,'hist OI dimres'!$A$2:$C$14,2)*VLOOKUP($I181,'hist OI dimres'!$A$2:$C$14,2)*VLOOKUP($J181,'hist OI dimres'!$A$2:$C$14,2)*VLOOKUP($K181,'hist OI dimres'!$A$2:$C$14,2)*$E181)*4)/1000000)</f>
        <v>414.72</v>
      </c>
      <c r="N181" s="77">
        <f>$G181*(((VLOOKUP($H181,'hist OI dimres'!$A$2:$C$14,3)*VLOOKUP($I181,'hist OI dimres'!$A$2:$C$14,3)*VLOOKUP($J181,'hist OI dimres'!$A$2:$C$14,3)*VLOOKUP($K181,'hist OI dimres'!$A$2:$C$14,3)*$E181)*4)/1000000)</f>
        <v>5.8982400000000004</v>
      </c>
    </row>
    <row r="182" spans="1:14" ht="13">
      <c r="A182" s="16">
        <v>1</v>
      </c>
      <c r="B182" s="101" t="s">
        <v>525</v>
      </c>
      <c r="C182" s="102" t="s">
        <v>435</v>
      </c>
      <c r="D182" s="102" t="s">
        <v>871</v>
      </c>
      <c r="E182" s="87">
        <v>12</v>
      </c>
      <c r="F182" s="16" t="s">
        <v>712</v>
      </c>
      <c r="G182" s="16">
        <v>1</v>
      </c>
      <c r="H182" s="103" t="s">
        <v>940</v>
      </c>
      <c r="I182" s="103" t="s">
        <v>941</v>
      </c>
      <c r="J182" s="15">
        <v>1</v>
      </c>
      <c r="K182" s="15">
        <v>1</v>
      </c>
      <c r="L182" s="16">
        <v>2</v>
      </c>
      <c r="M182" s="77">
        <f>$G182*(((VLOOKUP($H182,'hist OI dimres'!$A$2:$C$14,2)*VLOOKUP($I182,'hist OI dimres'!$A$2:$C$14,2)*VLOOKUP($J182,'hist OI dimres'!$A$2:$C$14,2)*VLOOKUP($K182,'hist OI dimres'!$A$2:$C$14,2)*$E182)*4)/1000000)</f>
        <v>414.72</v>
      </c>
      <c r="N182" s="77">
        <f>$G182*(((VLOOKUP($H182,'hist OI dimres'!$A$2:$C$14,3)*VLOOKUP($I182,'hist OI dimres'!$A$2:$C$14,3)*VLOOKUP($J182,'hist OI dimres'!$A$2:$C$14,3)*VLOOKUP($K182,'hist OI dimres'!$A$2:$C$14,3)*$E182)*4)/1000000)</f>
        <v>5.8982400000000004</v>
      </c>
    </row>
    <row r="183" spans="1:14" ht="13">
      <c r="A183" s="16">
        <v>1</v>
      </c>
      <c r="B183" s="101" t="s">
        <v>526</v>
      </c>
      <c r="C183" s="102" t="s">
        <v>435</v>
      </c>
      <c r="D183" s="102" t="s">
        <v>871</v>
      </c>
      <c r="E183" s="87">
        <v>12</v>
      </c>
      <c r="F183" s="16" t="s">
        <v>712</v>
      </c>
      <c r="G183" s="16">
        <v>1</v>
      </c>
      <c r="H183" s="103" t="s">
        <v>940</v>
      </c>
      <c r="I183" s="103" t="s">
        <v>941</v>
      </c>
      <c r="J183" s="15">
        <v>1</v>
      </c>
      <c r="K183" s="15">
        <v>1</v>
      </c>
      <c r="L183" s="16">
        <v>2</v>
      </c>
      <c r="M183" s="77">
        <f>$G183*(((VLOOKUP($H183,'hist OI dimres'!$A$2:$C$14,2)*VLOOKUP($I183,'hist OI dimres'!$A$2:$C$14,2)*VLOOKUP($J183,'hist OI dimres'!$A$2:$C$14,2)*VLOOKUP($K183,'hist OI dimres'!$A$2:$C$14,2)*$E183)*4)/1000000)</f>
        <v>414.72</v>
      </c>
      <c r="N183" s="77">
        <f>$G183*(((VLOOKUP($H183,'hist OI dimres'!$A$2:$C$14,3)*VLOOKUP($I183,'hist OI dimres'!$A$2:$C$14,3)*VLOOKUP($J183,'hist OI dimres'!$A$2:$C$14,3)*VLOOKUP($K183,'hist OI dimres'!$A$2:$C$14,3)*$E183)*4)/1000000)</f>
        <v>5.8982400000000004</v>
      </c>
    </row>
    <row r="184" spans="1:14" ht="13">
      <c r="A184" s="16">
        <v>1</v>
      </c>
      <c r="B184" s="101" t="s">
        <v>527</v>
      </c>
      <c r="C184" s="102" t="s">
        <v>435</v>
      </c>
      <c r="D184" s="102" t="s">
        <v>871</v>
      </c>
      <c r="E184" s="87">
        <v>12</v>
      </c>
      <c r="F184" s="16" t="s">
        <v>712</v>
      </c>
      <c r="G184" s="16">
        <v>1</v>
      </c>
      <c r="H184" s="103" t="s">
        <v>940</v>
      </c>
      <c r="I184" s="103" t="s">
        <v>941</v>
      </c>
      <c r="J184" s="15">
        <v>1</v>
      </c>
      <c r="K184" s="15">
        <v>1</v>
      </c>
      <c r="L184" s="16">
        <v>2</v>
      </c>
      <c r="M184" s="77">
        <f>$G184*(((VLOOKUP($H184,'hist OI dimres'!$A$2:$C$14,2)*VLOOKUP($I184,'hist OI dimres'!$A$2:$C$14,2)*VLOOKUP($J184,'hist OI dimres'!$A$2:$C$14,2)*VLOOKUP($K184,'hist OI dimres'!$A$2:$C$14,2)*$E184)*4)/1000000)</f>
        <v>414.72</v>
      </c>
      <c r="N184" s="77">
        <f>$G184*(((VLOOKUP($H184,'hist OI dimres'!$A$2:$C$14,3)*VLOOKUP($I184,'hist OI dimres'!$A$2:$C$14,3)*VLOOKUP($J184,'hist OI dimres'!$A$2:$C$14,3)*VLOOKUP($K184,'hist OI dimres'!$A$2:$C$14,3)*$E184)*4)/1000000)</f>
        <v>5.8982400000000004</v>
      </c>
    </row>
    <row r="185" spans="1:14" ht="13">
      <c r="A185" s="16">
        <v>1</v>
      </c>
      <c r="B185" s="101" t="s">
        <v>528</v>
      </c>
      <c r="C185" s="102" t="s">
        <v>435</v>
      </c>
      <c r="D185" s="102" t="s">
        <v>871</v>
      </c>
      <c r="E185" s="87">
        <v>12</v>
      </c>
      <c r="F185" s="16" t="s">
        <v>712</v>
      </c>
      <c r="G185" s="16">
        <v>1</v>
      </c>
      <c r="H185" s="103" t="s">
        <v>940</v>
      </c>
      <c r="I185" s="103" t="s">
        <v>941</v>
      </c>
      <c r="J185" s="15">
        <v>1</v>
      </c>
      <c r="K185" s="15">
        <v>1</v>
      </c>
      <c r="L185" s="16">
        <v>2</v>
      </c>
      <c r="M185" s="77">
        <f>$G185*(((VLOOKUP($H185,'hist OI dimres'!$A$2:$C$14,2)*VLOOKUP($I185,'hist OI dimres'!$A$2:$C$14,2)*VLOOKUP($J185,'hist OI dimres'!$A$2:$C$14,2)*VLOOKUP($K185,'hist OI dimres'!$A$2:$C$14,2)*$E185)*4)/1000000)</f>
        <v>414.72</v>
      </c>
      <c r="N185" s="77">
        <f>$G185*(((VLOOKUP($H185,'hist OI dimres'!$A$2:$C$14,3)*VLOOKUP($I185,'hist OI dimres'!$A$2:$C$14,3)*VLOOKUP($J185,'hist OI dimres'!$A$2:$C$14,3)*VLOOKUP($K185,'hist OI dimres'!$A$2:$C$14,3)*$E185)*4)/1000000)</f>
        <v>5.8982400000000004</v>
      </c>
    </row>
    <row r="186" spans="1:14" ht="13">
      <c r="A186" s="16">
        <v>1</v>
      </c>
      <c r="B186" s="101" t="s">
        <v>529</v>
      </c>
      <c r="C186" s="102" t="s">
        <v>435</v>
      </c>
      <c r="D186" s="102" t="s">
        <v>871</v>
      </c>
      <c r="E186" s="87">
        <v>12</v>
      </c>
      <c r="F186" s="16" t="s">
        <v>712</v>
      </c>
      <c r="G186" s="16">
        <v>1</v>
      </c>
      <c r="H186" s="103" t="s">
        <v>940</v>
      </c>
      <c r="I186" s="103" t="s">
        <v>941</v>
      </c>
      <c r="J186" s="15">
        <v>1</v>
      </c>
      <c r="K186" s="15">
        <v>1</v>
      </c>
      <c r="L186" s="16">
        <v>2</v>
      </c>
      <c r="M186" s="77">
        <f>$G186*(((VLOOKUP($H186,'hist OI dimres'!$A$2:$C$14,2)*VLOOKUP($I186,'hist OI dimres'!$A$2:$C$14,2)*VLOOKUP($J186,'hist OI dimres'!$A$2:$C$14,2)*VLOOKUP($K186,'hist OI dimres'!$A$2:$C$14,2)*$E186)*4)/1000000)</f>
        <v>414.72</v>
      </c>
      <c r="N186" s="77">
        <f>$G186*(((VLOOKUP($H186,'hist OI dimres'!$A$2:$C$14,3)*VLOOKUP($I186,'hist OI dimres'!$A$2:$C$14,3)*VLOOKUP($J186,'hist OI dimres'!$A$2:$C$14,3)*VLOOKUP($K186,'hist OI dimres'!$A$2:$C$14,3)*$E186)*4)/1000000)</f>
        <v>5.8982400000000004</v>
      </c>
    </row>
    <row r="187" spans="1:14" ht="13">
      <c r="A187" s="16">
        <v>1</v>
      </c>
      <c r="B187" s="101" t="s">
        <v>530</v>
      </c>
      <c r="C187" s="102" t="s">
        <v>435</v>
      </c>
      <c r="D187" s="102" t="s">
        <v>871</v>
      </c>
      <c r="E187" s="87">
        <v>12</v>
      </c>
      <c r="F187" s="16" t="s">
        <v>712</v>
      </c>
      <c r="G187" s="16">
        <v>1</v>
      </c>
      <c r="H187" s="103" t="s">
        <v>940</v>
      </c>
      <c r="I187" s="103" t="s">
        <v>941</v>
      </c>
      <c r="J187" s="15">
        <v>1</v>
      </c>
      <c r="K187" s="15">
        <v>1</v>
      </c>
      <c r="L187" s="16">
        <v>2</v>
      </c>
      <c r="M187" s="77">
        <f>$G187*(((VLOOKUP($H187,'hist OI dimres'!$A$2:$C$14,2)*VLOOKUP($I187,'hist OI dimres'!$A$2:$C$14,2)*VLOOKUP($J187,'hist OI dimres'!$A$2:$C$14,2)*VLOOKUP($K187,'hist OI dimres'!$A$2:$C$14,2)*$E187)*4)/1000000)</f>
        <v>414.72</v>
      </c>
      <c r="N187" s="77">
        <f>$G187*(((VLOOKUP($H187,'hist OI dimres'!$A$2:$C$14,3)*VLOOKUP($I187,'hist OI dimres'!$A$2:$C$14,3)*VLOOKUP($J187,'hist OI dimres'!$A$2:$C$14,3)*VLOOKUP($K187,'hist OI dimres'!$A$2:$C$14,3)*$E187)*4)/1000000)</f>
        <v>5.8982400000000004</v>
      </c>
    </row>
    <row r="188" spans="1:14" ht="13">
      <c r="A188" s="16">
        <v>1</v>
      </c>
      <c r="B188" s="101" t="s">
        <v>385</v>
      </c>
      <c r="C188" s="102" t="s">
        <v>435</v>
      </c>
      <c r="D188" s="102" t="s">
        <v>871</v>
      </c>
      <c r="E188" s="87">
        <v>12</v>
      </c>
      <c r="F188" s="16" t="s">
        <v>712</v>
      </c>
      <c r="G188" s="16">
        <v>1</v>
      </c>
      <c r="H188" s="103" t="s">
        <v>940</v>
      </c>
      <c r="I188" s="103" t="s">
        <v>941</v>
      </c>
      <c r="J188" s="15">
        <v>1</v>
      </c>
      <c r="K188" s="15">
        <v>1</v>
      </c>
      <c r="L188" s="16">
        <v>2</v>
      </c>
      <c r="M188" s="77">
        <f>$G188*(((VLOOKUP($H188,'hist OI dimres'!$A$2:$C$14,2)*VLOOKUP($I188,'hist OI dimres'!$A$2:$C$14,2)*VLOOKUP($J188,'hist OI dimres'!$A$2:$C$14,2)*VLOOKUP($K188,'hist OI dimres'!$A$2:$C$14,2)*$E188)*4)/1000000)</f>
        <v>414.72</v>
      </c>
      <c r="N188" s="77">
        <f>$G188*(((VLOOKUP($H188,'hist OI dimres'!$A$2:$C$14,3)*VLOOKUP($I188,'hist OI dimres'!$A$2:$C$14,3)*VLOOKUP($J188,'hist OI dimres'!$A$2:$C$14,3)*VLOOKUP($K188,'hist OI dimres'!$A$2:$C$14,3)*$E188)*4)/1000000)</f>
        <v>5.8982400000000004</v>
      </c>
    </row>
    <row r="189" spans="1:14" ht="13">
      <c r="A189" s="16">
        <v>1</v>
      </c>
      <c r="B189" s="101" t="s">
        <v>386</v>
      </c>
      <c r="C189" s="102" t="s">
        <v>435</v>
      </c>
      <c r="D189" s="102" t="s">
        <v>871</v>
      </c>
      <c r="E189" s="87">
        <v>12</v>
      </c>
      <c r="F189" s="16" t="s">
        <v>712</v>
      </c>
      <c r="G189" s="16">
        <v>1</v>
      </c>
      <c r="H189" s="103" t="s">
        <v>940</v>
      </c>
      <c r="I189" s="103" t="s">
        <v>941</v>
      </c>
      <c r="J189" s="15">
        <v>1</v>
      </c>
      <c r="K189" s="15">
        <v>1</v>
      </c>
      <c r="L189" s="16">
        <v>2</v>
      </c>
      <c r="M189" s="77">
        <f>$G189*(((VLOOKUP($H189,'hist OI dimres'!$A$2:$C$14,2)*VLOOKUP($I189,'hist OI dimres'!$A$2:$C$14,2)*VLOOKUP($J189,'hist OI dimres'!$A$2:$C$14,2)*VLOOKUP($K189,'hist OI dimres'!$A$2:$C$14,2)*$E189)*4)/1000000)</f>
        <v>414.72</v>
      </c>
      <c r="N189" s="77">
        <f>$G189*(((VLOOKUP($H189,'hist OI dimres'!$A$2:$C$14,3)*VLOOKUP($I189,'hist OI dimres'!$A$2:$C$14,3)*VLOOKUP($J189,'hist OI dimres'!$A$2:$C$14,3)*VLOOKUP($K189,'hist OI dimres'!$A$2:$C$14,3)*$E189)*4)/1000000)</f>
        <v>5.8982400000000004</v>
      </c>
    </row>
    <row r="190" spans="1:14" ht="13">
      <c r="A190" s="16">
        <v>1</v>
      </c>
      <c r="B190" s="101" t="s">
        <v>387</v>
      </c>
      <c r="C190" s="102" t="s">
        <v>435</v>
      </c>
      <c r="D190" s="102" t="s">
        <v>871</v>
      </c>
      <c r="E190" s="87">
        <v>12</v>
      </c>
      <c r="F190" s="16" t="s">
        <v>712</v>
      </c>
      <c r="G190" s="16">
        <v>1</v>
      </c>
      <c r="H190" s="103" t="s">
        <v>940</v>
      </c>
      <c r="I190" s="103" t="s">
        <v>941</v>
      </c>
      <c r="J190" s="15">
        <v>1</v>
      </c>
      <c r="K190" s="15">
        <v>1</v>
      </c>
      <c r="L190" s="16">
        <v>2</v>
      </c>
      <c r="M190" s="77">
        <f>$G190*(((VLOOKUP($H190,'hist OI dimres'!$A$2:$C$14,2)*VLOOKUP($I190,'hist OI dimres'!$A$2:$C$14,2)*VLOOKUP($J190,'hist OI dimres'!$A$2:$C$14,2)*VLOOKUP($K190,'hist OI dimres'!$A$2:$C$14,2)*$E190)*4)/1000000)</f>
        <v>414.72</v>
      </c>
      <c r="N190" s="77">
        <f>$G190*(((VLOOKUP($H190,'hist OI dimres'!$A$2:$C$14,3)*VLOOKUP($I190,'hist OI dimres'!$A$2:$C$14,3)*VLOOKUP($J190,'hist OI dimres'!$A$2:$C$14,3)*VLOOKUP($K190,'hist OI dimres'!$A$2:$C$14,3)*$E190)*4)/1000000)</f>
        <v>5.8982400000000004</v>
      </c>
    </row>
    <row r="191" spans="1:14" ht="13">
      <c r="A191" s="16">
        <v>1</v>
      </c>
      <c r="B191" s="101" t="s">
        <v>388</v>
      </c>
      <c r="C191" s="102" t="s">
        <v>435</v>
      </c>
      <c r="D191" s="102" t="s">
        <v>871</v>
      </c>
      <c r="E191" s="87">
        <v>12</v>
      </c>
      <c r="F191" s="16" t="s">
        <v>712</v>
      </c>
      <c r="G191" s="16">
        <v>1</v>
      </c>
      <c r="H191" s="103" t="s">
        <v>940</v>
      </c>
      <c r="I191" s="103" t="s">
        <v>941</v>
      </c>
      <c r="J191" s="15">
        <v>1</v>
      </c>
      <c r="K191" s="15">
        <v>1</v>
      </c>
      <c r="L191" s="16">
        <v>2</v>
      </c>
      <c r="M191" s="77">
        <f>$G191*(((VLOOKUP($H191,'hist OI dimres'!$A$2:$C$14,2)*VLOOKUP($I191,'hist OI dimres'!$A$2:$C$14,2)*VLOOKUP($J191,'hist OI dimres'!$A$2:$C$14,2)*VLOOKUP($K191,'hist OI dimres'!$A$2:$C$14,2)*$E191)*4)/1000000)</f>
        <v>414.72</v>
      </c>
      <c r="N191" s="77">
        <f>$G191*(((VLOOKUP($H191,'hist OI dimres'!$A$2:$C$14,3)*VLOOKUP($I191,'hist OI dimres'!$A$2:$C$14,3)*VLOOKUP($J191,'hist OI dimres'!$A$2:$C$14,3)*VLOOKUP($K191,'hist OI dimres'!$A$2:$C$14,3)*$E191)*4)/1000000)</f>
        <v>5.8982400000000004</v>
      </c>
    </row>
    <row r="192" spans="1:14" ht="13">
      <c r="A192" s="16">
        <v>1</v>
      </c>
      <c r="B192" s="101" t="s">
        <v>389</v>
      </c>
      <c r="C192" s="102" t="s">
        <v>435</v>
      </c>
      <c r="D192" s="102" t="s">
        <v>871</v>
      </c>
      <c r="E192" s="87">
        <v>12</v>
      </c>
      <c r="F192" s="16" t="s">
        <v>712</v>
      </c>
      <c r="G192" s="16">
        <v>1</v>
      </c>
      <c r="H192" s="103" t="s">
        <v>940</v>
      </c>
      <c r="I192" s="103" t="s">
        <v>941</v>
      </c>
      <c r="J192" s="15">
        <v>1</v>
      </c>
      <c r="K192" s="15">
        <v>1</v>
      </c>
      <c r="L192" s="16">
        <v>2</v>
      </c>
      <c r="M192" s="77">
        <f>$G192*(((VLOOKUP($H192,'hist OI dimres'!$A$2:$C$14,2)*VLOOKUP($I192,'hist OI dimres'!$A$2:$C$14,2)*VLOOKUP($J192,'hist OI dimres'!$A$2:$C$14,2)*VLOOKUP($K192,'hist OI dimres'!$A$2:$C$14,2)*$E192)*4)/1000000)</f>
        <v>414.72</v>
      </c>
      <c r="N192" s="77">
        <f>$G192*(((VLOOKUP($H192,'hist OI dimres'!$A$2:$C$14,3)*VLOOKUP($I192,'hist OI dimres'!$A$2:$C$14,3)*VLOOKUP($J192,'hist OI dimres'!$A$2:$C$14,3)*VLOOKUP($K192,'hist OI dimres'!$A$2:$C$14,3)*$E192)*4)/1000000)</f>
        <v>5.8982400000000004</v>
      </c>
    </row>
    <row r="193" spans="1:14" ht="13">
      <c r="A193" s="16">
        <v>1</v>
      </c>
      <c r="B193" s="101" t="s">
        <v>390</v>
      </c>
      <c r="C193" s="102" t="s">
        <v>435</v>
      </c>
      <c r="D193" s="102" t="s">
        <v>871</v>
      </c>
      <c r="E193" s="87">
        <v>12</v>
      </c>
      <c r="F193" s="16" t="s">
        <v>712</v>
      </c>
      <c r="G193" s="16">
        <v>1</v>
      </c>
      <c r="H193" s="103" t="s">
        <v>940</v>
      </c>
      <c r="I193" s="103" t="s">
        <v>941</v>
      </c>
      <c r="J193" s="15">
        <v>1</v>
      </c>
      <c r="K193" s="15">
        <v>1</v>
      </c>
      <c r="L193" s="16">
        <v>2</v>
      </c>
      <c r="M193" s="77">
        <f>$G193*(((VLOOKUP($H193,'hist OI dimres'!$A$2:$C$14,2)*VLOOKUP($I193,'hist OI dimres'!$A$2:$C$14,2)*VLOOKUP($J193,'hist OI dimres'!$A$2:$C$14,2)*VLOOKUP($K193,'hist OI dimres'!$A$2:$C$14,2)*$E193)*4)/1000000)</f>
        <v>414.72</v>
      </c>
      <c r="N193" s="77">
        <f>$G193*(((VLOOKUP($H193,'hist OI dimres'!$A$2:$C$14,3)*VLOOKUP($I193,'hist OI dimres'!$A$2:$C$14,3)*VLOOKUP($J193,'hist OI dimres'!$A$2:$C$14,3)*VLOOKUP($K193,'hist OI dimres'!$A$2:$C$14,3)*$E193)*4)/1000000)</f>
        <v>5.8982400000000004</v>
      </c>
    </row>
    <row r="194" spans="1:14" ht="13">
      <c r="A194" s="16">
        <v>1</v>
      </c>
      <c r="B194" s="101" t="s">
        <v>391</v>
      </c>
      <c r="C194" s="102" t="s">
        <v>435</v>
      </c>
      <c r="D194" s="102" t="s">
        <v>871</v>
      </c>
      <c r="E194" s="87">
        <v>12</v>
      </c>
      <c r="F194" s="16" t="s">
        <v>712</v>
      </c>
      <c r="G194" s="16">
        <v>1</v>
      </c>
      <c r="H194" s="103" t="s">
        <v>940</v>
      </c>
      <c r="I194" s="103" t="s">
        <v>941</v>
      </c>
      <c r="J194" s="15">
        <v>1</v>
      </c>
      <c r="K194" s="15">
        <v>1</v>
      </c>
      <c r="L194" s="16">
        <v>2</v>
      </c>
      <c r="M194" s="77">
        <f>$G194*(((VLOOKUP($H194,'hist OI dimres'!$A$2:$C$14,2)*VLOOKUP($I194,'hist OI dimres'!$A$2:$C$14,2)*VLOOKUP($J194,'hist OI dimres'!$A$2:$C$14,2)*VLOOKUP($K194,'hist OI dimres'!$A$2:$C$14,2)*$E194)*4)/1000000)</f>
        <v>414.72</v>
      </c>
      <c r="N194" s="77">
        <f>$G194*(((VLOOKUP($H194,'hist OI dimres'!$A$2:$C$14,3)*VLOOKUP($I194,'hist OI dimres'!$A$2:$C$14,3)*VLOOKUP($J194,'hist OI dimres'!$A$2:$C$14,3)*VLOOKUP($K194,'hist OI dimres'!$A$2:$C$14,3)*$E194)*4)/1000000)</f>
        <v>5.8982400000000004</v>
      </c>
    </row>
    <row r="195" spans="1:14" ht="13">
      <c r="A195" s="16">
        <v>1</v>
      </c>
      <c r="B195" s="101" t="s">
        <v>392</v>
      </c>
      <c r="C195" s="102" t="s">
        <v>435</v>
      </c>
      <c r="D195" s="102" t="s">
        <v>871</v>
      </c>
      <c r="E195" s="87">
        <v>12</v>
      </c>
      <c r="F195" s="16" t="s">
        <v>712</v>
      </c>
      <c r="G195" s="16">
        <v>1</v>
      </c>
      <c r="H195" s="103" t="s">
        <v>940</v>
      </c>
      <c r="I195" s="103" t="s">
        <v>941</v>
      </c>
      <c r="J195" s="15">
        <v>1</v>
      </c>
      <c r="K195" s="15">
        <v>1</v>
      </c>
      <c r="L195" s="16">
        <v>2</v>
      </c>
      <c r="M195" s="77">
        <f>$G195*(((VLOOKUP($H195,'hist OI dimres'!$A$2:$C$14,2)*VLOOKUP($I195,'hist OI dimres'!$A$2:$C$14,2)*VLOOKUP($J195,'hist OI dimres'!$A$2:$C$14,2)*VLOOKUP($K195,'hist OI dimres'!$A$2:$C$14,2)*$E195)*4)/1000000)</f>
        <v>414.72</v>
      </c>
      <c r="N195" s="77">
        <f>$G195*(((VLOOKUP($H195,'hist OI dimres'!$A$2:$C$14,3)*VLOOKUP($I195,'hist OI dimres'!$A$2:$C$14,3)*VLOOKUP($J195,'hist OI dimres'!$A$2:$C$14,3)*VLOOKUP($K195,'hist OI dimres'!$A$2:$C$14,3)*$E195)*4)/1000000)</f>
        <v>5.8982400000000004</v>
      </c>
    </row>
    <row r="196" spans="1:14" ht="13">
      <c r="A196" s="16">
        <v>1</v>
      </c>
      <c r="B196" s="101" t="s">
        <v>393</v>
      </c>
      <c r="C196" s="102" t="s">
        <v>435</v>
      </c>
      <c r="D196" s="102" t="s">
        <v>871</v>
      </c>
      <c r="E196" s="87">
        <v>12</v>
      </c>
      <c r="F196" s="16" t="s">
        <v>712</v>
      </c>
      <c r="G196" s="16">
        <v>1</v>
      </c>
      <c r="H196" s="103" t="s">
        <v>940</v>
      </c>
      <c r="I196" s="103" t="s">
        <v>941</v>
      </c>
      <c r="J196" s="15">
        <v>1</v>
      </c>
      <c r="K196" s="15">
        <v>1</v>
      </c>
      <c r="L196" s="16">
        <v>2</v>
      </c>
      <c r="M196" s="77">
        <f>$G196*(((VLOOKUP($H196,'hist OI dimres'!$A$2:$C$14,2)*VLOOKUP($I196,'hist OI dimres'!$A$2:$C$14,2)*VLOOKUP($J196,'hist OI dimres'!$A$2:$C$14,2)*VLOOKUP($K196,'hist OI dimres'!$A$2:$C$14,2)*$E196)*4)/1000000)</f>
        <v>414.72</v>
      </c>
      <c r="N196" s="77">
        <f>$G196*(((VLOOKUP($H196,'hist OI dimres'!$A$2:$C$14,3)*VLOOKUP($I196,'hist OI dimres'!$A$2:$C$14,3)*VLOOKUP($J196,'hist OI dimres'!$A$2:$C$14,3)*VLOOKUP($K196,'hist OI dimres'!$A$2:$C$14,3)*$E196)*4)/1000000)</f>
        <v>5.8982400000000004</v>
      </c>
    </row>
    <row r="197" spans="1:14" ht="13">
      <c r="A197" s="16">
        <v>1</v>
      </c>
      <c r="B197" s="101" t="s">
        <v>394</v>
      </c>
      <c r="C197" s="102" t="s">
        <v>435</v>
      </c>
      <c r="D197" s="102" t="s">
        <v>871</v>
      </c>
      <c r="E197" s="87">
        <v>12</v>
      </c>
      <c r="F197" s="16" t="s">
        <v>712</v>
      </c>
      <c r="G197" s="16">
        <v>1</v>
      </c>
      <c r="H197" s="103" t="s">
        <v>940</v>
      </c>
      <c r="I197" s="103" t="s">
        <v>941</v>
      </c>
      <c r="J197" s="15">
        <v>1</v>
      </c>
      <c r="K197" s="15">
        <v>1</v>
      </c>
      <c r="L197" s="16">
        <v>2</v>
      </c>
      <c r="M197" s="77">
        <f>$G197*(((VLOOKUP($H197,'hist OI dimres'!$A$2:$C$14,2)*VLOOKUP($I197,'hist OI dimres'!$A$2:$C$14,2)*VLOOKUP($J197,'hist OI dimres'!$A$2:$C$14,2)*VLOOKUP($K197,'hist OI dimres'!$A$2:$C$14,2)*$E197)*4)/1000000)</f>
        <v>414.72</v>
      </c>
      <c r="N197" s="77">
        <f>$G197*(((VLOOKUP($H197,'hist OI dimres'!$A$2:$C$14,3)*VLOOKUP($I197,'hist OI dimres'!$A$2:$C$14,3)*VLOOKUP($J197,'hist OI dimres'!$A$2:$C$14,3)*VLOOKUP($K197,'hist OI dimres'!$A$2:$C$14,3)*$E197)*4)/1000000)</f>
        <v>5.8982400000000004</v>
      </c>
    </row>
    <row r="198" spans="1:14" ht="13">
      <c r="A198" s="16">
        <v>1</v>
      </c>
      <c r="B198" s="101" t="s">
        <v>395</v>
      </c>
      <c r="C198" s="102" t="s">
        <v>435</v>
      </c>
      <c r="D198" s="102" t="s">
        <v>871</v>
      </c>
      <c r="E198" s="87">
        <v>12</v>
      </c>
      <c r="F198" s="16" t="s">
        <v>712</v>
      </c>
      <c r="G198" s="16">
        <v>1</v>
      </c>
      <c r="H198" s="103" t="s">
        <v>940</v>
      </c>
      <c r="I198" s="103" t="s">
        <v>941</v>
      </c>
      <c r="J198" s="15">
        <v>1</v>
      </c>
      <c r="K198" s="15">
        <v>1</v>
      </c>
      <c r="L198" s="16">
        <v>2</v>
      </c>
      <c r="M198" s="77">
        <f>$G198*(((VLOOKUP($H198,'hist OI dimres'!$A$2:$C$14,2)*VLOOKUP($I198,'hist OI dimres'!$A$2:$C$14,2)*VLOOKUP($J198,'hist OI dimres'!$A$2:$C$14,2)*VLOOKUP($K198,'hist OI dimres'!$A$2:$C$14,2)*$E198)*4)/1000000)</f>
        <v>414.72</v>
      </c>
      <c r="N198" s="77">
        <f>$G198*(((VLOOKUP($H198,'hist OI dimres'!$A$2:$C$14,3)*VLOOKUP($I198,'hist OI dimres'!$A$2:$C$14,3)*VLOOKUP($J198,'hist OI dimres'!$A$2:$C$14,3)*VLOOKUP($K198,'hist OI dimres'!$A$2:$C$14,3)*$E198)*4)/1000000)</f>
        <v>5.8982400000000004</v>
      </c>
    </row>
    <row r="199" spans="1:14" ht="13">
      <c r="A199" s="16">
        <v>1</v>
      </c>
      <c r="B199" s="101" t="s">
        <v>396</v>
      </c>
      <c r="C199" s="102" t="s">
        <v>435</v>
      </c>
      <c r="D199" s="102" t="s">
        <v>871</v>
      </c>
      <c r="E199" s="87">
        <v>12</v>
      </c>
      <c r="F199" s="16" t="s">
        <v>712</v>
      </c>
      <c r="G199" s="16">
        <v>1</v>
      </c>
      <c r="H199" s="103" t="s">
        <v>940</v>
      </c>
      <c r="I199" s="103" t="s">
        <v>941</v>
      </c>
      <c r="J199" s="15">
        <v>1</v>
      </c>
      <c r="K199" s="15">
        <v>1</v>
      </c>
      <c r="L199" s="16">
        <v>2</v>
      </c>
      <c r="M199" s="77">
        <f>$G199*(((VLOOKUP($H199,'hist OI dimres'!$A$2:$C$14,2)*VLOOKUP($I199,'hist OI dimres'!$A$2:$C$14,2)*VLOOKUP($J199,'hist OI dimres'!$A$2:$C$14,2)*VLOOKUP($K199,'hist OI dimres'!$A$2:$C$14,2)*$E199)*4)/1000000)</f>
        <v>414.72</v>
      </c>
      <c r="N199" s="77">
        <f>$G199*(((VLOOKUP($H199,'hist OI dimres'!$A$2:$C$14,3)*VLOOKUP($I199,'hist OI dimres'!$A$2:$C$14,3)*VLOOKUP($J199,'hist OI dimres'!$A$2:$C$14,3)*VLOOKUP($K199,'hist OI dimres'!$A$2:$C$14,3)*$E199)*4)/1000000)</f>
        <v>5.8982400000000004</v>
      </c>
    </row>
    <row r="200" spans="1:14" ht="13">
      <c r="A200" s="16">
        <v>1</v>
      </c>
      <c r="B200" s="101" t="s">
        <v>397</v>
      </c>
      <c r="C200" s="102" t="s">
        <v>435</v>
      </c>
      <c r="D200" s="102" t="s">
        <v>871</v>
      </c>
      <c r="E200" s="87">
        <v>12</v>
      </c>
      <c r="F200" s="16" t="s">
        <v>712</v>
      </c>
      <c r="G200" s="16">
        <v>1</v>
      </c>
      <c r="H200" s="103" t="s">
        <v>940</v>
      </c>
      <c r="I200" s="103" t="s">
        <v>941</v>
      </c>
      <c r="J200" s="15">
        <v>1</v>
      </c>
      <c r="K200" s="15">
        <v>1</v>
      </c>
      <c r="L200" s="16">
        <v>2</v>
      </c>
      <c r="M200" s="77">
        <f>$G200*(((VLOOKUP($H200,'hist OI dimres'!$A$2:$C$14,2)*VLOOKUP($I200,'hist OI dimres'!$A$2:$C$14,2)*VLOOKUP($J200,'hist OI dimres'!$A$2:$C$14,2)*VLOOKUP($K200,'hist OI dimres'!$A$2:$C$14,2)*$E200)*4)/1000000)</f>
        <v>414.72</v>
      </c>
      <c r="N200" s="77">
        <f>$G200*(((VLOOKUP($H200,'hist OI dimres'!$A$2:$C$14,3)*VLOOKUP($I200,'hist OI dimres'!$A$2:$C$14,3)*VLOOKUP($J200,'hist OI dimres'!$A$2:$C$14,3)*VLOOKUP($K200,'hist OI dimres'!$A$2:$C$14,3)*$E200)*4)/1000000)</f>
        <v>5.8982400000000004</v>
      </c>
    </row>
    <row r="201" spans="1:14" ht="13">
      <c r="A201" s="16">
        <v>1</v>
      </c>
      <c r="B201" s="101" t="s">
        <v>173</v>
      </c>
      <c r="C201" s="102" t="s">
        <v>435</v>
      </c>
      <c r="D201" s="102" t="s">
        <v>871</v>
      </c>
      <c r="E201" s="87">
        <v>12</v>
      </c>
      <c r="F201" s="16" t="s">
        <v>712</v>
      </c>
      <c r="G201" s="16">
        <v>1</v>
      </c>
      <c r="H201" s="103" t="s">
        <v>940</v>
      </c>
      <c r="I201" s="103" t="s">
        <v>941</v>
      </c>
      <c r="J201" s="15">
        <v>1</v>
      </c>
      <c r="K201" s="15">
        <v>1</v>
      </c>
      <c r="L201" s="16">
        <v>2</v>
      </c>
      <c r="M201" s="77">
        <f>$G201*(((VLOOKUP($H201,'hist OI dimres'!$A$2:$C$14,2)*VLOOKUP($I201,'hist OI dimres'!$A$2:$C$14,2)*VLOOKUP($J201,'hist OI dimres'!$A$2:$C$14,2)*VLOOKUP($K201,'hist OI dimres'!$A$2:$C$14,2)*$E201)*4)/1000000)</f>
        <v>414.72</v>
      </c>
      <c r="N201" s="77">
        <f>$G201*(((VLOOKUP($H201,'hist OI dimres'!$A$2:$C$14,3)*VLOOKUP($I201,'hist OI dimres'!$A$2:$C$14,3)*VLOOKUP($J201,'hist OI dimres'!$A$2:$C$14,3)*VLOOKUP($K201,'hist OI dimres'!$A$2:$C$14,3)*$E201)*4)/1000000)</f>
        <v>5.8982400000000004</v>
      </c>
    </row>
    <row r="202" spans="1:14" ht="13">
      <c r="A202" s="16">
        <v>1</v>
      </c>
      <c r="B202" s="101" t="s">
        <v>174</v>
      </c>
      <c r="C202" s="102" t="s">
        <v>435</v>
      </c>
      <c r="D202" s="102" t="s">
        <v>871</v>
      </c>
      <c r="E202" s="87">
        <v>12</v>
      </c>
      <c r="F202" s="16" t="s">
        <v>712</v>
      </c>
      <c r="G202" s="16">
        <v>1</v>
      </c>
      <c r="H202" s="103" t="s">
        <v>940</v>
      </c>
      <c r="I202" s="103" t="s">
        <v>941</v>
      </c>
      <c r="J202" s="15">
        <v>1</v>
      </c>
      <c r="K202" s="15">
        <v>1</v>
      </c>
      <c r="L202" s="16">
        <v>2</v>
      </c>
      <c r="M202" s="77">
        <f>$G202*(((VLOOKUP($H202,'hist OI dimres'!$A$2:$C$14,2)*VLOOKUP($I202,'hist OI dimres'!$A$2:$C$14,2)*VLOOKUP($J202,'hist OI dimres'!$A$2:$C$14,2)*VLOOKUP($K202,'hist OI dimres'!$A$2:$C$14,2)*$E202)*4)/1000000)</f>
        <v>414.72</v>
      </c>
      <c r="N202" s="77">
        <f>$G202*(((VLOOKUP($H202,'hist OI dimres'!$A$2:$C$14,3)*VLOOKUP($I202,'hist OI dimres'!$A$2:$C$14,3)*VLOOKUP($J202,'hist OI dimres'!$A$2:$C$14,3)*VLOOKUP($K202,'hist OI dimres'!$A$2:$C$14,3)*$E202)*4)/1000000)</f>
        <v>5.8982400000000004</v>
      </c>
    </row>
    <row r="203" spans="1:14" ht="13">
      <c r="A203" s="16">
        <v>1</v>
      </c>
      <c r="B203" s="101" t="s">
        <v>175</v>
      </c>
      <c r="C203" s="102" t="s">
        <v>435</v>
      </c>
      <c r="D203" s="102" t="s">
        <v>871</v>
      </c>
      <c r="E203" s="87">
        <v>12</v>
      </c>
      <c r="F203" s="16" t="s">
        <v>712</v>
      </c>
      <c r="G203" s="16">
        <v>1</v>
      </c>
      <c r="H203" s="103" t="s">
        <v>940</v>
      </c>
      <c r="I203" s="103" t="s">
        <v>941</v>
      </c>
      <c r="J203" s="15">
        <v>1</v>
      </c>
      <c r="K203" s="15">
        <v>1</v>
      </c>
      <c r="L203" s="16">
        <v>2</v>
      </c>
      <c r="M203" s="77">
        <f>$G203*(((VLOOKUP($H203,'hist OI dimres'!$A$2:$C$14,2)*VLOOKUP($I203,'hist OI dimres'!$A$2:$C$14,2)*VLOOKUP($J203,'hist OI dimres'!$A$2:$C$14,2)*VLOOKUP($K203,'hist OI dimres'!$A$2:$C$14,2)*$E203)*4)/1000000)</f>
        <v>414.72</v>
      </c>
      <c r="N203" s="77">
        <f>$G203*(((VLOOKUP($H203,'hist OI dimres'!$A$2:$C$14,3)*VLOOKUP($I203,'hist OI dimres'!$A$2:$C$14,3)*VLOOKUP($J203,'hist OI dimres'!$A$2:$C$14,3)*VLOOKUP($K203,'hist OI dimres'!$A$2:$C$14,3)*$E203)*4)/1000000)</f>
        <v>5.8982400000000004</v>
      </c>
    </row>
    <row r="204" spans="1:14" ht="13">
      <c r="A204" s="16">
        <v>1</v>
      </c>
      <c r="B204" s="101" t="s">
        <v>176</v>
      </c>
      <c r="C204" s="102" t="s">
        <v>435</v>
      </c>
      <c r="D204" s="102" t="s">
        <v>871</v>
      </c>
      <c r="E204" s="87">
        <v>12</v>
      </c>
      <c r="F204" s="16" t="s">
        <v>712</v>
      </c>
      <c r="G204" s="16">
        <v>1</v>
      </c>
      <c r="H204" s="103" t="s">
        <v>940</v>
      </c>
      <c r="I204" s="103" t="s">
        <v>941</v>
      </c>
      <c r="J204" s="15">
        <v>1</v>
      </c>
      <c r="K204" s="15">
        <v>1</v>
      </c>
      <c r="L204" s="16">
        <v>2</v>
      </c>
      <c r="M204" s="77">
        <f>$G204*(((VLOOKUP($H204,'hist OI dimres'!$A$2:$C$14,2)*VLOOKUP($I204,'hist OI dimres'!$A$2:$C$14,2)*VLOOKUP($J204,'hist OI dimres'!$A$2:$C$14,2)*VLOOKUP($K204,'hist OI dimres'!$A$2:$C$14,2)*$E204)*4)/1000000)</f>
        <v>414.72</v>
      </c>
      <c r="N204" s="77">
        <f>$G204*(((VLOOKUP($H204,'hist OI dimres'!$A$2:$C$14,3)*VLOOKUP($I204,'hist OI dimres'!$A$2:$C$14,3)*VLOOKUP($J204,'hist OI dimres'!$A$2:$C$14,3)*VLOOKUP($K204,'hist OI dimres'!$A$2:$C$14,3)*$E204)*4)/1000000)</f>
        <v>5.8982400000000004</v>
      </c>
    </row>
    <row r="205" spans="1:14" ht="13">
      <c r="A205" s="16">
        <v>1</v>
      </c>
      <c r="B205" s="101" t="s">
        <v>177</v>
      </c>
      <c r="C205" s="102" t="s">
        <v>435</v>
      </c>
      <c r="D205" s="102" t="s">
        <v>871</v>
      </c>
      <c r="E205" s="87">
        <v>12</v>
      </c>
      <c r="F205" s="16" t="s">
        <v>712</v>
      </c>
      <c r="G205" s="16">
        <v>1</v>
      </c>
      <c r="H205" s="103" t="s">
        <v>940</v>
      </c>
      <c r="I205" s="103" t="s">
        <v>941</v>
      </c>
      <c r="J205" s="15">
        <v>1</v>
      </c>
      <c r="K205" s="15">
        <v>1</v>
      </c>
      <c r="L205" s="16">
        <v>2</v>
      </c>
      <c r="M205" s="77">
        <f>$G205*(((VLOOKUP($H205,'hist OI dimres'!$A$2:$C$14,2)*VLOOKUP($I205,'hist OI dimres'!$A$2:$C$14,2)*VLOOKUP($J205,'hist OI dimres'!$A$2:$C$14,2)*VLOOKUP($K205,'hist OI dimres'!$A$2:$C$14,2)*$E205)*4)/1000000)</f>
        <v>414.72</v>
      </c>
      <c r="N205" s="77">
        <f>$G205*(((VLOOKUP($H205,'hist OI dimres'!$A$2:$C$14,3)*VLOOKUP($I205,'hist OI dimres'!$A$2:$C$14,3)*VLOOKUP($J205,'hist OI dimres'!$A$2:$C$14,3)*VLOOKUP($K205,'hist OI dimres'!$A$2:$C$14,3)*$E205)*4)/1000000)</f>
        <v>5.8982400000000004</v>
      </c>
    </row>
    <row r="206" spans="1:14" ht="13">
      <c r="A206" s="16">
        <v>1</v>
      </c>
      <c r="B206" s="101" t="s">
        <v>623</v>
      </c>
      <c r="C206" s="102" t="s">
        <v>435</v>
      </c>
      <c r="D206" s="102" t="s">
        <v>871</v>
      </c>
      <c r="E206" s="87">
        <v>12</v>
      </c>
      <c r="F206" s="16" t="s">
        <v>712</v>
      </c>
      <c r="G206" s="16">
        <v>1</v>
      </c>
      <c r="H206" s="103" t="s">
        <v>940</v>
      </c>
      <c r="I206" s="103" t="s">
        <v>941</v>
      </c>
      <c r="J206" s="15">
        <v>1</v>
      </c>
      <c r="K206" s="15">
        <v>1</v>
      </c>
      <c r="L206" s="16">
        <v>2</v>
      </c>
      <c r="M206" s="77">
        <f>$G206*(((VLOOKUP($H206,'hist OI dimres'!$A$2:$C$14,2)*VLOOKUP($I206,'hist OI dimres'!$A$2:$C$14,2)*VLOOKUP($J206,'hist OI dimres'!$A$2:$C$14,2)*VLOOKUP($K206,'hist OI dimres'!$A$2:$C$14,2)*$E206)*4)/1000000)</f>
        <v>414.72</v>
      </c>
      <c r="N206" s="77">
        <f>$G206*(((VLOOKUP($H206,'hist OI dimres'!$A$2:$C$14,3)*VLOOKUP($I206,'hist OI dimres'!$A$2:$C$14,3)*VLOOKUP($J206,'hist OI dimres'!$A$2:$C$14,3)*VLOOKUP($K206,'hist OI dimres'!$A$2:$C$14,3)*$E206)*4)/1000000)</f>
        <v>5.8982400000000004</v>
      </c>
    </row>
    <row r="207" spans="1:14" ht="13">
      <c r="A207" s="16">
        <v>1</v>
      </c>
      <c r="B207" s="101" t="s">
        <v>398</v>
      </c>
      <c r="C207" s="102" t="s">
        <v>435</v>
      </c>
      <c r="D207" s="102" t="s">
        <v>871</v>
      </c>
      <c r="E207" s="87">
        <v>12</v>
      </c>
      <c r="F207" s="16" t="s">
        <v>712</v>
      </c>
      <c r="G207" s="16">
        <v>1</v>
      </c>
      <c r="H207" s="103" t="s">
        <v>940</v>
      </c>
      <c r="I207" s="103" t="s">
        <v>941</v>
      </c>
      <c r="J207" s="15">
        <v>1</v>
      </c>
      <c r="K207" s="15">
        <v>1</v>
      </c>
      <c r="L207" s="16">
        <v>2</v>
      </c>
      <c r="M207" s="77">
        <f>$G207*(((VLOOKUP($H207,'hist OI dimres'!$A$2:$C$14,2)*VLOOKUP($I207,'hist OI dimres'!$A$2:$C$14,2)*VLOOKUP($J207,'hist OI dimres'!$A$2:$C$14,2)*VLOOKUP($K207,'hist OI dimres'!$A$2:$C$14,2)*$E207)*4)/1000000)</f>
        <v>414.72</v>
      </c>
      <c r="N207" s="77">
        <f>$G207*(((VLOOKUP($H207,'hist OI dimres'!$A$2:$C$14,3)*VLOOKUP($I207,'hist OI dimres'!$A$2:$C$14,3)*VLOOKUP($J207,'hist OI dimres'!$A$2:$C$14,3)*VLOOKUP($K207,'hist OI dimres'!$A$2:$C$14,3)*$E207)*4)/1000000)</f>
        <v>5.8982400000000004</v>
      </c>
    </row>
    <row r="208" spans="1:14" ht="13">
      <c r="A208" s="16">
        <v>1</v>
      </c>
      <c r="B208" s="101" t="s">
        <v>399</v>
      </c>
      <c r="C208" s="102" t="s">
        <v>435</v>
      </c>
      <c r="D208" s="102" t="s">
        <v>871</v>
      </c>
      <c r="E208" s="87">
        <v>12</v>
      </c>
      <c r="F208" s="16" t="s">
        <v>712</v>
      </c>
      <c r="G208" s="16">
        <v>1</v>
      </c>
      <c r="H208" s="103" t="s">
        <v>940</v>
      </c>
      <c r="I208" s="103" t="s">
        <v>941</v>
      </c>
      <c r="J208" s="15">
        <v>1</v>
      </c>
      <c r="K208" s="15">
        <v>1</v>
      </c>
      <c r="L208" s="16">
        <v>2</v>
      </c>
      <c r="M208" s="77">
        <f>$G208*(((VLOOKUP($H208,'hist OI dimres'!$A$2:$C$14,2)*VLOOKUP($I208,'hist OI dimres'!$A$2:$C$14,2)*VLOOKUP($J208,'hist OI dimres'!$A$2:$C$14,2)*VLOOKUP($K208,'hist OI dimres'!$A$2:$C$14,2)*$E208)*4)/1000000)</f>
        <v>414.72</v>
      </c>
      <c r="N208" s="77">
        <f>$G208*(((VLOOKUP($H208,'hist OI dimres'!$A$2:$C$14,3)*VLOOKUP($I208,'hist OI dimres'!$A$2:$C$14,3)*VLOOKUP($J208,'hist OI dimres'!$A$2:$C$14,3)*VLOOKUP($K208,'hist OI dimres'!$A$2:$C$14,3)*$E208)*4)/1000000)</f>
        <v>5.8982400000000004</v>
      </c>
    </row>
    <row r="209" spans="1:14" ht="13">
      <c r="A209" s="16">
        <v>1</v>
      </c>
      <c r="B209" s="101" t="s">
        <v>400</v>
      </c>
      <c r="C209" s="102" t="s">
        <v>435</v>
      </c>
      <c r="D209" s="102" t="s">
        <v>871</v>
      </c>
      <c r="E209" s="87">
        <v>12</v>
      </c>
      <c r="F209" s="16" t="s">
        <v>712</v>
      </c>
      <c r="G209" s="16">
        <v>1</v>
      </c>
      <c r="H209" s="103" t="s">
        <v>940</v>
      </c>
      <c r="I209" s="103" t="s">
        <v>941</v>
      </c>
      <c r="J209" s="15">
        <v>1</v>
      </c>
      <c r="K209" s="15">
        <v>1</v>
      </c>
      <c r="L209" s="16">
        <v>2</v>
      </c>
      <c r="M209" s="77">
        <f>$G209*(((VLOOKUP($H209,'hist OI dimres'!$A$2:$C$14,2)*VLOOKUP($I209,'hist OI dimres'!$A$2:$C$14,2)*VLOOKUP($J209,'hist OI dimres'!$A$2:$C$14,2)*VLOOKUP($K209,'hist OI dimres'!$A$2:$C$14,2)*$E209)*4)/1000000)</f>
        <v>414.72</v>
      </c>
      <c r="N209" s="77">
        <f>$G209*(((VLOOKUP($H209,'hist OI dimres'!$A$2:$C$14,3)*VLOOKUP($I209,'hist OI dimres'!$A$2:$C$14,3)*VLOOKUP($J209,'hist OI dimres'!$A$2:$C$14,3)*VLOOKUP($K209,'hist OI dimres'!$A$2:$C$14,3)*$E209)*4)/1000000)</f>
        <v>5.8982400000000004</v>
      </c>
    </row>
    <row r="210" spans="1:14" ht="13">
      <c r="A210" s="16">
        <v>1</v>
      </c>
      <c r="B210" s="101" t="s">
        <v>188</v>
      </c>
      <c r="C210" s="102" t="s">
        <v>435</v>
      </c>
      <c r="D210" s="102" t="s">
        <v>871</v>
      </c>
      <c r="E210" s="87">
        <v>12</v>
      </c>
      <c r="F210" s="16" t="s">
        <v>712</v>
      </c>
      <c r="G210" s="16">
        <v>1</v>
      </c>
      <c r="H210" s="103" t="s">
        <v>940</v>
      </c>
      <c r="I210" s="103" t="s">
        <v>941</v>
      </c>
      <c r="J210" s="15">
        <v>1</v>
      </c>
      <c r="K210" s="15">
        <v>1</v>
      </c>
      <c r="L210" s="16">
        <v>2</v>
      </c>
      <c r="M210" s="77">
        <f>$G210*(((VLOOKUP($H210,'hist OI dimres'!$A$2:$C$14,2)*VLOOKUP($I210,'hist OI dimres'!$A$2:$C$14,2)*VLOOKUP($J210,'hist OI dimres'!$A$2:$C$14,2)*VLOOKUP($K210,'hist OI dimres'!$A$2:$C$14,2)*$E210)*4)/1000000)</f>
        <v>414.72</v>
      </c>
      <c r="N210" s="77">
        <f>$G210*(((VLOOKUP($H210,'hist OI dimres'!$A$2:$C$14,3)*VLOOKUP($I210,'hist OI dimres'!$A$2:$C$14,3)*VLOOKUP($J210,'hist OI dimres'!$A$2:$C$14,3)*VLOOKUP($K210,'hist OI dimres'!$A$2:$C$14,3)*$E210)*4)/1000000)</f>
        <v>5.8982400000000004</v>
      </c>
    </row>
    <row r="211" spans="1:14" ht="13">
      <c r="A211" s="16">
        <v>1</v>
      </c>
      <c r="B211" s="101" t="s">
        <v>189</v>
      </c>
      <c r="C211" s="102" t="s">
        <v>435</v>
      </c>
      <c r="D211" s="102" t="s">
        <v>871</v>
      </c>
      <c r="E211" s="87">
        <v>12</v>
      </c>
      <c r="F211" s="16" t="s">
        <v>712</v>
      </c>
      <c r="G211" s="16">
        <v>1</v>
      </c>
      <c r="H211" s="103" t="s">
        <v>940</v>
      </c>
      <c r="I211" s="103" t="s">
        <v>941</v>
      </c>
      <c r="J211" s="15">
        <v>1</v>
      </c>
      <c r="K211" s="15">
        <v>1</v>
      </c>
      <c r="L211" s="16">
        <v>2</v>
      </c>
      <c r="M211" s="77">
        <f>$G211*(((VLOOKUP($H211,'hist OI dimres'!$A$2:$C$14,2)*VLOOKUP($I211,'hist OI dimres'!$A$2:$C$14,2)*VLOOKUP($J211,'hist OI dimres'!$A$2:$C$14,2)*VLOOKUP($K211,'hist OI dimres'!$A$2:$C$14,2)*$E211)*4)/1000000)</f>
        <v>414.72</v>
      </c>
      <c r="N211" s="77">
        <f>$G211*(((VLOOKUP($H211,'hist OI dimres'!$A$2:$C$14,3)*VLOOKUP($I211,'hist OI dimres'!$A$2:$C$14,3)*VLOOKUP($J211,'hist OI dimres'!$A$2:$C$14,3)*VLOOKUP($K211,'hist OI dimres'!$A$2:$C$14,3)*$E211)*4)/1000000)</f>
        <v>5.8982400000000004</v>
      </c>
    </row>
    <row r="212" spans="1:14" ht="13">
      <c r="A212" s="16">
        <v>1</v>
      </c>
      <c r="B212" s="101" t="s">
        <v>190</v>
      </c>
      <c r="C212" s="102" t="s">
        <v>435</v>
      </c>
      <c r="D212" s="102" t="s">
        <v>871</v>
      </c>
      <c r="E212" s="87">
        <v>12</v>
      </c>
      <c r="F212" s="16" t="s">
        <v>712</v>
      </c>
      <c r="G212" s="16">
        <v>1</v>
      </c>
      <c r="H212" s="103" t="s">
        <v>940</v>
      </c>
      <c r="I212" s="103" t="s">
        <v>941</v>
      </c>
      <c r="J212" s="15">
        <v>1</v>
      </c>
      <c r="K212" s="15">
        <v>1</v>
      </c>
      <c r="L212" s="16">
        <v>2</v>
      </c>
      <c r="M212" s="77">
        <f>$G212*(((VLOOKUP($H212,'hist OI dimres'!$A$2:$C$14,2)*VLOOKUP($I212,'hist OI dimres'!$A$2:$C$14,2)*VLOOKUP($J212,'hist OI dimres'!$A$2:$C$14,2)*VLOOKUP($K212,'hist OI dimres'!$A$2:$C$14,2)*$E212)*4)/1000000)</f>
        <v>414.72</v>
      </c>
      <c r="N212" s="77">
        <f>$G212*(((VLOOKUP($H212,'hist OI dimres'!$A$2:$C$14,3)*VLOOKUP($I212,'hist OI dimres'!$A$2:$C$14,3)*VLOOKUP($J212,'hist OI dimres'!$A$2:$C$14,3)*VLOOKUP($K212,'hist OI dimres'!$A$2:$C$14,3)*$E212)*4)/1000000)</f>
        <v>5.8982400000000004</v>
      </c>
    </row>
    <row r="213" spans="1:14" ht="13">
      <c r="A213" s="16">
        <v>1</v>
      </c>
      <c r="B213" s="101" t="s">
        <v>632</v>
      </c>
      <c r="C213" s="102" t="s">
        <v>435</v>
      </c>
      <c r="D213" s="102" t="s">
        <v>871</v>
      </c>
      <c r="E213" s="87">
        <v>12</v>
      </c>
      <c r="F213" s="16" t="s">
        <v>712</v>
      </c>
      <c r="G213" s="16">
        <v>1</v>
      </c>
      <c r="H213" s="103" t="s">
        <v>940</v>
      </c>
      <c r="I213" s="103" t="s">
        <v>941</v>
      </c>
      <c r="J213" s="15">
        <v>1</v>
      </c>
      <c r="K213" s="15">
        <v>1</v>
      </c>
      <c r="L213" s="16">
        <v>2</v>
      </c>
      <c r="M213" s="77">
        <f>$G213*(((VLOOKUP($H213,'hist OI dimres'!$A$2:$C$14,2)*VLOOKUP($I213,'hist OI dimres'!$A$2:$C$14,2)*VLOOKUP($J213,'hist OI dimres'!$A$2:$C$14,2)*VLOOKUP($K213,'hist OI dimres'!$A$2:$C$14,2)*$E213)*4)/1000000)</f>
        <v>414.72</v>
      </c>
      <c r="N213" s="77">
        <f>$G213*(((VLOOKUP($H213,'hist OI dimres'!$A$2:$C$14,3)*VLOOKUP($I213,'hist OI dimres'!$A$2:$C$14,3)*VLOOKUP($J213,'hist OI dimres'!$A$2:$C$14,3)*VLOOKUP($K213,'hist OI dimres'!$A$2:$C$14,3)*$E213)*4)/1000000)</f>
        <v>5.8982400000000004</v>
      </c>
    </row>
    <row r="214" spans="1:14" ht="13">
      <c r="A214" s="16">
        <v>1</v>
      </c>
      <c r="B214" s="101" t="s">
        <v>633</v>
      </c>
      <c r="C214" s="102" t="s">
        <v>435</v>
      </c>
      <c r="D214" s="102" t="s">
        <v>871</v>
      </c>
      <c r="E214" s="87">
        <v>12</v>
      </c>
      <c r="F214" s="16" t="s">
        <v>712</v>
      </c>
      <c r="G214" s="16">
        <v>1</v>
      </c>
      <c r="H214" s="103" t="s">
        <v>940</v>
      </c>
      <c r="I214" s="103" t="s">
        <v>941</v>
      </c>
      <c r="J214" s="15">
        <v>1</v>
      </c>
      <c r="K214" s="15">
        <v>1</v>
      </c>
      <c r="L214" s="16">
        <v>2</v>
      </c>
      <c r="M214" s="77">
        <f>$G214*(((VLOOKUP($H214,'hist OI dimres'!$A$2:$C$14,2)*VLOOKUP($I214,'hist OI dimres'!$A$2:$C$14,2)*VLOOKUP($J214,'hist OI dimres'!$A$2:$C$14,2)*VLOOKUP($K214,'hist OI dimres'!$A$2:$C$14,2)*$E214)*4)/1000000)</f>
        <v>414.72</v>
      </c>
      <c r="N214" s="77">
        <f>$G214*(((VLOOKUP($H214,'hist OI dimres'!$A$2:$C$14,3)*VLOOKUP($I214,'hist OI dimres'!$A$2:$C$14,3)*VLOOKUP($J214,'hist OI dimres'!$A$2:$C$14,3)*VLOOKUP($K214,'hist OI dimres'!$A$2:$C$14,3)*$E214)*4)/1000000)</f>
        <v>5.8982400000000004</v>
      </c>
    </row>
    <row r="215" spans="1:14" ht="13">
      <c r="A215" s="16">
        <v>1</v>
      </c>
      <c r="B215" s="101" t="s">
        <v>849</v>
      </c>
      <c r="C215" s="102" t="s">
        <v>435</v>
      </c>
      <c r="D215" s="102" t="s">
        <v>871</v>
      </c>
      <c r="E215" s="87">
        <v>12</v>
      </c>
      <c r="F215" s="16" t="s">
        <v>712</v>
      </c>
      <c r="G215" s="16">
        <v>1</v>
      </c>
      <c r="H215" s="103" t="s">
        <v>940</v>
      </c>
      <c r="I215" s="103" t="s">
        <v>941</v>
      </c>
      <c r="J215" s="15">
        <v>1</v>
      </c>
      <c r="K215" s="15">
        <v>1</v>
      </c>
      <c r="L215" s="16">
        <v>2</v>
      </c>
      <c r="M215" s="77">
        <f>$G215*(((VLOOKUP($H215,'hist OI dimres'!$A$2:$C$14,2)*VLOOKUP($I215,'hist OI dimres'!$A$2:$C$14,2)*VLOOKUP($J215,'hist OI dimres'!$A$2:$C$14,2)*VLOOKUP($K215,'hist OI dimres'!$A$2:$C$14,2)*$E215)*4)/1000000)</f>
        <v>414.72</v>
      </c>
      <c r="N215" s="77">
        <f>$G215*(((VLOOKUP($H215,'hist OI dimres'!$A$2:$C$14,3)*VLOOKUP($I215,'hist OI dimres'!$A$2:$C$14,3)*VLOOKUP($J215,'hist OI dimres'!$A$2:$C$14,3)*VLOOKUP($K215,'hist OI dimres'!$A$2:$C$14,3)*$E215)*4)/1000000)</f>
        <v>5.8982400000000004</v>
      </c>
    </row>
    <row r="216" spans="1:14" ht="13">
      <c r="A216" s="16">
        <v>1</v>
      </c>
      <c r="B216" s="101" t="s">
        <v>850</v>
      </c>
      <c r="C216" s="102" t="s">
        <v>435</v>
      </c>
      <c r="D216" s="102" t="s">
        <v>871</v>
      </c>
      <c r="E216" s="87">
        <v>12</v>
      </c>
      <c r="F216" s="16" t="s">
        <v>712</v>
      </c>
      <c r="G216" s="16">
        <v>1</v>
      </c>
      <c r="H216" s="103" t="s">
        <v>940</v>
      </c>
      <c r="I216" s="103" t="s">
        <v>941</v>
      </c>
      <c r="J216" s="15">
        <v>1</v>
      </c>
      <c r="K216" s="15">
        <v>1</v>
      </c>
      <c r="L216" s="16">
        <v>2</v>
      </c>
      <c r="M216" s="77">
        <f>$G216*(((VLOOKUP($H216,'hist OI dimres'!$A$2:$C$14,2)*VLOOKUP($I216,'hist OI dimres'!$A$2:$C$14,2)*VLOOKUP($J216,'hist OI dimres'!$A$2:$C$14,2)*VLOOKUP($K216,'hist OI dimres'!$A$2:$C$14,2)*$E216)*4)/1000000)</f>
        <v>414.72</v>
      </c>
      <c r="N216" s="77">
        <f>$G216*(((VLOOKUP($H216,'hist OI dimres'!$A$2:$C$14,3)*VLOOKUP($I216,'hist OI dimres'!$A$2:$C$14,3)*VLOOKUP($J216,'hist OI dimres'!$A$2:$C$14,3)*VLOOKUP($K216,'hist OI dimres'!$A$2:$C$14,3)*$E216)*4)/1000000)</f>
        <v>5.8982400000000004</v>
      </c>
    </row>
    <row r="217" spans="1:14" ht="13">
      <c r="A217" s="16">
        <v>1</v>
      </c>
      <c r="B217" s="101" t="s">
        <v>851</v>
      </c>
      <c r="C217" s="102" t="s">
        <v>435</v>
      </c>
      <c r="D217" s="102" t="s">
        <v>871</v>
      </c>
      <c r="E217" s="87">
        <v>12</v>
      </c>
      <c r="F217" s="16" t="s">
        <v>712</v>
      </c>
      <c r="G217" s="16">
        <v>1</v>
      </c>
      <c r="H217" s="103" t="s">
        <v>940</v>
      </c>
      <c r="I217" s="103" t="s">
        <v>941</v>
      </c>
      <c r="J217" s="15">
        <v>1</v>
      </c>
      <c r="K217" s="15">
        <v>1</v>
      </c>
      <c r="L217" s="16">
        <v>2</v>
      </c>
      <c r="M217" s="77">
        <f>$G217*(((VLOOKUP($H217,'hist OI dimres'!$A$2:$C$14,2)*VLOOKUP($I217,'hist OI dimres'!$A$2:$C$14,2)*VLOOKUP($J217,'hist OI dimres'!$A$2:$C$14,2)*VLOOKUP($K217,'hist OI dimres'!$A$2:$C$14,2)*$E217)*4)/1000000)</f>
        <v>414.72</v>
      </c>
      <c r="N217" s="77">
        <f>$G217*(((VLOOKUP($H217,'hist OI dimres'!$A$2:$C$14,3)*VLOOKUP($I217,'hist OI dimres'!$A$2:$C$14,3)*VLOOKUP($J217,'hist OI dimres'!$A$2:$C$14,3)*VLOOKUP($K217,'hist OI dimres'!$A$2:$C$14,3)*$E217)*4)/1000000)</f>
        <v>5.8982400000000004</v>
      </c>
    </row>
    <row r="218" spans="1:14" ht="13">
      <c r="A218" s="16">
        <v>1</v>
      </c>
      <c r="B218" s="104" t="s">
        <v>638</v>
      </c>
      <c r="C218" s="105" t="s">
        <v>435</v>
      </c>
      <c r="D218" s="105" t="s">
        <v>871</v>
      </c>
      <c r="E218" s="106">
        <v>12</v>
      </c>
      <c r="F218" s="97" t="s">
        <v>712</v>
      </c>
      <c r="G218" s="97">
        <v>1</v>
      </c>
      <c r="H218" s="107" t="s">
        <v>940</v>
      </c>
      <c r="I218" s="107" t="s">
        <v>941</v>
      </c>
      <c r="J218" s="108">
        <v>1</v>
      </c>
      <c r="K218" s="108">
        <v>1</v>
      </c>
      <c r="L218" s="16">
        <v>2</v>
      </c>
      <c r="M218" s="77">
        <f>$G218*(((VLOOKUP($H218,'hist OI dimres'!$A$2:$C$14,2)*VLOOKUP($I218,'hist OI dimres'!$A$2:$C$14,2)*VLOOKUP($J218,'hist OI dimres'!$A$2:$C$14,2)*VLOOKUP($K218,'hist OI dimres'!$A$2:$C$14,2)*$E218)*4)/1000000)</f>
        <v>414.72</v>
      </c>
      <c r="N218" s="77">
        <f>$G218*(((VLOOKUP($H218,'hist OI dimres'!$A$2:$C$14,3)*VLOOKUP($I218,'hist OI dimres'!$A$2:$C$14,3)*VLOOKUP($J218,'hist OI dimres'!$A$2:$C$14,3)*VLOOKUP($K218,'hist OI dimres'!$A$2:$C$14,3)*$E218)*4)/1000000)</f>
        <v>5.8982400000000004</v>
      </c>
    </row>
  </sheetData>
  <mergeCells count="3">
    <mergeCell ref="A1:N1"/>
    <mergeCell ref="H2:K2"/>
    <mergeCell ref="M2:N2"/>
  </mergeCells>
  <phoneticPr fontId="23" type="noConversion"/>
  <pageMargins left="0.25" right="0.25" top="0.5" bottom="0.25" header="0.25" footer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M22"/>
  <sheetViews>
    <sheetView workbookViewId="0">
      <selection sqref="A1:M1"/>
    </sheetView>
  </sheetViews>
  <sheetFormatPr baseColWidth="10" defaultColWidth="10.28515625" defaultRowHeight="20" customHeight="1"/>
  <cols>
    <col min="1" max="1" width="6" style="113" customWidth="1"/>
    <col min="2" max="2" width="3.140625" style="113" customWidth="1"/>
    <col min="3" max="3" width="2.42578125" style="113" customWidth="1"/>
    <col min="4" max="4" width="3.140625" style="113" customWidth="1"/>
    <col min="5" max="6" width="1.5703125" style="113" customWidth="1"/>
    <col min="7" max="7" width="1.7109375" style="113" customWidth="1"/>
    <col min="8" max="13" width="3.140625" style="113" customWidth="1"/>
    <col min="14" max="16384" width="10.28515625" style="113"/>
  </cols>
  <sheetData>
    <row r="1" spans="1:13" ht="16">
      <c r="A1" s="408" t="s">
        <v>554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09"/>
      <c r="M1" s="409"/>
    </row>
    <row r="2" spans="1:13" ht="13">
      <c r="A2" s="415" t="s">
        <v>310</v>
      </c>
      <c r="B2" s="416" t="s">
        <v>3051</v>
      </c>
      <c r="C2" s="417"/>
      <c r="D2" s="418"/>
      <c r="E2" s="416" t="s">
        <v>3053</v>
      </c>
      <c r="F2" s="417"/>
      <c r="G2" s="418"/>
      <c r="H2" s="416" t="s">
        <v>311</v>
      </c>
      <c r="I2" s="417"/>
      <c r="J2" s="418"/>
      <c r="K2" s="416" t="s">
        <v>798</v>
      </c>
      <c r="L2" s="417"/>
      <c r="M2" s="418"/>
    </row>
    <row r="3" spans="1:13" ht="13">
      <c r="A3" s="415"/>
      <c r="B3" s="115">
        <v>1</v>
      </c>
      <c r="C3" s="34">
        <v>2</v>
      </c>
      <c r="D3" s="114">
        <v>3</v>
      </c>
      <c r="E3" s="115">
        <v>1</v>
      </c>
      <c r="F3" s="34">
        <v>2</v>
      </c>
      <c r="G3" s="114">
        <v>3</v>
      </c>
      <c r="H3" s="115">
        <v>1</v>
      </c>
      <c r="I3" s="34">
        <v>2</v>
      </c>
      <c r="J3" s="114">
        <v>3</v>
      </c>
      <c r="K3" s="115">
        <v>1</v>
      </c>
      <c r="L3" s="34">
        <v>2</v>
      </c>
      <c r="M3" s="114">
        <v>3</v>
      </c>
    </row>
    <row r="4" spans="1:13" ht="14">
      <c r="A4" s="116" t="s">
        <v>2946</v>
      </c>
      <c r="B4" s="117">
        <v>0</v>
      </c>
      <c r="C4" s="110">
        <v>0</v>
      </c>
      <c r="D4" s="118">
        <v>0</v>
      </c>
      <c r="E4" s="117">
        <v>0</v>
      </c>
      <c r="F4" s="110">
        <v>0</v>
      </c>
      <c r="G4" s="118">
        <v>0</v>
      </c>
      <c r="H4" s="117">
        <v>0</v>
      </c>
      <c r="I4" s="110">
        <v>0</v>
      </c>
      <c r="J4" s="118">
        <v>22</v>
      </c>
      <c r="K4" s="119">
        <f t="shared" ref="K4:K21" si="0">B4+E4+H4</f>
        <v>0</v>
      </c>
      <c r="L4" s="111">
        <f t="shared" ref="L4:L21" si="1">C4+F4+I4</f>
        <v>0</v>
      </c>
      <c r="M4" s="120">
        <f t="shared" ref="M4:M21" si="2">D4+G4+J4</f>
        <v>22</v>
      </c>
    </row>
    <row r="5" spans="1:13" ht="14">
      <c r="A5" s="116" t="s">
        <v>1670</v>
      </c>
      <c r="B5" s="117">
        <v>0</v>
      </c>
      <c r="C5" s="110">
        <v>0</v>
      </c>
      <c r="D5" s="118">
        <v>0</v>
      </c>
      <c r="E5" s="117">
        <v>0</v>
      </c>
      <c r="F5" s="110">
        <v>0</v>
      </c>
      <c r="G5" s="118">
        <v>0</v>
      </c>
      <c r="H5" s="117">
        <v>9</v>
      </c>
      <c r="I5" s="110">
        <v>7</v>
      </c>
      <c r="J5" s="118">
        <v>41</v>
      </c>
      <c r="K5" s="119">
        <f t="shared" si="0"/>
        <v>9</v>
      </c>
      <c r="L5" s="111">
        <f t="shared" si="1"/>
        <v>7</v>
      </c>
      <c r="M5" s="120">
        <f t="shared" si="2"/>
        <v>41</v>
      </c>
    </row>
    <row r="6" spans="1:13" ht="14">
      <c r="A6" s="116" t="s">
        <v>2965</v>
      </c>
      <c r="B6" s="117">
        <v>35</v>
      </c>
      <c r="C6" s="110">
        <v>0</v>
      </c>
      <c r="D6" s="118">
        <v>0</v>
      </c>
      <c r="E6" s="117">
        <v>0</v>
      </c>
      <c r="F6" s="110">
        <v>0</v>
      </c>
      <c r="G6" s="118">
        <v>0</v>
      </c>
      <c r="H6" s="117">
        <v>25</v>
      </c>
      <c r="I6" s="110">
        <v>1</v>
      </c>
      <c r="J6" s="118">
        <v>0</v>
      </c>
      <c r="K6" s="119">
        <f t="shared" si="0"/>
        <v>60</v>
      </c>
      <c r="L6" s="111">
        <f t="shared" si="1"/>
        <v>1</v>
      </c>
      <c r="M6" s="120">
        <f t="shared" si="2"/>
        <v>0</v>
      </c>
    </row>
    <row r="7" spans="1:13" ht="14">
      <c r="A7" s="116" t="s">
        <v>2918</v>
      </c>
      <c r="B7" s="117">
        <v>9</v>
      </c>
      <c r="C7" s="110">
        <v>18</v>
      </c>
      <c r="D7" s="118">
        <v>9</v>
      </c>
      <c r="E7" s="117">
        <v>0</v>
      </c>
      <c r="F7" s="110">
        <v>0</v>
      </c>
      <c r="G7" s="118">
        <v>0</v>
      </c>
      <c r="H7" s="117">
        <v>20</v>
      </c>
      <c r="I7" s="110">
        <v>32</v>
      </c>
      <c r="J7" s="118">
        <v>44</v>
      </c>
      <c r="K7" s="119">
        <f t="shared" si="0"/>
        <v>29</v>
      </c>
      <c r="L7" s="111">
        <f t="shared" si="1"/>
        <v>50</v>
      </c>
      <c r="M7" s="120">
        <f t="shared" si="2"/>
        <v>53</v>
      </c>
    </row>
    <row r="8" spans="1:13" ht="14">
      <c r="A8" s="116" t="s">
        <v>3055</v>
      </c>
      <c r="B8" s="117">
        <v>5</v>
      </c>
      <c r="C8" s="110">
        <v>0</v>
      </c>
      <c r="D8" s="118">
        <v>0</v>
      </c>
      <c r="E8" s="117">
        <v>0</v>
      </c>
      <c r="F8" s="110">
        <v>0</v>
      </c>
      <c r="G8" s="118">
        <v>0</v>
      </c>
      <c r="H8" s="117">
        <v>29</v>
      </c>
      <c r="I8" s="110">
        <v>25</v>
      </c>
      <c r="J8" s="118">
        <v>0</v>
      </c>
      <c r="K8" s="119">
        <f t="shared" si="0"/>
        <v>34</v>
      </c>
      <c r="L8" s="111">
        <f t="shared" si="1"/>
        <v>25</v>
      </c>
      <c r="M8" s="120">
        <f t="shared" si="2"/>
        <v>0</v>
      </c>
    </row>
    <row r="9" spans="1:13" ht="14">
      <c r="A9" s="116" t="s">
        <v>2109</v>
      </c>
      <c r="B9" s="117">
        <v>5</v>
      </c>
      <c r="C9" s="110">
        <v>0</v>
      </c>
      <c r="D9" s="118">
        <v>0</v>
      </c>
      <c r="E9" s="117">
        <v>0</v>
      </c>
      <c r="F9" s="110">
        <v>0</v>
      </c>
      <c r="G9" s="118">
        <v>0</v>
      </c>
      <c r="H9" s="117">
        <v>5</v>
      </c>
      <c r="I9" s="110">
        <v>4</v>
      </c>
      <c r="J9" s="118">
        <v>7</v>
      </c>
      <c r="K9" s="119">
        <f t="shared" si="0"/>
        <v>10</v>
      </c>
      <c r="L9" s="111">
        <f t="shared" si="1"/>
        <v>4</v>
      </c>
      <c r="M9" s="120">
        <f t="shared" si="2"/>
        <v>7</v>
      </c>
    </row>
    <row r="10" spans="1:13" ht="14">
      <c r="A10" s="116" t="s">
        <v>2839</v>
      </c>
      <c r="B10" s="117">
        <v>14</v>
      </c>
      <c r="C10" s="110">
        <v>8</v>
      </c>
      <c r="D10" s="118">
        <v>0</v>
      </c>
      <c r="E10" s="117">
        <v>0</v>
      </c>
      <c r="F10" s="110">
        <v>0</v>
      </c>
      <c r="G10" s="118">
        <v>0</v>
      </c>
      <c r="H10" s="117">
        <v>6</v>
      </c>
      <c r="I10" s="110">
        <v>10</v>
      </c>
      <c r="J10" s="118">
        <v>2</v>
      </c>
      <c r="K10" s="119">
        <f t="shared" si="0"/>
        <v>20</v>
      </c>
      <c r="L10" s="111">
        <f t="shared" si="1"/>
        <v>18</v>
      </c>
      <c r="M10" s="120">
        <f t="shared" si="2"/>
        <v>2</v>
      </c>
    </row>
    <row r="11" spans="1:13" ht="14">
      <c r="A11" s="116" t="s">
        <v>3048</v>
      </c>
      <c r="B11" s="117">
        <v>0</v>
      </c>
      <c r="C11" s="110">
        <v>0</v>
      </c>
      <c r="D11" s="118">
        <v>0</v>
      </c>
      <c r="E11" s="117">
        <v>0</v>
      </c>
      <c r="F11" s="110">
        <v>0</v>
      </c>
      <c r="G11" s="118">
        <v>0</v>
      </c>
      <c r="H11" s="117">
        <v>49</v>
      </c>
      <c r="I11" s="110">
        <v>5</v>
      </c>
      <c r="J11" s="118">
        <v>26</v>
      </c>
      <c r="K11" s="119">
        <f t="shared" si="0"/>
        <v>49</v>
      </c>
      <c r="L11" s="111">
        <f t="shared" si="1"/>
        <v>5</v>
      </c>
      <c r="M11" s="120">
        <f t="shared" si="2"/>
        <v>26</v>
      </c>
    </row>
    <row r="12" spans="1:13" ht="14">
      <c r="A12" s="116" t="s">
        <v>2879</v>
      </c>
      <c r="B12" s="117">
        <v>25</v>
      </c>
      <c r="C12" s="110">
        <v>0</v>
      </c>
      <c r="D12" s="118">
        <v>0</v>
      </c>
      <c r="E12" s="117">
        <v>0</v>
      </c>
      <c r="F12" s="110">
        <v>0</v>
      </c>
      <c r="G12" s="118">
        <v>0</v>
      </c>
      <c r="H12" s="117">
        <v>16</v>
      </c>
      <c r="I12" s="110">
        <v>0</v>
      </c>
      <c r="J12" s="118">
        <v>0</v>
      </c>
      <c r="K12" s="119">
        <f t="shared" si="0"/>
        <v>41</v>
      </c>
      <c r="L12" s="111">
        <f t="shared" si="1"/>
        <v>0</v>
      </c>
      <c r="M12" s="120">
        <f t="shared" si="2"/>
        <v>0</v>
      </c>
    </row>
    <row r="13" spans="1:13" ht="14">
      <c r="A13" s="116" t="s">
        <v>863</v>
      </c>
      <c r="B13" s="117">
        <v>2</v>
      </c>
      <c r="C13" s="110">
        <v>0</v>
      </c>
      <c r="D13" s="118">
        <v>0</v>
      </c>
      <c r="E13" s="117">
        <v>0</v>
      </c>
      <c r="F13" s="110">
        <v>0</v>
      </c>
      <c r="G13" s="118">
        <v>0</v>
      </c>
      <c r="H13" s="117">
        <v>3</v>
      </c>
      <c r="I13" s="110">
        <v>0</v>
      </c>
      <c r="J13" s="118">
        <v>0</v>
      </c>
      <c r="K13" s="119">
        <f t="shared" si="0"/>
        <v>5</v>
      </c>
      <c r="L13" s="111">
        <f t="shared" si="1"/>
        <v>0</v>
      </c>
      <c r="M13" s="120">
        <f t="shared" si="2"/>
        <v>0</v>
      </c>
    </row>
    <row r="14" spans="1:13" ht="14">
      <c r="A14" s="116" t="s">
        <v>2877</v>
      </c>
      <c r="B14" s="117">
        <v>2</v>
      </c>
      <c r="C14" s="110">
        <v>0</v>
      </c>
      <c r="D14" s="118">
        <v>0</v>
      </c>
      <c r="E14" s="117">
        <v>0</v>
      </c>
      <c r="F14" s="110">
        <v>0</v>
      </c>
      <c r="G14" s="118">
        <v>0</v>
      </c>
      <c r="H14" s="117">
        <v>2</v>
      </c>
      <c r="I14" s="110">
        <v>0</v>
      </c>
      <c r="J14" s="118">
        <v>0</v>
      </c>
      <c r="K14" s="119">
        <f t="shared" si="0"/>
        <v>4</v>
      </c>
      <c r="L14" s="111">
        <f t="shared" si="1"/>
        <v>0</v>
      </c>
      <c r="M14" s="120">
        <f t="shared" si="2"/>
        <v>0</v>
      </c>
    </row>
    <row r="15" spans="1:13" ht="14">
      <c r="A15" s="121">
        <v>0.125</v>
      </c>
      <c r="B15" s="117">
        <v>16</v>
      </c>
      <c r="C15" s="110">
        <v>0</v>
      </c>
      <c r="D15" s="118">
        <v>0</v>
      </c>
      <c r="E15" s="117">
        <v>0</v>
      </c>
      <c r="F15" s="110">
        <v>0</v>
      </c>
      <c r="G15" s="118">
        <v>0</v>
      </c>
      <c r="H15" s="117">
        <v>7</v>
      </c>
      <c r="I15" s="110">
        <v>0</v>
      </c>
      <c r="J15" s="118">
        <v>0</v>
      </c>
      <c r="K15" s="119">
        <f t="shared" si="0"/>
        <v>23</v>
      </c>
      <c r="L15" s="111">
        <f t="shared" si="1"/>
        <v>0</v>
      </c>
      <c r="M15" s="120">
        <f t="shared" si="2"/>
        <v>0</v>
      </c>
    </row>
    <row r="16" spans="1:13" ht="14">
      <c r="A16" s="116" t="s">
        <v>2381</v>
      </c>
      <c r="B16" s="117">
        <v>1</v>
      </c>
      <c r="C16" s="110">
        <v>1</v>
      </c>
      <c r="D16" s="118">
        <v>0</v>
      </c>
      <c r="E16" s="117">
        <v>0</v>
      </c>
      <c r="F16" s="110">
        <v>0</v>
      </c>
      <c r="G16" s="118">
        <v>0</v>
      </c>
      <c r="H16" s="117">
        <v>46</v>
      </c>
      <c r="I16" s="110">
        <v>38</v>
      </c>
      <c r="J16" s="118">
        <v>0</v>
      </c>
      <c r="K16" s="119">
        <f t="shared" si="0"/>
        <v>47</v>
      </c>
      <c r="L16" s="111">
        <f t="shared" si="1"/>
        <v>39</v>
      </c>
      <c r="M16" s="120">
        <f t="shared" si="2"/>
        <v>0</v>
      </c>
    </row>
    <row r="17" spans="1:13" ht="14">
      <c r="A17" s="116" t="s">
        <v>2079</v>
      </c>
      <c r="B17" s="117">
        <v>0</v>
      </c>
      <c r="C17" s="110">
        <v>0</v>
      </c>
      <c r="D17" s="118">
        <v>0</v>
      </c>
      <c r="E17" s="117">
        <v>0</v>
      </c>
      <c r="F17" s="110">
        <v>0</v>
      </c>
      <c r="G17" s="118">
        <v>0</v>
      </c>
      <c r="H17" s="117">
        <v>9</v>
      </c>
      <c r="I17" s="110">
        <v>0</v>
      </c>
      <c r="J17" s="118">
        <v>0</v>
      </c>
      <c r="K17" s="119">
        <f t="shared" si="0"/>
        <v>9</v>
      </c>
      <c r="L17" s="111">
        <f t="shared" si="1"/>
        <v>0</v>
      </c>
      <c r="M17" s="120">
        <f t="shared" si="2"/>
        <v>0</v>
      </c>
    </row>
    <row r="18" spans="1:13" ht="14">
      <c r="A18" s="116" t="s">
        <v>2966</v>
      </c>
      <c r="B18" s="117">
        <v>26</v>
      </c>
      <c r="C18" s="110">
        <v>0</v>
      </c>
      <c r="D18" s="118">
        <v>0</v>
      </c>
      <c r="E18" s="117">
        <v>0</v>
      </c>
      <c r="F18" s="110">
        <v>0</v>
      </c>
      <c r="G18" s="118">
        <v>0</v>
      </c>
      <c r="H18" s="117">
        <v>20</v>
      </c>
      <c r="I18" s="110">
        <v>0</v>
      </c>
      <c r="J18" s="118">
        <v>0</v>
      </c>
      <c r="K18" s="119">
        <f t="shared" si="0"/>
        <v>46</v>
      </c>
      <c r="L18" s="111">
        <f t="shared" si="1"/>
        <v>0</v>
      </c>
      <c r="M18" s="120">
        <f t="shared" si="2"/>
        <v>0</v>
      </c>
    </row>
    <row r="19" spans="1:13" ht="14">
      <c r="A19" s="116" t="s">
        <v>2916</v>
      </c>
      <c r="B19" s="117">
        <v>0</v>
      </c>
      <c r="C19" s="110">
        <v>2</v>
      </c>
      <c r="D19" s="118">
        <v>0</v>
      </c>
      <c r="E19" s="117">
        <v>0</v>
      </c>
      <c r="F19" s="110">
        <v>0</v>
      </c>
      <c r="G19" s="118">
        <v>0</v>
      </c>
      <c r="H19" s="117">
        <v>13</v>
      </c>
      <c r="I19" s="110">
        <v>26</v>
      </c>
      <c r="J19" s="118">
        <v>0</v>
      </c>
      <c r="K19" s="119">
        <f t="shared" si="0"/>
        <v>13</v>
      </c>
      <c r="L19" s="111">
        <f t="shared" si="1"/>
        <v>28</v>
      </c>
      <c r="M19" s="120">
        <f t="shared" si="2"/>
        <v>0</v>
      </c>
    </row>
    <row r="20" spans="1:13" ht="14">
      <c r="A20" s="122" t="s">
        <v>3056</v>
      </c>
      <c r="B20" s="123">
        <v>5</v>
      </c>
      <c r="C20" s="124">
        <v>0</v>
      </c>
      <c r="D20" s="125">
        <v>0</v>
      </c>
      <c r="E20" s="123">
        <v>0</v>
      </c>
      <c r="F20" s="124">
        <v>0</v>
      </c>
      <c r="G20" s="125">
        <v>0</v>
      </c>
      <c r="H20" s="123">
        <v>30</v>
      </c>
      <c r="I20" s="124">
        <v>0</v>
      </c>
      <c r="J20" s="125">
        <v>0</v>
      </c>
      <c r="K20" s="126">
        <f t="shared" si="0"/>
        <v>35</v>
      </c>
      <c r="L20" s="127">
        <f t="shared" si="1"/>
        <v>0</v>
      </c>
      <c r="M20" s="128">
        <f t="shared" si="2"/>
        <v>0</v>
      </c>
    </row>
    <row r="21" spans="1:13" ht="14">
      <c r="A21" s="413" t="s">
        <v>798</v>
      </c>
      <c r="B21" s="129">
        <f t="shared" ref="B21:J21" si="3">SUM(B4:B20)</f>
        <v>145</v>
      </c>
      <c r="C21" s="129">
        <f t="shared" si="3"/>
        <v>29</v>
      </c>
      <c r="D21" s="129">
        <f t="shared" si="3"/>
        <v>9</v>
      </c>
      <c r="E21" s="129">
        <f t="shared" si="3"/>
        <v>0</v>
      </c>
      <c r="F21" s="129">
        <f t="shared" si="3"/>
        <v>0</v>
      </c>
      <c r="G21" s="129">
        <f t="shared" si="3"/>
        <v>0</v>
      </c>
      <c r="H21" s="129">
        <f t="shared" si="3"/>
        <v>289</v>
      </c>
      <c r="I21" s="129">
        <f t="shared" si="3"/>
        <v>148</v>
      </c>
      <c r="J21" s="129">
        <f t="shared" si="3"/>
        <v>142</v>
      </c>
      <c r="K21" s="129">
        <f t="shared" si="0"/>
        <v>434</v>
      </c>
      <c r="L21" s="129">
        <f t="shared" si="1"/>
        <v>177</v>
      </c>
      <c r="M21" s="130">
        <f t="shared" si="2"/>
        <v>151</v>
      </c>
    </row>
    <row r="22" spans="1:13" ht="13">
      <c r="A22" s="414"/>
      <c r="B22" s="131"/>
      <c r="C22" s="131"/>
      <c r="D22" s="131">
        <f>SUM(B21:D21)</f>
        <v>183</v>
      </c>
      <c r="E22" s="131"/>
      <c r="F22" s="131"/>
      <c r="G22" s="132">
        <f>SUM(E21:G21)</f>
        <v>0</v>
      </c>
      <c r="H22" s="131"/>
      <c r="I22" s="131"/>
      <c r="J22" s="131">
        <f>SUM(H21:J21)</f>
        <v>579</v>
      </c>
      <c r="K22" s="131"/>
      <c r="L22" s="131"/>
      <c r="M22" s="133">
        <f>SUM(K21:M21)</f>
        <v>762</v>
      </c>
    </row>
  </sheetData>
  <mergeCells count="7">
    <mergeCell ref="A21:A22"/>
    <mergeCell ref="A1:M1"/>
    <mergeCell ref="A2:A3"/>
    <mergeCell ref="B2:D2"/>
    <mergeCell ref="E2:G2"/>
    <mergeCell ref="H2:J2"/>
    <mergeCell ref="K2:M2"/>
  </mergeCells>
  <phoneticPr fontId="23" type="noConversion"/>
  <conditionalFormatting sqref="B4:J20">
    <cfRule type="cellIs" dxfId="2" priority="0" stopIfTrue="1" operator="equal">
      <formula>0</formula>
    </cfRule>
  </conditionalFormatting>
  <conditionalFormatting sqref="K4:M20">
    <cfRule type="cellIs" dxfId="1" priority="0" stopIfTrue="1" operator="equal">
      <formula>0</formula>
    </cfRule>
  </conditionalFormatting>
  <conditionalFormatting sqref="B21:M21">
    <cfRule type="cellIs" dxfId="0" priority="0" stopIfTrue="1" operator="equal">
      <formula>0</formula>
    </cfRule>
  </conditionalFormatting>
  <pageMargins left="0.25" right="0.25" top="0.25" bottom="0.25" header="0" footer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I17"/>
  <sheetViews>
    <sheetView workbookViewId="0"/>
  </sheetViews>
  <sheetFormatPr baseColWidth="10" defaultColWidth="10.28515625" defaultRowHeight="20" customHeight="1"/>
  <cols>
    <col min="1" max="1" width="5.85546875" style="134" customWidth="1"/>
    <col min="2" max="2" width="6.85546875" style="134" customWidth="1"/>
    <col min="3" max="3" width="7.85546875" style="134" customWidth="1"/>
    <col min="4" max="4" width="6.85546875" style="134" customWidth="1"/>
    <col min="5" max="5" width="7.140625" style="134" customWidth="1"/>
    <col min="6" max="9" width="6.85546875" style="134" customWidth="1"/>
    <col min="10" max="16384" width="10.28515625" style="134"/>
  </cols>
  <sheetData>
    <row r="1" spans="1:9" ht="13">
      <c r="A1" s="135" t="s">
        <v>3061</v>
      </c>
      <c r="B1" s="135" t="s">
        <v>312</v>
      </c>
      <c r="C1" s="135" t="s">
        <v>312</v>
      </c>
      <c r="D1" s="135" t="s">
        <v>312</v>
      </c>
      <c r="E1" s="135" t="s">
        <v>312</v>
      </c>
      <c r="F1" s="135" t="s">
        <v>312</v>
      </c>
      <c r="G1" s="135" t="s">
        <v>312</v>
      </c>
      <c r="H1" s="135" t="s">
        <v>312</v>
      </c>
      <c r="I1" s="135" t="s">
        <v>312</v>
      </c>
    </row>
    <row r="2" spans="1:9" ht="13">
      <c r="A2" s="136"/>
      <c r="B2" s="135">
        <v>0.25</v>
      </c>
      <c r="C2" s="135">
        <v>0.25</v>
      </c>
      <c r="D2" s="135">
        <v>0.5</v>
      </c>
      <c r="E2" s="135">
        <v>0.5</v>
      </c>
      <c r="F2" s="135">
        <v>1</v>
      </c>
      <c r="G2" s="135">
        <v>1</v>
      </c>
      <c r="H2" s="135">
        <v>2</v>
      </c>
      <c r="I2" s="135">
        <v>2</v>
      </c>
    </row>
    <row r="3" spans="1:9" ht="13">
      <c r="A3" s="137" t="s">
        <v>461</v>
      </c>
      <c r="B3" s="135">
        <v>2</v>
      </c>
      <c r="C3" s="135">
        <v>3</v>
      </c>
      <c r="D3" s="135">
        <v>2</v>
      </c>
      <c r="E3" s="135">
        <v>3</v>
      </c>
      <c r="F3" s="135">
        <v>2</v>
      </c>
      <c r="G3" s="135">
        <v>3</v>
      </c>
      <c r="H3" s="135">
        <v>2</v>
      </c>
      <c r="I3" s="135">
        <v>3</v>
      </c>
    </row>
    <row r="4" spans="1:9" ht="13">
      <c r="A4" s="112">
        <v>0.125</v>
      </c>
      <c r="B4" s="138">
        <v>227341.76256000003</v>
      </c>
      <c r="C4" s="138">
        <v>0</v>
      </c>
      <c r="D4" s="138">
        <v>56835.440640000008</v>
      </c>
      <c r="E4" s="138">
        <v>0</v>
      </c>
      <c r="F4" s="138">
        <v>14208.860160000002</v>
      </c>
      <c r="G4" s="138">
        <v>0</v>
      </c>
      <c r="H4" s="138">
        <v>3552.2150400000005</v>
      </c>
      <c r="I4" s="138">
        <v>0</v>
      </c>
    </row>
    <row r="5" spans="1:9" ht="13">
      <c r="A5" s="109" t="s">
        <v>863</v>
      </c>
      <c r="B5" s="138">
        <v>5166.8582399999996</v>
      </c>
      <c r="C5" s="138">
        <v>661357.85471999994</v>
      </c>
      <c r="D5" s="138">
        <v>1291.7145599999999</v>
      </c>
      <c r="E5" s="138">
        <v>165339.46367999999</v>
      </c>
      <c r="F5" s="138">
        <v>322.92863999999997</v>
      </c>
      <c r="G5" s="138">
        <v>41334.865919999997</v>
      </c>
      <c r="H5" s="138">
        <v>80.732159999999993</v>
      </c>
      <c r="I5" s="138">
        <v>8396.1446400000004</v>
      </c>
    </row>
    <row r="6" spans="1:9" ht="13">
      <c r="A6" s="109" t="s">
        <v>2877</v>
      </c>
      <c r="B6" s="138">
        <v>5166.8582399999996</v>
      </c>
      <c r="C6" s="138">
        <v>46501.724159999998</v>
      </c>
      <c r="D6" s="138">
        <v>1291.7145599999999</v>
      </c>
      <c r="E6" s="138">
        <v>11625.431039999999</v>
      </c>
      <c r="F6" s="138">
        <v>322.92863999999997</v>
      </c>
      <c r="G6" s="138">
        <v>2906.3577599999999</v>
      </c>
      <c r="H6" s="138">
        <v>80.732159999999993</v>
      </c>
      <c r="I6" s="138">
        <v>726.58943999999997</v>
      </c>
    </row>
    <row r="7" spans="1:9" ht="13">
      <c r="A7" s="109" t="s">
        <v>3048</v>
      </c>
      <c r="B7" s="138">
        <v>0</v>
      </c>
      <c r="C7" s="138">
        <v>0</v>
      </c>
      <c r="D7" s="138">
        <v>0</v>
      </c>
      <c r="E7" s="138">
        <v>0</v>
      </c>
      <c r="F7" s="138">
        <v>0</v>
      </c>
      <c r="G7" s="138">
        <v>0</v>
      </c>
      <c r="H7" s="138">
        <v>0</v>
      </c>
      <c r="I7" s="138">
        <v>0</v>
      </c>
    </row>
    <row r="8" spans="1:9" ht="13">
      <c r="A8" s="109" t="s">
        <v>2965</v>
      </c>
      <c r="B8" s="138">
        <v>1868.5624319999986</v>
      </c>
      <c r="C8" s="138">
        <v>14099.152896</v>
      </c>
      <c r="D8" s="138">
        <v>467.14060799999965</v>
      </c>
      <c r="E8" s="138">
        <v>3524.7882239999999</v>
      </c>
      <c r="F8" s="138">
        <v>116.78515199999991</v>
      </c>
      <c r="G8" s="138">
        <v>881.19705599999998</v>
      </c>
      <c r="H8" s="138">
        <v>29.196287999999978</v>
      </c>
      <c r="I8" s="138">
        <v>204.37401599999998</v>
      </c>
    </row>
    <row r="9" spans="1:9" ht="13">
      <c r="A9" s="109" t="s">
        <v>3056</v>
      </c>
      <c r="B9" s="138">
        <v>8768.4096000000009</v>
      </c>
      <c r="C9" s="138">
        <v>0</v>
      </c>
      <c r="D9" s="138">
        <v>8768.4096000000009</v>
      </c>
      <c r="E9" s="138">
        <v>0</v>
      </c>
      <c r="F9" s="138">
        <v>8768.4096000000009</v>
      </c>
      <c r="G9" s="138">
        <v>0</v>
      </c>
      <c r="H9" s="138">
        <v>7124.3328000000038</v>
      </c>
      <c r="I9" s="138">
        <v>0</v>
      </c>
    </row>
    <row r="10" spans="1:9" ht="13">
      <c r="A10" s="109" t="s">
        <v>2916</v>
      </c>
      <c r="B10" s="138">
        <v>10334.744319999996</v>
      </c>
      <c r="C10" s="138">
        <v>8618333.5603199992</v>
      </c>
      <c r="D10" s="138">
        <v>2584.45696</v>
      </c>
      <c r="E10" s="138">
        <v>2154593.9020799999</v>
      </c>
      <c r="F10" s="138">
        <v>646.88511999999992</v>
      </c>
      <c r="G10" s="138">
        <v>538658.98752000008</v>
      </c>
      <c r="H10" s="138">
        <v>162.49216000000001</v>
      </c>
      <c r="I10" s="138">
        <v>109486.82496000007</v>
      </c>
    </row>
    <row r="11" spans="1:9" ht="13">
      <c r="A11" s="109" t="s">
        <v>2966</v>
      </c>
      <c r="B11" s="138">
        <v>0</v>
      </c>
      <c r="C11" s="138">
        <v>0</v>
      </c>
      <c r="D11" s="138">
        <v>0</v>
      </c>
      <c r="E11" s="138">
        <v>0</v>
      </c>
      <c r="F11" s="138">
        <v>0</v>
      </c>
      <c r="G11" s="138">
        <v>0</v>
      </c>
      <c r="H11" s="138">
        <v>0</v>
      </c>
      <c r="I11" s="138">
        <v>0</v>
      </c>
    </row>
    <row r="12" spans="1:9" ht="13">
      <c r="A12" s="109" t="s">
        <v>2381</v>
      </c>
      <c r="B12" s="138">
        <v>0</v>
      </c>
      <c r="C12" s="138">
        <v>0</v>
      </c>
      <c r="D12" s="138">
        <v>0</v>
      </c>
      <c r="E12" s="138">
        <v>0</v>
      </c>
      <c r="F12" s="138">
        <v>0</v>
      </c>
      <c r="G12" s="138">
        <v>0</v>
      </c>
      <c r="H12" s="138">
        <v>0</v>
      </c>
      <c r="I12" s="138">
        <v>0</v>
      </c>
    </row>
    <row r="13" spans="1:9" ht="13">
      <c r="A13" s="109" t="s">
        <v>2079</v>
      </c>
      <c r="B13" s="138">
        <v>42.467328000000002</v>
      </c>
      <c r="C13" s="138">
        <v>3737.1248639999999</v>
      </c>
      <c r="D13" s="138">
        <v>10.616832</v>
      </c>
      <c r="E13" s="138">
        <v>934.28121599999997</v>
      </c>
      <c r="F13" s="138">
        <v>2.6542080000000001</v>
      </c>
      <c r="G13" s="138">
        <v>233.57030399999999</v>
      </c>
      <c r="H13" s="138">
        <v>0.66355200000000003</v>
      </c>
      <c r="I13" s="138">
        <v>58.392575999999998</v>
      </c>
    </row>
    <row r="14" spans="1:9" ht="13">
      <c r="A14" s="109" t="s">
        <v>2879</v>
      </c>
      <c r="B14" s="138">
        <v>0</v>
      </c>
      <c r="C14" s="138">
        <v>0</v>
      </c>
      <c r="D14" s="138">
        <v>0</v>
      </c>
      <c r="E14" s="138">
        <v>0</v>
      </c>
      <c r="F14" s="138">
        <v>0</v>
      </c>
      <c r="G14" s="138">
        <v>0</v>
      </c>
      <c r="H14" s="138">
        <v>0</v>
      </c>
      <c r="I14" s="138">
        <v>0</v>
      </c>
    </row>
    <row r="15" spans="1:9" ht="13">
      <c r="A15" s="109" t="s">
        <v>2109</v>
      </c>
      <c r="B15" s="138">
        <v>849.34655999999973</v>
      </c>
      <c r="C15" s="138">
        <v>42.467328000000002</v>
      </c>
      <c r="D15" s="138">
        <v>212.33663999999993</v>
      </c>
      <c r="E15" s="138">
        <v>10.616832</v>
      </c>
      <c r="F15" s="138">
        <v>53.084159999999983</v>
      </c>
      <c r="G15" s="138">
        <v>2.6542080000000001</v>
      </c>
      <c r="H15" s="138">
        <v>13.271039999999996</v>
      </c>
      <c r="I15" s="138">
        <v>0.66355200000000003</v>
      </c>
    </row>
    <row r="16" spans="1:9" ht="13">
      <c r="A16" s="109" t="s">
        <v>3055</v>
      </c>
      <c r="B16" s="138">
        <v>2420.6376959999998</v>
      </c>
      <c r="C16" s="138">
        <v>169.86931200000001</v>
      </c>
      <c r="D16" s="138">
        <v>605.15942399999994</v>
      </c>
      <c r="E16" s="138">
        <v>42.467328000000002</v>
      </c>
      <c r="F16" s="138">
        <v>151.28985599999999</v>
      </c>
      <c r="G16" s="138">
        <v>10.616832</v>
      </c>
      <c r="H16" s="138">
        <v>37.822463999999997</v>
      </c>
      <c r="I16" s="138">
        <v>2.6542080000000001</v>
      </c>
    </row>
    <row r="17" spans="1:9" ht="13">
      <c r="A17" s="109" t="s">
        <v>798</v>
      </c>
      <c r="B17" s="139">
        <f t="shared" ref="B17:I17" si="0">SUM(B4:B16)</f>
        <v>261959.64697600005</v>
      </c>
      <c r="C17" s="139">
        <f t="shared" si="0"/>
        <v>9344241.7535999995</v>
      </c>
      <c r="D17" s="139">
        <f t="shared" si="0"/>
        <v>72066.989824000004</v>
      </c>
      <c r="E17" s="139">
        <f t="shared" si="0"/>
        <v>2336070.9504</v>
      </c>
      <c r="F17" s="139">
        <f t="shared" si="0"/>
        <v>24593.825536</v>
      </c>
      <c r="G17" s="139">
        <f t="shared" si="0"/>
        <v>584028.2496000001</v>
      </c>
      <c r="H17" s="139">
        <f t="shared" si="0"/>
        <v>11081.457664000005</v>
      </c>
      <c r="I17" s="139">
        <f t="shared" si="0"/>
        <v>118875.64339200007</v>
      </c>
    </row>
  </sheetData>
  <phoneticPr fontId="23" type="noConversion"/>
  <pageMargins left="0.25" right="0.25" top="0.25" bottom="0.25" header="0" footer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enableFormatConditionsCalculation="0">
    <pageSetUpPr fitToPage="1"/>
  </sheetPr>
  <dimension ref="A1:P260"/>
  <sheetViews>
    <sheetView topLeftCell="A144" workbookViewId="0">
      <selection activeCell="I157" sqref="I157"/>
    </sheetView>
  </sheetViews>
  <sheetFormatPr baseColWidth="10" defaultColWidth="10.28515625" defaultRowHeight="13"/>
  <cols>
    <col min="1" max="1" width="3.7109375" style="173" bestFit="1" customWidth="1"/>
    <col min="2" max="2" width="3.85546875" style="173" bestFit="1" customWidth="1"/>
    <col min="3" max="3" width="5.140625" style="178" bestFit="1" customWidth="1"/>
    <col min="4" max="4" width="4" style="173" bestFit="1" customWidth="1"/>
    <col min="5" max="5" width="31.28515625" style="173" bestFit="1" customWidth="1"/>
    <col min="6" max="6" width="11.42578125" style="173" bestFit="1" customWidth="1"/>
    <col min="7" max="7" width="23.28515625" style="171" bestFit="1" customWidth="1"/>
    <col min="8" max="8" width="14.85546875" style="173" bestFit="1" customWidth="1"/>
    <col min="9" max="9" width="9.5703125" style="178" bestFit="1" customWidth="1"/>
    <col min="10" max="10" width="5.42578125" style="173" bestFit="1" customWidth="1"/>
    <col min="11" max="12" width="4.42578125" style="173" bestFit="1" customWidth="1"/>
    <col min="13" max="13" width="6" style="173" bestFit="1" customWidth="1"/>
    <col min="14" max="14" width="5.85546875" style="173" bestFit="1" customWidth="1"/>
    <col min="15" max="15" width="4.42578125" style="173" bestFit="1" customWidth="1"/>
    <col min="16" max="16" width="4.7109375" style="171" bestFit="1" customWidth="1"/>
    <col min="17" max="16384" width="10.28515625" style="1"/>
  </cols>
  <sheetData>
    <row r="1" spans="1:16" s="174" customFormat="1">
      <c r="A1" s="175" t="s">
        <v>2890</v>
      </c>
      <c r="B1" s="175" t="s">
        <v>2891</v>
      </c>
      <c r="C1" s="175" t="s">
        <v>2892</v>
      </c>
      <c r="D1" s="176" t="s">
        <v>2893</v>
      </c>
      <c r="E1" s="176" t="s">
        <v>2894</v>
      </c>
      <c r="F1" s="176" t="s">
        <v>2</v>
      </c>
      <c r="G1" s="176" t="s">
        <v>3106</v>
      </c>
      <c r="H1" s="176" t="s">
        <v>3</v>
      </c>
      <c r="I1" s="175" t="s">
        <v>3033</v>
      </c>
      <c r="J1" s="176" t="s">
        <v>3003</v>
      </c>
      <c r="K1" s="177" t="s">
        <v>2895</v>
      </c>
      <c r="L1" s="176" t="s">
        <v>2896</v>
      </c>
      <c r="M1" s="175" t="s">
        <v>3027</v>
      </c>
      <c r="N1" s="176" t="s">
        <v>3028</v>
      </c>
      <c r="O1" s="176" t="s">
        <v>3029</v>
      </c>
      <c r="P1" s="176" t="s">
        <v>2900</v>
      </c>
    </row>
    <row r="2" spans="1:16">
      <c r="A2" s="164" t="s">
        <v>3030</v>
      </c>
      <c r="B2" s="164" t="s">
        <v>2994</v>
      </c>
      <c r="C2" s="164" t="s">
        <v>2977</v>
      </c>
      <c r="D2" s="165">
        <v>1</v>
      </c>
      <c r="E2" s="166" t="str">
        <f>VLOOKUP($C2,'CCSM CMIP5 experiment summary'!A:B,2,FALSE)</f>
        <v>10 year initialized hindcasts &amp; predictions</v>
      </c>
      <c r="F2" s="166" t="str">
        <f>VLOOKUP($C2,'CCSM CMIP5 experiment summary'!A:C,3,FALSE)</f>
        <v>decadal-XXXX</v>
      </c>
      <c r="G2" s="181" t="s">
        <v>3107</v>
      </c>
      <c r="H2" s="167" t="str">
        <f>VLOOKUP($C2,'CCSM CMIP5 experiment summary'!A:H,7)</f>
        <v>CVWG/Tribbia</v>
      </c>
      <c r="I2" s="181" t="str">
        <f>VLOOKUP($C2,'CCSM CMIP5 experiment summary'!A:M,12,FALSE)</f>
        <v>0.5x1CN</v>
      </c>
      <c r="J2" s="168" t="s">
        <v>2845</v>
      </c>
      <c r="K2" s="169">
        <v>1960</v>
      </c>
      <c r="L2" s="170">
        <v>1970</v>
      </c>
      <c r="M2" s="164" t="s">
        <v>2995</v>
      </c>
      <c r="N2" s="168">
        <v>1</v>
      </c>
      <c r="O2" s="168">
        <f t="shared" ref="O2:O33" si="0">$L2-$K2</f>
        <v>10</v>
      </c>
      <c r="P2" s="171">
        <v>1</v>
      </c>
    </row>
    <row r="3" spans="1:16">
      <c r="A3" s="164" t="s">
        <v>3030</v>
      </c>
      <c r="B3" s="164" t="s">
        <v>2994</v>
      </c>
      <c r="C3" s="164" t="s">
        <v>2977</v>
      </c>
      <c r="D3" s="165">
        <f t="shared" ref="D3:D31" si="1">D2+1</f>
        <v>2</v>
      </c>
      <c r="E3" s="166" t="str">
        <f>VLOOKUP($C3,'CCSM CMIP5 experiment summary'!A:B,2,FALSE)</f>
        <v>10 year initialized hindcasts &amp; predictions</v>
      </c>
      <c r="F3" s="166" t="str">
        <f>VLOOKUP($C3,'CCSM CMIP5 experiment summary'!A:C,3,FALSE)</f>
        <v>decadal-XXXX</v>
      </c>
      <c r="G3" s="181" t="s">
        <v>3108</v>
      </c>
      <c r="H3" s="167" t="str">
        <f>VLOOKUP($C3,'CCSM CMIP5 experiment summary'!A:H,7)</f>
        <v>CVWG/Tribbia</v>
      </c>
      <c r="I3" s="181" t="str">
        <f>VLOOKUP($C3,'CCSM CMIP5 experiment summary'!A:M,12,FALSE)</f>
        <v>0.5x1CN</v>
      </c>
      <c r="J3" s="168" t="s">
        <v>2845</v>
      </c>
      <c r="K3" s="169">
        <v>1960</v>
      </c>
      <c r="L3" s="170">
        <v>1970</v>
      </c>
      <c r="M3" s="164" t="s">
        <v>2995</v>
      </c>
      <c r="N3" s="168">
        <v>1</v>
      </c>
      <c r="O3" s="168">
        <f t="shared" si="0"/>
        <v>10</v>
      </c>
      <c r="P3" s="171">
        <f t="shared" ref="P3:P66" si="2">P2+1</f>
        <v>2</v>
      </c>
    </row>
    <row r="4" spans="1:16">
      <c r="A4" s="164" t="s">
        <v>3030</v>
      </c>
      <c r="B4" s="164" t="s">
        <v>2994</v>
      </c>
      <c r="C4" s="164" t="s">
        <v>2977</v>
      </c>
      <c r="D4" s="165">
        <f t="shared" si="1"/>
        <v>3</v>
      </c>
      <c r="E4" s="166" t="str">
        <f>VLOOKUP($C4,'CCSM CMIP5 experiment summary'!A:B,2,FALSE)</f>
        <v>10 year initialized hindcasts &amp; predictions</v>
      </c>
      <c r="F4" s="166" t="str">
        <f>VLOOKUP($C4,'CCSM CMIP5 experiment summary'!A:C,3,FALSE)</f>
        <v>decadal-XXXX</v>
      </c>
      <c r="G4" s="181" t="s">
        <v>3108</v>
      </c>
      <c r="H4" s="167" t="str">
        <f>VLOOKUP($C4,'CCSM CMIP5 experiment summary'!A:H,7)</f>
        <v>CVWG/Tribbia</v>
      </c>
      <c r="I4" s="181" t="str">
        <f>VLOOKUP($C4,'CCSM CMIP5 experiment summary'!A:M,12,FALSE)</f>
        <v>0.5x1CN</v>
      </c>
      <c r="J4" s="168" t="s">
        <v>2845</v>
      </c>
      <c r="K4" s="169">
        <v>1960</v>
      </c>
      <c r="L4" s="170">
        <v>1970</v>
      </c>
      <c r="M4" s="164" t="s">
        <v>2995</v>
      </c>
      <c r="N4" s="168">
        <v>1</v>
      </c>
      <c r="O4" s="168">
        <f t="shared" si="0"/>
        <v>10</v>
      </c>
      <c r="P4" s="171">
        <f t="shared" si="2"/>
        <v>3</v>
      </c>
    </row>
    <row r="5" spans="1:16">
      <c r="A5" s="164" t="s">
        <v>3030</v>
      </c>
      <c r="B5" s="164" t="s">
        <v>2994</v>
      </c>
      <c r="C5" s="164" t="s">
        <v>2977</v>
      </c>
      <c r="D5" s="165">
        <f t="shared" si="1"/>
        <v>4</v>
      </c>
      <c r="E5" s="166" t="str">
        <f>VLOOKUP($C5,'CCSM CMIP5 experiment summary'!A:B,2,FALSE)</f>
        <v>10 year initialized hindcasts &amp; predictions</v>
      </c>
      <c r="F5" s="166" t="str">
        <f>VLOOKUP($C5,'CCSM CMIP5 experiment summary'!A:C,3,FALSE)</f>
        <v>decadal-XXXX</v>
      </c>
      <c r="G5" s="181" t="s">
        <v>3108</v>
      </c>
      <c r="H5" s="167" t="str">
        <f>VLOOKUP($C5,'CCSM CMIP5 experiment summary'!A:H,7)</f>
        <v>CVWG/Tribbia</v>
      </c>
      <c r="I5" s="181" t="str">
        <f>VLOOKUP($C5,'CCSM CMIP5 experiment summary'!A:M,12,FALSE)</f>
        <v>0.5x1CN</v>
      </c>
      <c r="J5" s="168" t="s">
        <v>2845</v>
      </c>
      <c r="K5" s="169">
        <v>1965</v>
      </c>
      <c r="L5" s="170">
        <v>1975</v>
      </c>
      <c r="M5" s="164" t="s">
        <v>2995</v>
      </c>
      <c r="N5" s="168">
        <v>1</v>
      </c>
      <c r="O5" s="168">
        <f t="shared" si="0"/>
        <v>10</v>
      </c>
      <c r="P5" s="171">
        <f t="shared" si="2"/>
        <v>4</v>
      </c>
    </row>
    <row r="6" spans="1:16">
      <c r="A6" s="164" t="s">
        <v>3030</v>
      </c>
      <c r="B6" s="164" t="s">
        <v>2994</v>
      </c>
      <c r="C6" s="164" t="s">
        <v>2977</v>
      </c>
      <c r="D6" s="165">
        <f t="shared" si="1"/>
        <v>5</v>
      </c>
      <c r="E6" s="166" t="str">
        <f>VLOOKUP($C6,'CCSM CMIP5 experiment summary'!A:B,2,FALSE)</f>
        <v>10 year initialized hindcasts &amp; predictions</v>
      </c>
      <c r="F6" s="166" t="str">
        <f>VLOOKUP($C6,'CCSM CMIP5 experiment summary'!A:C,3,FALSE)</f>
        <v>decadal-XXXX</v>
      </c>
      <c r="G6" s="181" t="s">
        <v>3108</v>
      </c>
      <c r="H6" s="167" t="str">
        <f>VLOOKUP($C6,'CCSM CMIP5 experiment summary'!A:H,7)</f>
        <v>CVWG/Tribbia</v>
      </c>
      <c r="I6" s="181" t="str">
        <f>VLOOKUP($C6,'CCSM CMIP5 experiment summary'!A:M,12,FALSE)</f>
        <v>0.5x1CN</v>
      </c>
      <c r="J6" s="168" t="s">
        <v>2845</v>
      </c>
      <c r="K6" s="169">
        <v>1965</v>
      </c>
      <c r="L6" s="170">
        <v>1975</v>
      </c>
      <c r="M6" s="164" t="s">
        <v>2995</v>
      </c>
      <c r="N6" s="168">
        <v>1</v>
      </c>
      <c r="O6" s="168">
        <f t="shared" si="0"/>
        <v>10</v>
      </c>
      <c r="P6" s="171">
        <f t="shared" si="2"/>
        <v>5</v>
      </c>
    </row>
    <row r="7" spans="1:16">
      <c r="A7" s="164" t="s">
        <v>3030</v>
      </c>
      <c r="B7" s="164" t="s">
        <v>2994</v>
      </c>
      <c r="C7" s="164" t="s">
        <v>2977</v>
      </c>
      <c r="D7" s="165">
        <f t="shared" si="1"/>
        <v>6</v>
      </c>
      <c r="E7" s="166" t="str">
        <f>VLOOKUP($C7,'CCSM CMIP5 experiment summary'!A:B,2,FALSE)</f>
        <v>10 year initialized hindcasts &amp; predictions</v>
      </c>
      <c r="F7" s="166" t="str">
        <f>VLOOKUP($C7,'CCSM CMIP5 experiment summary'!A:C,3,FALSE)</f>
        <v>decadal-XXXX</v>
      </c>
      <c r="G7" s="181" t="s">
        <v>3108</v>
      </c>
      <c r="H7" s="167" t="str">
        <f>VLOOKUP($C7,'CCSM CMIP5 experiment summary'!A:H,7)</f>
        <v>CVWG/Tribbia</v>
      </c>
      <c r="I7" s="181" t="str">
        <f>VLOOKUP($C7,'CCSM CMIP5 experiment summary'!A:M,12,FALSE)</f>
        <v>0.5x1CN</v>
      </c>
      <c r="J7" s="168" t="s">
        <v>2845</v>
      </c>
      <c r="K7" s="169">
        <v>1965</v>
      </c>
      <c r="L7" s="170">
        <v>1975</v>
      </c>
      <c r="M7" s="164" t="s">
        <v>2995</v>
      </c>
      <c r="N7" s="168">
        <v>1</v>
      </c>
      <c r="O7" s="168">
        <f t="shared" si="0"/>
        <v>10</v>
      </c>
      <c r="P7" s="171">
        <f t="shared" si="2"/>
        <v>6</v>
      </c>
    </row>
    <row r="8" spans="1:16">
      <c r="A8" s="164" t="s">
        <v>3030</v>
      </c>
      <c r="B8" s="164" t="s">
        <v>2994</v>
      </c>
      <c r="C8" s="164" t="s">
        <v>2977</v>
      </c>
      <c r="D8" s="165">
        <f t="shared" si="1"/>
        <v>7</v>
      </c>
      <c r="E8" s="166" t="str">
        <f>VLOOKUP($C8,'CCSM CMIP5 experiment summary'!A:B,2,FALSE)</f>
        <v>10 year initialized hindcasts &amp; predictions</v>
      </c>
      <c r="F8" s="166" t="str">
        <f>VLOOKUP($C8,'CCSM CMIP5 experiment summary'!A:C,3,FALSE)</f>
        <v>decadal-XXXX</v>
      </c>
      <c r="G8" s="181" t="s">
        <v>3108</v>
      </c>
      <c r="H8" s="167" t="str">
        <f>VLOOKUP($C8,'CCSM CMIP5 experiment summary'!A:H,7)</f>
        <v>CVWG/Tribbia</v>
      </c>
      <c r="I8" s="181" t="str">
        <f>VLOOKUP($C8,'CCSM CMIP5 experiment summary'!A:M,12,FALSE)</f>
        <v>0.5x1CN</v>
      </c>
      <c r="J8" s="168" t="s">
        <v>2845</v>
      </c>
      <c r="K8" s="170">
        <v>1970</v>
      </c>
      <c r="L8" s="170">
        <v>1980</v>
      </c>
      <c r="M8" s="164" t="s">
        <v>2995</v>
      </c>
      <c r="N8" s="168">
        <v>1</v>
      </c>
      <c r="O8" s="168">
        <f t="shared" si="0"/>
        <v>10</v>
      </c>
      <c r="P8" s="171">
        <f t="shared" si="2"/>
        <v>7</v>
      </c>
    </row>
    <row r="9" spans="1:16">
      <c r="A9" s="164" t="s">
        <v>3030</v>
      </c>
      <c r="B9" s="164" t="s">
        <v>2994</v>
      </c>
      <c r="C9" s="164" t="s">
        <v>2977</v>
      </c>
      <c r="D9" s="165">
        <f t="shared" si="1"/>
        <v>8</v>
      </c>
      <c r="E9" s="166" t="str">
        <f>VLOOKUP($C9,'CCSM CMIP5 experiment summary'!A:B,2,FALSE)</f>
        <v>10 year initialized hindcasts &amp; predictions</v>
      </c>
      <c r="F9" s="166" t="str">
        <f>VLOOKUP($C9,'CCSM CMIP5 experiment summary'!A:C,3,FALSE)</f>
        <v>decadal-XXXX</v>
      </c>
      <c r="G9" s="181" t="s">
        <v>3108</v>
      </c>
      <c r="H9" s="167" t="str">
        <f>VLOOKUP($C9,'CCSM CMIP5 experiment summary'!A:H,7)</f>
        <v>CVWG/Tribbia</v>
      </c>
      <c r="I9" s="181" t="str">
        <f>VLOOKUP($C9,'CCSM CMIP5 experiment summary'!A:M,12,FALSE)</f>
        <v>0.5x1CN</v>
      </c>
      <c r="J9" s="168" t="s">
        <v>2845</v>
      </c>
      <c r="K9" s="170">
        <v>1970</v>
      </c>
      <c r="L9" s="170">
        <v>1980</v>
      </c>
      <c r="M9" s="164" t="s">
        <v>2995</v>
      </c>
      <c r="N9" s="168">
        <v>1</v>
      </c>
      <c r="O9" s="168">
        <f t="shared" si="0"/>
        <v>10</v>
      </c>
      <c r="P9" s="171">
        <f t="shared" si="2"/>
        <v>8</v>
      </c>
    </row>
    <row r="10" spans="1:16">
      <c r="A10" s="164" t="s">
        <v>3030</v>
      </c>
      <c r="B10" s="164" t="s">
        <v>2994</v>
      </c>
      <c r="C10" s="164" t="s">
        <v>2977</v>
      </c>
      <c r="D10" s="165">
        <f t="shared" si="1"/>
        <v>9</v>
      </c>
      <c r="E10" s="166" t="str">
        <f>VLOOKUP($C10,'CCSM CMIP5 experiment summary'!A:B,2,FALSE)</f>
        <v>10 year initialized hindcasts &amp; predictions</v>
      </c>
      <c r="F10" s="166" t="str">
        <f>VLOOKUP($C10,'CCSM CMIP5 experiment summary'!A:C,3,FALSE)</f>
        <v>decadal-XXXX</v>
      </c>
      <c r="G10" s="181" t="s">
        <v>3108</v>
      </c>
      <c r="H10" s="167" t="str">
        <f>VLOOKUP($C10,'CCSM CMIP5 experiment summary'!A:H,7)</f>
        <v>CVWG/Tribbia</v>
      </c>
      <c r="I10" s="181" t="str">
        <f>VLOOKUP($C10,'CCSM CMIP5 experiment summary'!A:M,12,FALSE)</f>
        <v>0.5x1CN</v>
      </c>
      <c r="J10" s="168" t="s">
        <v>2845</v>
      </c>
      <c r="K10" s="170">
        <v>1970</v>
      </c>
      <c r="L10" s="170">
        <v>1980</v>
      </c>
      <c r="M10" s="164" t="s">
        <v>2995</v>
      </c>
      <c r="N10" s="168">
        <v>1</v>
      </c>
      <c r="O10" s="168">
        <f t="shared" si="0"/>
        <v>10</v>
      </c>
      <c r="P10" s="171">
        <f t="shared" si="2"/>
        <v>9</v>
      </c>
    </row>
    <row r="11" spans="1:16">
      <c r="A11" s="164" t="s">
        <v>3030</v>
      </c>
      <c r="B11" s="164" t="s">
        <v>2994</v>
      </c>
      <c r="C11" s="164" t="s">
        <v>2977</v>
      </c>
      <c r="D11" s="165">
        <f t="shared" si="1"/>
        <v>10</v>
      </c>
      <c r="E11" s="166" t="str">
        <f>VLOOKUP($C11,'CCSM CMIP5 experiment summary'!A:B,2,FALSE)</f>
        <v>10 year initialized hindcasts &amp; predictions</v>
      </c>
      <c r="F11" s="166" t="str">
        <f>VLOOKUP($C11,'CCSM CMIP5 experiment summary'!A:C,3,FALSE)</f>
        <v>decadal-XXXX</v>
      </c>
      <c r="G11" s="181" t="s">
        <v>3108</v>
      </c>
      <c r="H11" s="167" t="str">
        <f>VLOOKUP($C11,'CCSM CMIP5 experiment summary'!A:H,7)</f>
        <v>CVWG/Tribbia</v>
      </c>
      <c r="I11" s="181" t="str">
        <f>VLOOKUP($C11,'CCSM CMIP5 experiment summary'!A:M,12,FALSE)</f>
        <v>0.5x1CN</v>
      </c>
      <c r="J11" s="168" t="s">
        <v>2845</v>
      </c>
      <c r="K11" s="170">
        <v>1975</v>
      </c>
      <c r="L11" s="170">
        <v>1985</v>
      </c>
      <c r="M11" s="164" t="s">
        <v>2995</v>
      </c>
      <c r="N11" s="168">
        <v>1</v>
      </c>
      <c r="O11" s="168">
        <f t="shared" si="0"/>
        <v>10</v>
      </c>
      <c r="P11" s="171">
        <f t="shared" si="2"/>
        <v>10</v>
      </c>
    </row>
    <row r="12" spans="1:16">
      <c r="A12" s="164" t="s">
        <v>3030</v>
      </c>
      <c r="B12" s="164" t="s">
        <v>2994</v>
      </c>
      <c r="C12" s="164" t="s">
        <v>2977</v>
      </c>
      <c r="D12" s="165">
        <f t="shared" si="1"/>
        <v>11</v>
      </c>
      <c r="E12" s="166" t="str">
        <f>VLOOKUP($C12,'CCSM CMIP5 experiment summary'!A:B,2,FALSE)</f>
        <v>10 year initialized hindcasts &amp; predictions</v>
      </c>
      <c r="F12" s="166" t="str">
        <f>VLOOKUP($C12,'CCSM CMIP5 experiment summary'!A:C,3,FALSE)</f>
        <v>decadal-XXXX</v>
      </c>
      <c r="G12" s="181" t="s">
        <v>3108</v>
      </c>
      <c r="H12" s="167" t="str">
        <f>VLOOKUP($C12,'CCSM CMIP5 experiment summary'!A:H,7)</f>
        <v>CVWG/Tribbia</v>
      </c>
      <c r="I12" s="181" t="str">
        <f>VLOOKUP($C12,'CCSM CMIP5 experiment summary'!A:M,12,FALSE)</f>
        <v>0.5x1CN</v>
      </c>
      <c r="J12" s="168" t="s">
        <v>2845</v>
      </c>
      <c r="K12" s="170">
        <v>1975</v>
      </c>
      <c r="L12" s="170">
        <v>1985</v>
      </c>
      <c r="M12" s="164" t="s">
        <v>2995</v>
      </c>
      <c r="N12" s="168">
        <v>1</v>
      </c>
      <c r="O12" s="168">
        <f t="shared" si="0"/>
        <v>10</v>
      </c>
      <c r="P12" s="171">
        <f t="shared" si="2"/>
        <v>11</v>
      </c>
    </row>
    <row r="13" spans="1:16">
      <c r="A13" s="164" t="s">
        <v>3030</v>
      </c>
      <c r="B13" s="164" t="s">
        <v>2994</v>
      </c>
      <c r="C13" s="164" t="s">
        <v>2977</v>
      </c>
      <c r="D13" s="165">
        <f t="shared" si="1"/>
        <v>12</v>
      </c>
      <c r="E13" s="166" t="str">
        <f>VLOOKUP($C13,'CCSM CMIP5 experiment summary'!A:B,2,FALSE)</f>
        <v>10 year initialized hindcasts &amp; predictions</v>
      </c>
      <c r="F13" s="166" t="str">
        <f>VLOOKUP($C13,'CCSM CMIP5 experiment summary'!A:C,3,FALSE)</f>
        <v>decadal-XXXX</v>
      </c>
      <c r="G13" s="181" t="s">
        <v>3108</v>
      </c>
      <c r="H13" s="167" t="str">
        <f>VLOOKUP($C13,'CCSM CMIP5 experiment summary'!A:H,7)</f>
        <v>CVWG/Tribbia</v>
      </c>
      <c r="I13" s="181" t="str">
        <f>VLOOKUP($C13,'CCSM CMIP5 experiment summary'!A:M,12,FALSE)</f>
        <v>0.5x1CN</v>
      </c>
      <c r="J13" s="168" t="s">
        <v>2845</v>
      </c>
      <c r="K13" s="170">
        <v>1975</v>
      </c>
      <c r="L13" s="170">
        <v>1985</v>
      </c>
      <c r="M13" s="164" t="s">
        <v>2995</v>
      </c>
      <c r="N13" s="168">
        <v>1</v>
      </c>
      <c r="O13" s="168">
        <f t="shared" si="0"/>
        <v>10</v>
      </c>
      <c r="P13" s="171">
        <f t="shared" si="2"/>
        <v>12</v>
      </c>
    </row>
    <row r="14" spans="1:16">
      <c r="A14" s="164" t="s">
        <v>3030</v>
      </c>
      <c r="B14" s="164" t="s">
        <v>2994</v>
      </c>
      <c r="C14" s="164" t="s">
        <v>2977</v>
      </c>
      <c r="D14" s="165">
        <f t="shared" si="1"/>
        <v>13</v>
      </c>
      <c r="E14" s="166" t="str">
        <f>VLOOKUP($C14,'CCSM CMIP5 experiment summary'!A:B,2,FALSE)</f>
        <v>10 year initialized hindcasts &amp; predictions</v>
      </c>
      <c r="F14" s="166" t="str">
        <f>VLOOKUP($C14,'CCSM CMIP5 experiment summary'!A:C,3,FALSE)</f>
        <v>decadal-XXXX</v>
      </c>
      <c r="G14" s="181" t="s">
        <v>3108</v>
      </c>
      <c r="H14" s="167" t="str">
        <f>VLOOKUP($C14,'CCSM CMIP5 experiment summary'!A:H,7)</f>
        <v>CVWG/Tribbia</v>
      </c>
      <c r="I14" s="181" t="str">
        <f>VLOOKUP($C14,'CCSM CMIP5 experiment summary'!A:M,12,FALSE)</f>
        <v>0.5x1CN</v>
      </c>
      <c r="J14" s="168" t="s">
        <v>2845</v>
      </c>
      <c r="K14" s="170">
        <v>1980</v>
      </c>
      <c r="L14" s="170">
        <v>1990</v>
      </c>
      <c r="M14" s="164" t="s">
        <v>2995</v>
      </c>
      <c r="N14" s="168">
        <v>1</v>
      </c>
      <c r="O14" s="168">
        <f t="shared" si="0"/>
        <v>10</v>
      </c>
      <c r="P14" s="171">
        <f t="shared" si="2"/>
        <v>13</v>
      </c>
    </row>
    <row r="15" spans="1:16">
      <c r="A15" s="164" t="s">
        <v>3030</v>
      </c>
      <c r="B15" s="164" t="s">
        <v>2994</v>
      </c>
      <c r="C15" s="164" t="s">
        <v>2977</v>
      </c>
      <c r="D15" s="165">
        <f t="shared" si="1"/>
        <v>14</v>
      </c>
      <c r="E15" s="166" t="str">
        <f>VLOOKUP($C15,'CCSM CMIP5 experiment summary'!A:B,2,FALSE)</f>
        <v>10 year initialized hindcasts &amp; predictions</v>
      </c>
      <c r="F15" s="166" t="str">
        <f>VLOOKUP($C15,'CCSM CMIP5 experiment summary'!A:C,3,FALSE)</f>
        <v>decadal-XXXX</v>
      </c>
      <c r="G15" s="181" t="s">
        <v>3108</v>
      </c>
      <c r="H15" s="167" t="str">
        <f>VLOOKUP($C15,'CCSM CMIP5 experiment summary'!A:H,7)</f>
        <v>CVWG/Tribbia</v>
      </c>
      <c r="I15" s="181" t="str">
        <f>VLOOKUP($C15,'CCSM CMIP5 experiment summary'!A:M,12,FALSE)</f>
        <v>0.5x1CN</v>
      </c>
      <c r="J15" s="168" t="s">
        <v>2845</v>
      </c>
      <c r="K15" s="170">
        <v>1980</v>
      </c>
      <c r="L15" s="170">
        <v>1990</v>
      </c>
      <c r="M15" s="164" t="s">
        <v>2995</v>
      </c>
      <c r="N15" s="168">
        <v>1</v>
      </c>
      <c r="O15" s="168">
        <f t="shared" si="0"/>
        <v>10</v>
      </c>
      <c r="P15" s="171">
        <f t="shared" si="2"/>
        <v>14</v>
      </c>
    </row>
    <row r="16" spans="1:16">
      <c r="A16" s="164" t="s">
        <v>3030</v>
      </c>
      <c r="B16" s="164" t="s">
        <v>2994</v>
      </c>
      <c r="C16" s="164" t="s">
        <v>2977</v>
      </c>
      <c r="D16" s="165">
        <f t="shared" si="1"/>
        <v>15</v>
      </c>
      <c r="E16" s="166" t="str">
        <f>VLOOKUP($C16,'CCSM CMIP5 experiment summary'!A:B,2,FALSE)</f>
        <v>10 year initialized hindcasts &amp; predictions</v>
      </c>
      <c r="F16" s="166" t="str">
        <f>VLOOKUP($C16,'CCSM CMIP5 experiment summary'!A:C,3,FALSE)</f>
        <v>decadal-XXXX</v>
      </c>
      <c r="G16" s="181" t="s">
        <v>3108</v>
      </c>
      <c r="H16" s="167" t="str">
        <f>VLOOKUP($C16,'CCSM CMIP5 experiment summary'!A:H,7)</f>
        <v>CVWG/Tribbia</v>
      </c>
      <c r="I16" s="181" t="str">
        <f>VLOOKUP($C16,'CCSM CMIP5 experiment summary'!A:M,12,FALSE)</f>
        <v>0.5x1CN</v>
      </c>
      <c r="J16" s="168" t="s">
        <v>2845</v>
      </c>
      <c r="K16" s="170">
        <v>1980</v>
      </c>
      <c r="L16" s="170">
        <v>1990</v>
      </c>
      <c r="M16" s="164" t="s">
        <v>2995</v>
      </c>
      <c r="N16" s="168">
        <v>1</v>
      </c>
      <c r="O16" s="168">
        <f t="shared" si="0"/>
        <v>10</v>
      </c>
      <c r="P16" s="171">
        <f t="shared" si="2"/>
        <v>15</v>
      </c>
    </row>
    <row r="17" spans="1:16">
      <c r="A17" s="164" t="s">
        <v>3030</v>
      </c>
      <c r="B17" s="164" t="s">
        <v>2994</v>
      </c>
      <c r="C17" s="164" t="s">
        <v>2977</v>
      </c>
      <c r="D17" s="165">
        <f t="shared" si="1"/>
        <v>16</v>
      </c>
      <c r="E17" s="166" t="str">
        <f>VLOOKUP($C17,'CCSM CMIP5 experiment summary'!A:B,2,FALSE)</f>
        <v>10 year initialized hindcasts &amp; predictions</v>
      </c>
      <c r="F17" s="166" t="str">
        <f>VLOOKUP($C17,'CCSM CMIP5 experiment summary'!A:C,3,FALSE)</f>
        <v>decadal-XXXX</v>
      </c>
      <c r="G17" s="181" t="s">
        <v>3108</v>
      </c>
      <c r="H17" s="167" t="str">
        <f>VLOOKUP($C17,'CCSM CMIP5 experiment summary'!A:H,7)</f>
        <v>CVWG/Tribbia</v>
      </c>
      <c r="I17" s="181" t="str">
        <f>VLOOKUP($C17,'CCSM CMIP5 experiment summary'!A:M,12,FALSE)</f>
        <v>0.5x1CN</v>
      </c>
      <c r="J17" s="168" t="s">
        <v>2845</v>
      </c>
      <c r="K17" s="170">
        <v>1985</v>
      </c>
      <c r="L17" s="170">
        <v>1995</v>
      </c>
      <c r="M17" s="164" t="s">
        <v>2995</v>
      </c>
      <c r="N17" s="168">
        <v>1</v>
      </c>
      <c r="O17" s="168">
        <f t="shared" si="0"/>
        <v>10</v>
      </c>
      <c r="P17" s="171">
        <f t="shared" si="2"/>
        <v>16</v>
      </c>
    </row>
    <row r="18" spans="1:16">
      <c r="A18" s="164" t="s">
        <v>3030</v>
      </c>
      <c r="B18" s="164" t="s">
        <v>2994</v>
      </c>
      <c r="C18" s="164" t="s">
        <v>2977</v>
      </c>
      <c r="D18" s="165">
        <f t="shared" si="1"/>
        <v>17</v>
      </c>
      <c r="E18" s="166" t="str">
        <f>VLOOKUP($C18,'CCSM CMIP5 experiment summary'!A:B,2,FALSE)</f>
        <v>10 year initialized hindcasts &amp; predictions</v>
      </c>
      <c r="F18" s="166" t="str">
        <f>VLOOKUP($C18,'CCSM CMIP5 experiment summary'!A:C,3,FALSE)</f>
        <v>decadal-XXXX</v>
      </c>
      <c r="G18" s="181" t="s">
        <v>3108</v>
      </c>
      <c r="H18" s="167" t="str">
        <f>VLOOKUP($C18,'CCSM CMIP5 experiment summary'!A:H,7)</f>
        <v>CVWG/Tribbia</v>
      </c>
      <c r="I18" s="181" t="str">
        <f>VLOOKUP($C18,'CCSM CMIP5 experiment summary'!A:M,12,FALSE)</f>
        <v>0.5x1CN</v>
      </c>
      <c r="J18" s="168" t="s">
        <v>2845</v>
      </c>
      <c r="K18" s="170">
        <v>1985</v>
      </c>
      <c r="L18" s="170">
        <v>1995</v>
      </c>
      <c r="M18" s="164" t="s">
        <v>2995</v>
      </c>
      <c r="N18" s="168">
        <v>1</v>
      </c>
      <c r="O18" s="168">
        <f t="shared" si="0"/>
        <v>10</v>
      </c>
      <c r="P18" s="171">
        <f t="shared" si="2"/>
        <v>17</v>
      </c>
    </row>
    <row r="19" spans="1:16">
      <c r="A19" s="164" t="s">
        <v>3030</v>
      </c>
      <c r="B19" s="164" t="s">
        <v>2994</v>
      </c>
      <c r="C19" s="164" t="s">
        <v>2977</v>
      </c>
      <c r="D19" s="165">
        <f t="shared" si="1"/>
        <v>18</v>
      </c>
      <c r="E19" s="166" t="str">
        <f>VLOOKUP($C19,'CCSM CMIP5 experiment summary'!A:B,2,FALSE)</f>
        <v>10 year initialized hindcasts &amp; predictions</v>
      </c>
      <c r="F19" s="166" t="str">
        <f>VLOOKUP($C19,'CCSM CMIP5 experiment summary'!A:C,3,FALSE)</f>
        <v>decadal-XXXX</v>
      </c>
      <c r="G19" s="181" t="s">
        <v>3108</v>
      </c>
      <c r="H19" s="167" t="str">
        <f>VLOOKUP($C19,'CCSM CMIP5 experiment summary'!A:H,7)</f>
        <v>CVWG/Tribbia</v>
      </c>
      <c r="I19" s="181" t="str">
        <f>VLOOKUP($C19,'CCSM CMIP5 experiment summary'!A:M,12,FALSE)</f>
        <v>0.5x1CN</v>
      </c>
      <c r="J19" s="168" t="s">
        <v>2845</v>
      </c>
      <c r="K19" s="170">
        <v>1985</v>
      </c>
      <c r="L19" s="170">
        <v>1995</v>
      </c>
      <c r="M19" s="164" t="s">
        <v>2995</v>
      </c>
      <c r="N19" s="168">
        <v>1</v>
      </c>
      <c r="O19" s="168">
        <f t="shared" si="0"/>
        <v>10</v>
      </c>
      <c r="P19" s="171">
        <f t="shared" si="2"/>
        <v>18</v>
      </c>
    </row>
    <row r="20" spans="1:16">
      <c r="A20" s="164" t="s">
        <v>3030</v>
      </c>
      <c r="B20" s="164" t="s">
        <v>2994</v>
      </c>
      <c r="C20" s="164" t="s">
        <v>2977</v>
      </c>
      <c r="D20" s="165">
        <f t="shared" si="1"/>
        <v>19</v>
      </c>
      <c r="E20" s="166" t="str">
        <f>VLOOKUP($C20,'CCSM CMIP5 experiment summary'!A:B,2,FALSE)</f>
        <v>10 year initialized hindcasts &amp; predictions</v>
      </c>
      <c r="F20" s="166" t="str">
        <f>VLOOKUP($C20,'CCSM CMIP5 experiment summary'!A:C,3,FALSE)</f>
        <v>decadal-XXXX</v>
      </c>
      <c r="G20" s="181" t="s">
        <v>3108</v>
      </c>
      <c r="H20" s="167" t="str">
        <f>VLOOKUP($C20,'CCSM CMIP5 experiment summary'!A:H,7)</f>
        <v>CVWG/Tribbia</v>
      </c>
      <c r="I20" s="181" t="str">
        <f>VLOOKUP($C20,'CCSM CMIP5 experiment summary'!A:M,12,FALSE)</f>
        <v>0.5x1CN</v>
      </c>
      <c r="J20" s="168" t="s">
        <v>2845</v>
      </c>
      <c r="K20" s="170">
        <v>1990</v>
      </c>
      <c r="L20" s="170">
        <v>2000</v>
      </c>
      <c r="M20" s="164" t="s">
        <v>2995</v>
      </c>
      <c r="N20" s="168">
        <v>1</v>
      </c>
      <c r="O20" s="168">
        <f t="shared" si="0"/>
        <v>10</v>
      </c>
      <c r="P20" s="171">
        <f t="shared" si="2"/>
        <v>19</v>
      </c>
    </row>
    <row r="21" spans="1:16">
      <c r="A21" s="164" t="s">
        <v>3030</v>
      </c>
      <c r="B21" s="164" t="s">
        <v>2994</v>
      </c>
      <c r="C21" s="164" t="s">
        <v>2977</v>
      </c>
      <c r="D21" s="165">
        <f t="shared" si="1"/>
        <v>20</v>
      </c>
      <c r="E21" s="166" t="str">
        <f>VLOOKUP($C21,'CCSM CMIP5 experiment summary'!A:B,2,FALSE)</f>
        <v>10 year initialized hindcasts &amp; predictions</v>
      </c>
      <c r="F21" s="166" t="str">
        <f>VLOOKUP($C21,'CCSM CMIP5 experiment summary'!A:C,3,FALSE)</f>
        <v>decadal-XXXX</v>
      </c>
      <c r="G21" s="181" t="s">
        <v>3108</v>
      </c>
      <c r="H21" s="167" t="str">
        <f>VLOOKUP($C21,'CCSM CMIP5 experiment summary'!A:H,7)</f>
        <v>CVWG/Tribbia</v>
      </c>
      <c r="I21" s="181" t="str">
        <f>VLOOKUP($C21,'CCSM CMIP5 experiment summary'!A:M,12,FALSE)</f>
        <v>0.5x1CN</v>
      </c>
      <c r="J21" s="168" t="s">
        <v>2845</v>
      </c>
      <c r="K21" s="170">
        <v>1990</v>
      </c>
      <c r="L21" s="170">
        <v>2000</v>
      </c>
      <c r="M21" s="164" t="s">
        <v>2995</v>
      </c>
      <c r="N21" s="168">
        <v>1</v>
      </c>
      <c r="O21" s="168">
        <f t="shared" si="0"/>
        <v>10</v>
      </c>
      <c r="P21" s="171">
        <f t="shared" si="2"/>
        <v>20</v>
      </c>
    </row>
    <row r="22" spans="1:16">
      <c r="A22" s="164" t="s">
        <v>3030</v>
      </c>
      <c r="B22" s="164" t="s">
        <v>2994</v>
      </c>
      <c r="C22" s="164" t="s">
        <v>2977</v>
      </c>
      <c r="D22" s="165">
        <f t="shared" si="1"/>
        <v>21</v>
      </c>
      <c r="E22" s="166" t="str">
        <f>VLOOKUP($C22,'CCSM CMIP5 experiment summary'!A:B,2,FALSE)</f>
        <v>10 year initialized hindcasts &amp; predictions</v>
      </c>
      <c r="F22" s="166" t="str">
        <f>VLOOKUP($C22,'CCSM CMIP5 experiment summary'!A:C,3,FALSE)</f>
        <v>decadal-XXXX</v>
      </c>
      <c r="G22" s="181" t="s">
        <v>3108</v>
      </c>
      <c r="H22" s="167" t="str">
        <f>VLOOKUP($C22,'CCSM CMIP5 experiment summary'!A:H,7)</f>
        <v>CVWG/Tribbia</v>
      </c>
      <c r="I22" s="181" t="str">
        <f>VLOOKUP($C22,'CCSM CMIP5 experiment summary'!A:M,12,FALSE)</f>
        <v>0.5x1CN</v>
      </c>
      <c r="J22" s="168" t="s">
        <v>2845</v>
      </c>
      <c r="K22" s="170">
        <v>1990</v>
      </c>
      <c r="L22" s="170">
        <v>2000</v>
      </c>
      <c r="M22" s="164" t="s">
        <v>2995</v>
      </c>
      <c r="N22" s="168">
        <v>1</v>
      </c>
      <c r="O22" s="168">
        <f t="shared" si="0"/>
        <v>10</v>
      </c>
      <c r="P22" s="171">
        <f t="shared" si="2"/>
        <v>21</v>
      </c>
    </row>
    <row r="23" spans="1:16">
      <c r="A23" s="164" t="s">
        <v>3030</v>
      </c>
      <c r="B23" s="164" t="s">
        <v>2994</v>
      </c>
      <c r="C23" s="164" t="s">
        <v>2977</v>
      </c>
      <c r="D23" s="165">
        <f t="shared" si="1"/>
        <v>22</v>
      </c>
      <c r="E23" s="166" t="str">
        <f>VLOOKUP($C23,'CCSM CMIP5 experiment summary'!A:B,2,FALSE)</f>
        <v>10 year initialized hindcasts &amp; predictions</v>
      </c>
      <c r="F23" s="166" t="str">
        <f>VLOOKUP($C23,'CCSM CMIP5 experiment summary'!A:C,3,FALSE)</f>
        <v>decadal-XXXX</v>
      </c>
      <c r="G23" s="181" t="s">
        <v>3108</v>
      </c>
      <c r="H23" s="167" t="str">
        <f>VLOOKUP($C23,'CCSM CMIP5 experiment summary'!A:H,7)</f>
        <v>CVWG/Tribbia</v>
      </c>
      <c r="I23" s="181" t="str">
        <f>VLOOKUP($C23,'CCSM CMIP5 experiment summary'!A:M,12,FALSE)</f>
        <v>0.5x1CN</v>
      </c>
      <c r="J23" s="168" t="s">
        <v>2845</v>
      </c>
      <c r="K23" s="170">
        <v>1995</v>
      </c>
      <c r="L23" s="170">
        <v>2005</v>
      </c>
      <c r="M23" s="164" t="s">
        <v>2995</v>
      </c>
      <c r="N23" s="168">
        <v>1</v>
      </c>
      <c r="O23" s="168">
        <f t="shared" si="0"/>
        <v>10</v>
      </c>
      <c r="P23" s="171">
        <f t="shared" si="2"/>
        <v>22</v>
      </c>
    </row>
    <row r="24" spans="1:16">
      <c r="A24" s="164" t="s">
        <v>3030</v>
      </c>
      <c r="B24" s="164" t="s">
        <v>2994</v>
      </c>
      <c r="C24" s="164" t="s">
        <v>2977</v>
      </c>
      <c r="D24" s="165">
        <f t="shared" si="1"/>
        <v>23</v>
      </c>
      <c r="E24" s="166" t="str">
        <f>VLOOKUP($C24,'CCSM CMIP5 experiment summary'!A:B,2,FALSE)</f>
        <v>10 year initialized hindcasts &amp; predictions</v>
      </c>
      <c r="F24" s="166" t="str">
        <f>VLOOKUP($C24,'CCSM CMIP5 experiment summary'!A:C,3,FALSE)</f>
        <v>decadal-XXXX</v>
      </c>
      <c r="G24" s="181" t="s">
        <v>3108</v>
      </c>
      <c r="H24" s="167" t="str">
        <f>VLOOKUP($C24,'CCSM CMIP5 experiment summary'!A:H,7)</f>
        <v>CVWG/Tribbia</v>
      </c>
      <c r="I24" s="181" t="str">
        <f>VLOOKUP($C24,'CCSM CMIP5 experiment summary'!A:M,12,FALSE)</f>
        <v>0.5x1CN</v>
      </c>
      <c r="J24" s="168" t="s">
        <v>2845</v>
      </c>
      <c r="K24" s="170">
        <v>1995</v>
      </c>
      <c r="L24" s="170">
        <v>2005</v>
      </c>
      <c r="M24" s="164" t="s">
        <v>2995</v>
      </c>
      <c r="N24" s="168">
        <v>1</v>
      </c>
      <c r="O24" s="168">
        <f t="shared" si="0"/>
        <v>10</v>
      </c>
      <c r="P24" s="171">
        <f t="shared" si="2"/>
        <v>23</v>
      </c>
    </row>
    <row r="25" spans="1:16">
      <c r="A25" s="164" t="s">
        <v>3030</v>
      </c>
      <c r="B25" s="164" t="s">
        <v>2994</v>
      </c>
      <c r="C25" s="164" t="s">
        <v>2977</v>
      </c>
      <c r="D25" s="165">
        <f t="shared" si="1"/>
        <v>24</v>
      </c>
      <c r="E25" s="166" t="str">
        <f>VLOOKUP($C25,'CCSM CMIP5 experiment summary'!A:B,2,FALSE)</f>
        <v>10 year initialized hindcasts &amp; predictions</v>
      </c>
      <c r="F25" s="166" t="str">
        <f>VLOOKUP($C25,'CCSM CMIP5 experiment summary'!A:C,3,FALSE)</f>
        <v>decadal-XXXX</v>
      </c>
      <c r="G25" s="181" t="s">
        <v>3108</v>
      </c>
      <c r="H25" s="167" t="str">
        <f>VLOOKUP($C25,'CCSM CMIP5 experiment summary'!A:H,7)</f>
        <v>CVWG/Tribbia</v>
      </c>
      <c r="I25" s="181" t="str">
        <f>VLOOKUP($C25,'CCSM CMIP5 experiment summary'!A:M,12,FALSE)</f>
        <v>0.5x1CN</v>
      </c>
      <c r="J25" s="168" t="s">
        <v>2845</v>
      </c>
      <c r="K25" s="170">
        <v>1995</v>
      </c>
      <c r="L25" s="170">
        <v>2005</v>
      </c>
      <c r="M25" s="164" t="s">
        <v>2995</v>
      </c>
      <c r="N25" s="168">
        <v>1</v>
      </c>
      <c r="O25" s="168">
        <f t="shared" si="0"/>
        <v>10</v>
      </c>
      <c r="P25" s="171">
        <f t="shared" si="2"/>
        <v>24</v>
      </c>
    </row>
    <row r="26" spans="1:16">
      <c r="A26" s="164" t="s">
        <v>3030</v>
      </c>
      <c r="B26" s="164" t="s">
        <v>2994</v>
      </c>
      <c r="C26" s="164" t="s">
        <v>2977</v>
      </c>
      <c r="D26" s="165">
        <f t="shared" si="1"/>
        <v>25</v>
      </c>
      <c r="E26" s="166" t="str">
        <f>VLOOKUP($C26,'CCSM CMIP5 experiment summary'!A:B,2,FALSE)</f>
        <v>10 year initialized hindcasts &amp; predictions</v>
      </c>
      <c r="F26" s="166" t="str">
        <f>VLOOKUP($C26,'CCSM CMIP5 experiment summary'!A:C,3,FALSE)</f>
        <v>decadal-XXXX</v>
      </c>
      <c r="G26" s="181" t="s">
        <v>3108</v>
      </c>
      <c r="H26" s="167" t="str">
        <f>VLOOKUP($C26,'CCSM CMIP5 experiment summary'!A:H,7)</f>
        <v>CVWG/Tribbia</v>
      </c>
      <c r="I26" s="181" t="str">
        <f>VLOOKUP($C26,'CCSM CMIP5 experiment summary'!A:M,12,FALSE)</f>
        <v>0.5x1CN</v>
      </c>
      <c r="J26" s="168" t="s">
        <v>2845</v>
      </c>
      <c r="K26" s="170">
        <v>2000</v>
      </c>
      <c r="L26" s="170">
        <v>2010</v>
      </c>
      <c r="M26" s="164" t="s">
        <v>2995</v>
      </c>
      <c r="N26" s="168">
        <v>1</v>
      </c>
      <c r="O26" s="168">
        <f t="shared" si="0"/>
        <v>10</v>
      </c>
      <c r="P26" s="171">
        <f t="shared" si="2"/>
        <v>25</v>
      </c>
    </row>
    <row r="27" spans="1:16">
      <c r="A27" s="164" t="s">
        <v>3030</v>
      </c>
      <c r="B27" s="164" t="s">
        <v>2994</v>
      </c>
      <c r="C27" s="164" t="s">
        <v>2977</v>
      </c>
      <c r="D27" s="165">
        <f t="shared" si="1"/>
        <v>26</v>
      </c>
      <c r="E27" s="166" t="str">
        <f>VLOOKUP($C27,'CCSM CMIP5 experiment summary'!A:B,2,FALSE)</f>
        <v>10 year initialized hindcasts &amp; predictions</v>
      </c>
      <c r="F27" s="166" t="str">
        <f>VLOOKUP($C27,'CCSM CMIP5 experiment summary'!A:C,3,FALSE)</f>
        <v>decadal-XXXX</v>
      </c>
      <c r="G27" s="181" t="s">
        <v>3108</v>
      </c>
      <c r="H27" s="167" t="str">
        <f>VLOOKUP($C27,'CCSM CMIP5 experiment summary'!A:H,7)</f>
        <v>CVWG/Tribbia</v>
      </c>
      <c r="I27" s="181" t="str">
        <f>VLOOKUP($C27,'CCSM CMIP5 experiment summary'!A:M,12,FALSE)</f>
        <v>0.5x1CN</v>
      </c>
      <c r="J27" s="168" t="s">
        <v>2845</v>
      </c>
      <c r="K27" s="170">
        <v>2000</v>
      </c>
      <c r="L27" s="170">
        <v>2010</v>
      </c>
      <c r="M27" s="164" t="s">
        <v>2995</v>
      </c>
      <c r="N27" s="168">
        <v>1</v>
      </c>
      <c r="O27" s="168">
        <f t="shared" si="0"/>
        <v>10</v>
      </c>
      <c r="P27" s="171">
        <f t="shared" si="2"/>
        <v>26</v>
      </c>
    </row>
    <row r="28" spans="1:16">
      <c r="A28" s="164" t="s">
        <v>3030</v>
      </c>
      <c r="B28" s="164" t="s">
        <v>2994</v>
      </c>
      <c r="C28" s="164" t="s">
        <v>2977</v>
      </c>
      <c r="D28" s="165">
        <f t="shared" si="1"/>
        <v>27</v>
      </c>
      <c r="E28" s="166" t="str">
        <f>VLOOKUP($C28,'CCSM CMIP5 experiment summary'!A:B,2,FALSE)</f>
        <v>10 year initialized hindcasts &amp; predictions</v>
      </c>
      <c r="F28" s="166" t="str">
        <f>VLOOKUP($C28,'CCSM CMIP5 experiment summary'!A:C,3,FALSE)</f>
        <v>decadal-XXXX</v>
      </c>
      <c r="G28" s="181" t="s">
        <v>3108</v>
      </c>
      <c r="H28" s="167" t="str">
        <f>VLOOKUP($C28,'CCSM CMIP5 experiment summary'!A:H,7)</f>
        <v>CVWG/Tribbia</v>
      </c>
      <c r="I28" s="181" t="str">
        <f>VLOOKUP($C28,'CCSM CMIP5 experiment summary'!A:M,12,FALSE)</f>
        <v>0.5x1CN</v>
      </c>
      <c r="J28" s="168" t="s">
        <v>2845</v>
      </c>
      <c r="K28" s="170">
        <v>2000</v>
      </c>
      <c r="L28" s="170">
        <v>2010</v>
      </c>
      <c r="M28" s="164" t="s">
        <v>2995</v>
      </c>
      <c r="N28" s="168">
        <v>1</v>
      </c>
      <c r="O28" s="168">
        <f t="shared" si="0"/>
        <v>10</v>
      </c>
      <c r="P28" s="171">
        <f t="shared" si="2"/>
        <v>27</v>
      </c>
    </row>
    <row r="29" spans="1:16">
      <c r="A29" s="164" t="s">
        <v>3030</v>
      </c>
      <c r="B29" s="164" t="s">
        <v>2994</v>
      </c>
      <c r="C29" s="164" t="s">
        <v>2977</v>
      </c>
      <c r="D29" s="165">
        <f t="shared" si="1"/>
        <v>28</v>
      </c>
      <c r="E29" s="166" t="str">
        <f>VLOOKUP($C29,'CCSM CMIP5 experiment summary'!A:B,2,FALSE)</f>
        <v>10 year initialized hindcasts &amp; predictions</v>
      </c>
      <c r="F29" s="166" t="str">
        <f>VLOOKUP($C29,'CCSM CMIP5 experiment summary'!A:C,3,FALSE)</f>
        <v>decadal-XXXX</v>
      </c>
      <c r="G29" s="181" t="s">
        <v>3108</v>
      </c>
      <c r="H29" s="167" t="str">
        <f>VLOOKUP($C29,'CCSM CMIP5 experiment summary'!A:H,7)</f>
        <v>CVWG/Tribbia</v>
      </c>
      <c r="I29" s="181" t="str">
        <f>VLOOKUP($C29,'CCSM CMIP5 experiment summary'!A:M,12,FALSE)</f>
        <v>0.5x1CN</v>
      </c>
      <c r="J29" s="168" t="s">
        <v>2845</v>
      </c>
      <c r="K29" s="170">
        <v>2005</v>
      </c>
      <c r="L29" s="170">
        <v>2015</v>
      </c>
      <c r="M29" s="164" t="s">
        <v>2995</v>
      </c>
      <c r="N29" s="168">
        <v>1</v>
      </c>
      <c r="O29" s="168">
        <f t="shared" si="0"/>
        <v>10</v>
      </c>
      <c r="P29" s="171">
        <f t="shared" si="2"/>
        <v>28</v>
      </c>
    </row>
    <row r="30" spans="1:16">
      <c r="A30" s="164" t="s">
        <v>3030</v>
      </c>
      <c r="B30" s="164" t="s">
        <v>2994</v>
      </c>
      <c r="C30" s="164" t="s">
        <v>2977</v>
      </c>
      <c r="D30" s="165">
        <f t="shared" si="1"/>
        <v>29</v>
      </c>
      <c r="E30" s="166" t="str">
        <f>VLOOKUP($C30,'CCSM CMIP5 experiment summary'!A:B,2,FALSE)</f>
        <v>10 year initialized hindcasts &amp; predictions</v>
      </c>
      <c r="F30" s="166" t="str">
        <f>VLOOKUP($C30,'CCSM CMIP5 experiment summary'!A:C,3,FALSE)</f>
        <v>decadal-XXXX</v>
      </c>
      <c r="G30" s="181" t="s">
        <v>3108</v>
      </c>
      <c r="H30" s="167" t="str">
        <f>VLOOKUP($C30,'CCSM CMIP5 experiment summary'!A:H,7)</f>
        <v>CVWG/Tribbia</v>
      </c>
      <c r="I30" s="181" t="str">
        <f>VLOOKUP($C30,'CCSM CMIP5 experiment summary'!A:M,12,FALSE)</f>
        <v>0.5x1CN</v>
      </c>
      <c r="J30" s="168" t="s">
        <v>2845</v>
      </c>
      <c r="K30" s="170">
        <v>2005</v>
      </c>
      <c r="L30" s="170">
        <v>2015</v>
      </c>
      <c r="M30" s="164" t="s">
        <v>2995</v>
      </c>
      <c r="N30" s="168">
        <v>1</v>
      </c>
      <c r="O30" s="168">
        <f t="shared" si="0"/>
        <v>10</v>
      </c>
      <c r="P30" s="171">
        <f t="shared" si="2"/>
        <v>29</v>
      </c>
    </row>
    <row r="31" spans="1:16">
      <c r="A31" s="164" t="s">
        <v>3030</v>
      </c>
      <c r="B31" s="164" t="s">
        <v>2994</v>
      </c>
      <c r="C31" s="164" t="s">
        <v>2977</v>
      </c>
      <c r="D31" s="165">
        <f t="shared" si="1"/>
        <v>30</v>
      </c>
      <c r="E31" s="166" t="str">
        <f>VLOOKUP($C31,'CCSM CMIP5 experiment summary'!A:B,2,FALSE)</f>
        <v>10 year initialized hindcasts &amp; predictions</v>
      </c>
      <c r="F31" s="166" t="str">
        <f>VLOOKUP($C31,'CCSM CMIP5 experiment summary'!A:C,3,FALSE)</f>
        <v>decadal-XXXX</v>
      </c>
      <c r="G31" s="181" t="s">
        <v>3108</v>
      </c>
      <c r="H31" s="167" t="str">
        <f>VLOOKUP($C31,'CCSM CMIP5 experiment summary'!A:H,7)</f>
        <v>CVWG/Tribbia</v>
      </c>
      <c r="I31" s="181" t="str">
        <f>VLOOKUP($C31,'CCSM CMIP5 experiment summary'!A:M,12,FALSE)</f>
        <v>0.5x1CN</v>
      </c>
      <c r="J31" s="168" t="s">
        <v>2845</v>
      </c>
      <c r="K31" s="170">
        <v>2005</v>
      </c>
      <c r="L31" s="170">
        <v>2015</v>
      </c>
      <c r="M31" s="164" t="s">
        <v>2995</v>
      </c>
      <c r="N31" s="168">
        <v>1</v>
      </c>
      <c r="O31" s="168">
        <f t="shared" si="0"/>
        <v>10</v>
      </c>
      <c r="P31" s="171">
        <f t="shared" si="2"/>
        <v>30</v>
      </c>
    </row>
    <row r="32" spans="1:16">
      <c r="A32" s="164" t="s">
        <v>3030</v>
      </c>
      <c r="B32" s="164" t="s">
        <v>2994</v>
      </c>
      <c r="C32" s="164" t="s">
        <v>2846</v>
      </c>
      <c r="D32" s="165">
        <v>1</v>
      </c>
      <c r="E32" s="166" t="str">
        <f>VLOOKUP($C32,'CCSM CMIP5 experiment summary'!A:B,2,FALSE)</f>
        <v>30 year initialized hindcasts &amp; predictions</v>
      </c>
      <c r="F32" s="166" t="str">
        <f>VLOOKUP($C32,'CCSM CMIP5 experiment summary'!A:C,3,FALSE)</f>
        <v>decadal-XXXX</v>
      </c>
      <c r="G32" s="181" t="s">
        <v>3108</v>
      </c>
      <c r="H32" s="167" t="str">
        <f>VLOOKUP($C32,'CCSM CMIP5 experiment summary'!A:H,7)</f>
        <v>CVWG/Tribbia</v>
      </c>
      <c r="I32" s="181" t="str">
        <f>VLOOKUP($C32,'CCSM CMIP5 experiment summary'!A:M,12,FALSE)</f>
        <v>0.5x1CN</v>
      </c>
      <c r="J32" s="168" t="s">
        <v>2845</v>
      </c>
      <c r="K32" s="169">
        <v>1960</v>
      </c>
      <c r="L32" s="170">
        <v>1990</v>
      </c>
      <c r="M32" s="164" t="s">
        <v>2995</v>
      </c>
      <c r="N32" s="168">
        <v>1</v>
      </c>
      <c r="O32" s="168">
        <f t="shared" si="0"/>
        <v>30</v>
      </c>
      <c r="P32" s="171">
        <f t="shared" si="2"/>
        <v>31</v>
      </c>
    </row>
    <row r="33" spans="1:16">
      <c r="A33" s="164" t="s">
        <v>3030</v>
      </c>
      <c r="B33" s="164" t="s">
        <v>2994</v>
      </c>
      <c r="C33" s="164" t="s">
        <v>2846</v>
      </c>
      <c r="D33" s="165">
        <f t="shared" ref="D33:D40" si="3">D32+1</f>
        <v>2</v>
      </c>
      <c r="E33" s="166" t="str">
        <f>VLOOKUP($C33,'CCSM CMIP5 experiment summary'!A:B,2,FALSE)</f>
        <v>30 year initialized hindcasts &amp; predictions</v>
      </c>
      <c r="F33" s="166" t="str">
        <f>VLOOKUP($C33,'CCSM CMIP5 experiment summary'!A:C,3,FALSE)</f>
        <v>decadal-XXXX</v>
      </c>
      <c r="G33" s="181" t="s">
        <v>3108</v>
      </c>
      <c r="H33" s="167" t="str">
        <f>VLOOKUP($C33,'CCSM CMIP5 experiment summary'!A:H,7)</f>
        <v>CVWG/Tribbia</v>
      </c>
      <c r="I33" s="181" t="str">
        <f>VLOOKUP($C33,'CCSM CMIP5 experiment summary'!A:M,12,FALSE)</f>
        <v>0.5x1CN</v>
      </c>
      <c r="J33" s="168" t="s">
        <v>2845</v>
      </c>
      <c r="K33" s="169">
        <v>1960</v>
      </c>
      <c r="L33" s="170">
        <v>1990</v>
      </c>
      <c r="M33" s="164" t="s">
        <v>2995</v>
      </c>
      <c r="N33" s="168">
        <v>1</v>
      </c>
      <c r="O33" s="168">
        <f t="shared" si="0"/>
        <v>30</v>
      </c>
      <c r="P33" s="171">
        <f t="shared" si="2"/>
        <v>32</v>
      </c>
    </row>
    <row r="34" spans="1:16">
      <c r="A34" s="164" t="s">
        <v>3030</v>
      </c>
      <c r="B34" s="164" t="s">
        <v>2994</v>
      </c>
      <c r="C34" s="164" t="s">
        <v>2846</v>
      </c>
      <c r="D34" s="165">
        <f t="shared" si="3"/>
        <v>3</v>
      </c>
      <c r="E34" s="166" t="str">
        <f>VLOOKUP($C34,'CCSM CMIP5 experiment summary'!A:B,2,FALSE)</f>
        <v>30 year initialized hindcasts &amp; predictions</v>
      </c>
      <c r="F34" s="166" t="str">
        <f>VLOOKUP($C34,'CCSM CMIP5 experiment summary'!A:C,3,FALSE)</f>
        <v>decadal-XXXX</v>
      </c>
      <c r="G34" s="181" t="s">
        <v>3108</v>
      </c>
      <c r="H34" s="167" t="str">
        <f>VLOOKUP($C34,'CCSM CMIP5 experiment summary'!A:H,7)</f>
        <v>CVWG/Tribbia</v>
      </c>
      <c r="I34" s="181" t="str">
        <f>VLOOKUP($C34,'CCSM CMIP5 experiment summary'!A:M,12,FALSE)</f>
        <v>0.5x1CN</v>
      </c>
      <c r="J34" s="168" t="s">
        <v>2845</v>
      </c>
      <c r="K34" s="169">
        <v>1960</v>
      </c>
      <c r="L34" s="170">
        <v>1990</v>
      </c>
      <c r="M34" s="164" t="s">
        <v>2995</v>
      </c>
      <c r="N34" s="168">
        <v>1</v>
      </c>
      <c r="O34" s="168">
        <f t="shared" ref="O34:O65" si="4">$L34-$K34</f>
        <v>30</v>
      </c>
      <c r="P34" s="171">
        <f t="shared" si="2"/>
        <v>33</v>
      </c>
    </row>
    <row r="35" spans="1:16">
      <c r="A35" s="164" t="s">
        <v>3030</v>
      </c>
      <c r="B35" s="164" t="s">
        <v>2994</v>
      </c>
      <c r="C35" s="164" t="s">
        <v>2846</v>
      </c>
      <c r="D35" s="165">
        <f t="shared" si="3"/>
        <v>4</v>
      </c>
      <c r="E35" s="166" t="str">
        <f>VLOOKUP($C35,'CCSM CMIP5 experiment summary'!A:B,2,FALSE)</f>
        <v>30 year initialized hindcasts &amp; predictions</v>
      </c>
      <c r="F35" s="166" t="str">
        <f>VLOOKUP($C35,'CCSM CMIP5 experiment summary'!A:C,3,FALSE)</f>
        <v>decadal-XXXX</v>
      </c>
      <c r="G35" s="181" t="s">
        <v>3108</v>
      </c>
      <c r="H35" s="167" t="str">
        <f>VLOOKUP($C35,'CCSM CMIP5 experiment summary'!A:H,7)</f>
        <v>CVWG/Tribbia</v>
      </c>
      <c r="I35" s="181" t="str">
        <f>VLOOKUP($C35,'CCSM CMIP5 experiment summary'!A:M,12,FALSE)</f>
        <v>0.5x1CN</v>
      </c>
      <c r="J35" s="168" t="s">
        <v>2845</v>
      </c>
      <c r="K35" s="169">
        <v>1980</v>
      </c>
      <c r="L35" s="170">
        <v>2010</v>
      </c>
      <c r="M35" s="164" t="s">
        <v>2995</v>
      </c>
      <c r="N35" s="168">
        <v>1</v>
      </c>
      <c r="O35" s="168">
        <f t="shared" si="4"/>
        <v>30</v>
      </c>
      <c r="P35" s="171">
        <f t="shared" si="2"/>
        <v>34</v>
      </c>
    </row>
    <row r="36" spans="1:16">
      <c r="A36" s="164" t="s">
        <v>3030</v>
      </c>
      <c r="B36" s="164" t="s">
        <v>2994</v>
      </c>
      <c r="C36" s="164" t="s">
        <v>2846</v>
      </c>
      <c r="D36" s="165">
        <f t="shared" si="3"/>
        <v>5</v>
      </c>
      <c r="E36" s="166" t="str">
        <f>VLOOKUP($C36,'CCSM CMIP5 experiment summary'!A:B,2,FALSE)</f>
        <v>30 year initialized hindcasts &amp; predictions</v>
      </c>
      <c r="F36" s="166" t="str">
        <f>VLOOKUP($C36,'CCSM CMIP5 experiment summary'!A:C,3,FALSE)</f>
        <v>decadal-XXXX</v>
      </c>
      <c r="G36" s="181" t="s">
        <v>3108</v>
      </c>
      <c r="H36" s="167" t="str">
        <f>VLOOKUP($C36,'CCSM CMIP5 experiment summary'!A:H,7)</f>
        <v>CVWG/Tribbia</v>
      </c>
      <c r="I36" s="181" t="str">
        <f>VLOOKUP($C36,'CCSM CMIP5 experiment summary'!A:M,12,FALSE)</f>
        <v>0.5x1CN</v>
      </c>
      <c r="J36" s="168" t="s">
        <v>2845</v>
      </c>
      <c r="K36" s="169">
        <v>1980</v>
      </c>
      <c r="L36" s="170">
        <v>2010</v>
      </c>
      <c r="M36" s="164" t="s">
        <v>2995</v>
      </c>
      <c r="N36" s="168">
        <v>1</v>
      </c>
      <c r="O36" s="168">
        <f t="shared" si="4"/>
        <v>30</v>
      </c>
      <c r="P36" s="171">
        <f t="shared" si="2"/>
        <v>35</v>
      </c>
    </row>
    <row r="37" spans="1:16">
      <c r="A37" s="164" t="s">
        <v>3030</v>
      </c>
      <c r="B37" s="164" t="s">
        <v>2994</v>
      </c>
      <c r="C37" s="164" t="s">
        <v>2846</v>
      </c>
      <c r="D37" s="165">
        <f t="shared" si="3"/>
        <v>6</v>
      </c>
      <c r="E37" s="166" t="str">
        <f>VLOOKUP($C37,'CCSM CMIP5 experiment summary'!A:B,2,FALSE)</f>
        <v>30 year initialized hindcasts &amp; predictions</v>
      </c>
      <c r="F37" s="166" t="str">
        <f>VLOOKUP($C37,'CCSM CMIP5 experiment summary'!A:C,3,FALSE)</f>
        <v>decadal-XXXX</v>
      </c>
      <c r="G37" s="181" t="s">
        <v>3108</v>
      </c>
      <c r="H37" s="167" t="str">
        <f>VLOOKUP($C37,'CCSM CMIP5 experiment summary'!A:H,7)</f>
        <v>CVWG/Tribbia</v>
      </c>
      <c r="I37" s="181" t="str">
        <f>VLOOKUP($C37,'CCSM CMIP5 experiment summary'!A:M,12,FALSE)</f>
        <v>0.5x1CN</v>
      </c>
      <c r="J37" s="168" t="s">
        <v>2845</v>
      </c>
      <c r="K37" s="169">
        <v>1980</v>
      </c>
      <c r="L37" s="170">
        <v>2010</v>
      </c>
      <c r="M37" s="164" t="s">
        <v>2995</v>
      </c>
      <c r="N37" s="168">
        <v>1</v>
      </c>
      <c r="O37" s="168">
        <f t="shared" si="4"/>
        <v>30</v>
      </c>
      <c r="P37" s="171">
        <f t="shared" si="2"/>
        <v>36</v>
      </c>
    </row>
    <row r="38" spans="1:16">
      <c r="A38" s="164" t="s">
        <v>3030</v>
      </c>
      <c r="B38" s="164" t="s">
        <v>2994</v>
      </c>
      <c r="C38" s="164" t="s">
        <v>2846</v>
      </c>
      <c r="D38" s="165">
        <f t="shared" si="3"/>
        <v>7</v>
      </c>
      <c r="E38" s="166" t="str">
        <f>VLOOKUP($C38,'CCSM CMIP5 experiment summary'!A:B,2,FALSE)</f>
        <v>30 year initialized hindcasts &amp; predictions</v>
      </c>
      <c r="F38" s="166" t="str">
        <f>VLOOKUP($C38,'CCSM CMIP5 experiment summary'!A:C,3,FALSE)</f>
        <v>decadal-XXXX</v>
      </c>
      <c r="G38" s="181" t="s">
        <v>3108</v>
      </c>
      <c r="H38" s="167" t="str">
        <f>VLOOKUP($C38,'CCSM CMIP5 experiment summary'!A:H,7)</f>
        <v>CVWG/Tribbia</v>
      </c>
      <c r="I38" s="181" t="str">
        <f>VLOOKUP($C38,'CCSM CMIP5 experiment summary'!A:M,12,FALSE)</f>
        <v>0.5x1CN</v>
      </c>
      <c r="J38" s="168" t="s">
        <v>2845</v>
      </c>
      <c r="K38" s="169">
        <v>2005</v>
      </c>
      <c r="L38" s="170">
        <v>2035</v>
      </c>
      <c r="M38" s="164" t="s">
        <v>2995</v>
      </c>
      <c r="N38" s="168">
        <v>1</v>
      </c>
      <c r="O38" s="168">
        <f t="shared" si="4"/>
        <v>30</v>
      </c>
      <c r="P38" s="171">
        <f t="shared" si="2"/>
        <v>37</v>
      </c>
    </row>
    <row r="39" spans="1:16">
      <c r="A39" s="164" t="s">
        <v>3030</v>
      </c>
      <c r="B39" s="164" t="s">
        <v>2994</v>
      </c>
      <c r="C39" s="164" t="s">
        <v>2846</v>
      </c>
      <c r="D39" s="165">
        <f t="shared" si="3"/>
        <v>8</v>
      </c>
      <c r="E39" s="166" t="str">
        <f>VLOOKUP($C39,'CCSM CMIP5 experiment summary'!A:B,2,FALSE)</f>
        <v>30 year initialized hindcasts &amp; predictions</v>
      </c>
      <c r="F39" s="166" t="str">
        <f>VLOOKUP($C39,'CCSM CMIP5 experiment summary'!A:C,3,FALSE)</f>
        <v>decadal-XXXX</v>
      </c>
      <c r="G39" s="181" t="s">
        <v>3108</v>
      </c>
      <c r="H39" s="167" t="str">
        <f>VLOOKUP($C39,'CCSM CMIP5 experiment summary'!A:H,7)</f>
        <v>CVWG/Tribbia</v>
      </c>
      <c r="I39" s="181" t="str">
        <f>VLOOKUP($C39,'CCSM CMIP5 experiment summary'!A:M,12,FALSE)</f>
        <v>0.5x1CN</v>
      </c>
      <c r="J39" s="168" t="s">
        <v>2845</v>
      </c>
      <c r="K39" s="169">
        <v>2005</v>
      </c>
      <c r="L39" s="170">
        <v>2035</v>
      </c>
      <c r="M39" s="164" t="s">
        <v>2995</v>
      </c>
      <c r="N39" s="168">
        <v>1</v>
      </c>
      <c r="O39" s="168">
        <f t="shared" si="4"/>
        <v>30</v>
      </c>
      <c r="P39" s="171">
        <f t="shared" si="2"/>
        <v>38</v>
      </c>
    </row>
    <row r="40" spans="1:16">
      <c r="A40" s="164" t="s">
        <v>3030</v>
      </c>
      <c r="B40" s="164" t="s">
        <v>2994</v>
      </c>
      <c r="C40" s="164" t="s">
        <v>2846</v>
      </c>
      <c r="D40" s="165">
        <f t="shared" si="3"/>
        <v>9</v>
      </c>
      <c r="E40" s="166" t="str">
        <f>VLOOKUP($C40,'CCSM CMIP5 experiment summary'!A:B,2,FALSE)</f>
        <v>30 year initialized hindcasts &amp; predictions</v>
      </c>
      <c r="F40" s="166" t="str">
        <f>VLOOKUP($C40,'CCSM CMIP5 experiment summary'!A:C,3,FALSE)</f>
        <v>decadal-XXXX</v>
      </c>
      <c r="G40" s="181" t="s">
        <v>3108</v>
      </c>
      <c r="H40" s="167" t="str">
        <f>VLOOKUP($C40,'CCSM CMIP5 experiment summary'!A:H,7)</f>
        <v>CVWG/Tribbia</v>
      </c>
      <c r="I40" s="181" t="str">
        <f>VLOOKUP($C40,'CCSM CMIP5 experiment summary'!A:M,12,FALSE)</f>
        <v>0.5x1CN</v>
      </c>
      <c r="J40" s="168" t="s">
        <v>2845</v>
      </c>
      <c r="K40" s="169">
        <v>2005</v>
      </c>
      <c r="L40" s="170">
        <v>2035</v>
      </c>
      <c r="M40" s="164" t="s">
        <v>2995</v>
      </c>
      <c r="N40" s="168">
        <v>1</v>
      </c>
      <c r="O40" s="168">
        <f t="shared" si="4"/>
        <v>30</v>
      </c>
      <c r="P40" s="171">
        <f t="shared" si="2"/>
        <v>39</v>
      </c>
    </row>
    <row r="41" spans="1:16">
      <c r="A41" s="164" t="s">
        <v>3030</v>
      </c>
      <c r="B41" s="164" t="s">
        <v>2996</v>
      </c>
      <c r="C41" s="164" t="s">
        <v>3043</v>
      </c>
      <c r="D41" s="165">
        <f>D31+1</f>
        <v>31</v>
      </c>
      <c r="E41" s="166" t="str">
        <f>VLOOKUP($C41,'CCSM CMIP5 experiment summary'!A:B,2,FALSE)</f>
        <v>Add’l 10 year initialized hindcasts &amp; predictions</v>
      </c>
      <c r="F41" s="166" t="str">
        <f>VLOOKUP($C41,'CCSM CMIP5 experiment summary'!A:C,3,FALSE)</f>
        <v>decadal-XXXX</v>
      </c>
      <c r="G41" s="181" t="s">
        <v>3108</v>
      </c>
      <c r="H41" s="167" t="str">
        <f>VLOOKUP($C41,'CCSM CMIP5 experiment summary'!A:H,7)</f>
        <v>CVWG/Tribbia</v>
      </c>
      <c r="I41" s="181" t="str">
        <f>VLOOKUP($C41,'CCSM CMIP5 experiment summary'!A:M,12,FALSE)</f>
        <v>0.5x1CN</v>
      </c>
      <c r="J41" s="168" t="s">
        <v>2845</v>
      </c>
      <c r="K41" s="169">
        <v>1960</v>
      </c>
      <c r="L41" s="170">
        <v>1970</v>
      </c>
      <c r="M41" s="164" t="s">
        <v>2995</v>
      </c>
      <c r="N41" s="168">
        <v>1</v>
      </c>
      <c r="O41" s="168">
        <f t="shared" si="4"/>
        <v>10</v>
      </c>
      <c r="P41" s="171">
        <f t="shared" si="2"/>
        <v>40</v>
      </c>
    </row>
    <row r="42" spans="1:16">
      <c r="A42" s="164" t="s">
        <v>3030</v>
      </c>
      <c r="B42" s="164" t="s">
        <v>2996</v>
      </c>
      <c r="C42" s="164" t="s">
        <v>3043</v>
      </c>
      <c r="D42" s="165">
        <f t="shared" ref="D42:D73" si="5">D41+1</f>
        <v>32</v>
      </c>
      <c r="E42" s="166" t="str">
        <f>VLOOKUP($C42,'CCSM CMIP5 experiment summary'!A:B,2,FALSE)</f>
        <v>Add’l 10 year initialized hindcasts &amp; predictions</v>
      </c>
      <c r="F42" s="166" t="str">
        <f>VLOOKUP($C42,'CCSM CMIP5 experiment summary'!A:C,3,FALSE)</f>
        <v>decadal-XXXX</v>
      </c>
      <c r="G42" s="181" t="s">
        <v>3108</v>
      </c>
      <c r="H42" s="167" t="str">
        <f>VLOOKUP($C42,'CCSM CMIP5 experiment summary'!A:H,7)</f>
        <v>CVWG/Tribbia</v>
      </c>
      <c r="I42" s="181" t="str">
        <f>VLOOKUP($C42,'CCSM CMIP5 experiment summary'!A:M,12,FALSE)</f>
        <v>0.5x1CN</v>
      </c>
      <c r="J42" s="168" t="s">
        <v>2845</v>
      </c>
      <c r="K42" s="169">
        <v>1960</v>
      </c>
      <c r="L42" s="170">
        <v>1970</v>
      </c>
      <c r="M42" s="164" t="s">
        <v>2995</v>
      </c>
      <c r="N42" s="168">
        <v>1</v>
      </c>
      <c r="O42" s="168">
        <f t="shared" si="4"/>
        <v>10</v>
      </c>
      <c r="P42" s="171">
        <f t="shared" si="2"/>
        <v>41</v>
      </c>
    </row>
    <row r="43" spans="1:16">
      <c r="A43" s="164" t="s">
        <v>3030</v>
      </c>
      <c r="B43" s="164" t="s">
        <v>2996</v>
      </c>
      <c r="C43" s="164" t="s">
        <v>3043</v>
      </c>
      <c r="D43" s="165">
        <f t="shared" si="5"/>
        <v>33</v>
      </c>
      <c r="E43" s="166" t="str">
        <f>VLOOKUP($C43,'CCSM CMIP5 experiment summary'!A:B,2,FALSE)</f>
        <v>Add’l 10 year initialized hindcasts &amp; predictions</v>
      </c>
      <c r="F43" s="166" t="str">
        <f>VLOOKUP($C43,'CCSM CMIP5 experiment summary'!A:C,3,FALSE)</f>
        <v>decadal-XXXX</v>
      </c>
      <c r="G43" s="181" t="s">
        <v>3108</v>
      </c>
      <c r="H43" s="167" t="str">
        <f>VLOOKUP($C43,'CCSM CMIP5 experiment summary'!A:H,7)</f>
        <v>CVWG/Tribbia</v>
      </c>
      <c r="I43" s="181" t="str">
        <f>VLOOKUP($C43,'CCSM CMIP5 experiment summary'!A:M,12,FALSE)</f>
        <v>0.5x1CN</v>
      </c>
      <c r="J43" s="168" t="s">
        <v>2845</v>
      </c>
      <c r="K43" s="169">
        <v>1960</v>
      </c>
      <c r="L43" s="170">
        <v>1970</v>
      </c>
      <c r="M43" s="164" t="s">
        <v>2995</v>
      </c>
      <c r="N43" s="168">
        <v>1</v>
      </c>
      <c r="O43" s="168">
        <f t="shared" si="4"/>
        <v>10</v>
      </c>
      <c r="P43" s="171">
        <f t="shared" si="2"/>
        <v>42</v>
      </c>
    </row>
    <row r="44" spans="1:16">
      <c r="A44" s="164" t="s">
        <v>3030</v>
      </c>
      <c r="B44" s="164" t="s">
        <v>2996</v>
      </c>
      <c r="C44" s="164" t="s">
        <v>3043</v>
      </c>
      <c r="D44" s="165">
        <f t="shared" si="5"/>
        <v>34</v>
      </c>
      <c r="E44" s="166" t="str">
        <f>VLOOKUP($C44,'CCSM CMIP5 experiment summary'!A:B,2,FALSE)</f>
        <v>Add’l 10 year initialized hindcasts &amp; predictions</v>
      </c>
      <c r="F44" s="166" t="str">
        <f>VLOOKUP($C44,'CCSM CMIP5 experiment summary'!A:C,3,FALSE)</f>
        <v>decadal-XXXX</v>
      </c>
      <c r="G44" s="181" t="s">
        <v>3108</v>
      </c>
      <c r="H44" s="167" t="str">
        <f>VLOOKUP($C44,'CCSM CMIP5 experiment summary'!A:H,7)</f>
        <v>CVWG/Tribbia</v>
      </c>
      <c r="I44" s="181" t="str">
        <f>VLOOKUP($C44,'CCSM CMIP5 experiment summary'!A:M,12,FALSE)</f>
        <v>0.5x1CN</v>
      </c>
      <c r="J44" s="168" t="s">
        <v>2845</v>
      </c>
      <c r="K44" s="169">
        <v>1960</v>
      </c>
      <c r="L44" s="170">
        <v>1970</v>
      </c>
      <c r="M44" s="164" t="s">
        <v>2995</v>
      </c>
      <c r="N44" s="168">
        <v>1</v>
      </c>
      <c r="O44" s="168">
        <f t="shared" si="4"/>
        <v>10</v>
      </c>
      <c r="P44" s="171">
        <f t="shared" si="2"/>
        <v>43</v>
      </c>
    </row>
    <row r="45" spans="1:16">
      <c r="A45" s="164" t="s">
        <v>3030</v>
      </c>
      <c r="B45" s="164" t="s">
        <v>2996</v>
      </c>
      <c r="C45" s="164" t="s">
        <v>3043</v>
      </c>
      <c r="D45" s="165">
        <f t="shared" si="5"/>
        <v>35</v>
      </c>
      <c r="E45" s="166" t="str">
        <f>VLOOKUP($C45,'CCSM CMIP5 experiment summary'!A:B,2,FALSE)</f>
        <v>Add’l 10 year initialized hindcasts &amp; predictions</v>
      </c>
      <c r="F45" s="166" t="str">
        <f>VLOOKUP($C45,'CCSM CMIP5 experiment summary'!A:C,3,FALSE)</f>
        <v>decadal-XXXX</v>
      </c>
      <c r="G45" s="181" t="s">
        <v>3108</v>
      </c>
      <c r="H45" s="167" t="str">
        <f>VLOOKUP($C45,'CCSM CMIP5 experiment summary'!A:H,7)</f>
        <v>CVWG/Tribbia</v>
      </c>
      <c r="I45" s="181" t="str">
        <f>VLOOKUP($C45,'CCSM CMIP5 experiment summary'!A:M,12,FALSE)</f>
        <v>0.5x1CN</v>
      </c>
      <c r="J45" s="168" t="s">
        <v>2845</v>
      </c>
      <c r="K45" s="169">
        <v>1960</v>
      </c>
      <c r="L45" s="170">
        <v>1970</v>
      </c>
      <c r="M45" s="164" t="s">
        <v>2995</v>
      </c>
      <c r="N45" s="168">
        <v>1</v>
      </c>
      <c r="O45" s="168">
        <f t="shared" si="4"/>
        <v>10</v>
      </c>
      <c r="P45" s="171">
        <f t="shared" si="2"/>
        <v>44</v>
      </c>
    </row>
    <row r="46" spans="1:16">
      <c r="A46" s="164" t="s">
        <v>3030</v>
      </c>
      <c r="B46" s="164" t="s">
        <v>2996</v>
      </c>
      <c r="C46" s="164" t="s">
        <v>3043</v>
      </c>
      <c r="D46" s="165">
        <f t="shared" si="5"/>
        <v>36</v>
      </c>
      <c r="E46" s="166" t="str">
        <f>VLOOKUP($C46,'CCSM CMIP5 experiment summary'!A:B,2,FALSE)</f>
        <v>Add’l 10 year initialized hindcasts &amp; predictions</v>
      </c>
      <c r="F46" s="166" t="str">
        <f>VLOOKUP($C46,'CCSM CMIP5 experiment summary'!A:C,3,FALSE)</f>
        <v>decadal-XXXX</v>
      </c>
      <c r="G46" s="181" t="s">
        <v>3108</v>
      </c>
      <c r="H46" s="167" t="str">
        <f>VLOOKUP($C46,'CCSM CMIP5 experiment summary'!A:H,7)</f>
        <v>CVWG/Tribbia</v>
      </c>
      <c r="I46" s="181" t="str">
        <f>VLOOKUP($C46,'CCSM CMIP5 experiment summary'!A:M,12,FALSE)</f>
        <v>0.5x1CN</v>
      </c>
      <c r="J46" s="168" t="s">
        <v>2845</v>
      </c>
      <c r="K46" s="169">
        <v>1960</v>
      </c>
      <c r="L46" s="170">
        <v>1970</v>
      </c>
      <c r="M46" s="164" t="s">
        <v>2995</v>
      </c>
      <c r="N46" s="168">
        <v>1</v>
      </c>
      <c r="O46" s="168">
        <f t="shared" si="4"/>
        <v>10</v>
      </c>
      <c r="P46" s="171">
        <f t="shared" si="2"/>
        <v>45</v>
      </c>
    </row>
    <row r="47" spans="1:16">
      <c r="A47" s="164" t="s">
        <v>3030</v>
      </c>
      <c r="B47" s="164" t="s">
        <v>2996</v>
      </c>
      <c r="C47" s="164" t="s">
        <v>3043</v>
      </c>
      <c r="D47" s="165">
        <f t="shared" si="5"/>
        <v>37</v>
      </c>
      <c r="E47" s="166" t="str">
        <f>VLOOKUP($C47,'CCSM CMIP5 experiment summary'!A:B,2,FALSE)</f>
        <v>Add’l 10 year initialized hindcasts &amp; predictions</v>
      </c>
      <c r="F47" s="166" t="str">
        <f>VLOOKUP($C47,'CCSM CMIP5 experiment summary'!A:C,3,FALSE)</f>
        <v>decadal-XXXX</v>
      </c>
      <c r="G47" s="181" t="s">
        <v>3108</v>
      </c>
      <c r="H47" s="167" t="str">
        <f>VLOOKUP($C47,'CCSM CMIP5 experiment summary'!A:H,7)</f>
        <v>CVWG/Tribbia</v>
      </c>
      <c r="I47" s="181" t="str">
        <f>VLOOKUP($C47,'CCSM CMIP5 experiment summary'!A:M,12,FALSE)</f>
        <v>0.5x1CN</v>
      </c>
      <c r="J47" s="168" t="s">
        <v>2845</v>
      </c>
      <c r="K47" s="169">
        <v>1960</v>
      </c>
      <c r="L47" s="170">
        <v>1970</v>
      </c>
      <c r="M47" s="164" t="s">
        <v>2995</v>
      </c>
      <c r="N47" s="168">
        <v>1</v>
      </c>
      <c r="O47" s="168">
        <f t="shared" si="4"/>
        <v>10</v>
      </c>
      <c r="P47" s="171">
        <f t="shared" si="2"/>
        <v>46</v>
      </c>
    </row>
    <row r="48" spans="1:16">
      <c r="A48" s="164" t="s">
        <v>3030</v>
      </c>
      <c r="B48" s="164" t="s">
        <v>2996</v>
      </c>
      <c r="C48" s="164" t="s">
        <v>3043</v>
      </c>
      <c r="D48" s="165">
        <f t="shared" si="5"/>
        <v>38</v>
      </c>
      <c r="E48" s="166" t="str">
        <f>VLOOKUP($C48,'CCSM CMIP5 experiment summary'!A:B,2,FALSE)</f>
        <v>Add’l 10 year initialized hindcasts &amp; predictions</v>
      </c>
      <c r="F48" s="166" t="str">
        <f>VLOOKUP($C48,'CCSM CMIP5 experiment summary'!A:C,3,FALSE)</f>
        <v>decadal-XXXX</v>
      </c>
      <c r="G48" s="181" t="s">
        <v>3108</v>
      </c>
      <c r="H48" s="167" t="str">
        <f>VLOOKUP($C48,'CCSM CMIP5 experiment summary'!A:H,7)</f>
        <v>CVWG/Tribbia</v>
      </c>
      <c r="I48" s="181" t="str">
        <f>VLOOKUP($C48,'CCSM CMIP5 experiment summary'!A:M,12,FALSE)</f>
        <v>0.5x1CN</v>
      </c>
      <c r="J48" s="168" t="s">
        <v>2845</v>
      </c>
      <c r="K48" s="169">
        <v>1965</v>
      </c>
      <c r="L48" s="170">
        <v>1975</v>
      </c>
      <c r="M48" s="164" t="s">
        <v>2995</v>
      </c>
      <c r="N48" s="168">
        <v>1</v>
      </c>
      <c r="O48" s="168">
        <f t="shared" si="4"/>
        <v>10</v>
      </c>
      <c r="P48" s="171">
        <f t="shared" si="2"/>
        <v>47</v>
      </c>
    </row>
    <row r="49" spans="1:16">
      <c r="A49" s="164" t="s">
        <v>3030</v>
      </c>
      <c r="B49" s="164" t="s">
        <v>2996</v>
      </c>
      <c r="C49" s="164" t="s">
        <v>3043</v>
      </c>
      <c r="D49" s="165">
        <f t="shared" si="5"/>
        <v>39</v>
      </c>
      <c r="E49" s="166" t="str">
        <f>VLOOKUP($C49,'CCSM CMIP5 experiment summary'!A:B,2,FALSE)</f>
        <v>Add’l 10 year initialized hindcasts &amp; predictions</v>
      </c>
      <c r="F49" s="166" t="str">
        <f>VLOOKUP($C49,'CCSM CMIP5 experiment summary'!A:C,3,FALSE)</f>
        <v>decadal-XXXX</v>
      </c>
      <c r="G49" s="181" t="s">
        <v>3108</v>
      </c>
      <c r="H49" s="167" t="str">
        <f>VLOOKUP($C49,'CCSM CMIP5 experiment summary'!A:H,7)</f>
        <v>CVWG/Tribbia</v>
      </c>
      <c r="I49" s="181" t="str">
        <f>VLOOKUP($C49,'CCSM CMIP5 experiment summary'!A:M,12,FALSE)</f>
        <v>0.5x1CN</v>
      </c>
      <c r="J49" s="168" t="s">
        <v>2845</v>
      </c>
      <c r="K49" s="169">
        <v>1965</v>
      </c>
      <c r="L49" s="170">
        <v>1975</v>
      </c>
      <c r="M49" s="164" t="s">
        <v>2995</v>
      </c>
      <c r="N49" s="168">
        <v>1</v>
      </c>
      <c r="O49" s="168">
        <f t="shared" si="4"/>
        <v>10</v>
      </c>
      <c r="P49" s="171">
        <f t="shared" si="2"/>
        <v>48</v>
      </c>
    </row>
    <row r="50" spans="1:16">
      <c r="A50" s="164" t="s">
        <v>3030</v>
      </c>
      <c r="B50" s="164" t="s">
        <v>2996</v>
      </c>
      <c r="C50" s="164" t="s">
        <v>3043</v>
      </c>
      <c r="D50" s="165">
        <f t="shared" si="5"/>
        <v>40</v>
      </c>
      <c r="E50" s="166" t="str">
        <f>VLOOKUP($C50,'CCSM CMIP5 experiment summary'!A:B,2,FALSE)</f>
        <v>Add’l 10 year initialized hindcasts &amp; predictions</v>
      </c>
      <c r="F50" s="166" t="str">
        <f>VLOOKUP($C50,'CCSM CMIP5 experiment summary'!A:C,3,FALSE)</f>
        <v>decadal-XXXX</v>
      </c>
      <c r="G50" s="181" t="s">
        <v>3108</v>
      </c>
      <c r="H50" s="167" t="str">
        <f>VLOOKUP($C50,'CCSM CMIP5 experiment summary'!A:H,7)</f>
        <v>CVWG/Tribbia</v>
      </c>
      <c r="I50" s="181" t="str">
        <f>VLOOKUP($C50,'CCSM CMIP5 experiment summary'!A:M,12,FALSE)</f>
        <v>0.5x1CN</v>
      </c>
      <c r="J50" s="168" t="s">
        <v>2845</v>
      </c>
      <c r="K50" s="169">
        <v>1965</v>
      </c>
      <c r="L50" s="170">
        <v>1975</v>
      </c>
      <c r="M50" s="164" t="s">
        <v>2995</v>
      </c>
      <c r="N50" s="168">
        <v>1</v>
      </c>
      <c r="O50" s="168">
        <f t="shared" si="4"/>
        <v>10</v>
      </c>
      <c r="P50" s="171">
        <f t="shared" si="2"/>
        <v>49</v>
      </c>
    </row>
    <row r="51" spans="1:16">
      <c r="A51" s="164" t="s">
        <v>3030</v>
      </c>
      <c r="B51" s="164" t="s">
        <v>2996</v>
      </c>
      <c r="C51" s="164" t="s">
        <v>3043</v>
      </c>
      <c r="D51" s="165">
        <f t="shared" si="5"/>
        <v>41</v>
      </c>
      <c r="E51" s="166" t="str">
        <f>VLOOKUP($C51,'CCSM CMIP5 experiment summary'!A:B,2,FALSE)</f>
        <v>Add’l 10 year initialized hindcasts &amp; predictions</v>
      </c>
      <c r="F51" s="166" t="str">
        <f>VLOOKUP($C51,'CCSM CMIP5 experiment summary'!A:C,3,FALSE)</f>
        <v>decadal-XXXX</v>
      </c>
      <c r="G51" s="181" t="s">
        <v>3108</v>
      </c>
      <c r="H51" s="167" t="str">
        <f>VLOOKUP($C51,'CCSM CMIP5 experiment summary'!A:H,7)</f>
        <v>CVWG/Tribbia</v>
      </c>
      <c r="I51" s="181" t="str">
        <f>VLOOKUP($C51,'CCSM CMIP5 experiment summary'!A:M,12,FALSE)</f>
        <v>0.5x1CN</v>
      </c>
      <c r="J51" s="168" t="s">
        <v>2845</v>
      </c>
      <c r="K51" s="169">
        <v>1965</v>
      </c>
      <c r="L51" s="170">
        <v>1975</v>
      </c>
      <c r="M51" s="164" t="s">
        <v>2995</v>
      </c>
      <c r="N51" s="168">
        <v>1</v>
      </c>
      <c r="O51" s="168">
        <f t="shared" si="4"/>
        <v>10</v>
      </c>
      <c r="P51" s="171">
        <f t="shared" si="2"/>
        <v>50</v>
      </c>
    </row>
    <row r="52" spans="1:16">
      <c r="A52" s="164" t="s">
        <v>3030</v>
      </c>
      <c r="B52" s="164" t="s">
        <v>2996</v>
      </c>
      <c r="C52" s="164" t="s">
        <v>3043</v>
      </c>
      <c r="D52" s="165">
        <f t="shared" si="5"/>
        <v>42</v>
      </c>
      <c r="E52" s="166" t="str">
        <f>VLOOKUP($C52,'CCSM CMIP5 experiment summary'!A:B,2,FALSE)</f>
        <v>Add’l 10 year initialized hindcasts &amp; predictions</v>
      </c>
      <c r="F52" s="166" t="str">
        <f>VLOOKUP($C52,'CCSM CMIP5 experiment summary'!A:C,3,FALSE)</f>
        <v>decadal-XXXX</v>
      </c>
      <c r="G52" s="181" t="s">
        <v>3108</v>
      </c>
      <c r="H52" s="167" t="str">
        <f>VLOOKUP($C52,'CCSM CMIP5 experiment summary'!A:H,7)</f>
        <v>CVWG/Tribbia</v>
      </c>
      <c r="I52" s="181" t="str">
        <f>VLOOKUP($C52,'CCSM CMIP5 experiment summary'!A:M,12,FALSE)</f>
        <v>0.5x1CN</v>
      </c>
      <c r="J52" s="168" t="s">
        <v>2845</v>
      </c>
      <c r="K52" s="169">
        <v>1965</v>
      </c>
      <c r="L52" s="170">
        <v>1975</v>
      </c>
      <c r="M52" s="164" t="s">
        <v>2995</v>
      </c>
      <c r="N52" s="168">
        <v>1</v>
      </c>
      <c r="O52" s="168">
        <f t="shared" si="4"/>
        <v>10</v>
      </c>
      <c r="P52" s="171">
        <f t="shared" si="2"/>
        <v>51</v>
      </c>
    </row>
    <row r="53" spans="1:16">
      <c r="A53" s="164" t="s">
        <v>3030</v>
      </c>
      <c r="B53" s="164" t="s">
        <v>2996</v>
      </c>
      <c r="C53" s="164" t="s">
        <v>3043</v>
      </c>
      <c r="D53" s="165">
        <f t="shared" si="5"/>
        <v>43</v>
      </c>
      <c r="E53" s="166" t="str">
        <f>VLOOKUP($C53,'CCSM CMIP5 experiment summary'!A:B,2,FALSE)</f>
        <v>Add’l 10 year initialized hindcasts &amp; predictions</v>
      </c>
      <c r="F53" s="166" t="str">
        <f>VLOOKUP($C53,'CCSM CMIP5 experiment summary'!A:C,3,FALSE)</f>
        <v>decadal-XXXX</v>
      </c>
      <c r="G53" s="181" t="s">
        <v>3108</v>
      </c>
      <c r="H53" s="167" t="str">
        <f>VLOOKUP($C53,'CCSM CMIP5 experiment summary'!A:H,7)</f>
        <v>CVWG/Tribbia</v>
      </c>
      <c r="I53" s="181" t="str">
        <f>VLOOKUP($C53,'CCSM CMIP5 experiment summary'!A:M,12,FALSE)</f>
        <v>0.5x1CN</v>
      </c>
      <c r="J53" s="168" t="s">
        <v>2845</v>
      </c>
      <c r="K53" s="169">
        <v>1965</v>
      </c>
      <c r="L53" s="170">
        <v>1975</v>
      </c>
      <c r="M53" s="164" t="s">
        <v>2995</v>
      </c>
      <c r="N53" s="168">
        <v>1</v>
      </c>
      <c r="O53" s="168">
        <f t="shared" si="4"/>
        <v>10</v>
      </c>
      <c r="P53" s="171">
        <f t="shared" si="2"/>
        <v>52</v>
      </c>
    </row>
    <row r="54" spans="1:16">
      <c r="A54" s="164" t="s">
        <v>3030</v>
      </c>
      <c r="B54" s="164" t="s">
        <v>2996</v>
      </c>
      <c r="C54" s="164" t="s">
        <v>3043</v>
      </c>
      <c r="D54" s="165">
        <f t="shared" si="5"/>
        <v>44</v>
      </c>
      <c r="E54" s="166" t="str">
        <f>VLOOKUP($C54,'CCSM CMIP5 experiment summary'!A:B,2,FALSE)</f>
        <v>Add’l 10 year initialized hindcasts &amp; predictions</v>
      </c>
      <c r="F54" s="166" t="str">
        <f>VLOOKUP($C54,'CCSM CMIP5 experiment summary'!A:C,3,FALSE)</f>
        <v>decadal-XXXX</v>
      </c>
      <c r="G54" s="181" t="s">
        <v>3108</v>
      </c>
      <c r="H54" s="167" t="str">
        <f>VLOOKUP($C54,'CCSM CMIP5 experiment summary'!A:H,7)</f>
        <v>CVWG/Tribbia</v>
      </c>
      <c r="I54" s="181" t="str">
        <f>VLOOKUP($C54,'CCSM CMIP5 experiment summary'!A:M,12,FALSE)</f>
        <v>0.5x1CN</v>
      </c>
      <c r="J54" s="168" t="s">
        <v>2845</v>
      </c>
      <c r="K54" s="169">
        <v>1965</v>
      </c>
      <c r="L54" s="170">
        <v>1975</v>
      </c>
      <c r="M54" s="164" t="s">
        <v>2995</v>
      </c>
      <c r="N54" s="168">
        <v>1</v>
      </c>
      <c r="O54" s="168">
        <f t="shared" si="4"/>
        <v>10</v>
      </c>
      <c r="P54" s="171">
        <f t="shared" si="2"/>
        <v>53</v>
      </c>
    </row>
    <row r="55" spans="1:16">
      <c r="A55" s="164" t="s">
        <v>3030</v>
      </c>
      <c r="B55" s="164" t="s">
        <v>2996</v>
      </c>
      <c r="C55" s="164" t="s">
        <v>3043</v>
      </c>
      <c r="D55" s="165">
        <f t="shared" si="5"/>
        <v>45</v>
      </c>
      <c r="E55" s="166" t="str">
        <f>VLOOKUP($C55,'CCSM CMIP5 experiment summary'!A:B,2,FALSE)</f>
        <v>Add’l 10 year initialized hindcasts &amp; predictions</v>
      </c>
      <c r="F55" s="166" t="str">
        <f>VLOOKUP($C55,'CCSM CMIP5 experiment summary'!A:C,3,FALSE)</f>
        <v>decadal-XXXX</v>
      </c>
      <c r="G55" s="181" t="s">
        <v>3108</v>
      </c>
      <c r="H55" s="167" t="str">
        <f>VLOOKUP($C55,'CCSM CMIP5 experiment summary'!A:H,7)</f>
        <v>CVWG/Tribbia</v>
      </c>
      <c r="I55" s="181" t="str">
        <f>VLOOKUP($C55,'CCSM CMIP5 experiment summary'!A:M,12,FALSE)</f>
        <v>0.5x1CN</v>
      </c>
      <c r="J55" s="168" t="s">
        <v>2845</v>
      </c>
      <c r="K55" s="170">
        <v>1970</v>
      </c>
      <c r="L55" s="170">
        <v>1980</v>
      </c>
      <c r="M55" s="164" t="s">
        <v>2995</v>
      </c>
      <c r="N55" s="168">
        <v>1</v>
      </c>
      <c r="O55" s="168">
        <f t="shared" si="4"/>
        <v>10</v>
      </c>
      <c r="P55" s="171">
        <f t="shared" si="2"/>
        <v>54</v>
      </c>
    </row>
    <row r="56" spans="1:16">
      <c r="A56" s="164" t="s">
        <v>3030</v>
      </c>
      <c r="B56" s="164" t="s">
        <v>2996</v>
      </c>
      <c r="C56" s="164" t="s">
        <v>3043</v>
      </c>
      <c r="D56" s="165">
        <f t="shared" si="5"/>
        <v>46</v>
      </c>
      <c r="E56" s="166" t="str">
        <f>VLOOKUP($C56,'CCSM CMIP5 experiment summary'!A:B,2,FALSE)</f>
        <v>Add’l 10 year initialized hindcasts &amp; predictions</v>
      </c>
      <c r="F56" s="166" t="str">
        <f>VLOOKUP($C56,'CCSM CMIP5 experiment summary'!A:C,3,FALSE)</f>
        <v>decadal-XXXX</v>
      </c>
      <c r="G56" s="181" t="s">
        <v>3108</v>
      </c>
      <c r="H56" s="167" t="str">
        <f>VLOOKUP($C56,'CCSM CMIP5 experiment summary'!A:H,7)</f>
        <v>CVWG/Tribbia</v>
      </c>
      <c r="I56" s="181" t="str">
        <f>VLOOKUP($C56,'CCSM CMIP5 experiment summary'!A:M,12,FALSE)</f>
        <v>0.5x1CN</v>
      </c>
      <c r="J56" s="168" t="s">
        <v>2845</v>
      </c>
      <c r="K56" s="170">
        <v>1970</v>
      </c>
      <c r="L56" s="170">
        <v>1980</v>
      </c>
      <c r="M56" s="164" t="s">
        <v>2995</v>
      </c>
      <c r="N56" s="168">
        <v>1</v>
      </c>
      <c r="O56" s="168">
        <f t="shared" si="4"/>
        <v>10</v>
      </c>
      <c r="P56" s="171">
        <f t="shared" si="2"/>
        <v>55</v>
      </c>
    </row>
    <row r="57" spans="1:16">
      <c r="A57" s="164" t="s">
        <v>3030</v>
      </c>
      <c r="B57" s="164" t="s">
        <v>2996</v>
      </c>
      <c r="C57" s="164" t="s">
        <v>3043</v>
      </c>
      <c r="D57" s="165">
        <f t="shared" si="5"/>
        <v>47</v>
      </c>
      <c r="E57" s="166" t="str">
        <f>VLOOKUP($C57,'CCSM CMIP5 experiment summary'!A:B,2,FALSE)</f>
        <v>Add’l 10 year initialized hindcasts &amp; predictions</v>
      </c>
      <c r="F57" s="166" t="str">
        <f>VLOOKUP($C57,'CCSM CMIP5 experiment summary'!A:C,3,FALSE)</f>
        <v>decadal-XXXX</v>
      </c>
      <c r="G57" s="181" t="s">
        <v>3108</v>
      </c>
      <c r="H57" s="167" t="str">
        <f>VLOOKUP($C57,'CCSM CMIP5 experiment summary'!A:H,7)</f>
        <v>CVWG/Tribbia</v>
      </c>
      <c r="I57" s="181" t="str">
        <f>VLOOKUP($C57,'CCSM CMIP5 experiment summary'!A:M,12,FALSE)</f>
        <v>0.5x1CN</v>
      </c>
      <c r="J57" s="168" t="s">
        <v>2845</v>
      </c>
      <c r="K57" s="170">
        <v>1970</v>
      </c>
      <c r="L57" s="170">
        <v>1980</v>
      </c>
      <c r="M57" s="164" t="s">
        <v>2995</v>
      </c>
      <c r="N57" s="168">
        <v>1</v>
      </c>
      <c r="O57" s="168">
        <f t="shared" si="4"/>
        <v>10</v>
      </c>
      <c r="P57" s="171">
        <f t="shared" si="2"/>
        <v>56</v>
      </c>
    </row>
    <row r="58" spans="1:16">
      <c r="A58" s="164" t="s">
        <v>3030</v>
      </c>
      <c r="B58" s="164" t="s">
        <v>2996</v>
      </c>
      <c r="C58" s="164" t="s">
        <v>3043</v>
      </c>
      <c r="D58" s="165">
        <f t="shared" si="5"/>
        <v>48</v>
      </c>
      <c r="E58" s="166" t="str">
        <f>VLOOKUP($C58,'CCSM CMIP5 experiment summary'!A:B,2,FALSE)</f>
        <v>Add’l 10 year initialized hindcasts &amp; predictions</v>
      </c>
      <c r="F58" s="166" t="str">
        <f>VLOOKUP($C58,'CCSM CMIP5 experiment summary'!A:C,3,FALSE)</f>
        <v>decadal-XXXX</v>
      </c>
      <c r="G58" s="181" t="s">
        <v>3108</v>
      </c>
      <c r="H58" s="167" t="str">
        <f>VLOOKUP($C58,'CCSM CMIP5 experiment summary'!A:H,7)</f>
        <v>CVWG/Tribbia</v>
      </c>
      <c r="I58" s="181" t="str">
        <f>VLOOKUP($C58,'CCSM CMIP5 experiment summary'!A:M,12,FALSE)</f>
        <v>0.5x1CN</v>
      </c>
      <c r="J58" s="168" t="s">
        <v>2845</v>
      </c>
      <c r="K58" s="170">
        <v>1970</v>
      </c>
      <c r="L58" s="170">
        <v>1980</v>
      </c>
      <c r="M58" s="164" t="s">
        <v>2995</v>
      </c>
      <c r="N58" s="168">
        <v>1</v>
      </c>
      <c r="O58" s="168">
        <f t="shared" si="4"/>
        <v>10</v>
      </c>
      <c r="P58" s="171">
        <f t="shared" si="2"/>
        <v>57</v>
      </c>
    </row>
    <row r="59" spans="1:16">
      <c r="A59" s="164" t="s">
        <v>3030</v>
      </c>
      <c r="B59" s="164" t="s">
        <v>2996</v>
      </c>
      <c r="C59" s="164" t="s">
        <v>3043</v>
      </c>
      <c r="D59" s="165">
        <f t="shared" si="5"/>
        <v>49</v>
      </c>
      <c r="E59" s="166" t="str">
        <f>VLOOKUP($C59,'CCSM CMIP5 experiment summary'!A:B,2,FALSE)</f>
        <v>Add’l 10 year initialized hindcasts &amp; predictions</v>
      </c>
      <c r="F59" s="166" t="str">
        <f>VLOOKUP($C59,'CCSM CMIP5 experiment summary'!A:C,3,FALSE)</f>
        <v>decadal-XXXX</v>
      </c>
      <c r="G59" s="181" t="s">
        <v>3108</v>
      </c>
      <c r="H59" s="167" t="str">
        <f>VLOOKUP($C59,'CCSM CMIP5 experiment summary'!A:H,7)</f>
        <v>CVWG/Tribbia</v>
      </c>
      <c r="I59" s="181" t="str">
        <f>VLOOKUP($C59,'CCSM CMIP5 experiment summary'!A:M,12,FALSE)</f>
        <v>0.5x1CN</v>
      </c>
      <c r="J59" s="168" t="s">
        <v>2845</v>
      </c>
      <c r="K59" s="170">
        <v>1970</v>
      </c>
      <c r="L59" s="170">
        <v>1980</v>
      </c>
      <c r="M59" s="164" t="s">
        <v>2995</v>
      </c>
      <c r="N59" s="168">
        <v>1</v>
      </c>
      <c r="O59" s="168">
        <f t="shared" si="4"/>
        <v>10</v>
      </c>
      <c r="P59" s="171">
        <f t="shared" si="2"/>
        <v>58</v>
      </c>
    </row>
    <row r="60" spans="1:16">
      <c r="A60" s="164" t="s">
        <v>3030</v>
      </c>
      <c r="B60" s="164" t="s">
        <v>2996</v>
      </c>
      <c r="C60" s="164" t="s">
        <v>3043</v>
      </c>
      <c r="D60" s="165">
        <f t="shared" si="5"/>
        <v>50</v>
      </c>
      <c r="E60" s="166" t="str">
        <f>VLOOKUP($C60,'CCSM CMIP5 experiment summary'!A:B,2,FALSE)</f>
        <v>Add’l 10 year initialized hindcasts &amp; predictions</v>
      </c>
      <c r="F60" s="166" t="str">
        <f>VLOOKUP($C60,'CCSM CMIP5 experiment summary'!A:C,3,FALSE)</f>
        <v>decadal-XXXX</v>
      </c>
      <c r="G60" s="181" t="s">
        <v>3108</v>
      </c>
      <c r="H60" s="167" t="str">
        <f>VLOOKUP($C60,'CCSM CMIP5 experiment summary'!A:H,7)</f>
        <v>CVWG/Tribbia</v>
      </c>
      <c r="I60" s="181" t="str">
        <f>VLOOKUP($C60,'CCSM CMIP5 experiment summary'!A:M,12,FALSE)</f>
        <v>0.5x1CN</v>
      </c>
      <c r="J60" s="168" t="s">
        <v>2845</v>
      </c>
      <c r="K60" s="170">
        <v>1970</v>
      </c>
      <c r="L60" s="170">
        <v>1980</v>
      </c>
      <c r="M60" s="164" t="s">
        <v>2995</v>
      </c>
      <c r="N60" s="168">
        <v>1</v>
      </c>
      <c r="O60" s="168">
        <f t="shared" si="4"/>
        <v>10</v>
      </c>
      <c r="P60" s="171">
        <f t="shared" si="2"/>
        <v>59</v>
      </c>
    </row>
    <row r="61" spans="1:16">
      <c r="A61" s="164" t="s">
        <v>3030</v>
      </c>
      <c r="B61" s="164" t="s">
        <v>2996</v>
      </c>
      <c r="C61" s="164" t="s">
        <v>3043</v>
      </c>
      <c r="D61" s="165">
        <f t="shared" si="5"/>
        <v>51</v>
      </c>
      <c r="E61" s="166" t="str">
        <f>VLOOKUP($C61,'CCSM CMIP5 experiment summary'!A:B,2,FALSE)</f>
        <v>Add’l 10 year initialized hindcasts &amp; predictions</v>
      </c>
      <c r="F61" s="166" t="str">
        <f>VLOOKUP($C61,'CCSM CMIP5 experiment summary'!A:C,3,FALSE)</f>
        <v>decadal-XXXX</v>
      </c>
      <c r="G61" s="181" t="s">
        <v>3108</v>
      </c>
      <c r="H61" s="167" t="str">
        <f>VLOOKUP($C61,'CCSM CMIP5 experiment summary'!A:H,7)</f>
        <v>CVWG/Tribbia</v>
      </c>
      <c r="I61" s="181" t="str">
        <f>VLOOKUP($C61,'CCSM CMIP5 experiment summary'!A:M,12,FALSE)</f>
        <v>0.5x1CN</v>
      </c>
      <c r="J61" s="168" t="s">
        <v>2845</v>
      </c>
      <c r="K61" s="170">
        <v>1970</v>
      </c>
      <c r="L61" s="170">
        <v>1980</v>
      </c>
      <c r="M61" s="164" t="s">
        <v>2995</v>
      </c>
      <c r="N61" s="168">
        <v>1</v>
      </c>
      <c r="O61" s="168">
        <f t="shared" si="4"/>
        <v>10</v>
      </c>
      <c r="P61" s="171">
        <f t="shared" si="2"/>
        <v>60</v>
      </c>
    </row>
    <row r="62" spans="1:16">
      <c r="A62" s="164" t="s">
        <v>3030</v>
      </c>
      <c r="B62" s="164" t="s">
        <v>2996</v>
      </c>
      <c r="C62" s="164" t="s">
        <v>3043</v>
      </c>
      <c r="D62" s="165">
        <f t="shared" si="5"/>
        <v>52</v>
      </c>
      <c r="E62" s="166" t="str">
        <f>VLOOKUP($C62,'CCSM CMIP5 experiment summary'!A:B,2,FALSE)</f>
        <v>Add’l 10 year initialized hindcasts &amp; predictions</v>
      </c>
      <c r="F62" s="166" t="str">
        <f>VLOOKUP($C62,'CCSM CMIP5 experiment summary'!A:C,3,FALSE)</f>
        <v>decadal-XXXX</v>
      </c>
      <c r="G62" s="181" t="s">
        <v>3108</v>
      </c>
      <c r="H62" s="167" t="str">
        <f>VLOOKUP($C62,'CCSM CMIP5 experiment summary'!A:H,7)</f>
        <v>CVWG/Tribbia</v>
      </c>
      <c r="I62" s="181" t="str">
        <f>VLOOKUP($C62,'CCSM CMIP5 experiment summary'!A:M,12,FALSE)</f>
        <v>0.5x1CN</v>
      </c>
      <c r="J62" s="168" t="s">
        <v>2845</v>
      </c>
      <c r="K62" s="170">
        <v>1975</v>
      </c>
      <c r="L62" s="170">
        <v>1985</v>
      </c>
      <c r="M62" s="164" t="s">
        <v>2995</v>
      </c>
      <c r="N62" s="168">
        <v>1</v>
      </c>
      <c r="O62" s="168">
        <f t="shared" si="4"/>
        <v>10</v>
      </c>
      <c r="P62" s="171">
        <f t="shared" si="2"/>
        <v>61</v>
      </c>
    </row>
    <row r="63" spans="1:16">
      <c r="A63" s="164" t="s">
        <v>3030</v>
      </c>
      <c r="B63" s="164" t="s">
        <v>2996</v>
      </c>
      <c r="C63" s="164" t="s">
        <v>3043</v>
      </c>
      <c r="D63" s="165">
        <f t="shared" si="5"/>
        <v>53</v>
      </c>
      <c r="E63" s="166" t="str">
        <f>VLOOKUP($C63,'CCSM CMIP5 experiment summary'!A:B,2,FALSE)</f>
        <v>Add’l 10 year initialized hindcasts &amp; predictions</v>
      </c>
      <c r="F63" s="166" t="str">
        <f>VLOOKUP($C63,'CCSM CMIP5 experiment summary'!A:C,3,FALSE)</f>
        <v>decadal-XXXX</v>
      </c>
      <c r="G63" s="181" t="s">
        <v>3108</v>
      </c>
      <c r="H63" s="167" t="str">
        <f>VLOOKUP($C63,'CCSM CMIP5 experiment summary'!A:H,7)</f>
        <v>CVWG/Tribbia</v>
      </c>
      <c r="I63" s="181" t="str">
        <f>VLOOKUP($C63,'CCSM CMIP5 experiment summary'!A:M,12,FALSE)</f>
        <v>0.5x1CN</v>
      </c>
      <c r="J63" s="168" t="s">
        <v>2845</v>
      </c>
      <c r="K63" s="170">
        <v>1975</v>
      </c>
      <c r="L63" s="170">
        <v>1985</v>
      </c>
      <c r="M63" s="164" t="s">
        <v>2995</v>
      </c>
      <c r="N63" s="168">
        <v>1</v>
      </c>
      <c r="O63" s="168">
        <f t="shared" si="4"/>
        <v>10</v>
      </c>
      <c r="P63" s="171">
        <f t="shared" si="2"/>
        <v>62</v>
      </c>
    </row>
    <row r="64" spans="1:16">
      <c r="A64" s="164" t="s">
        <v>3030</v>
      </c>
      <c r="B64" s="164" t="s">
        <v>2996</v>
      </c>
      <c r="C64" s="164" t="s">
        <v>3043</v>
      </c>
      <c r="D64" s="165">
        <f t="shared" si="5"/>
        <v>54</v>
      </c>
      <c r="E64" s="166" t="str">
        <f>VLOOKUP($C64,'CCSM CMIP5 experiment summary'!A:B,2,FALSE)</f>
        <v>Add’l 10 year initialized hindcasts &amp; predictions</v>
      </c>
      <c r="F64" s="166" t="str">
        <f>VLOOKUP($C64,'CCSM CMIP5 experiment summary'!A:C,3,FALSE)</f>
        <v>decadal-XXXX</v>
      </c>
      <c r="G64" s="181" t="s">
        <v>3108</v>
      </c>
      <c r="H64" s="167" t="str">
        <f>VLOOKUP($C64,'CCSM CMIP5 experiment summary'!A:H,7)</f>
        <v>CVWG/Tribbia</v>
      </c>
      <c r="I64" s="181" t="str">
        <f>VLOOKUP($C64,'CCSM CMIP5 experiment summary'!A:M,12,FALSE)</f>
        <v>0.5x1CN</v>
      </c>
      <c r="J64" s="168" t="s">
        <v>2845</v>
      </c>
      <c r="K64" s="170">
        <v>1975</v>
      </c>
      <c r="L64" s="170">
        <v>1985</v>
      </c>
      <c r="M64" s="164" t="s">
        <v>2995</v>
      </c>
      <c r="N64" s="168">
        <v>1</v>
      </c>
      <c r="O64" s="168">
        <f t="shared" si="4"/>
        <v>10</v>
      </c>
      <c r="P64" s="171">
        <f t="shared" si="2"/>
        <v>63</v>
      </c>
    </row>
    <row r="65" spans="1:16">
      <c r="A65" s="164" t="s">
        <v>3030</v>
      </c>
      <c r="B65" s="164" t="s">
        <v>2996</v>
      </c>
      <c r="C65" s="164" t="s">
        <v>3043</v>
      </c>
      <c r="D65" s="165">
        <f t="shared" si="5"/>
        <v>55</v>
      </c>
      <c r="E65" s="166" t="str">
        <f>VLOOKUP($C65,'CCSM CMIP5 experiment summary'!A:B,2,FALSE)</f>
        <v>Add’l 10 year initialized hindcasts &amp; predictions</v>
      </c>
      <c r="F65" s="166" t="str">
        <f>VLOOKUP($C65,'CCSM CMIP5 experiment summary'!A:C,3,FALSE)</f>
        <v>decadal-XXXX</v>
      </c>
      <c r="G65" s="181" t="s">
        <v>3108</v>
      </c>
      <c r="H65" s="167" t="str">
        <f>VLOOKUP($C65,'CCSM CMIP5 experiment summary'!A:H,7)</f>
        <v>CVWG/Tribbia</v>
      </c>
      <c r="I65" s="181" t="str">
        <f>VLOOKUP($C65,'CCSM CMIP5 experiment summary'!A:M,12,FALSE)</f>
        <v>0.5x1CN</v>
      </c>
      <c r="J65" s="168" t="s">
        <v>2845</v>
      </c>
      <c r="K65" s="170">
        <v>1975</v>
      </c>
      <c r="L65" s="170">
        <v>1985</v>
      </c>
      <c r="M65" s="164" t="s">
        <v>2995</v>
      </c>
      <c r="N65" s="168">
        <v>1</v>
      </c>
      <c r="O65" s="168">
        <f t="shared" si="4"/>
        <v>10</v>
      </c>
      <c r="P65" s="171">
        <f t="shared" si="2"/>
        <v>64</v>
      </c>
    </row>
    <row r="66" spans="1:16">
      <c r="A66" s="164" t="s">
        <v>3030</v>
      </c>
      <c r="B66" s="164" t="s">
        <v>2996</v>
      </c>
      <c r="C66" s="164" t="s">
        <v>3043</v>
      </c>
      <c r="D66" s="165">
        <f t="shared" si="5"/>
        <v>56</v>
      </c>
      <c r="E66" s="166" t="str">
        <f>VLOOKUP($C66,'CCSM CMIP5 experiment summary'!A:B,2,FALSE)</f>
        <v>Add’l 10 year initialized hindcasts &amp; predictions</v>
      </c>
      <c r="F66" s="166" t="str">
        <f>VLOOKUP($C66,'CCSM CMIP5 experiment summary'!A:C,3,FALSE)</f>
        <v>decadal-XXXX</v>
      </c>
      <c r="G66" s="181" t="s">
        <v>3108</v>
      </c>
      <c r="H66" s="167" t="str">
        <f>VLOOKUP($C66,'CCSM CMIP5 experiment summary'!A:H,7)</f>
        <v>CVWG/Tribbia</v>
      </c>
      <c r="I66" s="181" t="str">
        <f>VLOOKUP($C66,'CCSM CMIP5 experiment summary'!A:M,12,FALSE)</f>
        <v>0.5x1CN</v>
      </c>
      <c r="J66" s="168" t="s">
        <v>2845</v>
      </c>
      <c r="K66" s="170">
        <v>1975</v>
      </c>
      <c r="L66" s="170">
        <v>1985</v>
      </c>
      <c r="M66" s="164" t="s">
        <v>2995</v>
      </c>
      <c r="N66" s="168">
        <v>1</v>
      </c>
      <c r="O66" s="168">
        <f t="shared" ref="O66:O97" si="6">$L66-$K66</f>
        <v>10</v>
      </c>
      <c r="P66" s="171">
        <f t="shared" si="2"/>
        <v>65</v>
      </c>
    </row>
    <row r="67" spans="1:16">
      <c r="A67" s="164" t="s">
        <v>3030</v>
      </c>
      <c r="B67" s="164" t="s">
        <v>2996</v>
      </c>
      <c r="C67" s="164" t="s">
        <v>3043</v>
      </c>
      <c r="D67" s="165">
        <f t="shared" si="5"/>
        <v>57</v>
      </c>
      <c r="E67" s="166" t="str">
        <f>VLOOKUP($C67,'CCSM CMIP5 experiment summary'!A:B,2,FALSE)</f>
        <v>Add’l 10 year initialized hindcasts &amp; predictions</v>
      </c>
      <c r="F67" s="166" t="str">
        <f>VLOOKUP($C67,'CCSM CMIP5 experiment summary'!A:C,3,FALSE)</f>
        <v>decadal-XXXX</v>
      </c>
      <c r="G67" s="181" t="s">
        <v>3108</v>
      </c>
      <c r="H67" s="167" t="str">
        <f>VLOOKUP($C67,'CCSM CMIP5 experiment summary'!A:H,7)</f>
        <v>CVWG/Tribbia</v>
      </c>
      <c r="I67" s="181" t="str">
        <f>VLOOKUP($C67,'CCSM CMIP5 experiment summary'!A:M,12,FALSE)</f>
        <v>0.5x1CN</v>
      </c>
      <c r="J67" s="168" t="s">
        <v>2845</v>
      </c>
      <c r="K67" s="170">
        <v>1975</v>
      </c>
      <c r="L67" s="170">
        <v>1985</v>
      </c>
      <c r="M67" s="164" t="s">
        <v>2995</v>
      </c>
      <c r="N67" s="168">
        <v>1</v>
      </c>
      <c r="O67" s="168">
        <f t="shared" si="6"/>
        <v>10</v>
      </c>
      <c r="P67" s="171">
        <f t="shared" ref="P67:P130" si="7">P66+1</f>
        <v>66</v>
      </c>
    </row>
    <row r="68" spans="1:16">
      <c r="A68" s="164" t="s">
        <v>3030</v>
      </c>
      <c r="B68" s="164" t="s">
        <v>2996</v>
      </c>
      <c r="C68" s="164" t="s">
        <v>3043</v>
      </c>
      <c r="D68" s="165">
        <f t="shared" si="5"/>
        <v>58</v>
      </c>
      <c r="E68" s="166" t="str">
        <f>VLOOKUP($C68,'CCSM CMIP5 experiment summary'!A:B,2,FALSE)</f>
        <v>Add’l 10 year initialized hindcasts &amp; predictions</v>
      </c>
      <c r="F68" s="166" t="str">
        <f>VLOOKUP($C68,'CCSM CMIP5 experiment summary'!A:C,3,FALSE)</f>
        <v>decadal-XXXX</v>
      </c>
      <c r="G68" s="181" t="s">
        <v>3108</v>
      </c>
      <c r="H68" s="167" t="str">
        <f>VLOOKUP($C68,'CCSM CMIP5 experiment summary'!A:H,7)</f>
        <v>CVWG/Tribbia</v>
      </c>
      <c r="I68" s="181" t="str">
        <f>VLOOKUP($C68,'CCSM CMIP5 experiment summary'!A:M,12,FALSE)</f>
        <v>0.5x1CN</v>
      </c>
      <c r="J68" s="168" t="s">
        <v>2845</v>
      </c>
      <c r="K68" s="170">
        <v>1975</v>
      </c>
      <c r="L68" s="170">
        <v>1985</v>
      </c>
      <c r="M68" s="164" t="s">
        <v>2995</v>
      </c>
      <c r="N68" s="168">
        <v>1</v>
      </c>
      <c r="O68" s="168">
        <f t="shared" si="6"/>
        <v>10</v>
      </c>
      <c r="P68" s="171">
        <f t="shared" si="7"/>
        <v>67</v>
      </c>
    </row>
    <row r="69" spans="1:16">
      <c r="A69" s="164" t="s">
        <v>3030</v>
      </c>
      <c r="B69" s="164" t="s">
        <v>2996</v>
      </c>
      <c r="C69" s="164" t="s">
        <v>3043</v>
      </c>
      <c r="D69" s="165">
        <f t="shared" si="5"/>
        <v>59</v>
      </c>
      <c r="E69" s="166" t="str">
        <f>VLOOKUP($C69,'CCSM CMIP5 experiment summary'!A:B,2,FALSE)</f>
        <v>Add’l 10 year initialized hindcasts &amp; predictions</v>
      </c>
      <c r="F69" s="166" t="str">
        <f>VLOOKUP($C69,'CCSM CMIP5 experiment summary'!A:C,3,FALSE)</f>
        <v>decadal-XXXX</v>
      </c>
      <c r="G69" s="181" t="s">
        <v>3108</v>
      </c>
      <c r="H69" s="167" t="str">
        <f>VLOOKUP($C69,'CCSM CMIP5 experiment summary'!A:H,7)</f>
        <v>CVWG/Tribbia</v>
      </c>
      <c r="I69" s="181" t="str">
        <f>VLOOKUP($C69,'CCSM CMIP5 experiment summary'!A:M,12,FALSE)</f>
        <v>0.5x1CN</v>
      </c>
      <c r="J69" s="168" t="s">
        <v>2845</v>
      </c>
      <c r="K69" s="170">
        <v>1980</v>
      </c>
      <c r="L69" s="170">
        <v>1990</v>
      </c>
      <c r="M69" s="164" t="s">
        <v>2995</v>
      </c>
      <c r="N69" s="168">
        <v>1</v>
      </c>
      <c r="O69" s="168">
        <f t="shared" si="6"/>
        <v>10</v>
      </c>
      <c r="P69" s="171">
        <f t="shared" si="7"/>
        <v>68</v>
      </c>
    </row>
    <row r="70" spans="1:16">
      <c r="A70" s="164" t="s">
        <v>3030</v>
      </c>
      <c r="B70" s="164" t="s">
        <v>2996</v>
      </c>
      <c r="C70" s="164" t="s">
        <v>3043</v>
      </c>
      <c r="D70" s="165">
        <f t="shared" si="5"/>
        <v>60</v>
      </c>
      <c r="E70" s="166" t="str">
        <f>VLOOKUP($C70,'CCSM CMIP5 experiment summary'!A:B,2,FALSE)</f>
        <v>Add’l 10 year initialized hindcasts &amp; predictions</v>
      </c>
      <c r="F70" s="166" t="str">
        <f>VLOOKUP($C70,'CCSM CMIP5 experiment summary'!A:C,3,FALSE)</f>
        <v>decadal-XXXX</v>
      </c>
      <c r="G70" s="181" t="s">
        <v>3108</v>
      </c>
      <c r="H70" s="167" t="str">
        <f>VLOOKUP($C70,'CCSM CMIP5 experiment summary'!A:H,7)</f>
        <v>CVWG/Tribbia</v>
      </c>
      <c r="I70" s="181" t="str">
        <f>VLOOKUP($C70,'CCSM CMIP5 experiment summary'!A:M,12,FALSE)</f>
        <v>0.5x1CN</v>
      </c>
      <c r="J70" s="168" t="s">
        <v>2845</v>
      </c>
      <c r="K70" s="170">
        <v>1980</v>
      </c>
      <c r="L70" s="170">
        <v>1990</v>
      </c>
      <c r="M70" s="164" t="s">
        <v>2995</v>
      </c>
      <c r="N70" s="168">
        <v>1</v>
      </c>
      <c r="O70" s="168">
        <f t="shared" si="6"/>
        <v>10</v>
      </c>
      <c r="P70" s="171">
        <f t="shared" si="7"/>
        <v>69</v>
      </c>
    </row>
    <row r="71" spans="1:16">
      <c r="A71" s="164" t="s">
        <v>3030</v>
      </c>
      <c r="B71" s="164" t="s">
        <v>2996</v>
      </c>
      <c r="C71" s="164" t="s">
        <v>3043</v>
      </c>
      <c r="D71" s="165">
        <f t="shared" si="5"/>
        <v>61</v>
      </c>
      <c r="E71" s="166" t="str">
        <f>VLOOKUP($C71,'CCSM CMIP5 experiment summary'!A:B,2,FALSE)</f>
        <v>Add’l 10 year initialized hindcasts &amp; predictions</v>
      </c>
      <c r="F71" s="166" t="str">
        <f>VLOOKUP($C71,'CCSM CMIP5 experiment summary'!A:C,3,FALSE)</f>
        <v>decadal-XXXX</v>
      </c>
      <c r="G71" s="181" t="s">
        <v>3108</v>
      </c>
      <c r="H71" s="167" t="str">
        <f>VLOOKUP($C71,'CCSM CMIP5 experiment summary'!A:H,7)</f>
        <v>CVWG/Tribbia</v>
      </c>
      <c r="I71" s="181" t="str">
        <f>VLOOKUP($C71,'CCSM CMIP5 experiment summary'!A:M,12,FALSE)</f>
        <v>0.5x1CN</v>
      </c>
      <c r="J71" s="168" t="s">
        <v>2845</v>
      </c>
      <c r="K71" s="170">
        <v>1980</v>
      </c>
      <c r="L71" s="170">
        <v>1990</v>
      </c>
      <c r="M71" s="164" t="s">
        <v>2995</v>
      </c>
      <c r="N71" s="168">
        <v>1</v>
      </c>
      <c r="O71" s="168">
        <f t="shared" si="6"/>
        <v>10</v>
      </c>
      <c r="P71" s="171">
        <f t="shared" si="7"/>
        <v>70</v>
      </c>
    </row>
    <row r="72" spans="1:16">
      <c r="A72" s="164" t="s">
        <v>3030</v>
      </c>
      <c r="B72" s="164" t="s">
        <v>2996</v>
      </c>
      <c r="C72" s="164" t="s">
        <v>3043</v>
      </c>
      <c r="D72" s="165">
        <f t="shared" si="5"/>
        <v>62</v>
      </c>
      <c r="E72" s="166" t="str">
        <f>VLOOKUP($C72,'CCSM CMIP5 experiment summary'!A:B,2,FALSE)</f>
        <v>Add’l 10 year initialized hindcasts &amp; predictions</v>
      </c>
      <c r="F72" s="166" t="str">
        <f>VLOOKUP($C72,'CCSM CMIP5 experiment summary'!A:C,3,FALSE)</f>
        <v>decadal-XXXX</v>
      </c>
      <c r="G72" s="181" t="s">
        <v>3108</v>
      </c>
      <c r="H72" s="167" t="str">
        <f>VLOOKUP($C72,'CCSM CMIP5 experiment summary'!A:H,7)</f>
        <v>CVWG/Tribbia</v>
      </c>
      <c r="I72" s="181" t="str">
        <f>VLOOKUP($C72,'CCSM CMIP5 experiment summary'!A:M,12,FALSE)</f>
        <v>0.5x1CN</v>
      </c>
      <c r="J72" s="168" t="s">
        <v>2845</v>
      </c>
      <c r="K72" s="170">
        <v>1980</v>
      </c>
      <c r="L72" s="170">
        <v>1990</v>
      </c>
      <c r="M72" s="164" t="s">
        <v>2995</v>
      </c>
      <c r="N72" s="168">
        <v>1</v>
      </c>
      <c r="O72" s="168">
        <f t="shared" si="6"/>
        <v>10</v>
      </c>
      <c r="P72" s="171">
        <f t="shared" si="7"/>
        <v>71</v>
      </c>
    </row>
    <row r="73" spans="1:16">
      <c r="A73" s="164" t="s">
        <v>3030</v>
      </c>
      <c r="B73" s="164" t="s">
        <v>2996</v>
      </c>
      <c r="C73" s="164" t="s">
        <v>3043</v>
      </c>
      <c r="D73" s="165">
        <f t="shared" si="5"/>
        <v>63</v>
      </c>
      <c r="E73" s="166" t="str">
        <f>VLOOKUP($C73,'CCSM CMIP5 experiment summary'!A:B,2,FALSE)</f>
        <v>Add’l 10 year initialized hindcasts &amp; predictions</v>
      </c>
      <c r="F73" s="166" t="str">
        <f>VLOOKUP($C73,'CCSM CMIP5 experiment summary'!A:C,3,FALSE)</f>
        <v>decadal-XXXX</v>
      </c>
      <c r="G73" s="181" t="s">
        <v>3108</v>
      </c>
      <c r="H73" s="167" t="str">
        <f>VLOOKUP($C73,'CCSM CMIP5 experiment summary'!A:H,7)</f>
        <v>CVWG/Tribbia</v>
      </c>
      <c r="I73" s="181" t="str">
        <f>VLOOKUP($C73,'CCSM CMIP5 experiment summary'!A:M,12,FALSE)</f>
        <v>0.5x1CN</v>
      </c>
      <c r="J73" s="168" t="s">
        <v>2845</v>
      </c>
      <c r="K73" s="170">
        <v>1980</v>
      </c>
      <c r="L73" s="170">
        <v>1990</v>
      </c>
      <c r="M73" s="164" t="s">
        <v>2995</v>
      </c>
      <c r="N73" s="168">
        <v>1</v>
      </c>
      <c r="O73" s="168">
        <f t="shared" si="6"/>
        <v>10</v>
      </c>
      <c r="P73" s="171">
        <f t="shared" si="7"/>
        <v>72</v>
      </c>
    </row>
    <row r="74" spans="1:16">
      <c r="A74" s="164" t="s">
        <v>3030</v>
      </c>
      <c r="B74" s="164" t="s">
        <v>2996</v>
      </c>
      <c r="C74" s="164" t="s">
        <v>3043</v>
      </c>
      <c r="D74" s="165">
        <f t="shared" ref="D74:D110" si="8">D73+1</f>
        <v>64</v>
      </c>
      <c r="E74" s="166" t="str">
        <f>VLOOKUP($C74,'CCSM CMIP5 experiment summary'!A:B,2,FALSE)</f>
        <v>Add’l 10 year initialized hindcasts &amp; predictions</v>
      </c>
      <c r="F74" s="166" t="str">
        <f>VLOOKUP($C74,'CCSM CMIP5 experiment summary'!A:C,3,FALSE)</f>
        <v>decadal-XXXX</v>
      </c>
      <c r="G74" s="181" t="s">
        <v>3108</v>
      </c>
      <c r="H74" s="167" t="str">
        <f>VLOOKUP($C74,'CCSM CMIP5 experiment summary'!A:H,7)</f>
        <v>CVWG/Tribbia</v>
      </c>
      <c r="I74" s="181" t="str">
        <f>VLOOKUP($C74,'CCSM CMIP5 experiment summary'!A:M,12,FALSE)</f>
        <v>0.5x1CN</v>
      </c>
      <c r="J74" s="168" t="s">
        <v>2845</v>
      </c>
      <c r="K74" s="170">
        <v>1980</v>
      </c>
      <c r="L74" s="170">
        <v>1990</v>
      </c>
      <c r="M74" s="164" t="s">
        <v>2995</v>
      </c>
      <c r="N74" s="168">
        <v>1</v>
      </c>
      <c r="O74" s="168">
        <f t="shared" si="6"/>
        <v>10</v>
      </c>
      <c r="P74" s="171">
        <f t="shared" si="7"/>
        <v>73</v>
      </c>
    </row>
    <row r="75" spans="1:16">
      <c r="A75" s="164" t="s">
        <v>3030</v>
      </c>
      <c r="B75" s="164" t="s">
        <v>2996</v>
      </c>
      <c r="C75" s="164" t="s">
        <v>3043</v>
      </c>
      <c r="D75" s="165">
        <f t="shared" si="8"/>
        <v>65</v>
      </c>
      <c r="E75" s="166" t="str">
        <f>VLOOKUP($C75,'CCSM CMIP5 experiment summary'!A:B,2,FALSE)</f>
        <v>Add’l 10 year initialized hindcasts &amp; predictions</v>
      </c>
      <c r="F75" s="166" t="str">
        <f>VLOOKUP($C75,'CCSM CMIP5 experiment summary'!A:C,3,FALSE)</f>
        <v>decadal-XXXX</v>
      </c>
      <c r="G75" s="181" t="s">
        <v>3108</v>
      </c>
      <c r="H75" s="167" t="str">
        <f>VLOOKUP($C75,'CCSM CMIP5 experiment summary'!A:H,7)</f>
        <v>CVWG/Tribbia</v>
      </c>
      <c r="I75" s="181" t="str">
        <f>VLOOKUP($C75,'CCSM CMIP5 experiment summary'!A:M,12,FALSE)</f>
        <v>0.5x1CN</v>
      </c>
      <c r="J75" s="168" t="s">
        <v>2845</v>
      </c>
      <c r="K75" s="170">
        <v>1980</v>
      </c>
      <c r="L75" s="170">
        <v>1990</v>
      </c>
      <c r="M75" s="164" t="s">
        <v>2995</v>
      </c>
      <c r="N75" s="168">
        <v>1</v>
      </c>
      <c r="O75" s="168">
        <f t="shared" si="6"/>
        <v>10</v>
      </c>
      <c r="P75" s="171">
        <f t="shared" si="7"/>
        <v>74</v>
      </c>
    </row>
    <row r="76" spans="1:16">
      <c r="A76" s="164" t="s">
        <v>3030</v>
      </c>
      <c r="B76" s="164" t="s">
        <v>2996</v>
      </c>
      <c r="C76" s="164" t="s">
        <v>3043</v>
      </c>
      <c r="D76" s="165">
        <f t="shared" si="8"/>
        <v>66</v>
      </c>
      <c r="E76" s="166" t="str">
        <f>VLOOKUP($C76,'CCSM CMIP5 experiment summary'!A:B,2,FALSE)</f>
        <v>Add’l 10 year initialized hindcasts &amp; predictions</v>
      </c>
      <c r="F76" s="166" t="str">
        <f>VLOOKUP($C76,'CCSM CMIP5 experiment summary'!A:C,3,FALSE)</f>
        <v>decadal-XXXX</v>
      </c>
      <c r="G76" s="181" t="s">
        <v>3108</v>
      </c>
      <c r="H76" s="167" t="str">
        <f>VLOOKUP($C76,'CCSM CMIP5 experiment summary'!A:H,7)</f>
        <v>CVWG/Tribbia</v>
      </c>
      <c r="I76" s="181" t="str">
        <f>VLOOKUP($C76,'CCSM CMIP5 experiment summary'!A:M,12,FALSE)</f>
        <v>0.5x1CN</v>
      </c>
      <c r="J76" s="168" t="s">
        <v>2845</v>
      </c>
      <c r="K76" s="170">
        <v>1985</v>
      </c>
      <c r="L76" s="170">
        <v>1995</v>
      </c>
      <c r="M76" s="164" t="s">
        <v>2995</v>
      </c>
      <c r="N76" s="168">
        <v>1</v>
      </c>
      <c r="O76" s="168">
        <f t="shared" si="6"/>
        <v>10</v>
      </c>
      <c r="P76" s="171">
        <f t="shared" si="7"/>
        <v>75</v>
      </c>
    </row>
    <row r="77" spans="1:16">
      <c r="A77" s="164" t="s">
        <v>3030</v>
      </c>
      <c r="B77" s="164" t="s">
        <v>2996</v>
      </c>
      <c r="C77" s="164" t="s">
        <v>3043</v>
      </c>
      <c r="D77" s="165">
        <f t="shared" si="8"/>
        <v>67</v>
      </c>
      <c r="E77" s="166" t="str">
        <f>VLOOKUP($C77,'CCSM CMIP5 experiment summary'!A:B,2,FALSE)</f>
        <v>Add’l 10 year initialized hindcasts &amp; predictions</v>
      </c>
      <c r="F77" s="166" t="str">
        <f>VLOOKUP($C77,'CCSM CMIP5 experiment summary'!A:C,3,FALSE)</f>
        <v>decadal-XXXX</v>
      </c>
      <c r="G77" s="181" t="s">
        <v>3108</v>
      </c>
      <c r="H77" s="167" t="str">
        <f>VLOOKUP($C77,'CCSM CMIP5 experiment summary'!A:H,7)</f>
        <v>CVWG/Tribbia</v>
      </c>
      <c r="I77" s="181" t="str">
        <f>VLOOKUP($C77,'CCSM CMIP5 experiment summary'!A:M,12,FALSE)</f>
        <v>0.5x1CN</v>
      </c>
      <c r="J77" s="168" t="s">
        <v>2845</v>
      </c>
      <c r="K77" s="170">
        <v>1985</v>
      </c>
      <c r="L77" s="170">
        <v>1995</v>
      </c>
      <c r="M77" s="164" t="s">
        <v>2995</v>
      </c>
      <c r="N77" s="168">
        <v>1</v>
      </c>
      <c r="O77" s="168">
        <f t="shared" si="6"/>
        <v>10</v>
      </c>
      <c r="P77" s="171">
        <f t="shared" si="7"/>
        <v>76</v>
      </c>
    </row>
    <row r="78" spans="1:16">
      <c r="A78" s="164" t="s">
        <v>3030</v>
      </c>
      <c r="B78" s="164" t="s">
        <v>2996</v>
      </c>
      <c r="C78" s="164" t="s">
        <v>3043</v>
      </c>
      <c r="D78" s="165">
        <f t="shared" si="8"/>
        <v>68</v>
      </c>
      <c r="E78" s="166" t="str">
        <f>VLOOKUP($C78,'CCSM CMIP5 experiment summary'!A:B,2,FALSE)</f>
        <v>Add’l 10 year initialized hindcasts &amp; predictions</v>
      </c>
      <c r="F78" s="166" t="str">
        <f>VLOOKUP($C78,'CCSM CMIP5 experiment summary'!A:C,3,FALSE)</f>
        <v>decadal-XXXX</v>
      </c>
      <c r="G78" s="181" t="s">
        <v>3108</v>
      </c>
      <c r="H78" s="167" t="str">
        <f>VLOOKUP($C78,'CCSM CMIP5 experiment summary'!A:H,7)</f>
        <v>CVWG/Tribbia</v>
      </c>
      <c r="I78" s="181" t="str">
        <f>VLOOKUP($C78,'CCSM CMIP5 experiment summary'!A:M,12,FALSE)</f>
        <v>0.5x1CN</v>
      </c>
      <c r="J78" s="168" t="s">
        <v>2845</v>
      </c>
      <c r="K78" s="170">
        <v>1985</v>
      </c>
      <c r="L78" s="170">
        <v>1995</v>
      </c>
      <c r="M78" s="164" t="s">
        <v>2995</v>
      </c>
      <c r="N78" s="168">
        <v>1</v>
      </c>
      <c r="O78" s="168">
        <f t="shared" si="6"/>
        <v>10</v>
      </c>
      <c r="P78" s="171">
        <f t="shared" si="7"/>
        <v>77</v>
      </c>
    </row>
    <row r="79" spans="1:16">
      <c r="A79" s="164" t="s">
        <v>3030</v>
      </c>
      <c r="B79" s="164" t="s">
        <v>2996</v>
      </c>
      <c r="C79" s="164" t="s">
        <v>3043</v>
      </c>
      <c r="D79" s="165">
        <f t="shared" si="8"/>
        <v>69</v>
      </c>
      <c r="E79" s="166" t="str">
        <f>VLOOKUP($C79,'CCSM CMIP5 experiment summary'!A:B,2,FALSE)</f>
        <v>Add’l 10 year initialized hindcasts &amp; predictions</v>
      </c>
      <c r="F79" s="166" t="str">
        <f>VLOOKUP($C79,'CCSM CMIP5 experiment summary'!A:C,3,FALSE)</f>
        <v>decadal-XXXX</v>
      </c>
      <c r="G79" s="181" t="s">
        <v>3108</v>
      </c>
      <c r="H79" s="167" t="str">
        <f>VLOOKUP($C79,'CCSM CMIP5 experiment summary'!A:H,7)</f>
        <v>CVWG/Tribbia</v>
      </c>
      <c r="I79" s="181" t="str">
        <f>VLOOKUP($C79,'CCSM CMIP5 experiment summary'!A:M,12,FALSE)</f>
        <v>0.5x1CN</v>
      </c>
      <c r="J79" s="168" t="s">
        <v>2845</v>
      </c>
      <c r="K79" s="170">
        <v>1985</v>
      </c>
      <c r="L79" s="170">
        <v>1995</v>
      </c>
      <c r="M79" s="164" t="s">
        <v>2995</v>
      </c>
      <c r="N79" s="168">
        <v>1</v>
      </c>
      <c r="O79" s="168">
        <f t="shared" si="6"/>
        <v>10</v>
      </c>
      <c r="P79" s="171">
        <f t="shared" si="7"/>
        <v>78</v>
      </c>
    </row>
    <row r="80" spans="1:16">
      <c r="A80" s="164" t="s">
        <v>3030</v>
      </c>
      <c r="B80" s="164" t="s">
        <v>2996</v>
      </c>
      <c r="C80" s="164" t="s">
        <v>3043</v>
      </c>
      <c r="D80" s="165">
        <f t="shared" si="8"/>
        <v>70</v>
      </c>
      <c r="E80" s="166" t="str">
        <f>VLOOKUP($C80,'CCSM CMIP5 experiment summary'!A:B,2,FALSE)</f>
        <v>Add’l 10 year initialized hindcasts &amp; predictions</v>
      </c>
      <c r="F80" s="166" t="str">
        <f>VLOOKUP($C80,'CCSM CMIP5 experiment summary'!A:C,3,FALSE)</f>
        <v>decadal-XXXX</v>
      </c>
      <c r="G80" s="181" t="s">
        <v>3108</v>
      </c>
      <c r="H80" s="167" t="str">
        <f>VLOOKUP($C80,'CCSM CMIP5 experiment summary'!A:H,7)</f>
        <v>CVWG/Tribbia</v>
      </c>
      <c r="I80" s="181" t="str">
        <f>VLOOKUP($C80,'CCSM CMIP5 experiment summary'!A:M,12,FALSE)</f>
        <v>0.5x1CN</v>
      </c>
      <c r="J80" s="168" t="s">
        <v>2845</v>
      </c>
      <c r="K80" s="170">
        <v>1985</v>
      </c>
      <c r="L80" s="170">
        <v>1995</v>
      </c>
      <c r="M80" s="164" t="s">
        <v>2995</v>
      </c>
      <c r="N80" s="168">
        <v>1</v>
      </c>
      <c r="O80" s="168">
        <f t="shared" si="6"/>
        <v>10</v>
      </c>
      <c r="P80" s="171">
        <f t="shared" si="7"/>
        <v>79</v>
      </c>
    </row>
    <row r="81" spans="1:16">
      <c r="A81" s="164" t="s">
        <v>3030</v>
      </c>
      <c r="B81" s="164" t="s">
        <v>2996</v>
      </c>
      <c r="C81" s="164" t="s">
        <v>3043</v>
      </c>
      <c r="D81" s="165">
        <f t="shared" si="8"/>
        <v>71</v>
      </c>
      <c r="E81" s="166" t="str">
        <f>VLOOKUP($C81,'CCSM CMIP5 experiment summary'!A:B,2,FALSE)</f>
        <v>Add’l 10 year initialized hindcasts &amp; predictions</v>
      </c>
      <c r="F81" s="166" t="str">
        <f>VLOOKUP($C81,'CCSM CMIP5 experiment summary'!A:C,3,FALSE)</f>
        <v>decadal-XXXX</v>
      </c>
      <c r="G81" s="181" t="s">
        <v>3108</v>
      </c>
      <c r="H81" s="167" t="str">
        <f>VLOOKUP($C81,'CCSM CMIP5 experiment summary'!A:H,7)</f>
        <v>CVWG/Tribbia</v>
      </c>
      <c r="I81" s="181" t="str">
        <f>VLOOKUP($C81,'CCSM CMIP5 experiment summary'!A:M,12,FALSE)</f>
        <v>0.5x1CN</v>
      </c>
      <c r="J81" s="168" t="s">
        <v>2845</v>
      </c>
      <c r="K81" s="170">
        <v>1985</v>
      </c>
      <c r="L81" s="170">
        <v>1995</v>
      </c>
      <c r="M81" s="164" t="s">
        <v>2995</v>
      </c>
      <c r="N81" s="168">
        <v>1</v>
      </c>
      <c r="O81" s="168">
        <f t="shared" si="6"/>
        <v>10</v>
      </c>
      <c r="P81" s="171">
        <f t="shared" si="7"/>
        <v>80</v>
      </c>
    </row>
    <row r="82" spans="1:16">
      <c r="A82" s="164" t="s">
        <v>3030</v>
      </c>
      <c r="B82" s="164" t="s">
        <v>2996</v>
      </c>
      <c r="C82" s="164" t="s">
        <v>3043</v>
      </c>
      <c r="D82" s="165">
        <f t="shared" si="8"/>
        <v>72</v>
      </c>
      <c r="E82" s="166" t="str">
        <f>VLOOKUP($C82,'CCSM CMIP5 experiment summary'!A:B,2,FALSE)</f>
        <v>Add’l 10 year initialized hindcasts &amp; predictions</v>
      </c>
      <c r="F82" s="166" t="str">
        <f>VLOOKUP($C82,'CCSM CMIP5 experiment summary'!A:C,3,FALSE)</f>
        <v>decadal-XXXX</v>
      </c>
      <c r="G82" s="181" t="s">
        <v>3108</v>
      </c>
      <c r="H82" s="167" t="str">
        <f>VLOOKUP($C82,'CCSM CMIP5 experiment summary'!A:H,7)</f>
        <v>CVWG/Tribbia</v>
      </c>
      <c r="I82" s="181" t="str">
        <f>VLOOKUP($C82,'CCSM CMIP5 experiment summary'!A:M,12,FALSE)</f>
        <v>0.5x1CN</v>
      </c>
      <c r="J82" s="168" t="s">
        <v>2845</v>
      </c>
      <c r="K82" s="170">
        <v>1985</v>
      </c>
      <c r="L82" s="170">
        <v>1995</v>
      </c>
      <c r="M82" s="164" t="s">
        <v>2995</v>
      </c>
      <c r="N82" s="168">
        <v>1</v>
      </c>
      <c r="O82" s="168">
        <f t="shared" si="6"/>
        <v>10</v>
      </c>
      <c r="P82" s="171">
        <f t="shared" si="7"/>
        <v>81</v>
      </c>
    </row>
    <row r="83" spans="1:16">
      <c r="A83" s="164" t="s">
        <v>3030</v>
      </c>
      <c r="B83" s="164" t="s">
        <v>2996</v>
      </c>
      <c r="C83" s="164" t="s">
        <v>3043</v>
      </c>
      <c r="D83" s="165">
        <f t="shared" si="8"/>
        <v>73</v>
      </c>
      <c r="E83" s="166" t="str">
        <f>VLOOKUP($C83,'CCSM CMIP5 experiment summary'!A:B,2,FALSE)</f>
        <v>Add’l 10 year initialized hindcasts &amp; predictions</v>
      </c>
      <c r="F83" s="166" t="str">
        <f>VLOOKUP($C83,'CCSM CMIP5 experiment summary'!A:C,3,FALSE)</f>
        <v>decadal-XXXX</v>
      </c>
      <c r="G83" s="181" t="s">
        <v>3108</v>
      </c>
      <c r="H83" s="167" t="str">
        <f>VLOOKUP($C83,'CCSM CMIP5 experiment summary'!A:H,7)</f>
        <v>CVWG/Tribbia</v>
      </c>
      <c r="I83" s="181" t="str">
        <f>VLOOKUP($C83,'CCSM CMIP5 experiment summary'!A:M,12,FALSE)</f>
        <v>0.5x1CN</v>
      </c>
      <c r="J83" s="168" t="s">
        <v>2845</v>
      </c>
      <c r="K83" s="170">
        <v>1990</v>
      </c>
      <c r="L83" s="170">
        <v>2000</v>
      </c>
      <c r="M83" s="164" t="s">
        <v>2995</v>
      </c>
      <c r="N83" s="168">
        <v>1</v>
      </c>
      <c r="O83" s="168">
        <f t="shared" si="6"/>
        <v>10</v>
      </c>
      <c r="P83" s="171">
        <f t="shared" si="7"/>
        <v>82</v>
      </c>
    </row>
    <row r="84" spans="1:16">
      <c r="A84" s="164" t="s">
        <v>3030</v>
      </c>
      <c r="B84" s="164" t="s">
        <v>2996</v>
      </c>
      <c r="C84" s="164" t="s">
        <v>3043</v>
      </c>
      <c r="D84" s="165">
        <f t="shared" si="8"/>
        <v>74</v>
      </c>
      <c r="E84" s="166" t="str">
        <f>VLOOKUP($C84,'CCSM CMIP5 experiment summary'!A:B,2,FALSE)</f>
        <v>Add’l 10 year initialized hindcasts &amp; predictions</v>
      </c>
      <c r="F84" s="166" t="str">
        <f>VLOOKUP($C84,'CCSM CMIP5 experiment summary'!A:C,3,FALSE)</f>
        <v>decadal-XXXX</v>
      </c>
      <c r="G84" s="181" t="s">
        <v>3108</v>
      </c>
      <c r="H84" s="167" t="str">
        <f>VLOOKUP($C84,'CCSM CMIP5 experiment summary'!A:H,7)</f>
        <v>CVWG/Tribbia</v>
      </c>
      <c r="I84" s="181" t="str">
        <f>VLOOKUP($C84,'CCSM CMIP5 experiment summary'!A:M,12,FALSE)</f>
        <v>0.5x1CN</v>
      </c>
      <c r="J84" s="168" t="s">
        <v>2845</v>
      </c>
      <c r="K84" s="170">
        <v>1990</v>
      </c>
      <c r="L84" s="170">
        <v>2000</v>
      </c>
      <c r="M84" s="164" t="s">
        <v>2995</v>
      </c>
      <c r="N84" s="168">
        <v>1</v>
      </c>
      <c r="O84" s="168">
        <f t="shared" si="6"/>
        <v>10</v>
      </c>
      <c r="P84" s="171">
        <f t="shared" si="7"/>
        <v>83</v>
      </c>
    </row>
    <row r="85" spans="1:16">
      <c r="A85" s="164" t="s">
        <v>3030</v>
      </c>
      <c r="B85" s="164" t="s">
        <v>2996</v>
      </c>
      <c r="C85" s="164" t="s">
        <v>3043</v>
      </c>
      <c r="D85" s="165">
        <f t="shared" si="8"/>
        <v>75</v>
      </c>
      <c r="E85" s="166" t="str">
        <f>VLOOKUP($C85,'CCSM CMIP5 experiment summary'!A:B,2,FALSE)</f>
        <v>Add’l 10 year initialized hindcasts &amp; predictions</v>
      </c>
      <c r="F85" s="166" t="str">
        <f>VLOOKUP($C85,'CCSM CMIP5 experiment summary'!A:C,3,FALSE)</f>
        <v>decadal-XXXX</v>
      </c>
      <c r="G85" s="181" t="s">
        <v>3108</v>
      </c>
      <c r="H85" s="167" t="str">
        <f>VLOOKUP($C85,'CCSM CMIP5 experiment summary'!A:H,7)</f>
        <v>CVWG/Tribbia</v>
      </c>
      <c r="I85" s="181" t="str">
        <f>VLOOKUP($C85,'CCSM CMIP5 experiment summary'!A:M,12,FALSE)</f>
        <v>0.5x1CN</v>
      </c>
      <c r="J85" s="168" t="s">
        <v>2845</v>
      </c>
      <c r="K85" s="170">
        <v>1990</v>
      </c>
      <c r="L85" s="170">
        <v>2000</v>
      </c>
      <c r="M85" s="164" t="s">
        <v>2995</v>
      </c>
      <c r="N85" s="168">
        <v>1</v>
      </c>
      <c r="O85" s="168">
        <f t="shared" si="6"/>
        <v>10</v>
      </c>
      <c r="P85" s="171">
        <f t="shared" si="7"/>
        <v>84</v>
      </c>
    </row>
    <row r="86" spans="1:16">
      <c r="A86" s="164" t="s">
        <v>3030</v>
      </c>
      <c r="B86" s="164" t="s">
        <v>2996</v>
      </c>
      <c r="C86" s="164" t="s">
        <v>3043</v>
      </c>
      <c r="D86" s="165">
        <f t="shared" si="8"/>
        <v>76</v>
      </c>
      <c r="E86" s="166" t="str">
        <f>VLOOKUP($C86,'CCSM CMIP5 experiment summary'!A:B,2,FALSE)</f>
        <v>Add’l 10 year initialized hindcasts &amp; predictions</v>
      </c>
      <c r="F86" s="166" t="str">
        <f>VLOOKUP($C86,'CCSM CMIP5 experiment summary'!A:C,3,FALSE)</f>
        <v>decadal-XXXX</v>
      </c>
      <c r="G86" s="181" t="s">
        <v>3108</v>
      </c>
      <c r="H86" s="167" t="str">
        <f>VLOOKUP($C86,'CCSM CMIP5 experiment summary'!A:H,7)</f>
        <v>CVWG/Tribbia</v>
      </c>
      <c r="I86" s="181" t="str">
        <f>VLOOKUP($C86,'CCSM CMIP5 experiment summary'!A:M,12,FALSE)</f>
        <v>0.5x1CN</v>
      </c>
      <c r="J86" s="168" t="s">
        <v>2845</v>
      </c>
      <c r="K86" s="170">
        <v>1990</v>
      </c>
      <c r="L86" s="170">
        <v>2000</v>
      </c>
      <c r="M86" s="164" t="s">
        <v>2995</v>
      </c>
      <c r="N86" s="168">
        <v>1</v>
      </c>
      <c r="O86" s="168">
        <f t="shared" si="6"/>
        <v>10</v>
      </c>
      <c r="P86" s="171">
        <f t="shared" si="7"/>
        <v>85</v>
      </c>
    </row>
    <row r="87" spans="1:16">
      <c r="A87" s="164" t="s">
        <v>3030</v>
      </c>
      <c r="B87" s="164" t="s">
        <v>2996</v>
      </c>
      <c r="C87" s="164" t="s">
        <v>3043</v>
      </c>
      <c r="D87" s="165">
        <f t="shared" si="8"/>
        <v>77</v>
      </c>
      <c r="E87" s="166" t="str">
        <f>VLOOKUP($C87,'CCSM CMIP5 experiment summary'!A:B,2,FALSE)</f>
        <v>Add’l 10 year initialized hindcasts &amp; predictions</v>
      </c>
      <c r="F87" s="166" t="str">
        <f>VLOOKUP($C87,'CCSM CMIP5 experiment summary'!A:C,3,FALSE)</f>
        <v>decadal-XXXX</v>
      </c>
      <c r="G87" s="181" t="s">
        <v>3108</v>
      </c>
      <c r="H87" s="167" t="str">
        <f>VLOOKUP($C87,'CCSM CMIP5 experiment summary'!A:H,7)</f>
        <v>CVWG/Tribbia</v>
      </c>
      <c r="I87" s="181" t="str">
        <f>VLOOKUP($C87,'CCSM CMIP5 experiment summary'!A:M,12,FALSE)</f>
        <v>0.5x1CN</v>
      </c>
      <c r="J87" s="168" t="s">
        <v>2845</v>
      </c>
      <c r="K87" s="170">
        <v>1990</v>
      </c>
      <c r="L87" s="170">
        <v>2000</v>
      </c>
      <c r="M87" s="164" t="s">
        <v>2995</v>
      </c>
      <c r="N87" s="168">
        <v>1</v>
      </c>
      <c r="O87" s="168">
        <f t="shared" si="6"/>
        <v>10</v>
      </c>
      <c r="P87" s="171">
        <f t="shared" si="7"/>
        <v>86</v>
      </c>
    </row>
    <row r="88" spans="1:16">
      <c r="A88" s="164" t="s">
        <v>3030</v>
      </c>
      <c r="B88" s="164" t="s">
        <v>2996</v>
      </c>
      <c r="C88" s="164" t="s">
        <v>3043</v>
      </c>
      <c r="D88" s="165">
        <f t="shared" si="8"/>
        <v>78</v>
      </c>
      <c r="E88" s="166" t="str">
        <f>VLOOKUP($C88,'CCSM CMIP5 experiment summary'!A:B,2,FALSE)</f>
        <v>Add’l 10 year initialized hindcasts &amp; predictions</v>
      </c>
      <c r="F88" s="166" t="str">
        <f>VLOOKUP($C88,'CCSM CMIP5 experiment summary'!A:C,3,FALSE)</f>
        <v>decadal-XXXX</v>
      </c>
      <c r="G88" s="181" t="s">
        <v>3108</v>
      </c>
      <c r="H88" s="167" t="str">
        <f>VLOOKUP($C88,'CCSM CMIP5 experiment summary'!A:H,7)</f>
        <v>CVWG/Tribbia</v>
      </c>
      <c r="I88" s="181" t="str">
        <f>VLOOKUP($C88,'CCSM CMIP5 experiment summary'!A:M,12,FALSE)</f>
        <v>0.5x1CN</v>
      </c>
      <c r="J88" s="168" t="s">
        <v>2845</v>
      </c>
      <c r="K88" s="170">
        <v>1990</v>
      </c>
      <c r="L88" s="170">
        <v>2000</v>
      </c>
      <c r="M88" s="164" t="s">
        <v>2995</v>
      </c>
      <c r="N88" s="168">
        <v>1</v>
      </c>
      <c r="O88" s="168">
        <f t="shared" si="6"/>
        <v>10</v>
      </c>
      <c r="P88" s="171">
        <f t="shared" si="7"/>
        <v>87</v>
      </c>
    </row>
    <row r="89" spans="1:16">
      <c r="A89" s="164" t="s">
        <v>3030</v>
      </c>
      <c r="B89" s="164" t="s">
        <v>2996</v>
      </c>
      <c r="C89" s="164" t="s">
        <v>3043</v>
      </c>
      <c r="D89" s="165">
        <f t="shared" si="8"/>
        <v>79</v>
      </c>
      <c r="E89" s="166" t="str">
        <f>VLOOKUP($C89,'CCSM CMIP5 experiment summary'!A:B,2,FALSE)</f>
        <v>Add’l 10 year initialized hindcasts &amp; predictions</v>
      </c>
      <c r="F89" s="166" t="str">
        <f>VLOOKUP($C89,'CCSM CMIP5 experiment summary'!A:C,3,FALSE)</f>
        <v>decadal-XXXX</v>
      </c>
      <c r="G89" s="181" t="s">
        <v>3108</v>
      </c>
      <c r="H89" s="167" t="str">
        <f>VLOOKUP($C89,'CCSM CMIP5 experiment summary'!A:H,7)</f>
        <v>CVWG/Tribbia</v>
      </c>
      <c r="I89" s="181" t="str">
        <f>VLOOKUP($C89,'CCSM CMIP5 experiment summary'!A:M,12,FALSE)</f>
        <v>0.5x1CN</v>
      </c>
      <c r="J89" s="168" t="s">
        <v>2845</v>
      </c>
      <c r="K89" s="170">
        <v>1990</v>
      </c>
      <c r="L89" s="170">
        <v>2000</v>
      </c>
      <c r="M89" s="164" t="s">
        <v>2995</v>
      </c>
      <c r="N89" s="168">
        <v>1</v>
      </c>
      <c r="O89" s="168">
        <f t="shared" si="6"/>
        <v>10</v>
      </c>
      <c r="P89" s="171">
        <f t="shared" si="7"/>
        <v>88</v>
      </c>
    </row>
    <row r="90" spans="1:16">
      <c r="A90" s="164" t="s">
        <v>3030</v>
      </c>
      <c r="B90" s="164" t="s">
        <v>2996</v>
      </c>
      <c r="C90" s="164" t="s">
        <v>3043</v>
      </c>
      <c r="D90" s="165">
        <f t="shared" si="8"/>
        <v>80</v>
      </c>
      <c r="E90" s="166" t="str">
        <f>VLOOKUP($C90,'CCSM CMIP5 experiment summary'!A:B,2,FALSE)</f>
        <v>Add’l 10 year initialized hindcasts &amp; predictions</v>
      </c>
      <c r="F90" s="166" t="str">
        <f>VLOOKUP($C90,'CCSM CMIP5 experiment summary'!A:C,3,FALSE)</f>
        <v>decadal-XXXX</v>
      </c>
      <c r="G90" s="181" t="s">
        <v>3108</v>
      </c>
      <c r="H90" s="167" t="str">
        <f>VLOOKUP($C90,'CCSM CMIP5 experiment summary'!A:H,7)</f>
        <v>CVWG/Tribbia</v>
      </c>
      <c r="I90" s="181" t="str">
        <f>VLOOKUP($C90,'CCSM CMIP5 experiment summary'!A:M,12,FALSE)</f>
        <v>0.5x1CN</v>
      </c>
      <c r="J90" s="168" t="s">
        <v>2845</v>
      </c>
      <c r="K90" s="170">
        <v>1995</v>
      </c>
      <c r="L90" s="170">
        <v>2005</v>
      </c>
      <c r="M90" s="164" t="s">
        <v>2995</v>
      </c>
      <c r="N90" s="168">
        <v>1</v>
      </c>
      <c r="O90" s="168">
        <f t="shared" si="6"/>
        <v>10</v>
      </c>
      <c r="P90" s="171">
        <f t="shared" si="7"/>
        <v>89</v>
      </c>
    </row>
    <row r="91" spans="1:16">
      <c r="A91" s="164" t="s">
        <v>3030</v>
      </c>
      <c r="B91" s="164" t="s">
        <v>2996</v>
      </c>
      <c r="C91" s="164" t="s">
        <v>3043</v>
      </c>
      <c r="D91" s="165">
        <f t="shared" si="8"/>
        <v>81</v>
      </c>
      <c r="E91" s="166" t="str">
        <f>VLOOKUP($C91,'CCSM CMIP5 experiment summary'!A:B,2,FALSE)</f>
        <v>Add’l 10 year initialized hindcasts &amp; predictions</v>
      </c>
      <c r="F91" s="166" t="str">
        <f>VLOOKUP($C91,'CCSM CMIP5 experiment summary'!A:C,3,FALSE)</f>
        <v>decadal-XXXX</v>
      </c>
      <c r="G91" s="181" t="s">
        <v>3108</v>
      </c>
      <c r="H91" s="167" t="str">
        <f>VLOOKUP($C91,'CCSM CMIP5 experiment summary'!A:H,7)</f>
        <v>CVWG/Tribbia</v>
      </c>
      <c r="I91" s="181" t="str">
        <f>VLOOKUP($C91,'CCSM CMIP5 experiment summary'!A:M,12,FALSE)</f>
        <v>0.5x1CN</v>
      </c>
      <c r="J91" s="168" t="s">
        <v>2845</v>
      </c>
      <c r="K91" s="170">
        <v>1995</v>
      </c>
      <c r="L91" s="170">
        <v>2005</v>
      </c>
      <c r="M91" s="164" t="s">
        <v>2995</v>
      </c>
      <c r="N91" s="168">
        <v>1</v>
      </c>
      <c r="O91" s="168">
        <f t="shared" si="6"/>
        <v>10</v>
      </c>
      <c r="P91" s="171">
        <f t="shared" si="7"/>
        <v>90</v>
      </c>
    </row>
    <row r="92" spans="1:16">
      <c r="A92" s="164" t="s">
        <v>3030</v>
      </c>
      <c r="B92" s="164" t="s">
        <v>2996</v>
      </c>
      <c r="C92" s="164" t="s">
        <v>3043</v>
      </c>
      <c r="D92" s="165">
        <f t="shared" si="8"/>
        <v>82</v>
      </c>
      <c r="E92" s="166" t="str">
        <f>VLOOKUP($C92,'CCSM CMIP5 experiment summary'!A:B,2,FALSE)</f>
        <v>Add’l 10 year initialized hindcasts &amp; predictions</v>
      </c>
      <c r="F92" s="166" t="str">
        <f>VLOOKUP($C92,'CCSM CMIP5 experiment summary'!A:C,3,FALSE)</f>
        <v>decadal-XXXX</v>
      </c>
      <c r="G92" s="181" t="s">
        <v>3108</v>
      </c>
      <c r="H92" s="167" t="str">
        <f>VLOOKUP($C92,'CCSM CMIP5 experiment summary'!A:H,7)</f>
        <v>CVWG/Tribbia</v>
      </c>
      <c r="I92" s="181" t="str">
        <f>VLOOKUP($C92,'CCSM CMIP5 experiment summary'!A:M,12,FALSE)</f>
        <v>0.5x1CN</v>
      </c>
      <c r="J92" s="168" t="s">
        <v>2845</v>
      </c>
      <c r="K92" s="170">
        <v>1995</v>
      </c>
      <c r="L92" s="170">
        <v>2005</v>
      </c>
      <c r="M92" s="164" t="s">
        <v>2995</v>
      </c>
      <c r="N92" s="168">
        <v>1</v>
      </c>
      <c r="O92" s="168">
        <f t="shared" si="6"/>
        <v>10</v>
      </c>
      <c r="P92" s="171">
        <f t="shared" si="7"/>
        <v>91</v>
      </c>
    </row>
    <row r="93" spans="1:16">
      <c r="A93" s="164" t="s">
        <v>3030</v>
      </c>
      <c r="B93" s="164" t="s">
        <v>2996</v>
      </c>
      <c r="C93" s="164" t="s">
        <v>3043</v>
      </c>
      <c r="D93" s="165">
        <f t="shared" si="8"/>
        <v>83</v>
      </c>
      <c r="E93" s="166" t="str">
        <f>VLOOKUP($C93,'CCSM CMIP5 experiment summary'!A:B,2,FALSE)</f>
        <v>Add’l 10 year initialized hindcasts &amp; predictions</v>
      </c>
      <c r="F93" s="166" t="str">
        <f>VLOOKUP($C93,'CCSM CMIP5 experiment summary'!A:C,3,FALSE)</f>
        <v>decadal-XXXX</v>
      </c>
      <c r="G93" s="181" t="s">
        <v>3108</v>
      </c>
      <c r="H93" s="167" t="str">
        <f>VLOOKUP($C93,'CCSM CMIP5 experiment summary'!A:H,7)</f>
        <v>CVWG/Tribbia</v>
      </c>
      <c r="I93" s="181" t="str">
        <f>VLOOKUP($C93,'CCSM CMIP5 experiment summary'!A:M,12,FALSE)</f>
        <v>0.5x1CN</v>
      </c>
      <c r="J93" s="168" t="s">
        <v>2845</v>
      </c>
      <c r="K93" s="170">
        <v>1995</v>
      </c>
      <c r="L93" s="170">
        <v>2005</v>
      </c>
      <c r="M93" s="164" t="s">
        <v>2995</v>
      </c>
      <c r="N93" s="168">
        <v>1</v>
      </c>
      <c r="O93" s="168">
        <f t="shared" si="6"/>
        <v>10</v>
      </c>
      <c r="P93" s="171">
        <f t="shared" si="7"/>
        <v>92</v>
      </c>
    </row>
    <row r="94" spans="1:16">
      <c r="A94" s="164" t="s">
        <v>3030</v>
      </c>
      <c r="B94" s="164" t="s">
        <v>2996</v>
      </c>
      <c r="C94" s="164" t="s">
        <v>3043</v>
      </c>
      <c r="D94" s="165">
        <f t="shared" si="8"/>
        <v>84</v>
      </c>
      <c r="E94" s="166" t="str">
        <f>VLOOKUP($C94,'CCSM CMIP5 experiment summary'!A:B,2,FALSE)</f>
        <v>Add’l 10 year initialized hindcasts &amp; predictions</v>
      </c>
      <c r="F94" s="166" t="str">
        <f>VLOOKUP($C94,'CCSM CMIP5 experiment summary'!A:C,3,FALSE)</f>
        <v>decadal-XXXX</v>
      </c>
      <c r="G94" s="181" t="s">
        <v>3108</v>
      </c>
      <c r="H94" s="167" t="str">
        <f>VLOOKUP($C94,'CCSM CMIP5 experiment summary'!A:H,7)</f>
        <v>CVWG/Tribbia</v>
      </c>
      <c r="I94" s="181" t="str">
        <f>VLOOKUP($C94,'CCSM CMIP5 experiment summary'!A:M,12,FALSE)</f>
        <v>0.5x1CN</v>
      </c>
      <c r="J94" s="168" t="s">
        <v>2845</v>
      </c>
      <c r="K94" s="170">
        <v>1995</v>
      </c>
      <c r="L94" s="170">
        <v>2005</v>
      </c>
      <c r="M94" s="164" t="s">
        <v>2995</v>
      </c>
      <c r="N94" s="168">
        <v>1</v>
      </c>
      <c r="O94" s="168">
        <f t="shared" si="6"/>
        <v>10</v>
      </c>
      <c r="P94" s="171">
        <f t="shared" si="7"/>
        <v>93</v>
      </c>
    </row>
    <row r="95" spans="1:16">
      <c r="A95" s="164" t="s">
        <v>3030</v>
      </c>
      <c r="B95" s="164" t="s">
        <v>2996</v>
      </c>
      <c r="C95" s="164" t="s">
        <v>3043</v>
      </c>
      <c r="D95" s="165">
        <f t="shared" si="8"/>
        <v>85</v>
      </c>
      <c r="E95" s="166" t="str">
        <f>VLOOKUP($C95,'CCSM CMIP5 experiment summary'!A:B,2,FALSE)</f>
        <v>Add’l 10 year initialized hindcasts &amp; predictions</v>
      </c>
      <c r="F95" s="166" t="str">
        <f>VLOOKUP($C95,'CCSM CMIP5 experiment summary'!A:C,3,FALSE)</f>
        <v>decadal-XXXX</v>
      </c>
      <c r="G95" s="181" t="s">
        <v>3108</v>
      </c>
      <c r="H95" s="167" t="str">
        <f>VLOOKUP($C95,'CCSM CMIP5 experiment summary'!A:H,7)</f>
        <v>CVWG/Tribbia</v>
      </c>
      <c r="I95" s="181" t="str">
        <f>VLOOKUP($C95,'CCSM CMIP5 experiment summary'!A:M,12,FALSE)</f>
        <v>0.5x1CN</v>
      </c>
      <c r="J95" s="168" t="s">
        <v>2845</v>
      </c>
      <c r="K95" s="170">
        <v>1995</v>
      </c>
      <c r="L95" s="170">
        <v>2005</v>
      </c>
      <c r="M95" s="164" t="s">
        <v>2995</v>
      </c>
      <c r="N95" s="168">
        <v>1</v>
      </c>
      <c r="O95" s="168">
        <f t="shared" si="6"/>
        <v>10</v>
      </c>
      <c r="P95" s="171">
        <f t="shared" si="7"/>
        <v>94</v>
      </c>
    </row>
    <row r="96" spans="1:16">
      <c r="A96" s="164" t="s">
        <v>3030</v>
      </c>
      <c r="B96" s="164" t="s">
        <v>2996</v>
      </c>
      <c r="C96" s="164" t="s">
        <v>3043</v>
      </c>
      <c r="D96" s="165">
        <f t="shared" si="8"/>
        <v>86</v>
      </c>
      <c r="E96" s="166" t="str">
        <f>VLOOKUP($C96,'CCSM CMIP5 experiment summary'!A:B,2,FALSE)</f>
        <v>Add’l 10 year initialized hindcasts &amp; predictions</v>
      </c>
      <c r="F96" s="166" t="str">
        <f>VLOOKUP($C96,'CCSM CMIP5 experiment summary'!A:C,3,FALSE)</f>
        <v>decadal-XXXX</v>
      </c>
      <c r="G96" s="181" t="s">
        <v>3108</v>
      </c>
      <c r="H96" s="167" t="str">
        <f>VLOOKUP($C96,'CCSM CMIP5 experiment summary'!A:H,7)</f>
        <v>CVWG/Tribbia</v>
      </c>
      <c r="I96" s="181" t="str">
        <f>VLOOKUP($C96,'CCSM CMIP5 experiment summary'!A:M,12,FALSE)</f>
        <v>0.5x1CN</v>
      </c>
      <c r="J96" s="168" t="s">
        <v>2845</v>
      </c>
      <c r="K96" s="170">
        <v>1995</v>
      </c>
      <c r="L96" s="170">
        <v>2005</v>
      </c>
      <c r="M96" s="164" t="s">
        <v>2995</v>
      </c>
      <c r="N96" s="168">
        <v>1</v>
      </c>
      <c r="O96" s="168">
        <f t="shared" si="6"/>
        <v>10</v>
      </c>
      <c r="P96" s="171">
        <f t="shared" si="7"/>
        <v>95</v>
      </c>
    </row>
    <row r="97" spans="1:16">
      <c r="A97" s="164" t="s">
        <v>3030</v>
      </c>
      <c r="B97" s="164" t="s">
        <v>2996</v>
      </c>
      <c r="C97" s="164" t="s">
        <v>3043</v>
      </c>
      <c r="D97" s="165">
        <f t="shared" si="8"/>
        <v>87</v>
      </c>
      <c r="E97" s="166" t="str">
        <f>VLOOKUP($C97,'CCSM CMIP5 experiment summary'!A:B,2,FALSE)</f>
        <v>Add’l 10 year initialized hindcasts &amp; predictions</v>
      </c>
      <c r="F97" s="166" t="str">
        <f>VLOOKUP($C97,'CCSM CMIP5 experiment summary'!A:C,3,FALSE)</f>
        <v>decadal-XXXX</v>
      </c>
      <c r="G97" s="181" t="s">
        <v>3108</v>
      </c>
      <c r="H97" s="167" t="str">
        <f>VLOOKUP($C97,'CCSM CMIP5 experiment summary'!A:H,7)</f>
        <v>CVWG/Tribbia</v>
      </c>
      <c r="I97" s="181" t="str">
        <f>VLOOKUP($C97,'CCSM CMIP5 experiment summary'!A:M,12,FALSE)</f>
        <v>0.5x1CN</v>
      </c>
      <c r="J97" s="168" t="s">
        <v>2845</v>
      </c>
      <c r="K97" s="170">
        <v>2000</v>
      </c>
      <c r="L97" s="170">
        <v>2010</v>
      </c>
      <c r="M97" s="164" t="s">
        <v>2995</v>
      </c>
      <c r="N97" s="168">
        <v>1</v>
      </c>
      <c r="O97" s="168">
        <f t="shared" si="6"/>
        <v>10</v>
      </c>
      <c r="P97" s="171">
        <f t="shared" si="7"/>
        <v>96</v>
      </c>
    </row>
    <row r="98" spans="1:16">
      <c r="A98" s="164" t="s">
        <v>3030</v>
      </c>
      <c r="B98" s="164" t="s">
        <v>2996</v>
      </c>
      <c r="C98" s="164" t="s">
        <v>3043</v>
      </c>
      <c r="D98" s="165">
        <f t="shared" si="8"/>
        <v>88</v>
      </c>
      <c r="E98" s="166" t="str">
        <f>VLOOKUP($C98,'CCSM CMIP5 experiment summary'!A:B,2,FALSE)</f>
        <v>Add’l 10 year initialized hindcasts &amp; predictions</v>
      </c>
      <c r="F98" s="166" t="str">
        <f>VLOOKUP($C98,'CCSM CMIP5 experiment summary'!A:C,3,FALSE)</f>
        <v>decadal-XXXX</v>
      </c>
      <c r="G98" s="181" t="s">
        <v>3108</v>
      </c>
      <c r="H98" s="167" t="str">
        <f>VLOOKUP($C98,'CCSM CMIP5 experiment summary'!A:H,7)</f>
        <v>CVWG/Tribbia</v>
      </c>
      <c r="I98" s="181" t="str">
        <f>VLOOKUP($C98,'CCSM CMIP5 experiment summary'!A:M,12,FALSE)</f>
        <v>0.5x1CN</v>
      </c>
      <c r="J98" s="168" t="s">
        <v>2845</v>
      </c>
      <c r="K98" s="170">
        <v>2000</v>
      </c>
      <c r="L98" s="170">
        <v>2010</v>
      </c>
      <c r="M98" s="164" t="s">
        <v>2995</v>
      </c>
      <c r="N98" s="168">
        <v>1</v>
      </c>
      <c r="O98" s="168">
        <f t="shared" ref="O98:O129" si="9">$L98-$K98</f>
        <v>10</v>
      </c>
      <c r="P98" s="171">
        <f t="shared" si="7"/>
        <v>97</v>
      </c>
    </row>
    <row r="99" spans="1:16">
      <c r="A99" s="164" t="s">
        <v>3030</v>
      </c>
      <c r="B99" s="164" t="s">
        <v>2996</v>
      </c>
      <c r="C99" s="164" t="s">
        <v>3043</v>
      </c>
      <c r="D99" s="165">
        <f t="shared" si="8"/>
        <v>89</v>
      </c>
      <c r="E99" s="166" t="str">
        <f>VLOOKUP($C99,'CCSM CMIP5 experiment summary'!A:B,2,FALSE)</f>
        <v>Add’l 10 year initialized hindcasts &amp; predictions</v>
      </c>
      <c r="F99" s="166" t="str">
        <f>VLOOKUP($C99,'CCSM CMIP5 experiment summary'!A:C,3,FALSE)</f>
        <v>decadal-XXXX</v>
      </c>
      <c r="G99" s="181" t="s">
        <v>3108</v>
      </c>
      <c r="H99" s="167" t="str">
        <f>VLOOKUP($C99,'CCSM CMIP5 experiment summary'!A:H,7)</f>
        <v>CVWG/Tribbia</v>
      </c>
      <c r="I99" s="181" t="str">
        <f>VLOOKUP($C99,'CCSM CMIP5 experiment summary'!A:M,12,FALSE)</f>
        <v>0.5x1CN</v>
      </c>
      <c r="J99" s="168" t="s">
        <v>2845</v>
      </c>
      <c r="K99" s="170">
        <v>2000</v>
      </c>
      <c r="L99" s="170">
        <v>2010</v>
      </c>
      <c r="M99" s="164" t="s">
        <v>2995</v>
      </c>
      <c r="N99" s="168">
        <v>1</v>
      </c>
      <c r="O99" s="168">
        <f t="shared" si="9"/>
        <v>10</v>
      </c>
      <c r="P99" s="171">
        <f t="shared" si="7"/>
        <v>98</v>
      </c>
    </row>
    <row r="100" spans="1:16">
      <c r="A100" s="164" t="s">
        <v>3030</v>
      </c>
      <c r="B100" s="164" t="s">
        <v>2996</v>
      </c>
      <c r="C100" s="164" t="s">
        <v>3043</v>
      </c>
      <c r="D100" s="165">
        <f t="shared" si="8"/>
        <v>90</v>
      </c>
      <c r="E100" s="166" t="str">
        <f>VLOOKUP($C100,'CCSM CMIP5 experiment summary'!A:B,2,FALSE)</f>
        <v>Add’l 10 year initialized hindcasts &amp; predictions</v>
      </c>
      <c r="F100" s="166" t="str">
        <f>VLOOKUP($C100,'CCSM CMIP5 experiment summary'!A:C,3,FALSE)</f>
        <v>decadal-XXXX</v>
      </c>
      <c r="G100" s="181" t="s">
        <v>3108</v>
      </c>
      <c r="H100" s="167" t="str">
        <f>VLOOKUP($C100,'CCSM CMIP5 experiment summary'!A:H,7)</f>
        <v>CVWG/Tribbia</v>
      </c>
      <c r="I100" s="181" t="str">
        <f>VLOOKUP($C100,'CCSM CMIP5 experiment summary'!A:M,12,FALSE)</f>
        <v>0.5x1CN</v>
      </c>
      <c r="J100" s="168" t="s">
        <v>2845</v>
      </c>
      <c r="K100" s="170">
        <v>2000</v>
      </c>
      <c r="L100" s="170">
        <v>2010</v>
      </c>
      <c r="M100" s="164" t="s">
        <v>2995</v>
      </c>
      <c r="N100" s="168">
        <v>1</v>
      </c>
      <c r="O100" s="168">
        <f t="shared" si="9"/>
        <v>10</v>
      </c>
      <c r="P100" s="171">
        <f t="shared" si="7"/>
        <v>99</v>
      </c>
    </row>
    <row r="101" spans="1:16">
      <c r="A101" s="164" t="s">
        <v>3030</v>
      </c>
      <c r="B101" s="164" t="s">
        <v>2996</v>
      </c>
      <c r="C101" s="164" t="s">
        <v>3043</v>
      </c>
      <c r="D101" s="165">
        <f t="shared" si="8"/>
        <v>91</v>
      </c>
      <c r="E101" s="166" t="str">
        <f>VLOOKUP($C101,'CCSM CMIP5 experiment summary'!A:B,2,FALSE)</f>
        <v>Add’l 10 year initialized hindcasts &amp; predictions</v>
      </c>
      <c r="F101" s="166" t="str">
        <f>VLOOKUP($C101,'CCSM CMIP5 experiment summary'!A:C,3,FALSE)</f>
        <v>decadal-XXXX</v>
      </c>
      <c r="G101" s="181" t="s">
        <v>3108</v>
      </c>
      <c r="H101" s="167" t="str">
        <f>VLOOKUP($C101,'CCSM CMIP5 experiment summary'!A:H,7)</f>
        <v>CVWG/Tribbia</v>
      </c>
      <c r="I101" s="181" t="str">
        <f>VLOOKUP($C101,'CCSM CMIP5 experiment summary'!A:M,12,FALSE)</f>
        <v>0.5x1CN</v>
      </c>
      <c r="J101" s="168" t="s">
        <v>2845</v>
      </c>
      <c r="K101" s="170">
        <v>2000</v>
      </c>
      <c r="L101" s="170">
        <v>2010</v>
      </c>
      <c r="M101" s="164" t="s">
        <v>2995</v>
      </c>
      <c r="N101" s="168">
        <v>1</v>
      </c>
      <c r="O101" s="168">
        <f t="shared" si="9"/>
        <v>10</v>
      </c>
      <c r="P101" s="171">
        <f t="shared" si="7"/>
        <v>100</v>
      </c>
    </row>
    <row r="102" spans="1:16">
      <c r="A102" s="164" t="s">
        <v>3030</v>
      </c>
      <c r="B102" s="164" t="s">
        <v>2996</v>
      </c>
      <c r="C102" s="164" t="s">
        <v>3043</v>
      </c>
      <c r="D102" s="165">
        <f t="shared" si="8"/>
        <v>92</v>
      </c>
      <c r="E102" s="166" t="str">
        <f>VLOOKUP($C102,'CCSM CMIP5 experiment summary'!A:B,2,FALSE)</f>
        <v>Add’l 10 year initialized hindcasts &amp; predictions</v>
      </c>
      <c r="F102" s="166" t="str">
        <f>VLOOKUP($C102,'CCSM CMIP5 experiment summary'!A:C,3,FALSE)</f>
        <v>decadal-XXXX</v>
      </c>
      <c r="G102" s="181" t="s">
        <v>3108</v>
      </c>
      <c r="H102" s="167" t="str">
        <f>VLOOKUP($C102,'CCSM CMIP5 experiment summary'!A:H,7)</f>
        <v>CVWG/Tribbia</v>
      </c>
      <c r="I102" s="181" t="str">
        <f>VLOOKUP($C102,'CCSM CMIP5 experiment summary'!A:M,12,FALSE)</f>
        <v>0.5x1CN</v>
      </c>
      <c r="J102" s="168" t="s">
        <v>2845</v>
      </c>
      <c r="K102" s="170">
        <v>2000</v>
      </c>
      <c r="L102" s="170">
        <v>2010</v>
      </c>
      <c r="M102" s="164" t="s">
        <v>2995</v>
      </c>
      <c r="N102" s="168">
        <v>1</v>
      </c>
      <c r="O102" s="168">
        <f t="shared" si="9"/>
        <v>10</v>
      </c>
      <c r="P102" s="171">
        <f t="shared" si="7"/>
        <v>101</v>
      </c>
    </row>
    <row r="103" spans="1:16">
      <c r="A103" s="164" t="s">
        <v>3030</v>
      </c>
      <c r="B103" s="164" t="s">
        <v>2996</v>
      </c>
      <c r="C103" s="164" t="s">
        <v>3043</v>
      </c>
      <c r="D103" s="165">
        <f t="shared" si="8"/>
        <v>93</v>
      </c>
      <c r="E103" s="166" t="str">
        <f>VLOOKUP($C103,'CCSM CMIP5 experiment summary'!A:B,2,FALSE)</f>
        <v>Add’l 10 year initialized hindcasts &amp; predictions</v>
      </c>
      <c r="F103" s="166" t="str">
        <f>VLOOKUP($C103,'CCSM CMIP5 experiment summary'!A:C,3,FALSE)</f>
        <v>decadal-XXXX</v>
      </c>
      <c r="G103" s="181" t="s">
        <v>3108</v>
      </c>
      <c r="H103" s="167" t="str">
        <f>VLOOKUP($C103,'CCSM CMIP5 experiment summary'!A:H,7)</f>
        <v>CVWG/Tribbia</v>
      </c>
      <c r="I103" s="181" t="str">
        <f>VLOOKUP($C103,'CCSM CMIP5 experiment summary'!A:M,12,FALSE)</f>
        <v>0.5x1CN</v>
      </c>
      <c r="J103" s="168" t="s">
        <v>2845</v>
      </c>
      <c r="K103" s="170">
        <v>2000</v>
      </c>
      <c r="L103" s="170">
        <v>2010</v>
      </c>
      <c r="M103" s="164" t="s">
        <v>2995</v>
      </c>
      <c r="N103" s="168">
        <v>1</v>
      </c>
      <c r="O103" s="168">
        <f t="shared" si="9"/>
        <v>10</v>
      </c>
      <c r="P103" s="171">
        <f t="shared" si="7"/>
        <v>102</v>
      </c>
    </row>
    <row r="104" spans="1:16">
      <c r="A104" s="164" t="s">
        <v>3030</v>
      </c>
      <c r="B104" s="164" t="s">
        <v>2996</v>
      </c>
      <c r="C104" s="164" t="s">
        <v>3043</v>
      </c>
      <c r="D104" s="165">
        <f t="shared" si="8"/>
        <v>94</v>
      </c>
      <c r="E104" s="166" t="str">
        <f>VLOOKUP($C104,'CCSM CMIP5 experiment summary'!A:B,2,FALSE)</f>
        <v>Add’l 10 year initialized hindcasts &amp; predictions</v>
      </c>
      <c r="F104" s="166" t="str">
        <f>VLOOKUP($C104,'CCSM CMIP5 experiment summary'!A:C,3,FALSE)</f>
        <v>decadal-XXXX</v>
      </c>
      <c r="G104" s="181" t="s">
        <v>3108</v>
      </c>
      <c r="H104" s="167" t="str">
        <f>VLOOKUP($C104,'CCSM CMIP5 experiment summary'!A:H,7)</f>
        <v>CVWG/Tribbia</v>
      </c>
      <c r="I104" s="181" t="str">
        <f>VLOOKUP($C104,'CCSM CMIP5 experiment summary'!A:M,12,FALSE)</f>
        <v>0.5x1CN</v>
      </c>
      <c r="J104" s="168" t="s">
        <v>2845</v>
      </c>
      <c r="K104" s="170">
        <v>2005</v>
      </c>
      <c r="L104" s="170">
        <v>2015</v>
      </c>
      <c r="M104" s="164" t="s">
        <v>2995</v>
      </c>
      <c r="N104" s="168">
        <v>1</v>
      </c>
      <c r="O104" s="168">
        <f t="shared" si="9"/>
        <v>10</v>
      </c>
      <c r="P104" s="171">
        <f t="shared" si="7"/>
        <v>103</v>
      </c>
    </row>
    <row r="105" spans="1:16">
      <c r="A105" s="164" t="s">
        <v>3030</v>
      </c>
      <c r="B105" s="164" t="s">
        <v>2996</v>
      </c>
      <c r="C105" s="164" t="s">
        <v>3043</v>
      </c>
      <c r="D105" s="165">
        <f t="shared" si="8"/>
        <v>95</v>
      </c>
      <c r="E105" s="166" t="str">
        <f>VLOOKUP($C105,'CCSM CMIP5 experiment summary'!A:B,2,FALSE)</f>
        <v>Add’l 10 year initialized hindcasts &amp; predictions</v>
      </c>
      <c r="F105" s="166" t="str">
        <f>VLOOKUP($C105,'CCSM CMIP5 experiment summary'!A:C,3,FALSE)</f>
        <v>decadal-XXXX</v>
      </c>
      <c r="G105" s="181" t="s">
        <v>3108</v>
      </c>
      <c r="H105" s="167" t="str">
        <f>VLOOKUP($C105,'CCSM CMIP5 experiment summary'!A:H,7)</f>
        <v>CVWG/Tribbia</v>
      </c>
      <c r="I105" s="181" t="str">
        <f>VLOOKUP($C105,'CCSM CMIP5 experiment summary'!A:M,12,FALSE)</f>
        <v>0.5x1CN</v>
      </c>
      <c r="J105" s="168" t="s">
        <v>2845</v>
      </c>
      <c r="K105" s="170">
        <v>2005</v>
      </c>
      <c r="L105" s="170">
        <v>2015</v>
      </c>
      <c r="M105" s="164" t="s">
        <v>2995</v>
      </c>
      <c r="N105" s="168">
        <v>1</v>
      </c>
      <c r="O105" s="168">
        <f t="shared" si="9"/>
        <v>10</v>
      </c>
      <c r="P105" s="171">
        <f t="shared" si="7"/>
        <v>104</v>
      </c>
    </row>
    <row r="106" spans="1:16">
      <c r="A106" s="164" t="s">
        <v>3030</v>
      </c>
      <c r="B106" s="164" t="s">
        <v>2996</v>
      </c>
      <c r="C106" s="164" t="s">
        <v>3043</v>
      </c>
      <c r="D106" s="165">
        <f t="shared" si="8"/>
        <v>96</v>
      </c>
      <c r="E106" s="166" t="str">
        <f>VLOOKUP($C106,'CCSM CMIP5 experiment summary'!A:B,2,FALSE)</f>
        <v>Add’l 10 year initialized hindcasts &amp; predictions</v>
      </c>
      <c r="F106" s="166" t="str">
        <f>VLOOKUP($C106,'CCSM CMIP5 experiment summary'!A:C,3,FALSE)</f>
        <v>decadal-XXXX</v>
      </c>
      <c r="G106" s="181" t="s">
        <v>3108</v>
      </c>
      <c r="H106" s="167" t="str">
        <f>VLOOKUP($C106,'CCSM CMIP5 experiment summary'!A:H,7)</f>
        <v>CVWG/Tribbia</v>
      </c>
      <c r="I106" s="181" t="str">
        <f>VLOOKUP($C106,'CCSM CMIP5 experiment summary'!A:M,12,FALSE)</f>
        <v>0.5x1CN</v>
      </c>
      <c r="J106" s="168" t="s">
        <v>2845</v>
      </c>
      <c r="K106" s="170">
        <v>2005</v>
      </c>
      <c r="L106" s="170">
        <v>2015</v>
      </c>
      <c r="M106" s="164" t="s">
        <v>2995</v>
      </c>
      <c r="N106" s="168">
        <v>1</v>
      </c>
      <c r="O106" s="168">
        <f t="shared" si="9"/>
        <v>10</v>
      </c>
      <c r="P106" s="171">
        <f t="shared" si="7"/>
        <v>105</v>
      </c>
    </row>
    <row r="107" spans="1:16">
      <c r="A107" s="164" t="s">
        <v>3030</v>
      </c>
      <c r="B107" s="164" t="s">
        <v>2996</v>
      </c>
      <c r="C107" s="164" t="s">
        <v>3043</v>
      </c>
      <c r="D107" s="165">
        <f t="shared" si="8"/>
        <v>97</v>
      </c>
      <c r="E107" s="166" t="str">
        <f>VLOOKUP($C107,'CCSM CMIP5 experiment summary'!A:B,2,FALSE)</f>
        <v>Add’l 10 year initialized hindcasts &amp; predictions</v>
      </c>
      <c r="F107" s="166" t="str">
        <f>VLOOKUP($C107,'CCSM CMIP5 experiment summary'!A:C,3,FALSE)</f>
        <v>decadal-XXXX</v>
      </c>
      <c r="G107" s="181" t="s">
        <v>3108</v>
      </c>
      <c r="H107" s="167" t="str">
        <f>VLOOKUP($C107,'CCSM CMIP5 experiment summary'!A:H,7)</f>
        <v>CVWG/Tribbia</v>
      </c>
      <c r="I107" s="181" t="str">
        <f>VLOOKUP($C107,'CCSM CMIP5 experiment summary'!A:M,12,FALSE)</f>
        <v>0.5x1CN</v>
      </c>
      <c r="J107" s="168" t="s">
        <v>2845</v>
      </c>
      <c r="K107" s="170">
        <v>2005</v>
      </c>
      <c r="L107" s="170">
        <v>2015</v>
      </c>
      <c r="M107" s="164" t="s">
        <v>2995</v>
      </c>
      <c r="N107" s="168">
        <v>1</v>
      </c>
      <c r="O107" s="168">
        <f t="shared" si="9"/>
        <v>10</v>
      </c>
      <c r="P107" s="171">
        <f t="shared" si="7"/>
        <v>106</v>
      </c>
    </row>
    <row r="108" spans="1:16">
      <c r="A108" s="164" t="s">
        <v>3030</v>
      </c>
      <c r="B108" s="164" t="s">
        <v>2996</v>
      </c>
      <c r="C108" s="164" t="s">
        <v>3043</v>
      </c>
      <c r="D108" s="165">
        <f t="shared" si="8"/>
        <v>98</v>
      </c>
      <c r="E108" s="166" t="str">
        <f>VLOOKUP($C108,'CCSM CMIP5 experiment summary'!A:B,2,FALSE)</f>
        <v>Add’l 10 year initialized hindcasts &amp; predictions</v>
      </c>
      <c r="F108" s="166" t="str">
        <f>VLOOKUP($C108,'CCSM CMIP5 experiment summary'!A:C,3,FALSE)</f>
        <v>decadal-XXXX</v>
      </c>
      <c r="G108" s="181" t="s">
        <v>3108</v>
      </c>
      <c r="H108" s="167" t="str">
        <f>VLOOKUP($C108,'CCSM CMIP5 experiment summary'!A:H,7)</f>
        <v>CVWG/Tribbia</v>
      </c>
      <c r="I108" s="181" t="str">
        <f>VLOOKUP($C108,'CCSM CMIP5 experiment summary'!A:M,12,FALSE)</f>
        <v>0.5x1CN</v>
      </c>
      <c r="J108" s="168" t="s">
        <v>2845</v>
      </c>
      <c r="K108" s="170">
        <v>2005</v>
      </c>
      <c r="L108" s="170">
        <v>2015</v>
      </c>
      <c r="M108" s="164" t="s">
        <v>2995</v>
      </c>
      <c r="N108" s="168">
        <v>1</v>
      </c>
      <c r="O108" s="168">
        <f t="shared" si="9"/>
        <v>10</v>
      </c>
      <c r="P108" s="171">
        <f t="shared" si="7"/>
        <v>107</v>
      </c>
    </row>
    <row r="109" spans="1:16">
      <c r="A109" s="164" t="s">
        <v>3030</v>
      </c>
      <c r="B109" s="164" t="s">
        <v>2996</v>
      </c>
      <c r="C109" s="164" t="s">
        <v>3043</v>
      </c>
      <c r="D109" s="165">
        <f t="shared" si="8"/>
        <v>99</v>
      </c>
      <c r="E109" s="166" t="str">
        <f>VLOOKUP($C109,'CCSM CMIP5 experiment summary'!A:B,2,FALSE)</f>
        <v>Add’l 10 year initialized hindcasts &amp; predictions</v>
      </c>
      <c r="F109" s="166" t="str">
        <f>VLOOKUP($C109,'CCSM CMIP5 experiment summary'!A:C,3,FALSE)</f>
        <v>decadal-XXXX</v>
      </c>
      <c r="G109" s="181" t="s">
        <v>3108</v>
      </c>
      <c r="H109" s="167" t="str">
        <f>VLOOKUP($C109,'CCSM CMIP5 experiment summary'!A:H,7)</f>
        <v>CVWG/Tribbia</v>
      </c>
      <c r="I109" s="181" t="str">
        <f>VLOOKUP($C109,'CCSM CMIP5 experiment summary'!A:M,12,FALSE)</f>
        <v>0.5x1CN</v>
      </c>
      <c r="J109" s="168" t="s">
        <v>2845</v>
      </c>
      <c r="K109" s="170">
        <v>2005</v>
      </c>
      <c r="L109" s="170">
        <v>2015</v>
      </c>
      <c r="M109" s="164" t="s">
        <v>2995</v>
      </c>
      <c r="N109" s="168">
        <v>1</v>
      </c>
      <c r="O109" s="168">
        <f t="shared" si="9"/>
        <v>10</v>
      </c>
      <c r="P109" s="171">
        <f t="shared" si="7"/>
        <v>108</v>
      </c>
    </row>
    <row r="110" spans="1:16">
      <c r="A110" s="164" t="s">
        <v>3030</v>
      </c>
      <c r="B110" s="164" t="s">
        <v>2996</v>
      </c>
      <c r="C110" s="164" t="s">
        <v>3043</v>
      </c>
      <c r="D110" s="165">
        <f t="shared" si="8"/>
        <v>100</v>
      </c>
      <c r="E110" s="166" t="str">
        <f>VLOOKUP($C110,'CCSM CMIP5 experiment summary'!A:B,2,FALSE)</f>
        <v>Add’l 10 year initialized hindcasts &amp; predictions</v>
      </c>
      <c r="F110" s="166" t="str">
        <f>VLOOKUP($C110,'CCSM CMIP5 experiment summary'!A:C,3,FALSE)</f>
        <v>decadal-XXXX</v>
      </c>
      <c r="G110" s="181" t="s">
        <v>3108</v>
      </c>
      <c r="H110" s="167" t="str">
        <f>VLOOKUP($C110,'CCSM CMIP5 experiment summary'!A:H,7)</f>
        <v>CVWG/Tribbia</v>
      </c>
      <c r="I110" s="181" t="str">
        <f>VLOOKUP($C110,'CCSM CMIP5 experiment summary'!A:M,12,FALSE)</f>
        <v>0.5x1CN</v>
      </c>
      <c r="J110" s="168" t="s">
        <v>2845</v>
      </c>
      <c r="K110" s="170">
        <v>2005</v>
      </c>
      <c r="L110" s="170">
        <v>2015</v>
      </c>
      <c r="M110" s="164" t="s">
        <v>2995</v>
      </c>
      <c r="N110" s="168">
        <v>1</v>
      </c>
      <c r="O110" s="168">
        <f t="shared" si="9"/>
        <v>10</v>
      </c>
      <c r="P110" s="171">
        <f t="shared" si="7"/>
        <v>109</v>
      </c>
    </row>
    <row r="111" spans="1:16">
      <c r="A111" s="164" t="s">
        <v>3030</v>
      </c>
      <c r="B111" s="164" t="s">
        <v>2996</v>
      </c>
      <c r="C111" s="164" t="s">
        <v>3046</v>
      </c>
      <c r="D111" s="165">
        <v>1</v>
      </c>
      <c r="E111" s="166" t="str">
        <f>VLOOKUP($C111,'CCSM CMIP5 experiment summary'!A:B,2,FALSE)</f>
        <v>Additional predictions initialized in 01,02..09</v>
      </c>
      <c r="F111" s="166" t="str">
        <f>VLOOKUP($C111,'CCSM CMIP5 experiment summary'!A:C,3,FALSE)</f>
        <v>decadal-XXXX</v>
      </c>
      <c r="G111" s="181" t="s">
        <v>3108</v>
      </c>
      <c r="H111" s="167" t="str">
        <f>VLOOKUP($C111,'CCSM CMIP5 experiment summary'!A:H,7)</f>
        <v>CVWG/Tribbia</v>
      </c>
      <c r="I111" s="181" t="str">
        <f>VLOOKUP($C111,'CCSM CMIP5 experiment summary'!A:M,12,FALSE)</f>
        <v>0.5x1CN</v>
      </c>
      <c r="J111" s="168" t="s">
        <v>2845</v>
      </c>
      <c r="K111" s="169">
        <v>2000</v>
      </c>
      <c r="L111" s="170">
        <v>2010</v>
      </c>
      <c r="M111" s="164" t="s">
        <v>2995</v>
      </c>
      <c r="N111" s="168">
        <v>1</v>
      </c>
      <c r="O111" s="168">
        <f t="shared" si="9"/>
        <v>10</v>
      </c>
      <c r="P111" s="171">
        <f t="shared" si="7"/>
        <v>110</v>
      </c>
    </row>
    <row r="112" spans="1:16">
      <c r="A112" s="164" t="s">
        <v>3030</v>
      </c>
      <c r="B112" s="164" t="s">
        <v>2996</v>
      </c>
      <c r="C112" s="164" t="s">
        <v>3046</v>
      </c>
      <c r="D112" s="165">
        <f t="shared" ref="D112:D120" si="10">D111+1</f>
        <v>2</v>
      </c>
      <c r="E112" s="166" t="str">
        <f>VLOOKUP($C112,'CCSM CMIP5 experiment summary'!A:B,2,FALSE)</f>
        <v>Additional predictions initialized in 01,02..09</v>
      </c>
      <c r="F112" s="166" t="str">
        <f>VLOOKUP($C112,'CCSM CMIP5 experiment summary'!A:C,3,FALSE)</f>
        <v>decadal-XXXX</v>
      </c>
      <c r="G112" s="181" t="s">
        <v>3108</v>
      </c>
      <c r="H112" s="167" t="str">
        <f>VLOOKUP($C112,'CCSM CMIP5 experiment summary'!A:H,7)</f>
        <v>CVWG/Tribbia</v>
      </c>
      <c r="I112" s="181" t="str">
        <f>VLOOKUP($C112,'CCSM CMIP5 experiment summary'!A:M,12,FALSE)</f>
        <v>0.5x1CN</v>
      </c>
      <c r="J112" s="168" t="s">
        <v>2845</v>
      </c>
      <c r="K112" s="169">
        <v>2001</v>
      </c>
      <c r="L112" s="170">
        <v>2011</v>
      </c>
      <c r="M112" s="164" t="s">
        <v>2995</v>
      </c>
      <c r="N112" s="168">
        <v>1</v>
      </c>
      <c r="O112" s="168">
        <f t="shared" si="9"/>
        <v>10</v>
      </c>
      <c r="P112" s="171">
        <f t="shared" si="7"/>
        <v>111</v>
      </c>
    </row>
    <row r="113" spans="1:16">
      <c r="A113" s="164" t="s">
        <v>3030</v>
      </c>
      <c r="B113" s="164" t="s">
        <v>2996</v>
      </c>
      <c r="C113" s="164" t="s">
        <v>3046</v>
      </c>
      <c r="D113" s="165">
        <f t="shared" si="10"/>
        <v>3</v>
      </c>
      <c r="E113" s="166" t="str">
        <f>VLOOKUP($C113,'CCSM CMIP5 experiment summary'!A:B,2,FALSE)</f>
        <v>Additional predictions initialized in 01,02..09</v>
      </c>
      <c r="F113" s="166" t="str">
        <f>VLOOKUP($C113,'CCSM CMIP5 experiment summary'!A:C,3,FALSE)</f>
        <v>decadal-XXXX</v>
      </c>
      <c r="G113" s="181" t="s">
        <v>3108</v>
      </c>
      <c r="H113" s="167" t="str">
        <f>VLOOKUP($C113,'CCSM CMIP5 experiment summary'!A:H,7)</f>
        <v>CVWG/Tribbia</v>
      </c>
      <c r="I113" s="181" t="str">
        <f>VLOOKUP($C113,'CCSM CMIP5 experiment summary'!A:M,12,FALSE)</f>
        <v>0.5x1CN</v>
      </c>
      <c r="J113" s="168" t="s">
        <v>2845</v>
      </c>
      <c r="K113" s="169">
        <v>2002</v>
      </c>
      <c r="L113" s="170">
        <v>2012</v>
      </c>
      <c r="M113" s="164" t="s">
        <v>2995</v>
      </c>
      <c r="N113" s="168">
        <v>1</v>
      </c>
      <c r="O113" s="168">
        <f t="shared" si="9"/>
        <v>10</v>
      </c>
      <c r="P113" s="171">
        <f t="shared" si="7"/>
        <v>112</v>
      </c>
    </row>
    <row r="114" spans="1:16">
      <c r="A114" s="164" t="s">
        <v>3030</v>
      </c>
      <c r="B114" s="164" t="s">
        <v>2996</v>
      </c>
      <c r="C114" s="164" t="s">
        <v>3046</v>
      </c>
      <c r="D114" s="165">
        <f t="shared" si="10"/>
        <v>4</v>
      </c>
      <c r="E114" s="166" t="str">
        <f>VLOOKUP($C114,'CCSM CMIP5 experiment summary'!A:B,2,FALSE)</f>
        <v>Additional predictions initialized in 01,02..09</v>
      </c>
      <c r="F114" s="166" t="str">
        <f>VLOOKUP($C114,'CCSM CMIP5 experiment summary'!A:C,3,FALSE)</f>
        <v>decadal-XXXX</v>
      </c>
      <c r="G114" s="181" t="s">
        <v>3108</v>
      </c>
      <c r="H114" s="167" t="str">
        <f>VLOOKUP($C114,'CCSM CMIP5 experiment summary'!A:H,7)</f>
        <v>CVWG/Tribbia</v>
      </c>
      <c r="I114" s="181" t="str">
        <f>VLOOKUP($C114,'CCSM CMIP5 experiment summary'!A:M,12,FALSE)</f>
        <v>0.5x1CN</v>
      </c>
      <c r="J114" s="168" t="s">
        <v>2845</v>
      </c>
      <c r="K114" s="169">
        <v>2003</v>
      </c>
      <c r="L114" s="170">
        <v>2013</v>
      </c>
      <c r="M114" s="164" t="s">
        <v>2995</v>
      </c>
      <c r="N114" s="168">
        <v>1</v>
      </c>
      <c r="O114" s="168">
        <f t="shared" si="9"/>
        <v>10</v>
      </c>
      <c r="P114" s="171">
        <f t="shared" si="7"/>
        <v>113</v>
      </c>
    </row>
    <row r="115" spans="1:16">
      <c r="A115" s="164" t="s">
        <v>3030</v>
      </c>
      <c r="B115" s="164" t="s">
        <v>2996</v>
      </c>
      <c r="C115" s="164" t="s">
        <v>3046</v>
      </c>
      <c r="D115" s="165">
        <f t="shared" si="10"/>
        <v>5</v>
      </c>
      <c r="E115" s="166" t="str">
        <f>VLOOKUP($C115,'CCSM CMIP5 experiment summary'!A:B,2,FALSE)</f>
        <v>Additional predictions initialized in 01,02..09</v>
      </c>
      <c r="F115" s="166" t="str">
        <f>VLOOKUP($C115,'CCSM CMIP5 experiment summary'!A:C,3,FALSE)</f>
        <v>decadal-XXXX</v>
      </c>
      <c r="G115" s="181" t="s">
        <v>3108</v>
      </c>
      <c r="H115" s="167" t="str">
        <f>VLOOKUP($C115,'CCSM CMIP5 experiment summary'!A:H,7)</f>
        <v>CVWG/Tribbia</v>
      </c>
      <c r="I115" s="181" t="str">
        <f>VLOOKUP($C115,'CCSM CMIP5 experiment summary'!A:M,12,FALSE)</f>
        <v>0.5x1CN</v>
      </c>
      <c r="J115" s="168" t="s">
        <v>2845</v>
      </c>
      <c r="K115" s="169">
        <v>2004</v>
      </c>
      <c r="L115" s="170">
        <v>2014</v>
      </c>
      <c r="M115" s="164" t="s">
        <v>2995</v>
      </c>
      <c r="N115" s="168">
        <v>1</v>
      </c>
      <c r="O115" s="168">
        <f t="shared" si="9"/>
        <v>10</v>
      </c>
      <c r="P115" s="171">
        <f t="shared" si="7"/>
        <v>114</v>
      </c>
    </row>
    <row r="116" spans="1:16">
      <c r="A116" s="164" t="s">
        <v>3030</v>
      </c>
      <c r="B116" s="164" t="s">
        <v>2996</v>
      </c>
      <c r="C116" s="164" t="s">
        <v>3046</v>
      </c>
      <c r="D116" s="165">
        <f t="shared" si="10"/>
        <v>6</v>
      </c>
      <c r="E116" s="166" t="str">
        <f>VLOOKUP($C116,'CCSM CMIP5 experiment summary'!A:B,2,FALSE)</f>
        <v>Additional predictions initialized in 01,02..09</v>
      </c>
      <c r="F116" s="166" t="str">
        <f>VLOOKUP($C116,'CCSM CMIP5 experiment summary'!A:C,3,FALSE)</f>
        <v>decadal-XXXX</v>
      </c>
      <c r="G116" s="181" t="s">
        <v>3108</v>
      </c>
      <c r="H116" s="167" t="str">
        <f>VLOOKUP($C116,'CCSM CMIP5 experiment summary'!A:H,7)</f>
        <v>CVWG/Tribbia</v>
      </c>
      <c r="I116" s="181" t="str">
        <f>VLOOKUP($C116,'CCSM CMIP5 experiment summary'!A:M,12,FALSE)</f>
        <v>0.5x1CN</v>
      </c>
      <c r="J116" s="168" t="s">
        <v>2845</v>
      </c>
      <c r="K116" s="169">
        <v>2005</v>
      </c>
      <c r="L116" s="170">
        <v>2015</v>
      </c>
      <c r="M116" s="164" t="s">
        <v>2995</v>
      </c>
      <c r="N116" s="168">
        <v>1</v>
      </c>
      <c r="O116" s="168">
        <f t="shared" si="9"/>
        <v>10</v>
      </c>
      <c r="P116" s="171">
        <f t="shared" si="7"/>
        <v>115</v>
      </c>
    </row>
    <row r="117" spans="1:16">
      <c r="A117" s="164" t="s">
        <v>3030</v>
      </c>
      <c r="B117" s="164" t="s">
        <v>2996</v>
      </c>
      <c r="C117" s="164" t="s">
        <v>3046</v>
      </c>
      <c r="D117" s="165">
        <f t="shared" si="10"/>
        <v>7</v>
      </c>
      <c r="E117" s="166" t="str">
        <f>VLOOKUP($C117,'CCSM CMIP5 experiment summary'!A:B,2,FALSE)</f>
        <v>Additional predictions initialized in 01,02..09</v>
      </c>
      <c r="F117" s="166" t="str">
        <f>VLOOKUP($C117,'CCSM CMIP5 experiment summary'!A:C,3,FALSE)</f>
        <v>decadal-XXXX</v>
      </c>
      <c r="G117" s="181" t="s">
        <v>3108</v>
      </c>
      <c r="H117" s="167" t="str">
        <f>VLOOKUP($C117,'CCSM CMIP5 experiment summary'!A:H,7)</f>
        <v>CVWG/Tribbia</v>
      </c>
      <c r="I117" s="181" t="str">
        <f>VLOOKUP($C117,'CCSM CMIP5 experiment summary'!A:M,12,FALSE)</f>
        <v>0.5x1CN</v>
      </c>
      <c r="J117" s="168" t="s">
        <v>2845</v>
      </c>
      <c r="K117" s="169">
        <v>2006</v>
      </c>
      <c r="L117" s="170">
        <v>2016</v>
      </c>
      <c r="M117" s="164" t="s">
        <v>2995</v>
      </c>
      <c r="N117" s="168">
        <v>1</v>
      </c>
      <c r="O117" s="168">
        <f t="shared" si="9"/>
        <v>10</v>
      </c>
      <c r="P117" s="171">
        <f t="shared" si="7"/>
        <v>116</v>
      </c>
    </row>
    <row r="118" spans="1:16">
      <c r="A118" s="164" t="s">
        <v>3030</v>
      </c>
      <c r="B118" s="164" t="s">
        <v>2996</v>
      </c>
      <c r="C118" s="164" t="s">
        <v>3046</v>
      </c>
      <c r="D118" s="165">
        <f t="shared" si="10"/>
        <v>8</v>
      </c>
      <c r="E118" s="166" t="str">
        <f>VLOOKUP($C118,'CCSM CMIP5 experiment summary'!A:B,2,FALSE)</f>
        <v>Additional predictions initialized in 01,02..09</v>
      </c>
      <c r="F118" s="166" t="str">
        <f>VLOOKUP($C118,'CCSM CMIP5 experiment summary'!A:C,3,FALSE)</f>
        <v>decadal-XXXX</v>
      </c>
      <c r="G118" s="181" t="s">
        <v>3108</v>
      </c>
      <c r="H118" s="167" t="str">
        <f>VLOOKUP($C118,'CCSM CMIP5 experiment summary'!A:H,7)</f>
        <v>CVWG/Tribbia</v>
      </c>
      <c r="I118" s="181" t="str">
        <f>VLOOKUP($C118,'CCSM CMIP5 experiment summary'!A:M,12,FALSE)</f>
        <v>0.5x1CN</v>
      </c>
      <c r="J118" s="168" t="s">
        <v>2845</v>
      </c>
      <c r="K118" s="169">
        <v>2007</v>
      </c>
      <c r="L118" s="170">
        <v>2017</v>
      </c>
      <c r="M118" s="164" t="s">
        <v>2995</v>
      </c>
      <c r="N118" s="168">
        <v>1</v>
      </c>
      <c r="O118" s="168">
        <f t="shared" si="9"/>
        <v>10</v>
      </c>
      <c r="P118" s="171">
        <f t="shared" si="7"/>
        <v>117</v>
      </c>
    </row>
    <row r="119" spans="1:16">
      <c r="A119" s="164" t="s">
        <v>3030</v>
      </c>
      <c r="B119" s="164" t="s">
        <v>2996</v>
      </c>
      <c r="C119" s="164" t="s">
        <v>3046</v>
      </c>
      <c r="D119" s="165">
        <f t="shared" si="10"/>
        <v>9</v>
      </c>
      <c r="E119" s="166" t="str">
        <f>VLOOKUP($C119,'CCSM CMIP5 experiment summary'!A:B,2,FALSE)</f>
        <v>Additional predictions initialized in 01,02..09</v>
      </c>
      <c r="F119" s="166" t="str">
        <f>VLOOKUP($C119,'CCSM CMIP5 experiment summary'!A:C,3,FALSE)</f>
        <v>decadal-XXXX</v>
      </c>
      <c r="G119" s="181" t="s">
        <v>3108</v>
      </c>
      <c r="H119" s="167" t="str">
        <f>VLOOKUP($C119,'CCSM CMIP5 experiment summary'!A:H,7)</f>
        <v>CVWG/Tribbia</v>
      </c>
      <c r="I119" s="181" t="str">
        <f>VLOOKUP($C119,'CCSM CMIP5 experiment summary'!A:M,12,FALSE)</f>
        <v>0.5x1CN</v>
      </c>
      <c r="J119" s="168" t="s">
        <v>2845</v>
      </c>
      <c r="K119" s="169">
        <v>2008</v>
      </c>
      <c r="L119" s="170">
        <v>2018</v>
      </c>
      <c r="M119" s="164" t="s">
        <v>2995</v>
      </c>
      <c r="N119" s="168">
        <v>1</v>
      </c>
      <c r="O119" s="168">
        <f t="shared" si="9"/>
        <v>10</v>
      </c>
      <c r="P119" s="171">
        <f t="shared" si="7"/>
        <v>118</v>
      </c>
    </row>
    <row r="120" spans="1:16">
      <c r="A120" s="164" t="s">
        <v>3030</v>
      </c>
      <c r="B120" s="164" t="s">
        <v>2996</v>
      </c>
      <c r="C120" s="164" t="s">
        <v>3046</v>
      </c>
      <c r="D120" s="165">
        <f t="shared" si="10"/>
        <v>10</v>
      </c>
      <c r="E120" s="166" t="str">
        <f>VLOOKUP($C120,'CCSM CMIP5 experiment summary'!A:B,2,FALSE)</f>
        <v>Additional predictions initialized in 01,02..09</v>
      </c>
      <c r="F120" s="166" t="str">
        <f>VLOOKUP($C120,'CCSM CMIP5 experiment summary'!A:C,3,FALSE)</f>
        <v>decadal-XXXX</v>
      </c>
      <c r="G120" s="181" t="s">
        <v>3108</v>
      </c>
      <c r="H120" s="167" t="str">
        <f>VLOOKUP($C120,'CCSM CMIP5 experiment summary'!A:H,7)</f>
        <v>CVWG/Tribbia</v>
      </c>
      <c r="I120" s="181" t="str">
        <f>VLOOKUP($C120,'CCSM CMIP5 experiment summary'!A:M,12,FALSE)</f>
        <v>0.5x1CN</v>
      </c>
      <c r="J120" s="168" t="s">
        <v>2845</v>
      </c>
      <c r="K120" s="169">
        <v>2009</v>
      </c>
      <c r="L120" s="170">
        <v>2019</v>
      </c>
      <c r="M120" s="164" t="s">
        <v>2995</v>
      </c>
      <c r="N120" s="168">
        <v>1</v>
      </c>
      <c r="O120" s="168">
        <f t="shared" si="9"/>
        <v>10</v>
      </c>
      <c r="P120" s="171">
        <f t="shared" si="7"/>
        <v>119</v>
      </c>
    </row>
    <row r="121" spans="1:16">
      <c r="A121" s="164" t="s">
        <v>3030</v>
      </c>
      <c r="B121" s="164" t="s">
        <v>2996</v>
      </c>
      <c r="C121" s="164" t="s">
        <v>3073</v>
      </c>
      <c r="D121" s="165">
        <f>D40+1</f>
        <v>10</v>
      </c>
      <c r="E121" s="166" t="str">
        <f>VLOOKUP($C121,'CCSM CMIP5 experiment summary'!A:B,2,FALSE)</f>
        <v>Add'l 30 year initialized hindcasts &amp; predictions</v>
      </c>
      <c r="F121" s="166" t="str">
        <f>VLOOKUP($C121,'CCSM CMIP5 experiment summary'!A:C,3,FALSE)</f>
        <v>decadal-XXXX</v>
      </c>
      <c r="G121" s="181" t="s">
        <v>3108</v>
      </c>
      <c r="H121" s="167" t="str">
        <f>VLOOKUP($C121,'CCSM CMIP5 experiment summary'!A:H,7)</f>
        <v>CVWG/Tribbia</v>
      </c>
      <c r="I121" s="181" t="str">
        <f>VLOOKUP($C121,'CCSM CMIP5 experiment summary'!A:M,12,FALSE)</f>
        <v>0.5x1CN</v>
      </c>
      <c r="J121" s="168" t="s">
        <v>2845</v>
      </c>
      <c r="K121" s="169">
        <v>1960</v>
      </c>
      <c r="L121" s="170">
        <v>1990</v>
      </c>
      <c r="M121" s="164" t="s">
        <v>2995</v>
      </c>
      <c r="N121" s="168">
        <v>1</v>
      </c>
      <c r="O121" s="168">
        <f t="shared" si="9"/>
        <v>30</v>
      </c>
      <c r="P121" s="171">
        <f t="shared" si="7"/>
        <v>120</v>
      </c>
    </row>
    <row r="122" spans="1:16">
      <c r="A122" s="164" t="s">
        <v>3030</v>
      </c>
      <c r="B122" s="164" t="s">
        <v>2996</v>
      </c>
      <c r="C122" s="164" t="s">
        <v>3073</v>
      </c>
      <c r="D122" s="165">
        <f t="shared" ref="D122:D141" si="11">D121+1</f>
        <v>11</v>
      </c>
      <c r="E122" s="166" t="str">
        <f>VLOOKUP($C122,'CCSM CMIP5 experiment summary'!A:B,2,FALSE)</f>
        <v>Add'l 30 year initialized hindcasts &amp; predictions</v>
      </c>
      <c r="F122" s="166" t="str">
        <f>VLOOKUP($C122,'CCSM CMIP5 experiment summary'!A:C,3,FALSE)</f>
        <v>decadal-XXXX</v>
      </c>
      <c r="G122" s="181" t="s">
        <v>3108</v>
      </c>
      <c r="H122" s="167" t="str">
        <f>VLOOKUP($C122,'CCSM CMIP5 experiment summary'!A:H,7)</f>
        <v>CVWG/Tribbia</v>
      </c>
      <c r="I122" s="181" t="str">
        <f>VLOOKUP($C122,'CCSM CMIP5 experiment summary'!A:M,12,FALSE)</f>
        <v>0.5x1CN</v>
      </c>
      <c r="J122" s="168" t="s">
        <v>2845</v>
      </c>
      <c r="K122" s="169">
        <v>1960</v>
      </c>
      <c r="L122" s="170">
        <v>1990</v>
      </c>
      <c r="M122" s="164" t="s">
        <v>2995</v>
      </c>
      <c r="N122" s="168">
        <v>1</v>
      </c>
      <c r="O122" s="168">
        <f t="shared" si="9"/>
        <v>30</v>
      </c>
      <c r="P122" s="171">
        <f t="shared" si="7"/>
        <v>121</v>
      </c>
    </row>
    <row r="123" spans="1:16">
      <c r="A123" s="164" t="s">
        <v>3030</v>
      </c>
      <c r="B123" s="164" t="s">
        <v>2996</v>
      </c>
      <c r="C123" s="164" t="s">
        <v>3073</v>
      </c>
      <c r="D123" s="165">
        <f t="shared" si="11"/>
        <v>12</v>
      </c>
      <c r="E123" s="166" t="str">
        <f>VLOOKUP($C123,'CCSM CMIP5 experiment summary'!A:B,2,FALSE)</f>
        <v>Add'l 30 year initialized hindcasts &amp; predictions</v>
      </c>
      <c r="F123" s="166" t="str">
        <f>VLOOKUP($C123,'CCSM CMIP5 experiment summary'!A:C,3,FALSE)</f>
        <v>decadal-XXXX</v>
      </c>
      <c r="G123" s="181" t="s">
        <v>3108</v>
      </c>
      <c r="H123" s="167" t="str">
        <f>VLOOKUP($C123,'CCSM CMIP5 experiment summary'!A:H,7)</f>
        <v>CVWG/Tribbia</v>
      </c>
      <c r="I123" s="181" t="str">
        <f>VLOOKUP($C123,'CCSM CMIP5 experiment summary'!A:M,12,FALSE)</f>
        <v>0.5x1CN</v>
      </c>
      <c r="J123" s="168" t="s">
        <v>2845</v>
      </c>
      <c r="K123" s="169">
        <v>1960</v>
      </c>
      <c r="L123" s="170">
        <v>1990</v>
      </c>
      <c r="M123" s="164" t="s">
        <v>2995</v>
      </c>
      <c r="N123" s="168">
        <v>1</v>
      </c>
      <c r="O123" s="168">
        <f t="shared" si="9"/>
        <v>30</v>
      </c>
      <c r="P123" s="171">
        <f t="shared" si="7"/>
        <v>122</v>
      </c>
    </row>
    <row r="124" spans="1:16">
      <c r="A124" s="164" t="s">
        <v>3030</v>
      </c>
      <c r="B124" s="164" t="s">
        <v>2996</v>
      </c>
      <c r="C124" s="164" t="s">
        <v>3073</v>
      </c>
      <c r="D124" s="165">
        <f t="shared" si="11"/>
        <v>13</v>
      </c>
      <c r="E124" s="166" t="str">
        <f>VLOOKUP($C124,'CCSM CMIP5 experiment summary'!A:B,2,FALSE)</f>
        <v>Add'l 30 year initialized hindcasts &amp; predictions</v>
      </c>
      <c r="F124" s="166" t="str">
        <f>VLOOKUP($C124,'CCSM CMIP5 experiment summary'!A:C,3,FALSE)</f>
        <v>decadal-XXXX</v>
      </c>
      <c r="G124" s="181" t="s">
        <v>3108</v>
      </c>
      <c r="H124" s="167" t="str">
        <f>VLOOKUP($C124,'CCSM CMIP5 experiment summary'!A:H,7)</f>
        <v>CVWG/Tribbia</v>
      </c>
      <c r="I124" s="181" t="str">
        <f>VLOOKUP($C124,'CCSM CMIP5 experiment summary'!A:M,12,FALSE)</f>
        <v>0.5x1CN</v>
      </c>
      <c r="J124" s="168" t="s">
        <v>2845</v>
      </c>
      <c r="K124" s="169">
        <v>1960</v>
      </c>
      <c r="L124" s="170">
        <v>1990</v>
      </c>
      <c r="M124" s="164" t="s">
        <v>2995</v>
      </c>
      <c r="N124" s="168">
        <v>1</v>
      </c>
      <c r="O124" s="168">
        <f t="shared" si="9"/>
        <v>30</v>
      </c>
      <c r="P124" s="171">
        <f t="shared" si="7"/>
        <v>123</v>
      </c>
    </row>
    <row r="125" spans="1:16">
      <c r="A125" s="164" t="s">
        <v>3030</v>
      </c>
      <c r="B125" s="164" t="s">
        <v>2996</v>
      </c>
      <c r="C125" s="164" t="s">
        <v>3073</v>
      </c>
      <c r="D125" s="165">
        <f t="shared" si="11"/>
        <v>14</v>
      </c>
      <c r="E125" s="166" t="str">
        <f>VLOOKUP($C125,'CCSM CMIP5 experiment summary'!A:B,2,FALSE)</f>
        <v>Add'l 30 year initialized hindcasts &amp; predictions</v>
      </c>
      <c r="F125" s="166" t="str">
        <f>VLOOKUP($C125,'CCSM CMIP5 experiment summary'!A:C,3,FALSE)</f>
        <v>decadal-XXXX</v>
      </c>
      <c r="G125" s="181" t="s">
        <v>3108</v>
      </c>
      <c r="H125" s="167" t="str">
        <f>VLOOKUP($C125,'CCSM CMIP5 experiment summary'!A:H,7)</f>
        <v>CVWG/Tribbia</v>
      </c>
      <c r="I125" s="181" t="str">
        <f>VLOOKUP($C125,'CCSM CMIP5 experiment summary'!A:M,12,FALSE)</f>
        <v>0.5x1CN</v>
      </c>
      <c r="J125" s="168" t="s">
        <v>2845</v>
      </c>
      <c r="K125" s="169">
        <v>1960</v>
      </c>
      <c r="L125" s="170">
        <v>1990</v>
      </c>
      <c r="M125" s="164" t="s">
        <v>2995</v>
      </c>
      <c r="N125" s="168">
        <v>1</v>
      </c>
      <c r="O125" s="168">
        <f t="shared" si="9"/>
        <v>30</v>
      </c>
      <c r="P125" s="171">
        <f t="shared" si="7"/>
        <v>124</v>
      </c>
    </row>
    <row r="126" spans="1:16">
      <c r="A126" s="164" t="s">
        <v>3030</v>
      </c>
      <c r="B126" s="164" t="s">
        <v>2996</v>
      </c>
      <c r="C126" s="164" t="s">
        <v>3073</v>
      </c>
      <c r="D126" s="165">
        <f t="shared" si="11"/>
        <v>15</v>
      </c>
      <c r="E126" s="166" t="str">
        <f>VLOOKUP($C126,'CCSM CMIP5 experiment summary'!A:B,2,FALSE)</f>
        <v>Add'l 30 year initialized hindcasts &amp; predictions</v>
      </c>
      <c r="F126" s="166" t="str">
        <f>VLOOKUP($C126,'CCSM CMIP5 experiment summary'!A:C,3,FALSE)</f>
        <v>decadal-XXXX</v>
      </c>
      <c r="G126" s="181" t="s">
        <v>3108</v>
      </c>
      <c r="H126" s="167" t="str">
        <f>VLOOKUP($C126,'CCSM CMIP5 experiment summary'!A:H,7)</f>
        <v>CVWG/Tribbia</v>
      </c>
      <c r="I126" s="181" t="str">
        <f>VLOOKUP($C126,'CCSM CMIP5 experiment summary'!A:M,12,FALSE)</f>
        <v>0.5x1CN</v>
      </c>
      <c r="J126" s="168" t="s">
        <v>2845</v>
      </c>
      <c r="K126" s="169">
        <v>1960</v>
      </c>
      <c r="L126" s="170">
        <v>1990</v>
      </c>
      <c r="M126" s="164" t="s">
        <v>2995</v>
      </c>
      <c r="N126" s="168">
        <v>1</v>
      </c>
      <c r="O126" s="168">
        <f t="shared" si="9"/>
        <v>30</v>
      </c>
      <c r="P126" s="171">
        <f t="shared" si="7"/>
        <v>125</v>
      </c>
    </row>
    <row r="127" spans="1:16">
      <c r="A127" s="164" t="s">
        <v>3030</v>
      </c>
      <c r="B127" s="164" t="s">
        <v>2996</v>
      </c>
      <c r="C127" s="164" t="s">
        <v>3073</v>
      </c>
      <c r="D127" s="165">
        <f t="shared" si="11"/>
        <v>16</v>
      </c>
      <c r="E127" s="166" t="str">
        <f>VLOOKUP($C127,'CCSM CMIP5 experiment summary'!A:B,2,FALSE)</f>
        <v>Add'l 30 year initialized hindcasts &amp; predictions</v>
      </c>
      <c r="F127" s="166" t="str">
        <f>VLOOKUP($C127,'CCSM CMIP5 experiment summary'!A:C,3,FALSE)</f>
        <v>decadal-XXXX</v>
      </c>
      <c r="G127" s="181" t="s">
        <v>3108</v>
      </c>
      <c r="H127" s="167" t="str">
        <f>VLOOKUP($C127,'CCSM CMIP5 experiment summary'!A:H,7)</f>
        <v>CVWG/Tribbia</v>
      </c>
      <c r="I127" s="181" t="str">
        <f>VLOOKUP($C127,'CCSM CMIP5 experiment summary'!A:M,12,FALSE)</f>
        <v>0.5x1CN</v>
      </c>
      <c r="J127" s="168" t="s">
        <v>2845</v>
      </c>
      <c r="K127" s="169">
        <v>1960</v>
      </c>
      <c r="L127" s="170">
        <v>1990</v>
      </c>
      <c r="M127" s="164" t="s">
        <v>2995</v>
      </c>
      <c r="N127" s="168">
        <v>1</v>
      </c>
      <c r="O127" s="168">
        <f t="shared" si="9"/>
        <v>30</v>
      </c>
      <c r="P127" s="171">
        <f t="shared" si="7"/>
        <v>126</v>
      </c>
    </row>
    <row r="128" spans="1:16">
      <c r="A128" s="164" t="s">
        <v>3030</v>
      </c>
      <c r="B128" s="164" t="s">
        <v>2996</v>
      </c>
      <c r="C128" s="164" t="s">
        <v>3073</v>
      </c>
      <c r="D128" s="165">
        <f t="shared" si="11"/>
        <v>17</v>
      </c>
      <c r="E128" s="166" t="str">
        <f>VLOOKUP($C128,'CCSM CMIP5 experiment summary'!A:B,2,FALSE)</f>
        <v>Add'l 30 year initialized hindcasts &amp; predictions</v>
      </c>
      <c r="F128" s="166" t="str">
        <f>VLOOKUP($C128,'CCSM CMIP5 experiment summary'!A:C,3,FALSE)</f>
        <v>decadal-XXXX</v>
      </c>
      <c r="G128" s="181" t="s">
        <v>3108</v>
      </c>
      <c r="H128" s="167" t="str">
        <f>VLOOKUP($C128,'CCSM CMIP5 experiment summary'!A:H,7)</f>
        <v>CVWG/Tribbia</v>
      </c>
      <c r="I128" s="181" t="str">
        <f>VLOOKUP($C128,'CCSM CMIP5 experiment summary'!A:M,12,FALSE)</f>
        <v>0.5x1CN</v>
      </c>
      <c r="J128" s="168" t="s">
        <v>2845</v>
      </c>
      <c r="K128" s="169">
        <v>1980</v>
      </c>
      <c r="L128" s="170">
        <v>2010</v>
      </c>
      <c r="M128" s="164" t="s">
        <v>2995</v>
      </c>
      <c r="N128" s="168">
        <v>1</v>
      </c>
      <c r="O128" s="168">
        <f t="shared" si="9"/>
        <v>30</v>
      </c>
      <c r="P128" s="171">
        <f t="shared" si="7"/>
        <v>127</v>
      </c>
    </row>
    <row r="129" spans="1:16">
      <c r="A129" s="164" t="s">
        <v>3030</v>
      </c>
      <c r="B129" s="164" t="s">
        <v>2996</v>
      </c>
      <c r="C129" s="164" t="s">
        <v>3073</v>
      </c>
      <c r="D129" s="165">
        <f t="shared" si="11"/>
        <v>18</v>
      </c>
      <c r="E129" s="166" t="str">
        <f>VLOOKUP($C129,'CCSM CMIP5 experiment summary'!A:B,2,FALSE)</f>
        <v>Add'l 30 year initialized hindcasts &amp; predictions</v>
      </c>
      <c r="F129" s="166" t="str">
        <f>VLOOKUP($C129,'CCSM CMIP5 experiment summary'!A:C,3,FALSE)</f>
        <v>decadal-XXXX</v>
      </c>
      <c r="G129" s="181" t="s">
        <v>3108</v>
      </c>
      <c r="H129" s="167" t="str">
        <f>VLOOKUP($C129,'CCSM CMIP5 experiment summary'!A:H,7)</f>
        <v>CVWG/Tribbia</v>
      </c>
      <c r="I129" s="181" t="str">
        <f>VLOOKUP($C129,'CCSM CMIP5 experiment summary'!A:M,12,FALSE)</f>
        <v>0.5x1CN</v>
      </c>
      <c r="J129" s="168" t="s">
        <v>2845</v>
      </c>
      <c r="K129" s="169">
        <v>1980</v>
      </c>
      <c r="L129" s="170">
        <v>2010</v>
      </c>
      <c r="M129" s="164" t="s">
        <v>2995</v>
      </c>
      <c r="N129" s="168">
        <v>1</v>
      </c>
      <c r="O129" s="168">
        <f t="shared" si="9"/>
        <v>30</v>
      </c>
      <c r="P129" s="171">
        <f t="shared" si="7"/>
        <v>128</v>
      </c>
    </row>
    <row r="130" spans="1:16">
      <c r="A130" s="164" t="s">
        <v>3030</v>
      </c>
      <c r="B130" s="164" t="s">
        <v>2996</v>
      </c>
      <c r="C130" s="164" t="s">
        <v>3073</v>
      </c>
      <c r="D130" s="165">
        <f t="shared" si="11"/>
        <v>19</v>
      </c>
      <c r="E130" s="166" t="str">
        <f>VLOOKUP($C130,'CCSM CMIP5 experiment summary'!A:B,2,FALSE)</f>
        <v>Add'l 30 year initialized hindcasts &amp; predictions</v>
      </c>
      <c r="F130" s="166" t="str">
        <f>VLOOKUP($C130,'CCSM CMIP5 experiment summary'!A:C,3,FALSE)</f>
        <v>decadal-XXXX</v>
      </c>
      <c r="G130" s="181" t="s">
        <v>3108</v>
      </c>
      <c r="H130" s="167" t="str">
        <f>VLOOKUP($C130,'CCSM CMIP5 experiment summary'!A:H,7)</f>
        <v>CVWG/Tribbia</v>
      </c>
      <c r="I130" s="181" t="str">
        <f>VLOOKUP($C130,'CCSM CMIP5 experiment summary'!A:M,12,FALSE)</f>
        <v>0.5x1CN</v>
      </c>
      <c r="J130" s="168" t="s">
        <v>2845</v>
      </c>
      <c r="K130" s="169">
        <v>1980</v>
      </c>
      <c r="L130" s="170">
        <v>2010</v>
      </c>
      <c r="M130" s="164" t="s">
        <v>2995</v>
      </c>
      <c r="N130" s="168">
        <v>1</v>
      </c>
      <c r="O130" s="168">
        <f t="shared" ref="O130:O151" si="12">$L130-$K130</f>
        <v>30</v>
      </c>
      <c r="P130" s="171">
        <f t="shared" si="7"/>
        <v>129</v>
      </c>
    </row>
    <row r="131" spans="1:16">
      <c r="A131" s="164" t="s">
        <v>3030</v>
      </c>
      <c r="B131" s="164" t="s">
        <v>2996</v>
      </c>
      <c r="C131" s="164" t="s">
        <v>3073</v>
      </c>
      <c r="D131" s="165">
        <f t="shared" si="11"/>
        <v>20</v>
      </c>
      <c r="E131" s="166" t="str">
        <f>VLOOKUP($C131,'CCSM CMIP5 experiment summary'!A:B,2,FALSE)</f>
        <v>Add'l 30 year initialized hindcasts &amp; predictions</v>
      </c>
      <c r="F131" s="166" t="str">
        <f>VLOOKUP($C131,'CCSM CMIP5 experiment summary'!A:C,3,FALSE)</f>
        <v>decadal-XXXX</v>
      </c>
      <c r="G131" s="181" t="s">
        <v>3108</v>
      </c>
      <c r="H131" s="167" t="str">
        <f>VLOOKUP($C131,'CCSM CMIP5 experiment summary'!A:H,7)</f>
        <v>CVWG/Tribbia</v>
      </c>
      <c r="I131" s="181" t="str">
        <f>VLOOKUP($C131,'CCSM CMIP5 experiment summary'!A:M,12,FALSE)</f>
        <v>0.5x1CN</v>
      </c>
      <c r="J131" s="168" t="s">
        <v>2845</v>
      </c>
      <c r="K131" s="169">
        <v>1980</v>
      </c>
      <c r="L131" s="170">
        <v>2010</v>
      </c>
      <c r="M131" s="164" t="s">
        <v>2995</v>
      </c>
      <c r="N131" s="168">
        <v>1</v>
      </c>
      <c r="O131" s="168">
        <f t="shared" si="12"/>
        <v>30</v>
      </c>
      <c r="P131" s="171">
        <f t="shared" ref="P131:P194" si="13">P130+1</f>
        <v>130</v>
      </c>
    </row>
    <row r="132" spans="1:16">
      <c r="A132" s="164" t="s">
        <v>3030</v>
      </c>
      <c r="B132" s="164" t="s">
        <v>2996</v>
      </c>
      <c r="C132" s="164" t="s">
        <v>3073</v>
      </c>
      <c r="D132" s="165">
        <f t="shared" si="11"/>
        <v>21</v>
      </c>
      <c r="E132" s="166" t="str">
        <f>VLOOKUP($C132,'CCSM CMIP5 experiment summary'!A:B,2,FALSE)</f>
        <v>Add'l 30 year initialized hindcasts &amp; predictions</v>
      </c>
      <c r="F132" s="166" t="str">
        <f>VLOOKUP($C132,'CCSM CMIP5 experiment summary'!A:C,3,FALSE)</f>
        <v>decadal-XXXX</v>
      </c>
      <c r="G132" s="181" t="s">
        <v>3108</v>
      </c>
      <c r="H132" s="167" t="str">
        <f>VLOOKUP($C132,'CCSM CMIP5 experiment summary'!A:H,7)</f>
        <v>CVWG/Tribbia</v>
      </c>
      <c r="I132" s="181" t="str">
        <f>VLOOKUP($C132,'CCSM CMIP5 experiment summary'!A:M,12,FALSE)</f>
        <v>0.5x1CN</v>
      </c>
      <c r="J132" s="168" t="s">
        <v>2845</v>
      </c>
      <c r="K132" s="169">
        <v>1980</v>
      </c>
      <c r="L132" s="170">
        <v>2010</v>
      </c>
      <c r="M132" s="164" t="s">
        <v>2995</v>
      </c>
      <c r="N132" s="168">
        <v>1</v>
      </c>
      <c r="O132" s="168">
        <f t="shared" si="12"/>
        <v>30</v>
      </c>
      <c r="P132" s="171">
        <f t="shared" si="13"/>
        <v>131</v>
      </c>
    </row>
    <row r="133" spans="1:16">
      <c r="A133" s="164" t="s">
        <v>3030</v>
      </c>
      <c r="B133" s="164" t="s">
        <v>2996</v>
      </c>
      <c r="C133" s="164" t="s">
        <v>3073</v>
      </c>
      <c r="D133" s="165">
        <f t="shared" si="11"/>
        <v>22</v>
      </c>
      <c r="E133" s="166" t="str">
        <f>VLOOKUP($C133,'CCSM CMIP5 experiment summary'!A:B,2,FALSE)</f>
        <v>Add'l 30 year initialized hindcasts &amp; predictions</v>
      </c>
      <c r="F133" s="166" t="str">
        <f>VLOOKUP($C133,'CCSM CMIP5 experiment summary'!A:C,3,FALSE)</f>
        <v>decadal-XXXX</v>
      </c>
      <c r="G133" s="181" t="s">
        <v>3108</v>
      </c>
      <c r="H133" s="167" t="str">
        <f>VLOOKUP($C133,'CCSM CMIP5 experiment summary'!A:H,7)</f>
        <v>CVWG/Tribbia</v>
      </c>
      <c r="I133" s="181" t="str">
        <f>VLOOKUP($C133,'CCSM CMIP5 experiment summary'!A:M,12,FALSE)</f>
        <v>0.5x1CN</v>
      </c>
      <c r="J133" s="168" t="s">
        <v>2845</v>
      </c>
      <c r="K133" s="169">
        <v>1980</v>
      </c>
      <c r="L133" s="170">
        <v>2010</v>
      </c>
      <c r="M133" s="164" t="s">
        <v>2995</v>
      </c>
      <c r="N133" s="168">
        <v>1</v>
      </c>
      <c r="O133" s="168">
        <f t="shared" si="12"/>
        <v>30</v>
      </c>
      <c r="P133" s="171">
        <f t="shared" si="13"/>
        <v>132</v>
      </c>
    </row>
    <row r="134" spans="1:16">
      <c r="A134" s="164" t="s">
        <v>3030</v>
      </c>
      <c r="B134" s="164" t="s">
        <v>2996</v>
      </c>
      <c r="C134" s="164" t="s">
        <v>3073</v>
      </c>
      <c r="D134" s="165">
        <f t="shared" si="11"/>
        <v>23</v>
      </c>
      <c r="E134" s="166" t="str">
        <f>VLOOKUP($C134,'CCSM CMIP5 experiment summary'!A:B,2,FALSE)</f>
        <v>Add'l 30 year initialized hindcasts &amp; predictions</v>
      </c>
      <c r="F134" s="166" t="str">
        <f>VLOOKUP($C134,'CCSM CMIP5 experiment summary'!A:C,3,FALSE)</f>
        <v>decadal-XXXX</v>
      </c>
      <c r="G134" s="181" t="s">
        <v>3108</v>
      </c>
      <c r="H134" s="167" t="str">
        <f>VLOOKUP($C134,'CCSM CMIP5 experiment summary'!A:H,7)</f>
        <v>CVWG/Tribbia</v>
      </c>
      <c r="I134" s="181" t="str">
        <f>VLOOKUP($C134,'CCSM CMIP5 experiment summary'!A:M,12,FALSE)</f>
        <v>0.5x1CN</v>
      </c>
      <c r="J134" s="168" t="s">
        <v>2845</v>
      </c>
      <c r="K134" s="169">
        <v>1980</v>
      </c>
      <c r="L134" s="170">
        <v>2010</v>
      </c>
      <c r="M134" s="164" t="s">
        <v>2995</v>
      </c>
      <c r="N134" s="168">
        <v>1</v>
      </c>
      <c r="O134" s="168">
        <f t="shared" si="12"/>
        <v>30</v>
      </c>
      <c r="P134" s="171">
        <f t="shared" si="13"/>
        <v>133</v>
      </c>
    </row>
    <row r="135" spans="1:16">
      <c r="A135" s="164" t="s">
        <v>3030</v>
      </c>
      <c r="B135" s="164" t="s">
        <v>2996</v>
      </c>
      <c r="C135" s="164" t="s">
        <v>3073</v>
      </c>
      <c r="D135" s="165">
        <f t="shared" si="11"/>
        <v>24</v>
      </c>
      <c r="E135" s="166" t="str">
        <f>VLOOKUP($C135,'CCSM CMIP5 experiment summary'!A:B,2,FALSE)</f>
        <v>Add'l 30 year initialized hindcasts &amp; predictions</v>
      </c>
      <c r="F135" s="166" t="str">
        <f>VLOOKUP($C135,'CCSM CMIP5 experiment summary'!A:C,3,FALSE)</f>
        <v>decadal-XXXX</v>
      </c>
      <c r="G135" s="181" t="s">
        <v>3108</v>
      </c>
      <c r="H135" s="167" t="str">
        <f>VLOOKUP($C135,'CCSM CMIP5 experiment summary'!A:H,7)</f>
        <v>CVWG/Tribbia</v>
      </c>
      <c r="I135" s="181" t="str">
        <f>VLOOKUP($C135,'CCSM CMIP5 experiment summary'!A:M,12,FALSE)</f>
        <v>0.5x1CN</v>
      </c>
      <c r="J135" s="168" t="s">
        <v>2845</v>
      </c>
      <c r="K135" s="169">
        <v>2005</v>
      </c>
      <c r="L135" s="170">
        <v>2035</v>
      </c>
      <c r="M135" s="164" t="s">
        <v>2995</v>
      </c>
      <c r="N135" s="168">
        <v>1</v>
      </c>
      <c r="O135" s="168">
        <f t="shared" si="12"/>
        <v>30</v>
      </c>
      <c r="P135" s="171">
        <f t="shared" si="13"/>
        <v>134</v>
      </c>
    </row>
    <row r="136" spans="1:16">
      <c r="A136" s="164" t="s">
        <v>3030</v>
      </c>
      <c r="B136" s="164" t="s">
        <v>2996</v>
      </c>
      <c r="C136" s="164" t="s">
        <v>3073</v>
      </c>
      <c r="D136" s="165">
        <f t="shared" si="11"/>
        <v>25</v>
      </c>
      <c r="E136" s="166" t="str">
        <f>VLOOKUP($C136,'CCSM CMIP5 experiment summary'!A:B,2,FALSE)</f>
        <v>Add'l 30 year initialized hindcasts &amp; predictions</v>
      </c>
      <c r="F136" s="166" t="str">
        <f>VLOOKUP($C136,'CCSM CMIP5 experiment summary'!A:C,3,FALSE)</f>
        <v>decadal-XXXX</v>
      </c>
      <c r="G136" s="181" t="s">
        <v>3108</v>
      </c>
      <c r="H136" s="167" t="str">
        <f>VLOOKUP($C136,'CCSM CMIP5 experiment summary'!A:H,7)</f>
        <v>CVWG/Tribbia</v>
      </c>
      <c r="I136" s="181" t="str">
        <f>VLOOKUP($C136,'CCSM CMIP5 experiment summary'!A:M,12,FALSE)</f>
        <v>0.5x1CN</v>
      </c>
      <c r="J136" s="168" t="s">
        <v>2845</v>
      </c>
      <c r="K136" s="169">
        <v>2005</v>
      </c>
      <c r="L136" s="170">
        <v>2035</v>
      </c>
      <c r="M136" s="164" t="s">
        <v>2995</v>
      </c>
      <c r="N136" s="168">
        <v>1</v>
      </c>
      <c r="O136" s="168">
        <f t="shared" si="12"/>
        <v>30</v>
      </c>
      <c r="P136" s="171">
        <f t="shared" si="13"/>
        <v>135</v>
      </c>
    </row>
    <row r="137" spans="1:16">
      <c r="A137" s="164" t="s">
        <v>3030</v>
      </c>
      <c r="B137" s="164" t="s">
        <v>2996</v>
      </c>
      <c r="C137" s="164" t="s">
        <v>3073</v>
      </c>
      <c r="D137" s="165">
        <f t="shared" si="11"/>
        <v>26</v>
      </c>
      <c r="E137" s="166" t="str">
        <f>VLOOKUP($C137,'CCSM CMIP5 experiment summary'!A:B,2,FALSE)</f>
        <v>Add'l 30 year initialized hindcasts &amp; predictions</v>
      </c>
      <c r="F137" s="166" t="str">
        <f>VLOOKUP($C137,'CCSM CMIP5 experiment summary'!A:C,3,FALSE)</f>
        <v>decadal-XXXX</v>
      </c>
      <c r="G137" s="181" t="s">
        <v>3108</v>
      </c>
      <c r="H137" s="167" t="str">
        <f>VLOOKUP($C137,'CCSM CMIP5 experiment summary'!A:H,7)</f>
        <v>CVWG/Tribbia</v>
      </c>
      <c r="I137" s="181" t="str">
        <f>VLOOKUP($C137,'CCSM CMIP5 experiment summary'!A:M,12,FALSE)</f>
        <v>0.5x1CN</v>
      </c>
      <c r="J137" s="168" t="s">
        <v>2845</v>
      </c>
      <c r="K137" s="169">
        <v>2005</v>
      </c>
      <c r="L137" s="170">
        <v>2035</v>
      </c>
      <c r="M137" s="164" t="s">
        <v>2995</v>
      </c>
      <c r="N137" s="168">
        <v>1</v>
      </c>
      <c r="O137" s="168">
        <f t="shared" si="12"/>
        <v>30</v>
      </c>
      <c r="P137" s="171">
        <f t="shared" si="13"/>
        <v>136</v>
      </c>
    </row>
    <row r="138" spans="1:16">
      <c r="A138" s="164" t="s">
        <v>3030</v>
      </c>
      <c r="B138" s="164" t="s">
        <v>2996</v>
      </c>
      <c r="C138" s="164" t="s">
        <v>3073</v>
      </c>
      <c r="D138" s="165">
        <f t="shared" si="11"/>
        <v>27</v>
      </c>
      <c r="E138" s="166" t="str">
        <f>VLOOKUP($C138,'CCSM CMIP5 experiment summary'!A:B,2,FALSE)</f>
        <v>Add'l 30 year initialized hindcasts &amp; predictions</v>
      </c>
      <c r="F138" s="166" t="str">
        <f>VLOOKUP($C138,'CCSM CMIP5 experiment summary'!A:C,3,FALSE)</f>
        <v>decadal-XXXX</v>
      </c>
      <c r="G138" s="181" t="s">
        <v>3108</v>
      </c>
      <c r="H138" s="167" t="str">
        <f>VLOOKUP($C138,'CCSM CMIP5 experiment summary'!A:H,7)</f>
        <v>CVWG/Tribbia</v>
      </c>
      <c r="I138" s="181" t="str">
        <f>VLOOKUP($C138,'CCSM CMIP5 experiment summary'!A:M,12,FALSE)</f>
        <v>0.5x1CN</v>
      </c>
      <c r="J138" s="168" t="s">
        <v>2845</v>
      </c>
      <c r="K138" s="169">
        <v>2005</v>
      </c>
      <c r="L138" s="170">
        <v>2035</v>
      </c>
      <c r="M138" s="164" t="s">
        <v>2995</v>
      </c>
      <c r="N138" s="168">
        <v>1</v>
      </c>
      <c r="O138" s="168">
        <f t="shared" si="12"/>
        <v>30</v>
      </c>
      <c r="P138" s="171">
        <f t="shared" si="13"/>
        <v>137</v>
      </c>
    </row>
    <row r="139" spans="1:16">
      <c r="A139" s="164" t="s">
        <v>3030</v>
      </c>
      <c r="B139" s="164" t="s">
        <v>2996</v>
      </c>
      <c r="C139" s="164" t="s">
        <v>3073</v>
      </c>
      <c r="D139" s="165">
        <f t="shared" si="11"/>
        <v>28</v>
      </c>
      <c r="E139" s="166" t="str">
        <f>VLOOKUP($C139,'CCSM CMIP5 experiment summary'!A:B,2,FALSE)</f>
        <v>Add'l 30 year initialized hindcasts &amp; predictions</v>
      </c>
      <c r="F139" s="166" t="str">
        <f>VLOOKUP($C139,'CCSM CMIP5 experiment summary'!A:C,3,FALSE)</f>
        <v>decadal-XXXX</v>
      </c>
      <c r="G139" s="181" t="s">
        <v>3108</v>
      </c>
      <c r="H139" s="167" t="str">
        <f>VLOOKUP($C139,'CCSM CMIP5 experiment summary'!A:H,7)</f>
        <v>CVWG/Tribbia</v>
      </c>
      <c r="I139" s="181" t="str">
        <f>VLOOKUP($C139,'CCSM CMIP5 experiment summary'!A:M,12,FALSE)</f>
        <v>0.5x1CN</v>
      </c>
      <c r="J139" s="168" t="s">
        <v>2845</v>
      </c>
      <c r="K139" s="169">
        <v>2005</v>
      </c>
      <c r="L139" s="170">
        <v>2035</v>
      </c>
      <c r="M139" s="164" t="s">
        <v>2995</v>
      </c>
      <c r="N139" s="168">
        <v>1</v>
      </c>
      <c r="O139" s="168">
        <f t="shared" si="12"/>
        <v>30</v>
      </c>
      <c r="P139" s="171">
        <f t="shared" si="13"/>
        <v>138</v>
      </c>
    </row>
    <row r="140" spans="1:16">
      <c r="A140" s="164" t="s">
        <v>3030</v>
      </c>
      <c r="B140" s="164" t="s">
        <v>2996</v>
      </c>
      <c r="C140" s="164" t="s">
        <v>3073</v>
      </c>
      <c r="D140" s="165">
        <f t="shared" si="11"/>
        <v>29</v>
      </c>
      <c r="E140" s="166" t="str">
        <f>VLOOKUP($C140,'CCSM CMIP5 experiment summary'!A:B,2,FALSE)</f>
        <v>Add'l 30 year initialized hindcasts &amp; predictions</v>
      </c>
      <c r="F140" s="166" t="str">
        <f>VLOOKUP($C140,'CCSM CMIP5 experiment summary'!A:C,3,FALSE)</f>
        <v>decadal-XXXX</v>
      </c>
      <c r="G140" s="181" t="s">
        <v>3108</v>
      </c>
      <c r="H140" s="167" t="str">
        <f>VLOOKUP($C140,'CCSM CMIP5 experiment summary'!A:H,7)</f>
        <v>CVWG/Tribbia</v>
      </c>
      <c r="I140" s="181" t="str">
        <f>VLOOKUP($C140,'CCSM CMIP5 experiment summary'!A:M,12,FALSE)</f>
        <v>0.5x1CN</v>
      </c>
      <c r="J140" s="168" t="s">
        <v>2845</v>
      </c>
      <c r="K140" s="169">
        <v>2005</v>
      </c>
      <c r="L140" s="170">
        <v>2035</v>
      </c>
      <c r="M140" s="164" t="s">
        <v>2995</v>
      </c>
      <c r="N140" s="168">
        <v>1</v>
      </c>
      <c r="O140" s="168">
        <f t="shared" si="12"/>
        <v>30</v>
      </c>
      <c r="P140" s="171">
        <f t="shared" si="13"/>
        <v>139</v>
      </c>
    </row>
    <row r="141" spans="1:16">
      <c r="A141" s="164" t="s">
        <v>3030</v>
      </c>
      <c r="B141" s="164" t="s">
        <v>2996</v>
      </c>
      <c r="C141" s="164" t="s">
        <v>3073</v>
      </c>
      <c r="D141" s="165">
        <f t="shared" si="11"/>
        <v>30</v>
      </c>
      <c r="E141" s="166" t="str">
        <f>VLOOKUP($C141,'CCSM CMIP5 experiment summary'!A:B,2,FALSE)</f>
        <v>Add'l 30 year initialized hindcasts &amp; predictions</v>
      </c>
      <c r="F141" s="166" t="str">
        <f>VLOOKUP($C141,'CCSM CMIP5 experiment summary'!A:C,3,FALSE)</f>
        <v>decadal-XXXX</v>
      </c>
      <c r="G141" s="181" t="s">
        <v>3108</v>
      </c>
      <c r="H141" s="167" t="str">
        <f>VLOOKUP($C141,'CCSM CMIP5 experiment summary'!A:H,7)</f>
        <v>CVWG/Tribbia</v>
      </c>
      <c r="I141" s="181" t="str">
        <f>VLOOKUP($C141,'CCSM CMIP5 experiment summary'!A:M,12,FALSE)</f>
        <v>0.5x1CN</v>
      </c>
      <c r="J141" s="168" t="s">
        <v>2845</v>
      </c>
      <c r="K141" s="169">
        <v>2005</v>
      </c>
      <c r="L141" s="170">
        <v>2035</v>
      </c>
      <c r="M141" s="164" t="s">
        <v>2995</v>
      </c>
      <c r="N141" s="168">
        <v>1</v>
      </c>
      <c r="O141" s="168">
        <f t="shared" si="12"/>
        <v>30</v>
      </c>
      <c r="P141" s="171">
        <f t="shared" si="13"/>
        <v>140</v>
      </c>
    </row>
    <row r="142" spans="1:16">
      <c r="A142" s="164" t="s">
        <v>3030</v>
      </c>
      <c r="B142" s="164" t="s">
        <v>2996</v>
      </c>
      <c r="C142" s="164" t="s">
        <v>3075</v>
      </c>
      <c r="D142" s="165">
        <v>1</v>
      </c>
      <c r="E142" s="166" t="str">
        <f>VLOOKUP($C142,'CCSM CMIP5 experiment summary'!A:B,2,FALSE)</f>
        <v>Hindcasts sans volcanoes</v>
      </c>
      <c r="F142" s="166" t="str">
        <f>VLOOKUP($C142,'CCSM CMIP5 experiment summary'!A:C,3,FALSE)</f>
        <v>no-volcano</v>
      </c>
      <c r="G142" s="181" t="s">
        <v>3108</v>
      </c>
      <c r="H142" s="167" t="str">
        <f>VLOOKUP($C142,'CCSM CMIP5 experiment summary'!A:H,7)</f>
        <v>PCWG/Ammann</v>
      </c>
      <c r="I142" s="181" t="str">
        <f>VLOOKUP($C142,'CCSM CMIP5 experiment summary'!A:M,12,FALSE)</f>
        <v>0.5x1CN</v>
      </c>
      <c r="J142" s="168" t="s">
        <v>2845</v>
      </c>
      <c r="K142" s="169">
        <v>0</v>
      </c>
      <c r="L142" s="170">
        <v>0</v>
      </c>
      <c r="M142" s="164" t="s">
        <v>2995</v>
      </c>
      <c r="N142" s="168">
        <v>1</v>
      </c>
      <c r="O142" s="168">
        <f t="shared" si="12"/>
        <v>0</v>
      </c>
      <c r="P142" s="171">
        <f t="shared" si="13"/>
        <v>141</v>
      </c>
    </row>
    <row r="143" spans="1:16">
      <c r="A143" s="164" t="s">
        <v>3030</v>
      </c>
      <c r="B143" s="164" t="s">
        <v>2996</v>
      </c>
      <c r="C143" s="164" t="s">
        <v>3078</v>
      </c>
      <c r="D143" s="165">
        <v>1</v>
      </c>
      <c r="E143" s="166" t="str">
        <f>VLOOKUP($C143,'CCSM CMIP5 experiment summary'!A:B,2,FALSE)</f>
        <v>Prediction with 2010 Pinatubo-like eruption</v>
      </c>
      <c r="F143" s="166" t="str">
        <f>VLOOKUP($C143,'CCSM CMIP5 experiment summary'!A:C,3,FALSE)</f>
        <v>volcano-2010</v>
      </c>
      <c r="G143" s="181" t="s">
        <v>3108</v>
      </c>
      <c r="H143" s="167" t="str">
        <f>VLOOKUP($C143,'CCSM CMIP5 experiment summary'!A:H,7)</f>
        <v>PCWG/Ammann</v>
      </c>
      <c r="I143" s="181" t="str">
        <f>VLOOKUP($C143,'CCSM CMIP5 experiment summary'!A:M,12,FALSE)</f>
        <v>0.5x1CN</v>
      </c>
      <c r="J143" s="168" t="s">
        <v>2883</v>
      </c>
      <c r="K143" s="169">
        <v>2005</v>
      </c>
      <c r="L143" s="170">
        <v>2015</v>
      </c>
      <c r="M143" s="164" t="s">
        <v>2995</v>
      </c>
      <c r="N143" s="168">
        <v>1</v>
      </c>
      <c r="O143" s="168">
        <f t="shared" si="12"/>
        <v>10</v>
      </c>
      <c r="P143" s="171">
        <f t="shared" si="13"/>
        <v>142</v>
      </c>
    </row>
    <row r="144" spans="1:16">
      <c r="A144" s="164" t="s">
        <v>3030</v>
      </c>
      <c r="B144" s="164" t="s">
        <v>2996</v>
      </c>
      <c r="C144" s="164" t="s">
        <v>3078</v>
      </c>
      <c r="D144" s="165">
        <f>D143+1</f>
        <v>2</v>
      </c>
      <c r="E144" s="166" t="str">
        <f>VLOOKUP($C144,'CCSM CMIP5 experiment summary'!A:B,2,FALSE)</f>
        <v>Prediction with 2010 Pinatubo-like eruption</v>
      </c>
      <c r="F144" s="166" t="str">
        <f>VLOOKUP($C144,'CCSM CMIP5 experiment summary'!A:C,3,FALSE)</f>
        <v>volcano-2010</v>
      </c>
      <c r="G144" s="181" t="s">
        <v>3108</v>
      </c>
      <c r="H144" s="167" t="str">
        <f>VLOOKUP($C144,'CCSM CMIP5 experiment summary'!A:H,7)</f>
        <v>PCWG/Ammann</v>
      </c>
      <c r="I144" s="181" t="str">
        <f>VLOOKUP($C144,'CCSM CMIP5 experiment summary'!A:M,12,FALSE)</f>
        <v>0.5x1CN</v>
      </c>
      <c r="J144" s="168" t="s">
        <v>2883</v>
      </c>
      <c r="K144" s="169">
        <v>2005</v>
      </c>
      <c r="L144" s="170">
        <v>2015</v>
      </c>
      <c r="M144" s="164" t="s">
        <v>2995</v>
      </c>
      <c r="N144" s="168">
        <v>1</v>
      </c>
      <c r="O144" s="168">
        <f t="shared" si="12"/>
        <v>10</v>
      </c>
      <c r="P144" s="171">
        <f t="shared" si="13"/>
        <v>143</v>
      </c>
    </row>
    <row r="145" spans="1:16">
      <c r="A145" s="164" t="s">
        <v>3030</v>
      </c>
      <c r="B145" s="164" t="s">
        <v>2996</v>
      </c>
      <c r="C145" s="164" t="s">
        <v>3078</v>
      </c>
      <c r="D145" s="165">
        <f>D144+1</f>
        <v>3</v>
      </c>
      <c r="E145" s="166" t="str">
        <f>VLOOKUP($C145,'CCSM CMIP5 experiment summary'!A:B,2,FALSE)</f>
        <v>Prediction with 2010 Pinatubo-like eruption</v>
      </c>
      <c r="F145" s="166" t="str">
        <f>VLOOKUP($C145,'CCSM CMIP5 experiment summary'!A:C,3,FALSE)</f>
        <v>volcano-2010</v>
      </c>
      <c r="G145" s="181" t="s">
        <v>3108</v>
      </c>
      <c r="H145" s="167" t="str">
        <f>VLOOKUP($C145,'CCSM CMIP5 experiment summary'!A:H,7)</f>
        <v>PCWG/Ammann</v>
      </c>
      <c r="I145" s="181" t="str">
        <f>VLOOKUP($C145,'CCSM CMIP5 experiment summary'!A:M,12,FALSE)</f>
        <v>0.5x1CN</v>
      </c>
      <c r="J145" s="168" t="s">
        <v>2883</v>
      </c>
      <c r="K145" s="169">
        <v>2005</v>
      </c>
      <c r="L145" s="170">
        <v>2015</v>
      </c>
      <c r="M145" s="164" t="s">
        <v>2995</v>
      </c>
      <c r="N145" s="168">
        <v>1</v>
      </c>
      <c r="O145" s="168">
        <f t="shared" si="12"/>
        <v>10</v>
      </c>
      <c r="P145" s="171">
        <f t="shared" si="13"/>
        <v>144</v>
      </c>
    </row>
    <row r="146" spans="1:16">
      <c r="A146" s="164" t="s">
        <v>3030</v>
      </c>
      <c r="B146" s="164" t="s">
        <v>2996</v>
      </c>
      <c r="C146" s="164" t="s">
        <v>3078</v>
      </c>
      <c r="D146" s="165">
        <f>D145+1</f>
        <v>4</v>
      </c>
      <c r="E146" s="166" t="str">
        <f>VLOOKUP($C146,'CCSM CMIP5 experiment summary'!A:B,2,FALSE)</f>
        <v>Prediction with 2010 Pinatubo-like eruption</v>
      </c>
      <c r="F146" s="166" t="str">
        <f>VLOOKUP($C146,'CCSM CMIP5 experiment summary'!A:C,3,FALSE)</f>
        <v>volcano-2010</v>
      </c>
      <c r="G146" s="181" t="s">
        <v>3108</v>
      </c>
      <c r="H146" s="167" t="str">
        <f>VLOOKUP($C146,'CCSM CMIP5 experiment summary'!A:H,7)</f>
        <v>PCWG/Ammann</v>
      </c>
      <c r="I146" s="181" t="str">
        <f>VLOOKUP($C146,'CCSM CMIP5 experiment summary'!A:M,12,FALSE)</f>
        <v>0.5x1CN</v>
      </c>
      <c r="J146" s="168" t="s">
        <v>2883</v>
      </c>
      <c r="K146" s="169">
        <v>2005</v>
      </c>
      <c r="L146" s="170">
        <v>2015</v>
      </c>
      <c r="M146" s="164" t="s">
        <v>2995</v>
      </c>
      <c r="N146" s="168">
        <v>1</v>
      </c>
      <c r="O146" s="168">
        <f t="shared" si="12"/>
        <v>10</v>
      </c>
      <c r="P146" s="171">
        <f t="shared" si="13"/>
        <v>145</v>
      </c>
    </row>
    <row r="147" spans="1:16">
      <c r="A147" s="164" t="s">
        <v>3030</v>
      </c>
      <c r="B147" s="164" t="s">
        <v>2996</v>
      </c>
      <c r="C147" s="164" t="s">
        <v>3078</v>
      </c>
      <c r="D147" s="165">
        <f>D146+1</f>
        <v>5</v>
      </c>
      <c r="E147" s="166" t="str">
        <f>VLOOKUP($C147,'CCSM CMIP5 experiment summary'!A:B,2,FALSE)</f>
        <v>Prediction with 2010 Pinatubo-like eruption</v>
      </c>
      <c r="F147" s="166" t="str">
        <f>VLOOKUP($C147,'CCSM CMIP5 experiment summary'!A:C,3,FALSE)</f>
        <v>volcano-2010</v>
      </c>
      <c r="G147" s="181" t="s">
        <v>3108</v>
      </c>
      <c r="H147" s="167" t="str">
        <f>VLOOKUP($C147,'CCSM CMIP5 experiment summary'!A:H,7)</f>
        <v>PCWG/Ammann</v>
      </c>
      <c r="I147" s="181" t="str">
        <f>VLOOKUP($C147,'CCSM CMIP5 experiment summary'!A:M,12,FALSE)</f>
        <v>0.5x1CN</v>
      </c>
      <c r="J147" s="168" t="s">
        <v>2883</v>
      </c>
      <c r="K147" s="169">
        <v>2005</v>
      </c>
      <c r="L147" s="170">
        <v>2015</v>
      </c>
      <c r="M147" s="164" t="s">
        <v>2995</v>
      </c>
      <c r="N147" s="168">
        <v>1</v>
      </c>
      <c r="O147" s="168">
        <f t="shared" si="12"/>
        <v>10</v>
      </c>
      <c r="P147" s="171">
        <f t="shared" si="13"/>
        <v>146</v>
      </c>
    </row>
    <row r="148" spans="1:16">
      <c r="A148" s="164" t="s">
        <v>3030</v>
      </c>
      <c r="B148" s="164" t="s">
        <v>2996</v>
      </c>
      <c r="C148" s="164" t="s">
        <v>2884</v>
      </c>
      <c r="D148" s="165">
        <v>1</v>
      </c>
      <c r="E148" s="166" t="str">
        <f>VLOOKUP($C148,'CCSM CMIP5 experiment summary'!A:B,2,FALSE)</f>
        <v>Alternative Initialization strategies</v>
      </c>
      <c r="F148" s="166" t="str">
        <f>VLOOKUP($C148,'CCSM CMIP5 experiment summary'!A:C,3,FALSE)</f>
        <v>decadal-iY-XXXX</v>
      </c>
      <c r="G148" s="181" t="s">
        <v>3108</v>
      </c>
      <c r="H148" s="167" t="str">
        <f>VLOOKUP($C148,'CCSM CMIP5 experiment summary'!A:H,7)</f>
        <v>CVWG/Tribbia</v>
      </c>
      <c r="I148" s="181" t="str">
        <f>VLOOKUP($C148,'CCSM CMIP5 experiment summary'!A:M,12,FALSE)</f>
        <v>0.5x1CN</v>
      </c>
      <c r="J148" s="168" t="s">
        <v>2845</v>
      </c>
      <c r="K148" s="169">
        <v>0</v>
      </c>
      <c r="L148" s="170">
        <v>10</v>
      </c>
      <c r="M148" s="164" t="s">
        <v>2995</v>
      </c>
      <c r="N148" s="168">
        <v>1</v>
      </c>
      <c r="O148" s="168">
        <f t="shared" si="12"/>
        <v>10</v>
      </c>
      <c r="P148" s="171">
        <f t="shared" si="13"/>
        <v>147</v>
      </c>
    </row>
    <row r="149" spans="1:16">
      <c r="A149" s="164" t="s">
        <v>3030</v>
      </c>
      <c r="B149" s="164" t="s">
        <v>2996</v>
      </c>
      <c r="C149" s="164" t="s">
        <v>2884</v>
      </c>
      <c r="D149" s="165">
        <f>D148+1</f>
        <v>2</v>
      </c>
      <c r="E149" s="166" t="str">
        <f>VLOOKUP($C149,'CCSM CMIP5 experiment summary'!A:B,2,FALSE)</f>
        <v>Alternative Initialization strategies</v>
      </c>
      <c r="F149" s="166" t="str">
        <f>VLOOKUP($C149,'CCSM CMIP5 experiment summary'!A:C,3,FALSE)</f>
        <v>decadal-iY-XXXX</v>
      </c>
      <c r="G149" s="181" t="s">
        <v>3108</v>
      </c>
      <c r="H149" s="167" t="str">
        <f>VLOOKUP($C149,'CCSM CMIP5 experiment summary'!A:H,7)</f>
        <v>CVWG/Tribbia</v>
      </c>
      <c r="I149" s="181" t="str">
        <f>VLOOKUP($C149,'CCSM CMIP5 experiment summary'!A:M,12,FALSE)</f>
        <v>0.5x1CN</v>
      </c>
      <c r="J149" s="168" t="s">
        <v>2845</v>
      </c>
      <c r="K149" s="169">
        <v>0</v>
      </c>
      <c r="L149" s="170">
        <v>10</v>
      </c>
      <c r="M149" s="164" t="s">
        <v>2995</v>
      </c>
      <c r="N149" s="168">
        <v>1</v>
      </c>
      <c r="O149" s="168">
        <f t="shared" si="12"/>
        <v>10</v>
      </c>
      <c r="P149" s="171">
        <f t="shared" si="13"/>
        <v>148</v>
      </c>
    </row>
    <row r="150" spans="1:16">
      <c r="A150" s="164" t="s">
        <v>3030</v>
      </c>
      <c r="B150" s="164" t="s">
        <v>2996</v>
      </c>
      <c r="C150" s="164" t="s">
        <v>2884</v>
      </c>
      <c r="D150" s="165">
        <f>D149+1</f>
        <v>3</v>
      </c>
      <c r="E150" s="166" t="str">
        <f>VLOOKUP($C150,'CCSM CMIP5 experiment summary'!A:B,2,FALSE)</f>
        <v>Alternative Initialization strategies</v>
      </c>
      <c r="F150" s="166" t="str">
        <f>VLOOKUP($C150,'CCSM CMIP5 experiment summary'!A:C,3,FALSE)</f>
        <v>decadal-iY-XXXX</v>
      </c>
      <c r="G150" s="181" t="s">
        <v>3108</v>
      </c>
      <c r="H150" s="167" t="str">
        <f>VLOOKUP($C150,'CCSM CMIP5 experiment summary'!A:H,7)</f>
        <v>CVWG/Tribbia</v>
      </c>
      <c r="I150" s="181" t="str">
        <f>VLOOKUP($C150,'CCSM CMIP5 experiment summary'!A:M,12,FALSE)</f>
        <v>0.5x1CN</v>
      </c>
      <c r="J150" s="168" t="s">
        <v>2845</v>
      </c>
      <c r="K150" s="169">
        <v>0</v>
      </c>
      <c r="L150" s="170">
        <v>10</v>
      </c>
      <c r="M150" s="164" t="s">
        <v>2995</v>
      </c>
      <c r="N150" s="168">
        <v>1</v>
      </c>
      <c r="O150" s="168">
        <f t="shared" si="12"/>
        <v>10</v>
      </c>
      <c r="P150" s="171">
        <f t="shared" si="13"/>
        <v>149</v>
      </c>
    </row>
    <row r="151" spans="1:16">
      <c r="A151" s="164" t="s">
        <v>3030</v>
      </c>
      <c r="B151" s="164" t="s">
        <v>2996</v>
      </c>
      <c r="C151" s="164" t="s">
        <v>2931</v>
      </c>
      <c r="D151" s="165">
        <v>1</v>
      </c>
      <c r="E151" s="166" t="str">
        <f>VLOOKUP($C151,'CCSM CMIP5 experiment summary'!A:B,2,FALSE)</f>
        <v>More complete atm chemistry</v>
      </c>
      <c r="F151" s="166" t="str">
        <f>VLOOKUP($C151,'CCSM CMIP5 experiment summary'!A:C,3,FALSE)</f>
        <v>*</v>
      </c>
      <c r="G151" s="181" t="s">
        <v>3108</v>
      </c>
      <c r="H151" s="167" t="str">
        <f>VLOOKUP($C151,'CCSM CMIP5 experiment summary'!A:H,7)</f>
        <v>ChemCWG/Lamarque</v>
      </c>
      <c r="I151" s="181" t="str">
        <f>VLOOKUP($C151,'CCSM CMIP5 experiment summary'!A:M,12,FALSE)</f>
        <v>0.5x1CN</v>
      </c>
      <c r="J151" s="168" t="s">
        <v>2845</v>
      </c>
      <c r="K151" s="169">
        <v>0</v>
      </c>
      <c r="L151" s="170">
        <v>0</v>
      </c>
      <c r="M151" s="164" t="s">
        <v>2995</v>
      </c>
      <c r="N151" s="168">
        <v>1</v>
      </c>
      <c r="O151" s="168">
        <f t="shared" si="12"/>
        <v>0</v>
      </c>
      <c r="P151" s="171">
        <f t="shared" si="13"/>
        <v>150</v>
      </c>
    </row>
    <row r="152" spans="1:16">
      <c r="A152" s="164" t="s">
        <v>3030</v>
      </c>
      <c r="B152" s="164" t="s">
        <v>2996</v>
      </c>
      <c r="C152" s="164" t="s">
        <v>3012</v>
      </c>
      <c r="D152" s="165">
        <v>1</v>
      </c>
      <c r="E152" s="166" t="str">
        <f>VLOOKUP($C152,'CCSM CMIP5 experiment summary'!A:B,2,FALSE)</f>
        <v>Future “time slice” (2026-2035) (atm only)</v>
      </c>
      <c r="F152" s="166" t="str">
        <f>VLOOKUP($C152,'CCSM CMIP5 experiment summary'!A:C,3,FALSE)</f>
        <v>sst-2030</v>
      </c>
      <c r="G152" s="181" t="s">
        <v>3108</v>
      </c>
      <c r="H152" s="167" t="str">
        <f>VLOOKUP($C152,'CCSM CMIP5 experiment summary'!A:H,7)</f>
        <v>AMWG/?</v>
      </c>
      <c r="I152" s="181" t="str">
        <f>VLOOKUP($C152,'CCSM CMIP5 experiment summary'!A:M,12,FALSE)</f>
        <v>0.5x1CN</v>
      </c>
      <c r="J152" s="168" t="s">
        <v>2845</v>
      </c>
      <c r="K152" s="169">
        <v>2026</v>
      </c>
      <c r="L152" s="170">
        <v>2035</v>
      </c>
      <c r="M152" s="164" t="s">
        <v>2995</v>
      </c>
      <c r="N152" s="168">
        <v>1</v>
      </c>
      <c r="O152" s="168">
        <f t="shared" ref="O152:O183" si="14">$L152-$K152+1</f>
        <v>10</v>
      </c>
      <c r="P152" s="171">
        <f t="shared" si="13"/>
        <v>151</v>
      </c>
    </row>
    <row r="153" spans="1:16">
      <c r="A153" s="164" t="s">
        <v>3030</v>
      </c>
      <c r="B153" s="164" t="s">
        <v>2996</v>
      </c>
      <c r="C153" s="164" t="s">
        <v>2810</v>
      </c>
      <c r="D153" s="165">
        <f>D152+1</f>
        <v>2</v>
      </c>
      <c r="E153" s="166" t="str">
        <f>VLOOKUP($C153,'CCSM CMIP5 experiment summary'!A:B,2,FALSE)</f>
        <v>Add’l future “time slice” (2026-2035) (atm only)</v>
      </c>
      <c r="F153" s="166" t="str">
        <f>VLOOKUP($C153,'CCSM CMIP5 experiment summary'!A:C,3,FALSE)</f>
        <v>sst-2030</v>
      </c>
      <c r="G153" s="181" t="s">
        <v>3108</v>
      </c>
      <c r="H153" s="167" t="str">
        <f>VLOOKUP($C153,'CCSM CMIP5 experiment summary'!A:H,7)</f>
        <v>AMWG/?</v>
      </c>
      <c r="I153" s="181" t="str">
        <f>VLOOKUP($C153,'CCSM CMIP5 experiment summary'!A:M,12,FALSE)</f>
        <v>0.5x1CN</v>
      </c>
      <c r="J153" s="168" t="s">
        <v>2845</v>
      </c>
      <c r="K153" s="169">
        <v>2026</v>
      </c>
      <c r="L153" s="170">
        <v>2035</v>
      </c>
      <c r="M153" s="164" t="s">
        <v>2995</v>
      </c>
      <c r="N153" s="168">
        <v>1</v>
      </c>
      <c r="O153" s="168">
        <f t="shared" si="14"/>
        <v>10</v>
      </c>
      <c r="P153" s="171">
        <f t="shared" si="13"/>
        <v>152</v>
      </c>
    </row>
    <row r="154" spans="1:16">
      <c r="A154" s="164" t="s">
        <v>3030</v>
      </c>
      <c r="B154" s="164" t="s">
        <v>2996</v>
      </c>
      <c r="C154" s="164" t="s">
        <v>2810</v>
      </c>
      <c r="D154" s="165">
        <f>D153+1</f>
        <v>3</v>
      </c>
      <c r="E154" s="166" t="str">
        <f>VLOOKUP($C154,'CCSM CMIP5 experiment summary'!A:B,2,FALSE)</f>
        <v>Add’l future “time slice” (2026-2035) (atm only)</v>
      </c>
      <c r="F154" s="166" t="str">
        <f>VLOOKUP($C154,'CCSM CMIP5 experiment summary'!A:C,3,FALSE)</f>
        <v>sst-2030</v>
      </c>
      <c r="G154" s="181" t="s">
        <v>3108</v>
      </c>
      <c r="H154" s="167" t="str">
        <f>VLOOKUP($C154,'CCSM CMIP5 experiment summary'!A:H,7)</f>
        <v>AMWG/?</v>
      </c>
      <c r="I154" s="181" t="str">
        <f>VLOOKUP($C154,'CCSM CMIP5 experiment summary'!A:M,12,FALSE)</f>
        <v>0.5x1CN</v>
      </c>
      <c r="J154" s="168" t="s">
        <v>2845</v>
      </c>
      <c r="K154" s="169">
        <v>2026</v>
      </c>
      <c r="L154" s="170">
        <v>2035</v>
      </c>
      <c r="M154" s="164" t="s">
        <v>2995</v>
      </c>
      <c r="N154" s="168">
        <v>1</v>
      </c>
      <c r="O154" s="168">
        <f t="shared" si="14"/>
        <v>10</v>
      </c>
      <c r="P154" s="171">
        <f t="shared" si="13"/>
        <v>153</v>
      </c>
    </row>
    <row r="155" spans="1:16">
      <c r="A155" s="164" t="s">
        <v>3030</v>
      </c>
      <c r="B155" s="164" t="s">
        <v>2996</v>
      </c>
      <c r="C155" s="164" t="s">
        <v>2812</v>
      </c>
      <c r="D155" s="165">
        <v>1</v>
      </c>
      <c r="E155" s="166" t="str">
        <f>VLOOKUP($C155,'CCSM CMIP5 experiment summary'!A:B,2,FALSE)</f>
        <v>100-Yr Control</v>
      </c>
      <c r="F155" s="166" t="str">
        <f>VLOOKUP($C155,'CCSM CMIP5 experiment summary'!A:C,3,FALSE)</f>
        <v>pi-control</v>
      </c>
      <c r="G155" s="181" t="s">
        <v>3108</v>
      </c>
      <c r="H155" s="167" t="str">
        <f>VLOOKUP($C155,'CCSM CMIP5 experiment summary'!A:H,7)</f>
        <v>CCSM/Hurrell</v>
      </c>
      <c r="I155" s="181" t="str">
        <f>VLOOKUP($C155,'CCSM CMIP5 experiment summary'!A:M,12,FALSE)</f>
        <v>0.5x1CN</v>
      </c>
      <c r="J155" s="168" t="s">
        <v>2845</v>
      </c>
      <c r="K155" s="169">
        <v>1</v>
      </c>
      <c r="L155" s="170">
        <v>100</v>
      </c>
      <c r="M155" s="164" t="s">
        <v>2995</v>
      </c>
      <c r="N155" s="168">
        <v>1</v>
      </c>
      <c r="O155" s="168">
        <f t="shared" si="14"/>
        <v>100</v>
      </c>
      <c r="P155" s="171">
        <f t="shared" si="13"/>
        <v>154</v>
      </c>
    </row>
    <row r="156" spans="1:16" ht="14">
      <c r="A156" s="164" t="s">
        <v>3030</v>
      </c>
      <c r="B156" s="164" t="s">
        <v>2996</v>
      </c>
      <c r="C156" s="164" t="s">
        <v>2815</v>
      </c>
      <c r="D156" s="165">
        <v>1</v>
      </c>
      <c r="E156" s="166" t="str">
        <f>VLOOKUP($C156,'CCSM CMIP5 experiment summary'!A:B,2,FALSE)</f>
        <v>1% CO2 increase</v>
      </c>
      <c r="F156" s="166" t="str">
        <f>VLOOKUP($C156,'CCSM CMIP5 experiment summary'!A:C,3,FALSE)</f>
        <v>1pct-co2</v>
      </c>
      <c r="G156" s="399" t="s">
        <v>3110</v>
      </c>
      <c r="H156" s="167" t="str">
        <f>VLOOKUP($C156,'CCSM CMIP5 experiment summary'!A:H,7)</f>
        <v>CCWG/Meehl</v>
      </c>
      <c r="I156" s="181" t="s">
        <v>3113</v>
      </c>
      <c r="J156" s="168" t="s">
        <v>3111</v>
      </c>
      <c r="K156" s="169">
        <v>1850</v>
      </c>
      <c r="L156" s="170">
        <v>1990</v>
      </c>
      <c r="M156" s="164" t="s">
        <v>3112</v>
      </c>
      <c r="N156" s="168">
        <v>1</v>
      </c>
      <c r="O156" s="168">
        <f t="shared" si="14"/>
        <v>141</v>
      </c>
      <c r="P156" s="171">
        <f t="shared" si="13"/>
        <v>155</v>
      </c>
    </row>
    <row r="157" spans="1:16" ht="14">
      <c r="A157" s="164" t="s">
        <v>2997</v>
      </c>
      <c r="B157" s="164" t="s">
        <v>2994</v>
      </c>
      <c r="C157" s="164" t="s">
        <v>2901</v>
      </c>
      <c r="D157" s="165">
        <v>1</v>
      </c>
      <c r="E157" s="166" t="str">
        <f>VLOOKUP($C157,'CCSM CMIP5 experiment summary'!A:B,2,FALSE)</f>
        <v>Pre-industrial control (concentrations)</v>
      </c>
      <c r="F157" s="166" t="str">
        <f>VLOOKUP($C157,'CCSM CMIP5 experiment summary'!A:C,3,FALSE)</f>
        <v>pi-control</v>
      </c>
      <c r="G157" s="399" t="s">
        <v>3109</v>
      </c>
      <c r="H157" s="167" t="str">
        <f>VLOOKUP($C157,'CCSM CMIP5 experiment summary'!A:H,7)</f>
        <v>CCSM/Hurrell</v>
      </c>
      <c r="I157" s="181" t="str">
        <f>VLOOKUP($C157,'CCSM CMIP5 experiment summary'!A:M,12,FALSE)</f>
        <v>1x1CN</v>
      </c>
      <c r="J157" s="168" t="s">
        <v>2819</v>
      </c>
      <c r="K157" s="169">
        <v>1</v>
      </c>
      <c r="L157" s="170">
        <v>1000</v>
      </c>
      <c r="M157" s="164" t="s">
        <v>2998</v>
      </c>
      <c r="N157" s="168">
        <v>1</v>
      </c>
      <c r="O157" s="168">
        <f t="shared" si="14"/>
        <v>1000</v>
      </c>
      <c r="P157" s="171">
        <f t="shared" si="13"/>
        <v>156</v>
      </c>
    </row>
    <row r="158" spans="1:16" s="156" customFormat="1">
      <c r="A158" s="164" t="s">
        <v>2997</v>
      </c>
      <c r="B158" s="164" t="s">
        <v>2994</v>
      </c>
      <c r="C158" s="164" t="s">
        <v>521</v>
      </c>
      <c r="D158" s="165">
        <v>1</v>
      </c>
      <c r="E158" s="166" t="str">
        <f>VLOOKUP($C158,'CCSM CMIP5 experiment summary'!A:B,2,FALSE)</f>
        <v>Pre-industrial control (concentrations, no CN)</v>
      </c>
      <c r="F158" s="166" t="str">
        <f>VLOOKUP($C158,'CCSM CMIP5 experiment summary'!A:C,3,FALSE)</f>
        <v>pi-control</v>
      </c>
      <c r="G158" s="181" t="s">
        <v>3108</v>
      </c>
      <c r="H158" s="167" t="str">
        <f>VLOOKUP($C158,'CCSM CMIP5 experiment summary'!A:H,7)</f>
        <v>CCSM/Hurrell</v>
      </c>
      <c r="I158" s="181" t="str">
        <f>VLOOKUP($C158,'CCSM CMIP5 experiment summary'!A:M,12,FALSE)</f>
        <v>1x1noCN</v>
      </c>
      <c r="J158" s="168" t="s">
        <v>2819</v>
      </c>
      <c r="K158" s="169">
        <v>1</v>
      </c>
      <c r="L158" s="170">
        <v>1000</v>
      </c>
      <c r="M158" s="164" t="s">
        <v>2998</v>
      </c>
      <c r="N158" s="168">
        <v>1</v>
      </c>
      <c r="O158" s="168">
        <f t="shared" si="14"/>
        <v>1000</v>
      </c>
      <c r="P158" s="171">
        <f t="shared" si="13"/>
        <v>157</v>
      </c>
    </row>
    <row r="159" spans="1:16">
      <c r="A159" s="164" t="s">
        <v>2997</v>
      </c>
      <c r="B159" s="164" t="s">
        <v>2994</v>
      </c>
      <c r="C159" s="164" t="s">
        <v>2820</v>
      </c>
      <c r="D159" s="165">
        <v>1</v>
      </c>
      <c r="E159" s="166" t="str">
        <f>VLOOKUP($C159,'CCSM CMIP5 experiment summary'!A:B,2,FALSE)</f>
        <v>Historical (1850-2005, concentrations)</v>
      </c>
      <c r="F159" s="166" t="str">
        <f>VLOOKUP($C159,'CCSM CMIP5 experiment summary'!A:C,3,FALSE)</f>
        <v>historical</v>
      </c>
      <c r="G159" s="181" t="s">
        <v>3108</v>
      </c>
      <c r="H159" s="167" t="str">
        <f>VLOOKUP($C159,'CCSM CMIP5 experiment summary'!A:H,7)</f>
        <v>CCWG/Meehl</v>
      </c>
      <c r="I159" s="181" t="str">
        <f>VLOOKUP($C159,'CCSM CMIP5 experiment summary'!A:M,12,FALSE)</f>
        <v>1x1CN</v>
      </c>
      <c r="J159" s="168" t="s">
        <v>2819</v>
      </c>
      <c r="K159" s="169">
        <v>1850</v>
      </c>
      <c r="L159" s="170">
        <v>2005</v>
      </c>
      <c r="M159" s="164" t="s">
        <v>2998</v>
      </c>
      <c r="N159" s="168">
        <v>1</v>
      </c>
      <c r="O159" s="168">
        <f t="shared" si="14"/>
        <v>156</v>
      </c>
      <c r="P159" s="171">
        <f t="shared" si="13"/>
        <v>158</v>
      </c>
    </row>
    <row r="160" spans="1:16" s="156" customFormat="1">
      <c r="A160" s="164" t="s">
        <v>2997</v>
      </c>
      <c r="B160" s="164" t="s">
        <v>2994</v>
      </c>
      <c r="C160" s="164" t="s">
        <v>2823</v>
      </c>
      <c r="D160" s="165">
        <v>1</v>
      </c>
      <c r="E160" s="166" t="str">
        <f>VLOOKUP($C160,'CCSM CMIP5 experiment summary'!A:B,2,FALSE)</f>
        <v>Add’l historical (concentrations)</v>
      </c>
      <c r="F160" s="166" t="str">
        <f>VLOOKUP($C160,'CCSM CMIP5 experiment summary'!A:C,3,FALSE)</f>
        <v>historical</v>
      </c>
      <c r="G160" s="181" t="s">
        <v>3108</v>
      </c>
      <c r="H160" s="167" t="str">
        <f>VLOOKUP($C160,'CCSM CMIP5 experiment summary'!A:H,7)</f>
        <v>CCWG/Meehl</v>
      </c>
      <c r="I160" s="181" t="str">
        <f>VLOOKUP($C160,'CCSM CMIP5 experiment summary'!A:M,12,FALSE)</f>
        <v>1x1CN</v>
      </c>
      <c r="J160" s="168" t="s">
        <v>2819</v>
      </c>
      <c r="K160" s="169">
        <v>1850</v>
      </c>
      <c r="L160" s="170">
        <v>2005</v>
      </c>
      <c r="M160" s="164" t="s">
        <v>2998</v>
      </c>
      <c r="N160" s="168">
        <v>1</v>
      </c>
      <c r="O160" s="168">
        <f t="shared" si="14"/>
        <v>156</v>
      </c>
      <c r="P160" s="171">
        <f t="shared" si="13"/>
        <v>159</v>
      </c>
    </row>
    <row r="161" spans="1:16">
      <c r="A161" s="164" t="s">
        <v>2997</v>
      </c>
      <c r="B161" s="164" t="s">
        <v>2994</v>
      </c>
      <c r="C161" s="164" t="s">
        <v>2823</v>
      </c>
      <c r="D161" s="165">
        <f>D160+1</f>
        <v>2</v>
      </c>
      <c r="E161" s="166" t="str">
        <f>VLOOKUP($C161,'CCSM CMIP5 experiment summary'!A:B,2,FALSE)</f>
        <v>Add’l historical (concentrations)</v>
      </c>
      <c r="F161" s="166" t="str">
        <f>VLOOKUP($C161,'CCSM CMIP5 experiment summary'!A:C,3,FALSE)</f>
        <v>historical</v>
      </c>
      <c r="G161" s="181" t="s">
        <v>3108</v>
      </c>
      <c r="H161" s="167" t="str">
        <f>VLOOKUP($C161,'CCSM CMIP5 experiment summary'!A:H,7)</f>
        <v>CCWG/Meehl</v>
      </c>
      <c r="I161" s="181" t="str">
        <f>VLOOKUP($C161,'CCSM CMIP5 experiment summary'!A:M,12,FALSE)</f>
        <v>1x1CN</v>
      </c>
      <c r="J161" s="168" t="s">
        <v>2819</v>
      </c>
      <c r="K161" s="169">
        <v>1850</v>
      </c>
      <c r="L161" s="170">
        <v>2005</v>
      </c>
      <c r="M161" s="164" t="s">
        <v>2998</v>
      </c>
      <c r="N161" s="168">
        <v>1</v>
      </c>
      <c r="O161" s="168">
        <f t="shared" si="14"/>
        <v>156</v>
      </c>
      <c r="P161" s="171">
        <f t="shared" si="13"/>
        <v>160</v>
      </c>
    </row>
    <row r="162" spans="1:16">
      <c r="A162" s="164" t="s">
        <v>2997</v>
      </c>
      <c r="B162" s="164" t="s">
        <v>2994</v>
      </c>
      <c r="C162" s="164" t="s">
        <v>2823</v>
      </c>
      <c r="D162" s="165">
        <f>D161+1</f>
        <v>3</v>
      </c>
      <c r="E162" s="166" t="str">
        <f>VLOOKUP($C162,'CCSM CMIP5 experiment summary'!A:B,2,FALSE)</f>
        <v>Add’l historical (concentrations)</v>
      </c>
      <c r="F162" s="166" t="str">
        <f>VLOOKUP($C162,'CCSM CMIP5 experiment summary'!A:C,3,FALSE)</f>
        <v>historical</v>
      </c>
      <c r="G162" s="181" t="s">
        <v>3108</v>
      </c>
      <c r="H162" s="167" t="str">
        <f>VLOOKUP($C162,'CCSM CMIP5 experiment summary'!A:H,7)</f>
        <v>CCWG/Meehl</v>
      </c>
      <c r="I162" s="181" t="str">
        <f>VLOOKUP($C162,'CCSM CMIP5 experiment summary'!A:M,12,FALSE)</f>
        <v>1x1CN</v>
      </c>
      <c r="J162" s="168" t="s">
        <v>2819</v>
      </c>
      <c r="K162" s="169">
        <v>1850</v>
      </c>
      <c r="L162" s="170">
        <v>2005</v>
      </c>
      <c r="M162" s="164" t="s">
        <v>2998</v>
      </c>
      <c r="N162" s="168">
        <v>1</v>
      </c>
      <c r="O162" s="168">
        <f t="shared" si="14"/>
        <v>156</v>
      </c>
      <c r="P162" s="171">
        <f t="shared" si="13"/>
        <v>161</v>
      </c>
    </row>
    <row r="163" spans="1:16" s="156" customFormat="1">
      <c r="A163" s="164" t="s">
        <v>2997</v>
      </c>
      <c r="B163" s="164" t="s">
        <v>2994</v>
      </c>
      <c r="C163" s="164" t="s">
        <v>2823</v>
      </c>
      <c r="D163" s="165">
        <f>D162+1</f>
        <v>4</v>
      </c>
      <c r="E163" s="166" t="str">
        <f>VLOOKUP($C163,'CCSM CMIP5 experiment summary'!A:B,2,FALSE)</f>
        <v>Add’l historical (concentrations)</v>
      </c>
      <c r="F163" s="166" t="str">
        <f>VLOOKUP($C163,'CCSM CMIP5 experiment summary'!A:C,3,FALSE)</f>
        <v>historical</v>
      </c>
      <c r="G163" s="181" t="s">
        <v>3108</v>
      </c>
      <c r="H163" s="167" t="str">
        <f>VLOOKUP($C163,'CCSM CMIP5 experiment summary'!A:H,7)</f>
        <v>CCWG/Meehl</v>
      </c>
      <c r="I163" s="181" t="str">
        <f>VLOOKUP($C163,'CCSM CMIP5 experiment summary'!A:M,12,FALSE)</f>
        <v>1x1CN</v>
      </c>
      <c r="J163" s="168" t="s">
        <v>2819</v>
      </c>
      <c r="K163" s="169">
        <v>1850</v>
      </c>
      <c r="L163" s="170">
        <v>2005</v>
      </c>
      <c r="M163" s="164" t="s">
        <v>2998</v>
      </c>
      <c r="N163" s="168">
        <v>1</v>
      </c>
      <c r="O163" s="168">
        <f t="shared" si="14"/>
        <v>156</v>
      </c>
      <c r="P163" s="171">
        <f t="shared" si="13"/>
        <v>162</v>
      </c>
    </row>
    <row r="164" spans="1:16">
      <c r="A164" s="164" t="s">
        <v>2997</v>
      </c>
      <c r="B164" s="164" t="s">
        <v>2994</v>
      </c>
      <c r="C164" s="164" t="s">
        <v>2823</v>
      </c>
      <c r="D164" s="165">
        <f>D163+1</f>
        <v>5</v>
      </c>
      <c r="E164" s="166" t="str">
        <f>VLOOKUP($C164,'CCSM CMIP5 experiment summary'!A:B,2,FALSE)</f>
        <v>Add’l historical (concentrations)</v>
      </c>
      <c r="F164" s="166" t="str">
        <f>VLOOKUP($C164,'CCSM CMIP5 experiment summary'!A:C,3,FALSE)</f>
        <v>historical</v>
      </c>
      <c r="G164" s="181" t="s">
        <v>3108</v>
      </c>
      <c r="H164" s="167" t="str">
        <f>VLOOKUP($C164,'CCSM CMIP5 experiment summary'!A:H,7)</f>
        <v>CCWG/Meehl</v>
      </c>
      <c r="I164" s="181" t="str">
        <f>VLOOKUP($C164,'CCSM CMIP5 experiment summary'!A:M,12,FALSE)</f>
        <v>1x1CN</v>
      </c>
      <c r="J164" s="168" t="s">
        <v>2819</v>
      </c>
      <c r="K164" s="169">
        <v>1850</v>
      </c>
      <c r="L164" s="170">
        <v>2005</v>
      </c>
      <c r="M164" s="164" t="s">
        <v>2998</v>
      </c>
      <c r="N164" s="168">
        <v>1</v>
      </c>
      <c r="O164" s="168">
        <f t="shared" si="14"/>
        <v>156</v>
      </c>
      <c r="P164" s="171">
        <f t="shared" si="13"/>
        <v>163</v>
      </c>
    </row>
    <row r="165" spans="1:16" s="156" customFormat="1">
      <c r="A165" s="164" t="s">
        <v>2997</v>
      </c>
      <c r="B165" s="164" t="s">
        <v>2994</v>
      </c>
      <c r="C165" s="164" t="s">
        <v>2823</v>
      </c>
      <c r="D165" s="165">
        <f>D164+1</f>
        <v>6</v>
      </c>
      <c r="E165" s="166" t="str">
        <f>VLOOKUP($C165,'CCSM CMIP5 experiment summary'!A:B,2,FALSE)</f>
        <v>Add’l historical (concentrations)</v>
      </c>
      <c r="F165" s="166" t="str">
        <f>VLOOKUP($C165,'CCSM CMIP5 experiment summary'!A:C,3,FALSE)</f>
        <v>historical</v>
      </c>
      <c r="G165" s="181" t="s">
        <v>3108</v>
      </c>
      <c r="H165" s="167" t="str">
        <f>VLOOKUP($C165,'CCSM CMIP5 experiment summary'!A:H,7)</f>
        <v>CCWG/Meehl</v>
      </c>
      <c r="I165" s="181" t="str">
        <f>VLOOKUP($C165,'CCSM CMIP5 experiment summary'!A:M,12,FALSE)</f>
        <v>1x1CN</v>
      </c>
      <c r="J165" s="168" t="s">
        <v>2819</v>
      </c>
      <c r="K165" s="169">
        <v>1850</v>
      </c>
      <c r="L165" s="170">
        <v>2005</v>
      </c>
      <c r="M165" s="164" t="s">
        <v>2998</v>
      </c>
      <c r="N165" s="168">
        <v>1</v>
      </c>
      <c r="O165" s="168">
        <f t="shared" si="14"/>
        <v>156</v>
      </c>
      <c r="P165" s="171">
        <f t="shared" si="13"/>
        <v>164</v>
      </c>
    </row>
    <row r="166" spans="1:16">
      <c r="A166" s="164" t="s">
        <v>2997</v>
      </c>
      <c r="B166" s="164" t="s">
        <v>2994</v>
      </c>
      <c r="C166" s="164" t="s">
        <v>758</v>
      </c>
      <c r="D166" s="165">
        <v>1</v>
      </c>
      <c r="E166" s="166" t="str">
        <f>VLOOKUP($C166,'CCSM CMIP5 experiment summary'!A:B,2,FALSE)</f>
        <v>Historical (concentrations, noCN)</v>
      </c>
      <c r="F166" s="166" t="str">
        <f>VLOOKUP($C166,'CCSM CMIP5 experiment summary'!A:C,3,FALSE)</f>
        <v>historical</v>
      </c>
      <c r="G166" s="181" t="s">
        <v>3108</v>
      </c>
      <c r="H166" s="167" t="str">
        <f>VLOOKUP($C166,'CCSM CMIP5 experiment summary'!A:H,7)</f>
        <v>CCWG/Meehl</v>
      </c>
      <c r="I166" s="181" t="str">
        <f>VLOOKUP($C166,'CCSM CMIP5 experiment summary'!A:M,12,FALSE)</f>
        <v>1x1noCN</v>
      </c>
      <c r="J166" s="168" t="s">
        <v>2819</v>
      </c>
      <c r="K166" s="169">
        <v>1850</v>
      </c>
      <c r="L166" s="170">
        <v>2005</v>
      </c>
      <c r="M166" s="164" t="s">
        <v>2998</v>
      </c>
      <c r="N166" s="168">
        <v>1</v>
      </c>
      <c r="O166" s="168">
        <f t="shared" si="14"/>
        <v>156</v>
      </c>
      <c r="P166" s="171">
        <f t="shared" si="13"/>
        <v>165</v>
      </c>
    </row>
    <row r="167" spans="1:16" s="156" customFormat="1">
      <c r="A167" s="164" t="s">
        <v>2997</v>
      </c>
      <c r="B167" s="164" t="s">
        <v>2994</v>
      </c>
      <c r="C167" s="164" t="s">
        <v>411</v>
      </c>
      <c r="D167" s="165">
        <v>1</v>
      </c>
      <c r="E167" s="166" t="str">
        <f>VLOOKUP($C167,'CCSM CMIP5 experiment summary'!A:B,2,FALSE)</f>
        <v>Historical (concentrations, noCN)</v>
      </c>
      <c r="F167" s="166" t="str">
        <f>VLOOKUP($C167,'CCSM CMIP5 experiment summary'!A:C,3,FALSE)</f>
        <v>historical</v>
      </c>
      <c r="G167" s="181" t="s">
        <v>3108</v>
      </c>
      <c r="H167" s="167" t="str">
        <f>VLOOKUP($C167,'CCSM CMIP5 experiment summary'!A:H,7)</f>
        <v>CCWG/Meehl</v>
      </c>
      <c r="I167" s="181" t="str">
        <f>VLOOKUP($C167,'CCSM CMIP5 experiment summary'!A:M,12,FALSE)</f>
        <v>1x1noCN</v>
      </c>
      <c r="J167" s="168" t="s">
        <v>2819</v>
      </c>
      <c r="K167" s="169">
        <v>1850</v>
      </c>
      <c r="L167" s="170">
        <v>2005</v>
      </c>
      <c r="M167" s="164" t="s">
        <v>2998</v>
      </c>
      <c r="N167" s="168">
        <v>1</v>
      </c>
      <c r="O167" s="168">
        <f t="shared" si="14"/>
        <v>156</v>
      </c>
      <c r="P167" s="171">
        <f t="shared" si="13"/>
        <v>166</v>
      </c>
    </row>
    <row r="168" spans="1:16" s="156" customFormat="1">
      <c r="A168" s="164" t="s">
        <v>2997</v>
      </c>
      <c r="B168" s="164" t="s">
        <v>2994</v>
      </c>
      <c r="C168" s="164" t="s">
        <v>411</v>
      </c>
      <c r="D168" s="165">
        <f>D167+1</f>
        <v>2</v>
      </c>
      <c r="E168" s="166" t="str">
        <f>VLOOKUP($C168,'CCSM CMIP5 experiment summary'!A:B,2,FALSE)</f>
        <v>Historical (concentrations, noCN)</v>
      </c>
      <c r="F168" s="166" t="str">
        <f>VLOOKUP($C168,'CCSM CMIP5 experiment summary'!A:C,3,FALSE)</f>
        <v>historical</v>
      </c>
      <c r="G168" s="181" t="s">
        <v>3108</v>
      </c>
      <c r="H168" s="167" t="str">
        <f>VLOOKUP($C168,'CCSM CMIP5 experiment summary'!A:H,7)</f>
        <v>CCWG/Meehl</v>
      </c>
      <c r="I168" s="181" t="str">
        <f>VLOOKUP($C168,'CCSM CMIP5 experiment summary'!A:M,12,FALSE)</f>
        <v>1x1noCN</v>
      </c>
      <c r="J168" s="168" t="s">
        <v>2819</v>
      </c>
      <c r="K168" s="169">
        <v>1850</v>
      </c>
      <c r="L168" s="170">
        <v>2005</v>
      </c>
      <c r="M168" s="164" t="s">
        <v>2998</v>
      </c>
      <c r="N168" s="168">
        <v>1</v>
      </c>
      <c r="O168" s="168">
        <f t="shared" si="14"/>
        <v>156</v>
      </c>
      <c r="P168" s="171">
        <f t="shared" si="13"/>
        <v>167</v>
      </c>
    </row>
    <row r="169" spans="1:16" s="156" customFormat="1">
      <c r="A169" s="164" t="s">
        <v>2997</v>
      </c>
      <c r="B169" s="164" t="s">
        <v>2994</v>
      </c>
      <c r="C169" s="164" t="s">
        <v>411</v>
      </c>
      <c r="D169" s="165">
        <f>D168+1</f>
        <v>3</v>
      </c>
      <c r="E169" s="166" t="str">
        <f>VLOOKUP($C169,'CCSM CMIP5 experiment summary'!A:B,2,FALSE)</f>
        <v>Historical (concentrations, noCN)</v>
      </c>
      <c r="F169" s="166" t="str">
        <f>VLOOKUP($C169,'CCSM CMIP5 experiment summary'!A:C,3,FALSE)</f>
        <v>historical</v>
      </c>
      <c r="G169" s="181" t="s">
        <v>3108</v>
      </c>
      <c r="H169" s="167" t="str">
        <f>VLOOKUP($C169,'CCSM CMIP5 experiment summary'!A:H,7)</f>
        <v>CCWG/Meehl</v>
      </c>
      <c r="I169" s="181" t="str">
        <f>VLOOKUP($C169,'CCSM CMIP5 experiment summary'!A:M,12,FALSE)</f>
        <v>1x1noCN</v>
      </c>
      <c r="J169" s="168" t="s">
        <v>2819</v>
      </c>
      <c r="K169" s="169">
        <v>1850</v>
      </c>
      <c r="L169" s="170">
        <v>2005</v>
      </c>
      <c r="M169" s="164" t="s">
        <v>2998</v>
      </c>
      <c r="N169" s="168">
        <v>1</v>
      </c>
      <c r="O169" s="168">
        <f t="shared" si="14"/>
        <v>156</v>
      </c>
      <c r="P169" s="171">
        <f t="shared" si="13"/>
        <v>168</v>
      </c>
    </row>
    <row r="170" spans="1:16" s="156" customFormat="1">
      <c r="A170" s="164" t="s">
        <v>2997</v>
      </c>
      <c r="B170" s="164" t="s">
        <v>2994</v>
      </c>
      <c r="C170" s="164" t="s">
        <v>411</v>
      </c>
      <c r="D170" s="165">
        <f>D169+1</f>
        <v>4</v>
      </c>
      <c r="E170" s="166" t="str">
        <f>VLOOKUP($C170,'CCSM CMIP5 experiment summary'!A:B,2,FALSE)</f>
        <v>Historical (concentrations, noCN)</v>
      </c>
      <c r="F170" s="166" t="str">
        <f>VLOOKUP($C170,'CCSM CMIP5 experiment summary'!A:C,3,FALSE)</f>
        <v>historical</v>
      </c>
      <c r="G170" s="181" t="s">
        <v>3108</v>
      </c>
      <c r="H170" s="167" t="str">
        <f>VLOOKUP($C170,'CCSM CMIP5 experiment summary'!A:H,7)</f>
        <v>CCWG/Meehl</v>
      </c>
      <c r="I170" s="181" t="str">
        <f>VLOOKUP($C170,'CCSM CMIP5 experiment summary'!A:M,12,FALSE)</f>
        <v>1x1noCN</v>
      </c>
      <c r="J170" s="168" t="s">
        <v>2819</v>
      </c>
      <c r="K170" s="169">
        <v>1850</v>
      </c>
      <c r="L170" s="170">
        <v>2005</v>
      </c>
      <c r="M170" s="164" t="s">
        <v>2998</v>
      </c>
      <c r="N170" s="168">
        <v>1</v>
      </c>
      <c r="O170" s="168">
        <f t="shared" si="14"/>
        <v>156</v>
      </c>
      <c r="P170" s="171">
        <f t="shared" si="13"/>
        <v>169</v>
      </c>
    </row>
    <row r="171" spans="1:16" s="156" customFormat="1">
      <c r="A171" s="164" t="s">
        <v>2997</v>
      </c>
      <c r="B171" s="164" t="s">
        <v>2994</v>
      </c>
      <c r="C171" s="164" t="s">
        <v>411</v>
      </c>
      <c r="D171" s="165">
        <f>D170+1</f>
        <v>5</v>
      </c>
      <c r="E171" s="166" t="str">
        <f>VLOOKUP($C171,'CCSM CMIP5 experiment summary'!A:B,2,FALSE)</f>
        <v>Historical (concentrations, noCN)</v>
      </c>
      <c r="F171" s="166" t="str">
        <f>VLOOKUP($C171,'CCSM CMIP5 experiment summary'!A:C,3,FALSE)</f>
        <v>historical</v>
      </c>
      <c r="G171" s="181" t="s">
        <v>3108</v>
      </c>
      <c r="H171" s="167" t="str">
        <f>VLOOKUP($C171,'CCSM CMIP5 experiment summary'!A:H,7)</f>
        <v>CCWG/Meehl</v>
      </c>
      <c r="I171" s="181" t="str">
        <f>VLOOKUP($C171,'CCSM CMIP5 experiment summary'!A:M,12,FALSE)</f>
        <v>1x1noCN</v>
      </c>
      <c r="J171" s="168" t="s">
        <v>2819</v>
      </c>
      <c r="K171" s="169">
        <v>1850</v>
      </c>
      <c r="L171" s="170">
        <v>2005</v>
      </c>
      <c r="M171" s="164" t="s">
        <v>2998</v>
      </c>
      <c r="N171" s="168">
        <v>1</v>
      </c>
      <c r="O171" s="168">
        <f t="shared" si="14"/>
        <v>156</v>
      </c>
      <c r="P171" s="171">
        <f t="shared" si="13"/>
        <v>170</v>
      </c>
    </row>
    <row r="172" spans="1:16">
      <c r="A172" s="164" t="s">
        <v>2997</v>
      </c>
      <c r="B172" s="164" t="s">
        <v>2994</v>
      </c>
      <c r="C172" s="164" t="s">
        <v>412</v>
      </c>
      <c r="D172" s="165">
        <v>1</v>
      </c>
      <c r="E172" s="166" t="str">
        <f>VLOOKUP($C172,'CCSM CMIP5 experiment summary'!A:B,2,FALSE)</f>
        <v>AMIP (concentrations, noCN)</v>
      </c>
      <c r="F172" s="166" t="str">
        <f>VLOOKUP($C172,'CCSM CMIP5 experiment summary'!A:C,3,FALSE)</f>
        <v>AMIP</v>
      </c>
      <c r="G172" s="181" t="s">
        <v>3108</v>
      </c>
      <c r="H172" s="167" t="str">
        <f>VLOOKUP($C172,'CCSM CMIP5 experiment summary'!A:H,7)</f>
        <v>CVWG/Tribbia</v>
      </c>
      <c r="I172" s="181" t="str">
        <f>VLOOKUP($C172,'CCSM CMIP5 experiment summary'!A:M,12,FALSE)</f>
        <v>1x1AMIP</v>
      </c>
      <c r="J172" s="168" t="s">
        <v>2819</v>
      </c>
      <c r="K172" s="169">
        <v>1979</v>
      </c>
      <c r="L172" s="170">
        <v>2008</v>
      </c>
      <c r="M172" s="164" t="s">
        <v>2998</v>
      </c>
      <c r="N172" s="168">
        <v>1</v>
      </c>
      <c r="O172" s="168">
        <f t="shared" si="14"/>
        <v>30</v>
      </c>
      <c r="P172" s="171">
        <f t="shared" si="13"/>
        <v>171</v>
      </c>
    </row>
    <row r="173" spans="1:16" s="156" customFormat="1">
      <c r="A173" s="164" t="s">
        <v>2997</v>
      </c>
      <c r="B173" s="164" t="s">
        <v>2994</v>
      </c>
      <c r="C173" s="164" t="s">
        <v>413</v>
      </c>
      <c r="D173" s="165">
        <f>D166+1</f>
        <v>2</v>
      </c>
      <c r="E173" s="166" t="str">
        <f>VLOOKUP($C173,'CCSM CMIP5 experiment summary'!A:B,2,FALSE)</f>
        <v>Add'l AMIP (concentrations, noCN)</v>
      </c>
      <c r="F173" s="166" t="str">
        <f>VLOOKUP($C173,'CCSM CMIP5 experiment summary'!A:C,3,FALSE)</f>
        <v>AMIP</v>
      </c>
      <c r="G173" s="181" t="s">
        <v>3108</v>
      </c>
      <c r="H173" s="167" t="str">
        <f>VLOOKUP($C173,'CCSM CMIP5 experiment summary'!A:H,7)</f>
        <v>CVWG/Tribbia</v>
      </c>
      <c r="I173" s="181" t="str">
        <f>VLOOKUP($C173,'CCSM CMIP5 experiment summary'!A:M,12,FALSE)</f>
        <v>1x1AMIP</v>
      </c>
      <c r="J173" s="168" t="s">
        <v>2819</v>
      </c>
      <c r="K173" s="169">
        <v>1979</v>
      </c>
      <c r="L173" s="170">
        <v>2008</v>
      </c>
      <c r="M173" s="164" t="s">
        <v>2998</v>
      </c>
      <c r="N173" s="168">
        <v>1</v>
      </c>
      <c r="O173" s="168">
        <f t="shared" si="14"/>
        <v>30</v>
      </c>
      <c r="P173" s="171">
        <f t="shared" si="13"/>
        <v>172</v>
      </c>
    </row>
    <row r="174" spans="1:16">
      <c r="A174" s="164" t="s">
        <v>2997</v>
      </c>
      <c r="B174" s="164" t="s">
        <v>2994</v>
      </c>
      <c r="C174" s="164" t="s">
        <v>413</v>
      </c>
      <c r="D174" s="165">
        <f>D173+1</f>
        <v>3</v>
      </c>
      <c r="E174" s="166" t="str">
        <f>VLOOKUP($C174,'CCSM CMIP5 experiment summary'!A:B,2,FALSE)</f>
        <v>Add'l AMIP (concentrations, noCN)</v>
      </c>
      <c r="F174" s="166" t="str">
        <f>VLOOKUP($C174,'CCSM CMIP5 experiment summary'!A:C,3,FALSE)</f>
        <v>AMIP</v>
      </c>
      <c r="G174" s="181" t="s">
        <v>3108</v>
      </c>
      <c r="H174" s="167" t="str">
        <f>VLOOKUP($C174,'CCSM CMIP5 experiment summary'!A:H,7)</f>
        <v>CVWG/Tribbia</v>
      </c>
      <c r="I174" s="181" t="str">
        <f>VLOOKUP($C174,'CCSM CMIP5 experiment summary'!A:M,12,FALSE)</f>
        <v>1x1AMIP</v>
      </c>
      <c r="J174" s="168" t="s">
        <v>2819</v>
      </c>
      <c r="K174" s="169">
        <v>1979</v>
      </c>
      <c r="L174" s="170">
        <v>2008</v>
      </c>
      <c r="M174" s="164" t="s">
        <v>2998</v>
      </c>
      <c r="N174" s="168">
        <v>1</v>
      </c>
      <c r="O174" s="168">
        <f t="shared" si="14"/>
        <v>30</v>
      </c>
      <c r="P174" s="171">
        <f t="shared" si="13"/>
        <v>173</v>
      </c>
    </row>
    <row r="175" spans="1:16">
      <c r="A175" s="164" t="s">
        <v>2997</v>
      </c>
      <c r="B175" s="164" t="s">
        <v>2994</v>
      </c>
      <c r="C175" s="164" t="s">
        <v>413</v>
      </c>
      <c r="D175" s="165">
        <f>D174+1</f>
        <v>4</v>
      </c>
      <c r="E175" s="166" t="str">
        <f>VLOOKUP($C175,'CCSM CMIP5 experiment summary'!A:B,2,FALSE)</f>
        <v>Add'l AMIP (concentrations, noCN)</v>
      </c>
      <c r="F175" s="166" t="str">
        <f>VLOOKUP($C175,'CCSM CMIP5 experiment summary'!A:C,3,FALSE)</f>
        <v>AMIP</v>
      </c>
      <c r="G175" s="181" t="s">
        <v>3108</v>
      </c>
      <c r="H175" s="167" t="str">
        <f>VLOOKUP($C175,'CCSM CMIP5 experiment summary'!A:H,7)</f>
        <v>CVWG/Tribbia</v>
      </c>
      <c r="I175" s="181" t="str">
        <f>VLOOKUP($C175,'CCSM CMIP5 experiment summary'!A:M,12,FALSE)</f>
        <v>1x1AMIP</v>
      </c>
      <c r="J175" s="168" t="s">
        <v>2819</v>
      </c>
      <c r="K175" s="169">
        <v>1979</v>
      </c>
      <c r="L175" s="170">
        <v>2008</v>
      </c>
      <c r="M175" s="164" t="s">
        <v>2998</v>
      </c>
      <c r="N175" s="168">
        <v>1</v>
      </c>
      <c r="O175" s="168">
        <f t="shared" si="14"/>
        <v>30</v>
      </c>
      <c r="P175" s="171">
        <f t="shared" si="13"/>
        <v>174</v>
      </c>
    </row>
    <row r="176" spans="1:16">
      <c r="A176" s="164" t="s">
        <v>2997</v>
      </c>
      <c r="B176" s="164" t="s">
        <v>2994</v>
      </c>
      <c r="C176" s="164" t="s">
        <v>413</v>
      </c>
      <c r="D176" s="165">
        <f>D175+1</f>
        <v>5</v>
      </c>
      <c r="E176" s="166" t="str">
        <f>VLOOKUP($C176,'CCSM CMIP5 experiment summary'!A:B,2,FALSE)</f>
        <v>Add'l AMIP (concentrations, noCN)</v>
      </c>
      <c r="F176" s="166" t="str">
        <f>VLOOKUP($C176,'CCSM CMIP5 experiment summary'!A:C,3,FALSE)</f>
        <v>AMIP</v>
      </c>
      <c r="G176" s="181" t="s">
        <v>3108</v>
      </c>
      <c r="H176" s="167" t="str">
        <f>VLOOKUP($C176,'CCSM CMIP5 experiment summary'!A:H,7)</f>
        <v>CVWG/Tribbia</v>
      </c>
      <c r="I176" s="181" t="str">
        <f>VLOOKUP($C176,'CCSM CMIP5 experiment summary'!A:M,12,FALSE)</f>
        <v>1x1AMIP</v>
      </c>
      <c r="J176" s="168" t="s">
        <v>2819</v>
      </c>
      <c r="K176" s="169">
        <v>1979</v>
      </c>
      <c r="L176" s="170">
        <v>2008</v>
      </c>
      <c r="M176" s="164" t="s">
        <v>2998</v>
      </c>
      <c r="N176" s="168">
        <v>1</v>
      </c>
      <c r="O176" s="168">
        <f t="shared" si="14"/>
        <v>30</v>
      </c>
      <c r="P176" s="171">
        <f t="shared" si="13"/>
        <v>175</v>
      </c>
    </row>
    <row r="177" spans="1:16">
      <c r="A177" s="164" t="s">
        <v>2997</v>
      </c>
      <c r="B177" s="164" t="s">
        <v>2994</v>
      </c>
      <c r="C177" s="164" t="s">
        <v>417</v>
      </c>
      <c r="D177" s="165">
        <v>1</v>
      </c>
      <c r="E177" s="166" t="str">
        <f>VLOOKUP($C177,'CCSM CMIP5 experiment summary'!A:B,2,FALSE)</f>
        <v>RCP 4.5 (concentrations)</v>
      </c>
      <c r="F177" s="166" t="str">
        <f>VLOOKUP($C177,'CCSM CMIP5 experiment summary'!A:C,3,FALSE)</f>
        <v>rcp4.5</v>
      </c>
      <c r="G177" s="181" t="s">
        <v>3108</v>
      </c>
      <c r="H177" s="167" t="str">
        <f>VLOOKUP($C177,'CCSM CMIP5 experiment summary'!A:H,7)</f>
        <v>CCWG/Meehl</v>
      </c>
      <c r="I177" s="181" t="str">
        <f>VLOOKUP($C177,'CCSM CMIP5 experiment summary'!A:M,12,FALSE)</f>
        <v>1x1CN</v>
      </c>
      <c r="J177" s="168" t="s">
        <v>419</v>
      </c>
      <c r="K177" s="169">
        <v>2005</v>
      </c>
      <c r="L177" s="170">
        <v>2100</v>
      </c>
      <c r="M177" s="164" t="s">
        <v>2998</v>
      </c>
      <c r="N177" s="168">
        <v>1</v>
      </c>
      <c r="O177" s="168">
        <f t="shared" si="14"/>
        <v>96</v>
      </c>
      <c r="P177" s="171">
        <f t="shared" si="13"/>
        <v>176</v>
      </c>
    </row>
    <row r="178" spans="1:16">
      <c r="A178" s="164" t="s">
        <v>2997</v>
      </c>
      <c r="B178" s="164" t="s">
        <v>2994</v>
      </c>
      <c r="C178" s="164" t="s">
        <v>420</v>
      </c>
      <c r="D178" s="165">
        <v>1</v>
      </c>
      <c r="E178" s="166" t="str">
        <f>VLOOKUP($C178,'CCSM CMIP5 experiment summary'!A:B,2,FALSE)</f>
        <v>RCP 4.5 (concentrations, noCN)</v>
      </c>
      <c r="F178" s="166" t="str">
        <f>VLOOKUP($C178,'CCSM CMIP5 experiment summary'!A:C,3,FALSE)</f>
        <v>rcp4.5</v>
      </c>
      <c r="G178" s="181" t="s">
        <v>3108</v>
      </c>
      <c r="H178" s="167" t="str">
        <f>VLOOKUP($C178,'CCSM CMIP5 experiment summary'!A:H,7)</f>
        <v>CCWG/Meehl</v>
      </c>
      <c r="I178" s="181" t="str">
        <f>VLOOKUP($C178,'CCSM CMIP5 experiment summary'!A:M,12,FALSE)</f>
        <v>1x1noCN</v>
      </c>
      <c r="J178" s="168" t="s">
        <v>419</v>
      </c>
      <c r="K178" s="169">
        <v>2005</v>
      </c>
      <c r="L178" s="170">
        <v>2100</v>
      </c>
      <c r="M178" s="164" t="s">
        <v>2998</v>
      </c>
      <c r="N178" s="168">
        <v>1</v>
      </c>
      <c r="O178" s="168">
        <f t="shared" si="14"/>
        <v>96</v>
      </c>
      <c r="P178" s="171">
        <f t="shared" si="13"/>
        <v>177</v>
      </c>
    </row>
    <row r="179" spans="1:16">
      <c r="A179" s="164" t="s">
        <v>2997</v>
      </c>
      <c r="B179" s="164" t="s">
        <v>2994</v>
      </c>
      <c r="C179" s="164" t="s">
        <v>418</v>
      </c>
      <c r="D179" s="165">
        <v>1</v>
      </c>
      <c r="E179" s="166" t="str">
        <f>VLOOKUP($C179,'CCSM CMIP5 experiment summary'!A:B,2,FALSE)</f>
        <v>RCP 4.5 (concentrations, noCN)</v>
      </c>
      <c r="F179" s="166" t="str">
        <f>VLOOKUP($C179,'CCSM CMIP5 experiment summary'!A:C,3,FALSE)</f>
        <v>rcp4.5</v>
      </c>
      <c r="G179" s="181" t="s">
        <v>3108</v>
      </c>
      <c r="H179" s="167" t="str">
        <f>VLOOKUP($C179,'CCSM CMIP5 experiment summary'!A:H,7)</f>
        <v>CCWG/Meehl</v>
      </c>
      <c r="I179" s="181" t="str">
        <f>VLOOKUP($C179,'CCSM CMIP5 experiment summary'!A:M,12,FALSE)</f>
        <v>1x1noCN</v>
      </c>
      <c r="J179" s="168" t="s">
        <v>419</v>
      </c>
      <c r="K179" s="169">
        <v>2005</v>
      </c>
      <c r="L179" s="170">
        <v>2100</v>
      </c>
      <c r="M179" s="164" t="s">
        <v>2998</v>
      </c>
      <c r="N179" s="168">
        <v>1</v>
      </c>
      <c r="O179" s="168">
        <f t="shared" si="14"/>
        <v>96</v>
      </c>
      <c r="P179" s="171">
        <f t="shared" si="13"/>
        <v>178</v>
      </c>
    </row>
    <row r="180" spans="1:16">
      <c r="A180" s="164" t="s">
        <v>2997</v>
      </c>
      <c r="B180" s="164" t="s">
        <v>2994</v>
      </c>
      <c r="C180" s="164" t="s">
        <v>418</v>
      </c>
      <c r="D180" s="165">
        <f>D179+1</f>
        <v>2</v>
      </c>
      <c r="E180" s="166" t="str">
        <f>VLOOKUP($C180,'CCSM CMIP5 experiment summary'!A:B,2,FALSE)</f>
        <v>RCP 4.5 (concentrations, noCN)</v>
      </c>
      <c r="F180" s="166" t="str">
        <f>VLOOKUP($C180,'CCSM CMIP5 experiment summary'!A:C,3,FALSE)</f>
        <v>rcp4.5</v>
      </c>
      <c r="G180" s="181" t="s">
        <v>3108</v>
      </c>
      <c r="H180" s="167" t="str">
        <f>VLOOKUP($C180,'CCSM CMIP5 experiment summary'!A:H,7)</f>
        <v>CCWG/Meehl</v>
      </c>
      <c r="I180" s="181" t="str">
        <f>VLOOKUP($C180,'CCSM CMIP5 experiment summary'!A:M,12,FALSE)</f>
        <v>1x1noCN</v>
      </c>
      <c r="J180" s="168" t="s">
        <v>419</v>
      </c>
      <c r="K180" s="169">
        <v>2005</v>
      </c>
      <c r="L180" s="170">
        <v>2100</v>
      </c>
      <c r="M180" s="164" t="s">
        <v>2998</v>
      </c>
      <c r="N180" s="168">
        <v>1</v>
      </c>
      <c r="O180" s="168">
        <f t="shared" si="14"/>
        <v>96</v>
      </c>
      <c r="P180" s="171">
        <f t="shared" si="13"/>
        <v>179</v>
      </c>
    </row>
    <row r="181" spans="1:16" s="156" customFormat="1">
      <c r="A181" s="164" t="s">
        <v>2997</v>
      </c>
      <c r="B181" s="164" t="s">
        <v>2994</v>
      </c>
      <c r="C181" s="164" t="s">
        <v>418</v>
      </c>
      <c r="D181" s="165">
        <f>D180+1</f>
        <v>3</v>
      </c>
      <c r="E181" s="166" t="str">
        <f>VLOOKUP($C181,'CCSM CMIP5 experiment summary'!A:B,2,FALSE)</f>
        <v>RCP 4.5 (concentrations, noCN)</v>
      </c>
      <c r="F181" s="166" t="str">
        <f>VLOOKUP($C181,'CCSM CMIP5 experiment summary'!A:C,3,FALSE)</f>
        <v>rcp4.5</v>
      </c>
      <c r="G181" s="181" t="s">
        <v>3108</v>
      </c>
      <c r="H181" s="167" t="str">
        <f>VLOOKUP($C181,'CCSM CMIP5 experiment summary'!A:H,7)</f>
        <v>CCWG/Meehl</v>
      </c>
      <c r="I181" s="181" t="str">
        <f>VLOOKUP($C181,'CCSM CMIP5 experiment summary'!A:M,12,FALSE)</f>
        <v>1x1noCN</v>
      </c>
      <c r="J181" s="168" t="s">
        <v>419</v>
      </c>
      <c r="K181" s="169">
        <v>2005</v>
      </c>
      <c r="L181" s="170">
        <v>2100</v>
      </c>
      <c r="M181" s="164" t="s">
        <v>2998</v>
      </c>
      <c r="N181" s="168">
        <v>1</v>
      </c>
      <c r="O181" s="168">
        <f t="shared" si="14"/>
        <v>96</v>
      </c>
      <c r="P181" s="171">
        <f t="shared" si="13"/>
        <v>180</v>
      </c>
    </row>
    <row r="182" spans="1:16">
      <c r="A182" s="164" t="s">
        <v>2997</v>
      </c>
      <c r="B182" s="164" t="s">
        <v>2994</v>
      </c>
      <c r="C182" s="164" t="s">
        <v>418</v>
      </c>
      <c r="D182" s="165">
        <f>D181+1</f>
        <v>4</v>
      </c>
      <c r="E182" s="166" t="str">
        <f>VLOOKUP($C182,'CCSM CMIP5 experiment summary'!A:B,2,FALSE)</f>
        <v>RCP 4.5 (concentrations, noCN)</v>
      </c>
      <c r="F182" s="166" t="str">
        <f>VLOOKUP($C182,'CCSM CMIP5 experiment summary'!A:C,3,FALSE)</f>
        <v>rcp4.5</v>
      </c>
      <c r="G182" s="181" t="s">
        <v>3108</v>
      </c>
      <c r="H182" s="167" t="str">
        <f>VLOOKUP($C182,'CCSM CMIP5 experiment summary'!A:H,7)</f>
        <v>CCWG/Meehl</v>
      </c>
      <c r="I182" s="181" t="str">
        <f>VLOOKUP($C182,'CCSM CMIP5 experiment summary'!A:M,12,FALSE)</f>
        <v>1x1noCN</v>
      </c>
      <c r="J182" s="168" t="s">
        <v>419</v>
      </c>
      <c r="K182" s="169">
        <v>2005</v>
      </c>
      <c r="L182" s="170">
        <v>2100</v>
      </c>
      <c r="M182" s="164" t="s">
        <v>2998</v>
      </c>
      <c r="N182" s="168">
        <v>1</v>
      </c>
      <c r="O182" s="168">
        <f t="shared" si="14"/>
        <v>96</v>
      </c>
      <c r="P182" s="171">
        <f t="shared" si="13"/>
        <v>181</v>
      </c>
    </row>
    <row r="183" spans="1:16" s="156" customFormat="1">
      <c r="A183" s="164" t="s">
        <v>2997</v>
      </c>
      <c r="B183" s="164" t="s">
        <v>2994</v>
      </c>
      <c r="C183" s="164" t="s">
        <v>418</v>
      </c>
      <c r="D183" s="165">
        <f>D182+1</f>
        <v>5</v>
      </c>
      <c r="E183" s="166" t="str">
        <f>VLOOKUP($C183,'CCSM CMIP5 experiment summary'!A:B,2,FALSE)</f>
        <v>RCP 4.5 (concentrations, noCN)</v>
      </c>
      <c r="F183" s="166" t="str">
        <f>VLOOKUP($C183,'CCSM CMIP5 experiment summary'!A:C,3,FALSE)</f>
        <v>rcp4.5</v>
      </c>
      <c r="G183" s="181" t="s">
        <v>3108</v>
      </c>
      <c r="H183" s="167" t="str">
        <f>VLOOKUP($C183,'CCSM CMIP5 experiment summary'!A:H,7)</f>
        <v>CCWG/Meehl</v>
      </c>
      <c r="I183" s="181" t="str">
        <f>VLOOKUP($C183,'CCSM CMIP5 experiment summary'!A:M,12,FALSE)</f>
        <v>1x1noCN</v>
      </c>
      <c r="J183" s="168" t="s">
        <v>419</v>
      </c>
      <c r="K183" s="169">
        <v>2005</v>
      </c>
      <c r="L183" s="170">
        <v>2100</v>
      </c>
      <c r="M183" s="164" t="s">
        <v>2998</v>
      </c>
      <c r="N183" s="168">
        <v>1</v>
      </c>
      <c r="O183" s="168">
        <f t="shared" si="14"/>
        <v>96</v>
      </c>
      <c r="P183" s="171">
        <f t="shared" si="13"/>
        <v>182</v>
      </c>
    </row>
    <row r="184" spans="1:16" s="156" customFormat="1">
      <c r="A184" s="164" t="s">
        <v>2997</v>
      </c>
      <c r="B184" s="164" t="s">
        <v>2994</v>
      </c>
      <c r="C184" s="164" t="s">
        <v>3020</v>
      </c>
      <c r="D184" s="165">
        <v>1</v>
      </c>
      <c r="E184" s="166" t="str">
        <f>VLOOKUP($C184,'CCSM CMIP5 experiment summary'!A:B,2,FALSE)</f>
        <v>RCP 8.5 (concentrations)</v>
      </c>
      <c r="F184" s="166" t="str">
        <f>VLOOKUP($C184,'CCSM CMIP5 experiment summary'!A:C,3,FALSE)</f>
        <v>rcp8.5</v>
      </c>
      <c r="G184" s="181" t="s">
        <v>3108</v>
      </c>
      <c r="H184" s="167" t="str">
        <f>VLOOKUP($C184,'CCSM CMIP5 experiment summary'!A:H,7)</f>
        <v>CCWG/Meehl</v>
      </c>
      <c r="I184" s="181" t="str">
        <f>VLOOKUP($C184,'CCSM CMIP5 experiment summary'!A:M,12,FALSE)</f>
        <v>1x1CN</v>
      </c>
      <c r="J184" s="168" t="s">
        <v>419</v>
      </c>
      <c r="K184" s="169">
        <v>2005</v>
      </c>
      <c r="L184" s="170">
        <v>2100</v>
      </c>
      <c r="M184" s="164" t="s">
        <v>2998</v>
      </c>
      <c r="N184" s="168">
        <v>1</v>
      </c>
      <c r="O184" s="168">
        <f t="shared" ref="O184:O205" si="15">$L184-$K184+1</f>
        <v>96</v>
      </c>
      <c r="P184" s="171">
        <f t="shared" si="13"/>
        <v>183</v>
      </c>
    </row>
    <row r="185" spans="1:16" s="156" customFormat="1">
      <c r="A185" s="164" t="s">
        <v>2997</v>
      </c>
      <c r="B185" s="164" t="s">
        <v>2994</v>
      </c>
      <c r="C185" s="164" t="s">
        <v>2932</v>
      </c>
      <c r="D185" s="165">
        <v>1</v>
      </c>
      <c r="E185" s="166" t="str">
        <f>VLOOKUP($C185,'CCSM CMIP5 experiment summary'!A:B,2,FALSE)</f>
        <v>RCP 8.5 (concentrations, noCN)</v>
      </c>
      <c r="F185" s="166" t="str">
        <f>VLOOKUP($C185,'CCSM CMIP5 experiment summary'!A:C,3,FALSE)</f>
        <v>rcp8.5</v>
      </c>
      <c r="G185" s="181" t="s">
        <v>3108</v>
      </c>
      <c r="H185" s="167" t="str">
        <f>VLOOKUP($C185,'CCSM CMIP5 experiment summary'!A:H,7)</f>
        <v>CCWG/Meehl</v>
      </c>
      <c r="I185" s="181" t="str">
        <f>VLOOKUP($C185,'CCSM CMIP5 experiment summary'!A:M,12,FALSE)</f>
        <v>1x1noCN</v>
      </c>
      <c r="J185" s="168" t="s">
        <v>419</v>
      </c>
      <c r="K185" s="169">
        <v>2005</v>
      </c>
      <c r="L185" s="170">
        <v>2100</v>
      </c>
      <c r="M185" s="164" t="s">
        <v>2998</v>
      </c>
      <c r="N185" s="164" t="s">
        <v>2998</v>
      </c>
      <c r="O185" s="168">
        <f t="shared" si="15"/>
        <v>96</v>
      </c>
      <c r="P185" s="171">
        <f t="shared" si="13"/>
        <v>184</v>
      </c>
    </row>
    <row r="186" spans="1:16" s="156" customFormat="1">
      <c r="A186" s="164" t="s">
        <v>2997</v>
      </c>
      <c r="B186" s="164" t="s">
        <v>2994</v>
      </c>
      <c r="C186" s="164" t="s">
        <v>403</v>
      </c>
      <c r="D186" s="165">
        <v>1</v>
      </c>
      <c r="E186" s="166" t="str">
        <f>VLOOKUP($C186,'CCSM CMIP5 experiment summary'!A:B,2,FALSE)</f>
        <v>RCP 8.5 (concentrations, noCN)</v>
      </c>
      <c r="F186" s="166" t="str">
        <f>VLOOKUP($C186,'CCSM CMIP5 experiment summary'!A:C,3,FALSE)</f>
        <v>rcp8.5</v>
      </c>
      <c r="G186" s="181" t="s">
        <v>3108</v>
      </c>
      <c r="H186" s="167" t="str">
        <f>VLOOKUP($C186,'CCSM CMIP5 experiment summary'!A:H,7)</f>
        <v>CCWG/Meehl</v>
      </c>
      <c r="I186" s="181" t="str">
        <f>VLOOKUP($C186,'CCSM CMIP5 experiment summary'!A:M,12,FALSE)</f>
        <v>1x1noCN</v>
      </c>
      <c r="J186" s="168" t="s">
        <v>419</v>
      </c>
      <c r="K186" s="169">
        <v>2005</v>
      </c>
      <c r="L186" s="170">
        <v>2100</v>
      </c>
      <c r="M186" s="164" t="s">
        <v>2998</v>
      </c>
      <c r="N186" s="164" t="s">
        <v>2998</v>
      </c>
      <c r="O186" s="168">
        <f t="shared" si="15"/>
        <v>96</v>
      </c>
      <c r="P186" s="171">
        <f t="shared" si="13"/>
        <v>185</v>
      </c>
    </row>
    <row r="187" spans="1:16" s="156" customFormat="1">
      <c r="A187" s="164" t="s">
        <v>2997</v>
      </c>
      <c r="B187" s="164" t="s">
        <v>2994</v>
      </c>
      <c r="C187" s="164" t="s">
        <v>403</v>
      </c>
      <c r="D187" s="165">
        <f>D186+1</f>
        <v>2</v>
      </c>
      <c r="E187" s="166" t="str">
        <f>VLOOKUP($C187,'CCSM CMIP5 experiment summary'!A:B,2,FALSE)</f>
        <v>RCP 8.5 (concentrations, noCN)</v>
      </c>
      <c r="F187" s="166" t="str">
        <f>VLOOKUP($C187,'CCSM CMIP5 experiment summary'!A:C,3,FALSE)</f>
        <v>rcp8.5</v>
      </c>
      <c r="G187" s="181" t="s">
        <v>3108</v>
      </c>
      <c r="H187" s="167" t="str">
        <f>VLOOKUP($C187,'CCSM CMIP5 experiment summary'!A:H,7)</f>
        <v>CCWG/Meehl</v>
      </c>
      <c r="I187" s="181" t="str">
        <f>VLOOKUP($C187,'CCSM CMIP5 experiment summary'!A:M,12,FALSE)</f>
        <v>1x1noCN</v>
      </c>
      <c r="J187" s="168" t="s">
        <v>419</v>
      </c>
      <c r="K187" s="169">
        <v>2005</v>
      </c>
      <c r="L187" s="170">
        <v>2100</v>
      </c>
      <c r="M187" s="164" t="s">
        <v>2998</v>
      </c>
      <c r="N187" s="164" t="s">
        <v>2998</v>
      </c>
      <c r="O187" s="168">
        <f t="shared" si="15"/>
        <v>96</v>
      </c>
      <c r="P187" s="171">
        <f t="shared" si="13"/>
        <v>186</v>
      </c>
    </row>
    <row r="188" spans="1:16">
      <c r="A188" s="164" t="s">
        <v>2997</v>
      </c>
      <c r="B188" s="164" t="s">
        <v>2994</v>
      </c>
      <c r="C188" s="164" t="s">
        <v>403</v>
      </c>
      <c r="D188" s="165">
        <f>D187+1</f>
        <v>3</v>
      </c>
      <c r="E188" s="166" t="str">
        <f>VLOOKUP($C188,'CCSM CMIP5 experiment summary'!A:B,2,FALSE)</f>
        <v>RCP 8.5 (concentrations, noCN)</v>
      </c>
      <c r="F188" s="166" t="str">
        <f>VLOOKUP($C188,'CCSM CMIP5 experiment summary'!A:C,3,FALSE)</f>
        <v>rcp8.5</v>
      </c>
      <c r="G188" s="181" t="s">
        <v>3108</v>
      </c>
      <c r="H188" s="167" t="str">
        <f>VLOOKUP($C188,'CCSM CMIP5 experiment summary'!A:H,7)</f>
        <v>CCWG/Meehl</v>
      </c>
      <c r="I188" s="181" t="str">
        <f>VLOOKUP($C188,'CCSM CMIP5 experiment summary'!A:M,12,FALSE)</f>
        <v>1x1noCN</v>
      </c>
      <c r="J188" s="168" t="s">
        <v>419</v>
      </c>
      <c r="K188" s="169">
        <v>2005</v>
      </c>
      <c r="L188" s="170">
        <v>2100</v>
      </c>
      <c r="M188" s="164" t="s">
        <v>2998</v>
      </c>
      <c r="N188" s="164" t="s">
        <v>2998</v>
      </c>
      <c r="O188" s="168">
        <f t="shared" si="15"/>
        <v>96</v>
      </c>
      <c r="P188" s="171">
        <f t="shared" si="13"/>
        <v>187</v>
      </c>
    </row>
    <row r="189" spans="1:16">
      <c r="A189" s="164" t="s">
        <v>2997</v>
      </c>
      <c r="B189" s="164" t="s">
        <v>2994</v>
      </c>
      <c r="C189" s="164" t="s">
        <v>403</v>
      </c>
      <c r="D189" s="165">
        <f>D188+1</f>
        <v>4</v>
      </c>
      <c r="E189" s="166" t="str">
        <f>VLOOKUP($C189,'CCSM CMIP5 experiment summary'!A:B,2,FALSE)</f>
        <v>RCP 8.5 (concentrations, noCN)</v>
      </c>
      <c r="F189" s="166" t="str">
        <f>VLOOKUP($C189,'CCSM CMIP5 experiment summary'!A:C,3,FALSE)</f>
        <v>rcp8.5</v>
      </c>
      <c r="G189" s="181" t="s">
        <v>3108</v>
      </c>
      <c r="H189" s="167" t="str">
        <f>VLOOKUP($C189,'CCSM CMIP5 experiment summary'!A:H,7)</f>
        <v>CCWG/Meehl</v>
      </c>
      <c r="I189" s="181" t="str">
        <f>VLOOKUP($C189,'CCSM CMIP5 experiment summary'!A:M,12,FALSE)</f>
        <v>1x1noCN</v>
      </c>
      <c r="J189" s="168" t="s">
        <v>419</v>
      </c>
      <c r="K189" s="169">
        <v>2005</v>
      </c>
      <c r="L189" s="170">
        <v>2100</v>
      </c>
      <c r="M189" s="164" t="s">
        <v>2998</v>
      </c>
      <c r="N189" s="164" t="s">
        <v>2998</v>
      </c>
      <c r="O189" s="168">
        <f t="shared" si="15"/>
        <v>96</v>
      </c>
      <c r="P189" s="171">
        <f t="shared" si="13"/>
        <v>188</v>
      </c>
    </row>
    <row r="190" spans="1:16">
      <c r="A190" s="164" t="s">
        <v>2997</v>
      </c>
      <c r="B190" s="164" t="s">
        <v>2994</v>
      </c>
      <c r="C190" s="164" t="s">
        <v>403</v>
      </c>
      <c r="D190" s="165">
        <f>D189+1</f>
        <v>5</v>
      </c>
      <c r="E190" s="166" t="str">
        <f>VLOOKUP($C190,'CCSM CMIP5 experiment summary'!A:B,2,FALSE)</f>
        <v>RCP 8.5 (concentrations, noCN)</v>
      </c>
      <c r="F190" s="166" t="str">
        <f>VLOOKUP($C190,'CCSM CMIP5 experiment summary'!A:C,3,FALSE)</f>
        <v>rcp8.5</v>
      </c>
      <c r="G190" s="181" t="s">
        <v>3108</v>
      </c>
      <c r="H190" s="167" t="str">
        <f>VLOOKUP($C190,'CCSM CMIP5 experiment summary'!A:H,7)</f>
        <v>CCWG/Meehl</v>
      </c>
      <c r="I190" s="181" t="str">
        <f>VLOOKUP($C190,'CCSM CMIP5 experiment summary'!A:M,12,FALSE)</f>
        <v>1x1noCN</v>
      </c>
      <c r="J190" s="168" t="s">
        <v>419</v>
      </c>
      <c r="K190" s="169">
        <v>2005</v>
      </c>
      <c r="L190" s="170">
        <v>2100</v>
      </c>
      <c r="M190" s="164" t="s">
        <v>2998</v>
      </c>
      <c r="N190" s="164" t="s">
        <v>2998</v>
      </c>
      <c r="O190" s="168">
        <f t="shared" si="15"/>
        <v>96</v>
      </c>
      <c r="P190" s="171">
        <f t="shared" si="13"/>
        <v>189</v>
      </c>
    </row>
    <row r="191" spans="1:16" s="156" customFormat="1">
      <c r="A191" s="164" t="s">
        <v>2997</v>
      </c>
      <c r="B191" s="164" t="s">
        <v>2994</v>
      </c>
      <c r="C191" s="164" t="s">
        <v>3022</v>
      </c>
      <c r="D191" s="165">
        <v>1</v>
      </c>
      <c r="E191" s="166" t="str">
        <f>VLOOKUP($C191,'CCSM CMIP5 experiment summary'!A:B,2,FALSE)</f>
        <v>Pre-industrial control (emissions)</v>
      </c>
      <c r="F191" s="166" t="str">
        <f>VLOOKUP($C191,'CCSM CMIP5 experiment summary'!A:C,3,FALSE)</f>
        <v>esm-control</v>
      </c>
      <c r="G191" s="181" t="s">
        <v>3108</v>
      </c>
      <c r="H191" s="167" t="str">
        <f>VLOOKUP($C191,'CCSM CMIP5 experiment summary'!A:H,7)</f>
        <v>CCSM/Hurrell</v>
      </c>
      <c r="I191" s="181" t="str">
        <f>VLOOKUP($C191,'CCSM CMIP5 experiment summary'!A:M,12,FALSE)</f>
        <v>1x1CN</v>
      </c>
      <c r="J191" s="168" t="s">
        <v>2902</v>
      </c>
      <c r="K191" s="169">
        <v>1</v>
      </c>
      <c r="L191" s="170">
        <v>1000</v>
      </c>
      <c r="M191" s="164" t="s">
        <v>2998</v>
      </c>
      <c r="N191" s="164" t="s">
        <v>2998</v>
      </c>
      <c r="O191" s="168">
        <f t="shared" si="15"/>
        <v>1000</v>
      </c>
      <c r="P191" s="171">
        <f t="shared" si="13"/>
        <v>190</v>
      </c>
    </row>
    <row r="192" spans="1:16" s="156" customFormat="1">
      <c r="A192" s="164" t="s">
        <v>2997</v>
      </c>
      <c r="B192" s="164" t="s">
        <v>2994</v>
      </c>
      <c r="C192" s="164" t="s">
        <v>2776</v>
      </c>
      <c r="D192" s="165">
        <v>1</v>
      </c>
      <c r="E192" s="166" t="str">
        <f>VLOOKUP($C192,'CCSM CMIP5 experiment summary'!A:B,2,FALSE)</f>
        <v>Historical (1850-2005, emissions)</v>
      </c>
      <c r="F192" s="166" t="str">
        <f>VLOOKUP($C192,'CCSM CMIP5 experiment summary'!A:C,3,FALSE)</f>
        <v>esm-historical</v>
      </c>
      <c r="G192" s="181" t="s">
        <v>3108</v>
      </c>
      <c r="H192" s="167" t="str">
        <f>VLOOKUP($C192,'CCSM CMIP5 experiment summary'!A:H,7)</f>
        <v>CCWG/Meehl</v>
      </c>
      <c r="I192" s="181" t="str">
        <f>VLOOKUP($C192,'CCSM CMIP5 experiment summary'!A:M,12,FALSE)</f>
        <v>1x1CN</v>
      </c>
      <c r="J192" s="168" t="s">
        <v>2819</v>
      </c>
      <c r="K192" s="169">
        <v>1850</v>
      </c>
      <c r="L192" s="170">
        <v>2005</v>
      </c>
      <c r="M192" s="164" t="s">
        <v>2998</v>
      </c>
      <c r="N192" s="168">
        <v>1</v>
      </c>
      <c r="O192" s="168">
        <f t="shared" si="15"/>
        <v>156</v>
      </c>
      <c r="P192" s="171">
        <f t="shared" si="13"/>
        <v>191</v>
      </c>
    </row>
    <row r="193" spans="1:16" s="156" customFormat="1">
      <c r="A193" s="164" t="s">
        <v>2997</v>
      </c>
      <c r="B193" s="164" t="s">
        <v>2994</v>
      </c>
      <c r="C193" s="164" t="s">
        <v>536</v>
      </c>
      <c r="D193" s="165">
        <v>1</v>
      </c>
      <c r="E193" s="166" t="str">
        <f>VLOOKUP($C193,'CCSM CMIP5 experiment summary'!A:B,2,FALSE)</f>
        <v>Add'l historical (1850-2005, emissions)</v>
      </c>
      <c r="F193" s="166" t="str">
        <f>VLOOKUP($C193,'CCSM CMIP5 experiment summary'!A:C,3,FALSE)</f>
        <v>esm-historical</v>
      </c>
      <c r="G193" s="181" t="s">
        <v>3108</v>
      </c>
      <c r="H193" s="167" t="str">
        <f>VLOOKUP($C193,'CCSM CMIP5 experiment summary'!A:H,7)</f>
        <v>CCWG/Meehl</v>
      </c>
      <c r="I193" s="181" t="str">
        <f>VLOOKUP($C193,'CCSM CMIP5 experiment summary'!A:M,12,FALSE)</f>
        <v>1x1CN</v>
      </c>
      <c r="J193" s="168" t="s">
        <v>2819</v>
      </c>
      <c r="K193" s="169">
        <v>1850</v>
      </c>
      <c r="L193" s="170">
        <v>2005</v>
      </c>
      <c r="M193" s="164" t="s">
        <v>2998</v>
      </c>
      <c r="N193" s="168">
        <v>1</v>
      </c>
      <c r="O193" s="168">
        <f t="shared" si="15"/>
        <v>156</v>
      </c>
      <c r="P193" s="171">
        <f t="shared" si="13"/>
        <v>192</v>
      </c>
    </row>
    <row r="194" spans="1:16" s="156" customFormat="1">
      <c r="A194" s="164" t="s">
        <v>2997</v>
      </c>
      <c r="B194" s="164" t="s">
        <v>2994</v>
      </c>
      <c r="C194" s="164" t="s">
        <v>536</v>
      </c>
      <c r="D194" s="165">
        <f>D193+1</f>
        <v>2</v>
      </c>
      <c r="E194" s="166" t="str">
        <f>VLOOKUP($C194,'CCSM CMIP5 experiment summary'!A:B,2,FALSE)</f>
        <v>Add'l historical (1850-2005, emissions)</v>
      </c>
      <c r="F194" s="166" t="str">
        <f>VLOOKUP($C194,'CCSM CMIP5 experiment summary'!A:C,3,FALSE)</f>
        <v>esm-historical</v>
      </c>
      <c r="G194" s="181" t="s">
        <v>3108</v>
      </c>
      <c r="H194" s="167" t="str">
        <f>VLOOKUP($C194,'CCSM CMIP5 experiment summary'!A:H,7)</f>
        <v>CCWG/Meehl</v>
      </c>
      <c r="I194" s="181" t="str">
        <f>VLOOKUP($C194,'CCSM CMIP5 experiment summary'!A:M,12,FALSE)</f>
        <v>1x1CN</v>
      </c>
      <c r="J194" s="168" t="s">
        <v>2819</v>
      </c>
      <c r="K194" s="169">
        <v>1850</v>
      </c>
      <c r="L194" s="170">
        <v>2005</v>
      </c>
      <c r="M194" s="164" t="s">
        <v>2998</v>
      </c>
      <c r="N194" s="168">
        <v>1</v>
      </c>
      <c r="O194" s="168">
        <f t="shared" si="15"/>
        <v>156</v>
      </c>
      <c r="P194" s="171">
        <f t="shared" si="13"/>
        <v>193</v>
      </c>
    </row>
    <row r="195" spans="1:16" s="156" customFormat="1">
      <c r="A195" s="164" t="s">
        <v>2997</v>
      </c>
      <c r="B195" s="164" t="s">
        <v>2994</v>
      </c>
      <c r="C195" s="164" t="s">
        <v>536</v>
      </c>
      <c r="D195" s="165">
        <f>D194+1</f>
        <v>3</v>
      </c>
      <c r="E195" s="166" t="str">
        <f>VLOOKUP($C195,'CCSM CMIP5 experiment summary'!A:B,2,FALSE)</f>
        <v>Add'l historical (1850-2005, emissions)</v>
      </c>
      <c r="F195" s="166" t="str">
        <f>VLOOKUP($C195,'CCSM CMIP5 experiment summary'!A:C,3,FALSE)</f>
        <v>esm-historical</v>
      </c>
      <c r="G195" s="181" t="s">
        <v>3108</v>
      </c>
      <c r="H195" s="167" t="str">
        <f>VLOOKUP($C195,'CCSM CMIP5 experiment summary'!A:H,7)</f>
        <v>CCWG/Meehl</v>
      </c>
      <c r="I195" s="181" t="str">
        <f>VLOOKUP($C195,'CCSM CMIP5 experiment summary'!A:M,12,FALSE)</f>
        <v>1x1CN</v>
      </c>
      <c r="J195" s="168" t="s">
        <v>2819</v>
      </c>
      <c r="K195" s="169">
        <v>1850</v>
      </c>
      <c r="L195" s="170">
        <v>2005</v>
      </c>
      <c r="M195" s="164" t="s">
        <v>2998</v>
      </c>
      <c r="N195" s="168">
        <v>1</v>
      </c>
      <c r="O195" s="168">
        <f t="shared" si="15"/>
        <v>156</v>
      </c>
      <c r="P195" s="171">
        <f t="shared" ref="P195:P260" si="16">P194+1</f>
        <v>194</v>
      </c>
    </row>
    <row r="196" spans="1:16">
      <c r="A196" s="164" t="s">
        <v>2997</v>
      </c>
      <c r="B196" s="164" t="s">
        <v>2994</v>
      </c>
      <c r="C196" s="164" t="s">
        <v>536</v>
      </c>
      <c r="D196" s="165">
        <f>D195+1</f>
        <v>4</v>
      </c>
      <c r="E196" s="166" t="str">
        <f>VLOOKUP($C196,'CCSM CMIP5 experiment summary'!A:B,2,FALSE)</f>
        <v>Add'l historical (1850-2005, emissions)</v>
      </c>
      <c r="F196" s="166" t="str">
        <f>VLOOKUP($C196,'CCSM CMIP5 experiment summary'!A:C,3,FALSE)</f>
        <v>esm-historical</v>
      </c>
      <c r="G196" s="181" t="s">
        <v>3108</v>
      </c>
      <c r="H196" s="167" t="str">
        <f>VLOOKUP($C196,'CCSM CMIP5 experiment summary'!A:H,7)</f>
        <v>CCWG/Meehl</v>
      </c>
      <c r="I196" s="181" t="str">
        <f>VLOOKUP($C196,'CCSM CMIP5 experiment summary'!A:M,12,FALSE)</f>
        <v>1x1CN</v>
      </c>
      <c r="J196" s="168" t="s">
        <v>2819</v>
      </c>
      <c r="K196" s="169">
        <v>1850</v>
      </c>
      <c r="L196" s="170">
        <v>2005</v>
      </c>
      <c r="M196" s="164" t="s">
        <v>2998</v>
      </c>
      <c r="N196" s="168">
        <v>1</v>
      </c>
      <c r="O196" s="168">
        <f t="shared" si="15"/>
        <v>156</v>
      </c>
      <c r="P196" s="171">
        <f t="shared" si="16"/>
        <v>195</v>
      </c>
    </row>
    <row r="197" spans="1:16" s="156" customFormat="1">
      <c r="A197" s="164" t="s">
        <v>2997</v>
      </c>
      <c r="B197" s="164" t="s">
        <v>2994</v>
      </c>
      <c r="C197" s="164" t="s">
        <v>536</v>
      </c>
      <c r="D197" s="165">
        <f>D196+1</f>
        <v>5</v>
      </c>
      <c r="E197" s="166" t="str">
        <f>VLOOKUP($C197,'CCSM CMIP5 experiment summary'!A:B,2,FALSE)</f>
        <v>Add'l historical (1850-2005, emissions)</v>
      </c>
      <c r="F197" s="166" t="str">
        <f>VLOOKUP($C197,'CCSM CMIP5 experiment summary'!A:C,3,FALSE)</f>
        <v>esm-historical</v>
      </c>
      <c r="G197" s="181" t="s">
        <v>3108</v>
      </c>
      <c r="H197" s="167" t="str">
        <f>VLOOKUP($C197,'CCSM CMIP5 experiment summary'!A:H,7)</f>
        <v>CCWG/Meehl</v>
      </c>
      <c r="I197" s="181" t="str">
        <f>VLOOKUP($C197,'CCSM CMIP5 experiment summary'!A:M,12,FALSE)</f>
        <v>1x1CN</v>
      </c>
      <c r="J197" s="168" t="s">
        <v>2819</v>
      </c>
      <c r="K197" s="169">
        <v>1850</v>
      </c>
      <c r="L197" s="170">
        <v>2005</v>
      </c>
      <c r="M197" s="164" t="s">
        <v>2998</v>
      </c>
      <c r="N197" s="168">
        <v>1</v>
      </c>
      <c r="O197" s="168">
        <f t="shared" si="15"/>
        <v>156</v>
      </c>
      <c r="P197" s="171">
        <f t="shared" si="16"/>
        <v>196</v>
      </c>
    </row>
    <row r="198" spans="1:16">
      <c r="A198" s="164" t="s">
        <v>2997</v>
      </c>
      <c r="B198" s="164" t="s">
        <v>2994</v>
      </c>
      <c r="C198" s="164" t="s">
        <v>536</v>
      </c>
      <c r="D198" s="165">
        <f>D197+1</f>
        <v>6</v>
      </c>
      <c r="E198" s="166" t="str">
        <f>VLOOKUP($C198,'CCSM CMIP5 experiment summary'!A:B,2,FALSE)</f>
        <v>Add'l historical (1850-2005, emissions)</v>
      </c>
      <c r="F198" s="166" t="str">
        <f>VLOOKUP($C198,'CCSM CMIP5 experiment summary'!A:C,3,FALSE)</f>
        <v>esm-historical</v>
      </c>
      <c r="G198" s="181" t="s">
        <v>3108</v>
      </c>
      <c r="H198" s="167" t="str">
        <f>VLOOKUP($C198,'CCSM CMIP5 experiment summary'!A:H,7)</f>
        <v>CCWG/Meehl</v>
      </c>
      <c r="I198" s="181" t="str">
        <f>VLOOKUP($C198,'CCSM CMIP5 experiment summary'!A:M,12,FALSE)</f>
        <v>1x1CN</v>
      </c>
      <c r="J198" s="168" t="s">
        <v>2819</v>
      </c>
      <c r="K198" s="169">
        <v>1850</v>
      </c>
      <c r="L198" s="170">
        <v>2005</v>
      </c>
      <c r="M198" s="164" t="s">
        <v>2998</v>
      </c>
      <c r="N198" s="168">
        <v>1</v>
      </c>
      <c r="O198" s="168">
        <f t="shared" si="15"/>
        <v>156</v>
      </c>
      <c r="P198" s="171">
        <f t="shared" si="16"/>
        <v>197</v>
      </c>
    </row>
    <row r="199" spans="1:16">
      <c r="A199" s="164" t="s">
        <v>2997</v>
      </c>
      <c r="B199" s="164" t="s">
        <v>2994</v>
      </c>
      <c r="C199" s="164" t="s">
        <v>2777</v>
      </c>
      <c r="D199" s="165">
        <v>1</v>
      </c>
      <c r="E199" s="166" t="str">
        <f>VLOOKUP($C199,'CCSM CMIP5 experiment summary'!A:B,2,FALSE)</f>
        <v>RCP 8.5 (emissions)</v>
      </c>
      <c r="F199" s="166" t="str">
        <f>VLOOKUP($C199,'CCSM CMIP5 experiment summary'!A:C,3,FALSE)</f>
        <v>esm-rcp8.5</v>
      </c>
      <c r="G199" s="181" t="s">
        <v>3108</v>
      </c>
      <c r="H199" s="167" t="str">
        <f>VLOOKUP($C199,'CCSM CMIP5 experiment summary'!A:H,7)</f>
        <v>CCWG/Meehl</v>
      </c>
      <c r="I199" s="181" t="str">
        <f>VLOOKUP($C199,'CCSM CMIP5 experiment summary'!A:M,12,FALSE)</f>
        <v>1x1CN</v>
      </c>
      <c r="J199" s="168" t="s">
        <v>2819</v>
      </c>
      <c r="K199" s="169">
        <v>2005</v>
      </c>
      <c r="L199" s="170">
        <v>2100</v>
      </c>
      <c r="M199" s="164" t="s">
        <v>2998</v>
      </c>
      <c r="N199" s="168">
        <v>1</v>
      </c>
      <c r="O199" s="168">
        <f t="shared" si="15"/>
        <v>96</v>
      </c>
      <c r="P199" s="171">
        <f t="shared" si="16"/>
        <v>198</v>
      </c>
    </row>
    <row r="200" spans="1:16">
      <c r="A200" s="164" t="s">
        <v>2997</v>
      </c>
      <c r="B200" s="164" t="s">
        <v>2994</v>
      </c>
      <c r="C200" s="164" t="s">
        <v>537</v>
      </c>
      <c r="D200" s="165">
        <v>1</v>
      </c>
      <c r="E200" s="166" t="str">
        <f>VLOOKUP($C200,'CCSM CMIP5 experiment summary'!A:B,2,FALSE)</f>
        <v>Add'l RCP 8.5 (emissions)</v>
      </c>
      <c r="F200" s="166" t="str">
        <f>VLOOKUP($C200,'CCSM CMIP5 experiment summary'!A:C,3,FALSE)</f>
        <v>esm-rcp8.5</v>
      </c>
      <c r="G200" s="181" t="s">
        <v>3108</v>
      </c>
      <c r="H200" s="167" t="str">
        <f>VLOOKUP($C200,'CCSM CMIP5 experiment summary'!A:H,7)</f>
        <v>CCWG/Meehl</v>
      </c>
      <c r="I200" s="181" t="str">
        <f>VLOOKUP($C200,'CCSM CMIP5 experiment summary'!A:M,12,FALSE)</f>
        <v>1x1CN</v>
      </c>
      <c r="J200" s="168" t="s">
        <v>2819</v>
      </c>
      <c r="K200" s="169">
        <v>2005</v>
      </c>
      <c r="L200" s="170">
        <v>2100</v>
      </c>
      <c r="M200" s="164" t="s">
        <v>2998</v>
      </c>
      <c r="N200" s="168">
        <v>1</v>
      </c>
      <c r="O200" s="168">
        <f t="shared" si="15"/>
        <v>96</v>
      </c>
      <c r="P200" s="171">
        <f t="shared" si="16"/>
        <v>199</v>
      </c>
    </row>
    <row r="201" spans="1:16">
      <c r="A201" s="164" t="s">
        <v>2997</v>
      </c>
      <c r="B201" s="164" t="s">
        <v>2994</v>
      </c>
      <c r="C201" s="164" t="s">
        <v>537</v>
      </c>
      <c r="D201" s="165">
        <f>D200+1</f>
        <v>2</v>
      </c>
      <c r="E201" s="166" t="str">
        <f>VLOOKUP($C201,'CCSM CMIP5 experiment summary'!A:B,2,FALSE)</f>
        <v>Add'l RCP 8.5 (emissions)</v>
      </c>
      <c r="F201" s="166" t="str">
        <f>VLOOKUP($C201,'CCSM CMIP5 experiment summary'!A:C,3,FALSE)</f>
        <v>esm-rcp8.5</v>
      </c>
      <c r="G201" s="181" t="s">
        <v>3108</v>
      </c>
      <c r="H201" s="167" t="str">
        <f>VLOOKUP($C201,'CCSM CMIP5 experiment summary'!A:H,7)</f>
        <v>CCWG/Meehl</v>
      </c>
      <c r="I201" s="181" t="str">
        <f>VLOOKUP($C201,'CCSM CMIP5 experiment summary'!A:M,12,FALSE)</f>
        <v>1x1CN</v>
      </c>
      <c r="J201" s="168" t="s">
        <v>2819</v>
      </c>
      <c r="K201" s="169">
        <v>2005</v>
      </c>
      <c r="L201" s="170">
        <v>2100</v>
      </c>
      <c r="M201" s="164" t="s">
        <v>2998</v>
      </c>
      <c r="N201" s="168">
        <v>1</v>
      </c>
      <c r="O201" s="168">
        <f t="shared" si="15"/>
        <v>96</v>
      </c>
      <c r="P201" s="171">
        <f t="shared" si="16"/>
        <v>200</v>
      </c>
    </row>
    <row r="202" spans="1:16">
      <c r="A202" s="164" t="s">
        <v>2997</v>
      </c>
      <c r="B202" s="164" t="s">
        <v>2994</v>
      </c>
      <c r="C202" s="164" t="s">
        <v>537</v>
      </c>
      <c r="D202" s="165">
        <f>D201+1</f>
        <v>3</v>
      </c>
      <c r="E202" s="166" t="str">
        <f>VLOOKUP($C202,'CCSM CMIP5 experiment summary'!A:B,2,FALSE)</f>
        <v>Add'l RCP 8.5 (emissions)</v>
      </c>
      <c r="F202" s="166" t="str">
        <f>VLOOKUP($C202,'CCSM CMIP5 experiment summary'!A:C,3,FALSE)</f>
        <v>esm-rcp8.5</v>
      </c>
      <c r="G202" s="181" t="s">
        <v>3108</v>
      </c>
      <c r="H202" s="167" t="str">
        <f>VLOOKUP($C202,'CCSM CMIP5 experiment summary'!A:H,7)</f>
        <v>CCWG/Meehl</v>
      </c>
      <c r="I202" s="181" t="str">
        <f>VLOOKUP($C202,'CCSM CMIP5 experiment summary'!A:M,12,FALSE)</f>
        <v>1x1CN</v>
      </c>
      <c r="J202" s="168" t="s">
        <v>2819</v>
      </c>
      <c r="K202" s="169">
        <v>2005</v>
      </c>
      <c r="L202" s="170">
        <v>2100</v>
      </c>
      <c r="M202" s="164" t="s">
        <v>2998</v>
      </c>
      <c r="N202" s="168">
        <v>1</v>
      </c>
      <c r="O202" s="168">
        <f t="shared" si="15"/>
        <v>96</v>
      </c>
      <c r="P202" s="171">
        <f t="shared" si="16"/>
        <v>201</v>
      </c>
    </row>
    <row r="203" spans="1:16">
      <c r="A203" s="164" t="s">
        <v>2997</v>
      </c>
      <c r="B203" s="164" t="s">
        <v>2994</v>
      </c>
      <c r="C203" s="164" t="s">
        <v>537</v>
      </c>
      <c r="D203" s="165">
        <f>D202+1</f>
        <v>4</v>
      </c>
      <c r="E203" s="166" t="str">
        <f>VLOOKUP($C203,'CCSM CMIP5 experiment summary'!A:B,2,FALSE)</f>
        <v>Add'l RCP 8.5 (emissions)</v>
      </c>
      <c r="F203" s="166" t="str">
        <f>VLOOKUP($C203,'CCSM CMIP5 experiment summary'!A:C,3,FALSE)</f>
        <v>esm-rcp8.5</v>
      </c>
      <c r="G203" s="181" t="s">
        <v>3108</v>
      </c>
      <c r="H203" s="167" t="str">
        <f>VLOOKUP($C203,'CCSM CMIP5 experiment summary'!A:H,7)</f>
        <v>CCWG/Meehl</v>
      </c>
      <c r="I203" s="181" t="str">
        <f>VLOOKUP($C203,'CCSM CMIP5 experiment summary'!A:M,12,FALSE)</f>
        <v>1x1CN</v>
      </c>
      <c r="J203" s="168" t="s">
        <v>2819</v>
      </c>
      <c r="K203" s="169">
        <v>2005</v>
      </c>
      <c r="L203" s="170">
        <v>2100</v>
      </c>
      <c r="M203" s="164" t="s">
        <v>2998</v>
      </c>
      <c r="N203" s="168">
        <v>1</v>
      </c>
      <c r="O203" s="168">
        <f t="shared" si="15"/>
        <v>96</v>
      </c>
      <c r="P203" s="171">
        <f t="shared" si="16"/>
        <v>202</v>
      </c>
    </row>
    <row r="204" spans="1:16">
      <c r="A204" s="164" t="s">
        <v>2997</v>
      </c>
      <c r="B204" s="164" t="s">
        <v>2994</v>
      </c>
      <c r="C204" s="164" t="s">
        <v>537</v>
      </c>
      <c r="D204" s="165">
        <f>D203+1</f>
        <v>5</v>
      </c>
      <c r="E204" s="166" t="str">
        <f>VLOOKUP($C204,'CCSM CMIP5 experiment summary'!A:B,2,FALSE)</f>
        <v>Add'l RCP 8.5 (emissions)</v>
      </c>
      <c r="F204" s="166" t="str">
        <f>VLOOKUP($C204,'CCSM CMIP5 experiment summary'!A:C,3,FALSE)</f>
        <v>esm-rcp8.5</v>
      </c>
      <c r="G204" s="181" t="s">
        <v>3108</v>
      </c>
      <c r="H204" s="167" t="str">
        <f>VLOOKUP($C204,'CCSM CMIP5 experiment summary'!A:H,7)</f>
        <v>CCWG/Meehl</v>
      </c>
      <c r="I204" s="181" t="str">
        <f>VLOOKUP($C204,'CCSM CMIP5 experiment summary'!A:M,12,FALSE)</f>
        <v>1x1CN</v>
      </c>
      <c r="J204" s="168" t="s">
        <v>2819</v>
      </c>
      <c r="K204" s="169">
        <v>2005</v>
      </c>
      <c r="L204" s="170">
        <v>2100</v>
      </c>
      <c r="M204" s="164" t="s">
        <v>2998</v>
      </c>
      <c r="N204" s="168">
        <v>1</v>
      </c>
      <c r="O204" s="168">
        <f t="shared" si="15"/>
        <v>96</v>
      </c>
      <c r="P204" s="171">
        <f t="shared" si="16"/>
        <v>203</v>
      </c>
    </row>
    <row r="205" spans="1:16">
      <c r="A205" s="164" t="s">
        <v>2997</v>
      </c>
      <c r="B205" s="164" t="s">
        <v>2994</v>
      </c>
      <c r="C205" s="164" t="s">
        <v>537</v>
      </c>
      <c r="D205" s="165">
        <f>D204+1</f>
        <v>6</v>
      </c>
      <c r="E205" s="166" t="str">
        <f>VLOOKUP($C205,'CCSM CMIP5 experiment summary'!A:B,2,FALSE)</f>
        <v>Add'l RCP 8.5 (emissions)</v>
      </c>
      <c r="F205" s="166" t="str">
        <f>VLOOKUP($C205,'CCSM CMIP5 experiment summary'!A:C,3,FALSE)</f>
        <v>esm-rcp8.5</v>
      </c>
      <c r="G205" s="181" t="s">
        <v>3108</v>
      </c>
      <c r="H205" s="167" t="str">
        <f>VLOOKUP($C205,'CCSM CMIP5 experiment summary'!A:H,7)</f>
        <v>CCWG/Meehl</v>
      </c>
      <c r="I205" s="181" t="str">
        <f>VLOOKUP($C205,'CCSM CMIP5 experiment summary'!A:M,12,FALSE)</f>
        <v>1x1CN</v>
      </c>
      <c r="J205" s="168" t="s">
        <v>2819</v>
      </c>
      <c r="K205" s="169">
        <v>2005</v>
      </c>
      <c r="L205" s="170">
        <v>2100</v>
      </c>
      <c r="M205" s="164" t="s">
        <v>2998</v>
      </c>
      <c r="N205" s="168">
        <v>1</v>
      </c>
      <c r="O205" s="168">
        <f t="shared" si="15"/>
        <v>96</v>
      </c>
      <c r="P205" s="171">
        <f t="shared" si="16"/>
        <v>204</v>
      </c>
    </row>
    <row r="206" spans="1:16" s="156" customFormat="1">
      <c r="A206" s="164" t="s">
        <v>2997</v>
      </c>
      <c r="B206" s="164" t="s">
        <v>2994</v>
      </c>
      <c r="C206" s="164" t="s">
        <v>2937</v>
      </c>
      <c r="D206" s="165">
        <v>1</v>
      </c>
      <c r="E206" s="166" t="e">
        <f>VLOOKUP($C206,'CCSM CMIP5 experiment summary'!A:B,2,FALSE)</f>
        <v>#N/A</v>
      </c>
      <c r="F206" s="166" t="e">
        <f>VLOOKUP($C206,'CCSM CMIP5 experiment summary'!A:C,3,FALSE)</f>
        <v>#N/A</v>
      </c>
      <c r="G206" s="181" t="s">
        <v>3108</v>
      </c>
      <c r="H206" s="167" t="str">
        <f>VLOOKUP($C206,'CCSM CMIP5 experiment summary'!A:H,7)</f>
        <v>CCWG/Meehl</v>
      </c>
      <c r="I206" s="181" t="e">
        <f>VLOOKUP($C206,'CCSM CMIP5 experiment summary'!A:M,12,FALSE)</f>
        <v>#N/A</v>
      </c>
      <c r="J206" s="168" t="s">
        <v>2819</v>
      </c>
      <c r="K206" s="169">
        <v>0</v>
      </c>
      <c r="L206" s="170">
        <v>140</v>
      </c>
      <c r="M206" s="164" t="s">
        <v>2998</v>
      </c>
      <c r="N206" s="168">
        <v>1</v>
      </c>
      <c r="O206" s="168">
        <f>$L206-$K206</f>
        <v>140</v>
      </c>
      <c r="P206" s="171">
        <f t="shared" si="16"/>
        <v>205</v>
      </c>
    </row>
    <row r="207" spans="1:16" s="156" customFormat="1">
      <c r="A207" s="164" t="s">
        <v>2997</v>
      </c>
      <c r="B207" s="164" t="s">
        <v>2994</v>
      </c>
      <c r="C207" s="164" t="s">
        <v>2940</v>
      </c>
      <c r="D207" s="165">
        <v>1</v>
      </c>
      <c r="E207" s="166" t="str">
        <f>VLOOKUP($C207,'CCSM CMIP5 experiment summary'!A:B,2,FALSE)</f>
        <v>Prescribed SST for “fast” response to 4xCO2</v>
      </c>
      <c r="F207" s="166" t="str">
        <f>VLOOKUP($C207,'CCSM CMIP5 experiment summary'!A:C,3,FALSE)</f>
        <v>sstclim</v>
      </c>
      <c r="G207" s="181" t="s">
        <v>3108</v>
      </c>
      <c r="H207" s="167" t="str">
        <f>VLOOKUP($C207,'CCSM CMIP5 experiment summary'!A:H,7)</f>
        <v>AMWG/Teng</v>
      </c>
      <c r="I207" s="181" t="str">
        <f>VLOOKUP($C207,'CCSM CMIP5 experiment summary'!A:M,12,FALSE)</f>
        <v>1x1CN</v>
      </c>
      <c r="J207" s="168" t="s">
        <v>2819</v>
      </c>
      <c r="K207" s="169">
        <v>1979</v>
      </c>
      <c r="L207" s="170">
        <v>2008</v>
      </c>
      <c r="M207" s="164" t="s">
        <v>2998</v>
      </c>
      <c r="N207" s="168">
        <v>1</v>
      </c>
      <c r="O207" s="168">
        <f t="shared" ref="O207:O217" si="17">$L207-$K207+1</f>
        <v>30</v>
      </c>
      <c r="P207" s="171">
        <f t="shared" si="16"/>
        <v>206</v>
      </c>
    </row>
    <row r="208" spans="1:16" s="156" customFormat="1">
      <c r="A208" s="164" t="s">
        <v>2997</v>
      </c>
      <c r="B208" s="164" t="s">
        <v>2994</v>
      </c>
      <c r="C208" s="164" t="s">
        <v>2942</v>
      </c>
      <c r="D208" s="165">
        <v>1</v>
      </c>
      <c r="E208" s="166" t="str">
        <f>VLOOKUP($C208,'CCSM CMIP5 experiment summary'!A:B,2,FALSE)</f>
        <v>Prescribed SST for “fast” response to 4xCO2</v>
      </c>
      <c r="F208" s="166" t="str">
        <f>VLOOKUP($C208,'CCSM CMIP5 experiment summary'!A:C,3,FALSE)</f>
        <v>sstclim-4xco2</v>
      </c>
      <c r="G208" s="181" t="s">
        <v>3108</v>
      </c>
      <c r="H208" s="167" t="str">
        <f>VLOOKUP($C208,'CCSM CMIP5 experiment summary'!A:H,7)</f>
        <v>AMWG/Teng</v>
      </c>
      <c r="I208" s="181" t="str">
        <f>VLOOKUP($C208,'CCSM CMIP5 experiment summary'!A:M,12,FALSE)</f>
        <v>1x1CN</v>
      </c>
      <c r="J208" s="168" t="s">
        <v>2819</v>
      </c>
      <c r="K208" s="169">
        <v>1979</v>
      </c>
      <c r="L208" s="170">
        <v>2008</v>
      </c>
      <c r="M208" s="164" t="s">
        <v>2998</v>
      </c>
      <c r="N208" s="168">
        <v>1</v>
      </c>
      <c r="O208" s="168">
        <f t="shared" si="17"/>
        <v>30</v>
      </c>
      <c r="P208" s="171">
        <f t="shared" si="16"/>
        <v>207</v>
      </c>
    </row>
    <row r="209" spans="1:16" s="156" customFormat="1">
      <c r="A209" s="164" t="s">
        <v>2997</v>
      </c>
      <c r="B209" s="164" t="s">
        <v>2996</v>
      </c>
      <c r="C209" s="164" t="s">
        <v>414</v>
      </c>
      <c r="D209" s="165">
        <v>1</v>
      </c>
      <c r="E209" s="166" t="str">
        <f>VLOOKUP($C209,'CCSM CMIP5 experiment summary'!A:B,2,FALSE)</f>
        <v>Mid-Holocene (6kyr ago)</v>
      </c>
      <c r="F209" s="166" t="str">
        <f>VLOOKUP($C209,'CCSM CMIP5 experiment summary'!A:C,3,FALSE)</f>
        <v>mid-holocene</v>
      </c>
      <c r="G209" s="181" t="s">
        <v>3108</v>
      </c>
      <c r="H209" s="167" t="str">
        <f>VLOOKUP($C209,'CCSM CMIP5 experiment summary'!A:H,7)</f>
        <v>CVWG/Tribbia</v>
      </c>
      <c r="I209" s="181" t="str">
        <f>VLOOKUP($C209,'CCSM CMIP5 experiment summary'!A:M,12,FALSE)</f>
        <v>1x1noCN</v>
      </c>
      <c r="J209" s="168" t="s">
        <v>2819</v>
      </c>
      <c r="K209" s="169">
        <v>1</v>
      </c>
      <c r="L209" s="170">
        <v>1000</v>
      </c>
      <c r="M209" s="164" t="s">
        <v>8</v>
      </c>
      <c r="N209" s="168">
        <v>1</v>
      </c>
      <c r="O209" s="168">
        <f t="shared" si="17"/>
        <v>1000</v>
      </c>
      <c r="P209" s="171">
        <f t="shared" si="16"/>
        <v>208</v>
      </c>
    </row>
    <row r="210" spans="1:16" s="156" customFormat="1">
      <c r="A210" s="164" t="s">
        <v>2997</v>
      </c>
      <c r="B210" s="164" t="s">
        <v>2996</v>
      </c>
      <c r="C210" s="164" t="s">
        <v>415</v>
      </c>
      <c r="D210" s="165">
        <v>1</v>
      </c>
      <c r="E210" s="166" t="str">
        <f>VLOOKUP($C210,'CCSM CMIP5 experiment summary'!A:B,2,FALSE)</f>
        <v>LGM (21 kyr ago)</v>
      </c>
      <c r="F210" s="166" t="str">
        <f>VLOOKUP($C210,'CCSM CMIP5 experiment summary'!A:C,3,FALSE)</f>
        <v>lgm</v>
      </c>
      <c r="G210" s="181" t="s">
        <v>3108</v>
      </c>
      <c r="H210" s="167" t="str">
        <f>VLOOKUP($C210,'CCSM CMIP5 experiment summary'!A:H,7)</f>
        <v>CVWG/Tribbia</v>
      </c>
      <c r="I210" s="181" t="str">
        <f>VLOOKUP($C210,'CCSM CMIP5 experiment summary'!A:M,12,FALSE)</f>
        <v>1x1noCN</v>
      </c>
      <c r="J210" s="168" t="s">
        <v>2819</v>
      </c>
      <c r="K210" s="169">
        <v>1</v>
      </c>
      <c r="L210" s="170">
        <v>1000</v>
      </c>
      <c r="M210" s="164" t="s">
        <v>8</v>
      </c>
      <c r="N210" s="168">
        <v>1</v>
      </c>
      <c r="O210" s="168">
        <f t="shared" si="17"/>
        <v>1000</v>
      </c>
      <c r="P210" s="171">
        <f t="shared" si="16"/>
        <v>209</v>
      </c>
    </row>
    <row r="211" spans="1:16">
      <c r="A211" s="164" t="s">
        <v>2997</v>
      </c>
      <c r="B211" s="164" t="s">
        <v>2996</v>
      </c>
      <c r="C211" s="164" t="s">
        <v>421</v>
      </c>
      <c r="D211" s="165">
        <v>1</v>
      </c>
      <c r="E211" s="166" t="str">
        <f>VLOOKUP($C211,'CCSM CMIP5 experiment summary'!A:B,2,FALSE)</f>
        <v>Extend RCP 4.5 to 2300</v>
      </c>
      <c r="F211" s="166" t="str">
        <f>VLOOKUP($C211,'CCSM CMIP5 experiment summary'!A:C,3,FALSE)</f>
        <v>rcp4.5</v>
      </c>
      <c r="G211" s="181" t="s">
        <v>3108</v>
      </c>
      <c r="H211" s="167" t="str">
        <f>VLOOKUP($C211,'CCSM CMIP5 experiment summary'!A:H,7)</f>
        <v>CCWG/Meehl</v>
      </c>
      <c r="I211" s="181" t="str">
        <f>VLOOKUP($C211,'CCSM CMIP5 experiment summary'!A:M,12,FALSE)</f>
        <v>1x1noCN</v>
      </c>
      <c r="J211" s="168" t="s">
        <v>419</v>
      </c>
      <c r="K211" s="169">
        <v>2100</v>
      </c>
      <c r="L211" s="170">
        <v>2300</v>
      </c>
      <c r="M211" s="164" t="s">
        <v>2998</v>
      </c>
      <c r="N211" s="168">
        <v>1</v>
      </c>
      <c r="O211" s="168">
        <f t="shared" si="17"/>
        <v>201</v>
      </c>
      <c r="P211" s="171">
        <f t="shared" si="16"/>
        <v>210</v>
      </c>
    </row>
    <row r="212" spans="1:16">
      <c r="A212" s="164" t="s">
        <v>2997</v>
      </c>
      <c r="B212" s="164" t="s">
        <v>2996</v>
      </c>
      <c r="C212" s="164" t="s">
        <v>406</v>
      </c>
      <c r="D212" s="165">
        <v>1</v>
      </c>
      <c r="E212" s="166" t="str">
        <f>VLOOKUP($C212,'CCSM CMIP5 experiment summary'!A:B,2,FALSE)</f>
        <v>RCP 2.7 (concentrations, noCN)</v>
      </c>
      <c r="F212" s="166" t="str">
        <f>VLOOKUP($C212,'CCSM CMIP5 experiment summary'!A:C,3,FALSE)</f>
        <v>rcp2.x</v>
      </c>
      <c r="G212" s="181" t="s">
        <v>3108</v>
      </c>
      <c r="H212" s="167" t="str">
        <f>VLOOKUP($C212,'CCSM CMIP5 experiment summary'!A:H,7)</f>
        <v>CCWG/Meehl</v>
      </c>
      <c r="I212" s="181" t="str">
        <f>VLOOKUP($C212,'CCSM CMIP5 experiment summary'!A:M,12,FALSE)</f>
        <v>1x1noCN</v>
      </c>
      <c r="J212" s="168" t="s">
        <v>2819</v>
      </c>
      <c r="K212" s="169">
        <v>2005</v>
      </c>
      <c r="L212" s="170">
        <v>2100</v>
      </c>
      <c r="M212" s="164" t="s">
        <v>2998</v>
      </c>
      <c r="N212" s="168">
        <v>1</v>
      </c>
      <c r="O212" s="168">
        <f t="shared" si="17"/>
        <v>96</v>
      </c>
      <c r="P212" s="171">
        <f t="shared" si="16"/>
        <v>211</v>
      </c>
    </row>
    <row r="213" spans="1:16" s="156" customFormat="1">
      <c r="A213" s="164" t="s">
        <v>2997</v>
      </c>
      <c r="B213" s="164" t="s">
        <v>2996</v>
      </c>
      <c r="C213" s="164" t="s">
        <v>535</v>
      </c>
      <c r="D213" s="165">
        <v>1</v>
      </c>
      <c r="E213" s="166" t="str">
        <f>VLOOKUP($C213,'CCSM CMIP5 experiment summary'!A:B,2,FALSE)</f>
        <v>RCP 6 (concentrations, noCN)</v>
      </c>
      <c r="F213" s="166" t="str">
        <f>VLOOKUP($C213,'CCSM CMIP5 experiment summary'!A:C,3,FALSE)</f>
        <v>rcp6</v>
      </c>
      <c r="G213" s="181" t="s">
        <v>3108</v>
      </c>
      <c r="H213" s="167" t="str">
        <f>VLOOKUP($C213,'CCSM CMIP5 experiment summary'!A:H,7)</f>
        <v>CCWG/Meehl</v>
      </c>
      <c r="I213" s="181" t="str">
        <f>VLOOKUP($C213,'CCSM CMIP5 experiment summary'!A:M,12,FALSE)</f>
        <v>1x1noCN</v>
      </c>
      <c r="J213" s="168" t="s">
        <v>2819</v>
      </c>
      <c r="K213" s="169">
        <v>2005</v>
      </c>
      <c r="L213" s="170">
        <v>2100</v>
      </c>
      <c r="M213" s="164" t="s">
        <v>2998</v>
      </c>
      <c r="N213" s="168">
        <v>1</v>
      </c>
      <c r="O213" s="168">
        <f t="shared" si="17"/>
        <v>96</v>
      </c>
      <c r="P213" s="171">
        <f t="shared" si="16"/>
        <v>212</v>
      </c>
    </row>
    <row r="214" spans="1:16" s="156" customFormat="1">
      <c r="A214" s="164" t="s">
        <v>2997</v>
      </c>
      <c r="B214" s="164" t="s">
        <v>2996</v>
      </c>
      <c r="C214" s="164" t="s">
        <v>535</v>
      </c>
      <c r="D214" s="165">
        <f>D213+1</f>
        <v>2</v>
      </c>
      <c r="E214" s="166" t="str">
        <f>VLOOKUP($C214,'CCSM CMIP5 experiment summary'!A:B,2,FALSE)</f>
        <v>RCP 6 (concentrations, noCN)</v>
      </c>
      <c r="F214" s="166" t="str">
        <f>VLOOKUP($C214,'CCSM CMIP5 experiment summary'!A:C,3,FALSE)</f>
        <v>rcp6</v>
      </c>
      <c r="G214" s="181" t="s">
        <v>3108</v>
      </c>
      <c r="H214" s="167" t="str">
        <f>VLOOKUP($C214,'CCSM CMIP5 experiment summary'!A:H,7)</f>
        <v>CCWG/Meehl</v>
      </c>
      <c r="I214" s="181" t="str">
        <f>VLOOKUP($C214,'CCSM CMIP5 experiment summary'!A:M,12,FALSE)</f>
        <v>1x1noCN</v>
      </c>
      <c r="J214" s="168" t="s">
        <v>2819</v>
      </c>
      <c r="K214" s="169">
        <v>2005</v>
      </c>
      <c r="L214" s="170">
        <v>2100</v>
      </c>
      <c r="M214" s="164" t="s">
        <v>2998</v>
      </c>
      <c r="N214" s="168">
        <v>1</v>
      </c>
      <c r="O214" s="168">
        <f t="shared" si="17"/>
        <v>96</v>
      </c>
      <c r="P214" s="171">
        <f t="shared" si="16"/>
        <v>213</v>
      </c>
    </row>
    <row r="215" spans="1:16" s="156" customFormat="1">
      <c r="A215" s="164" t="s">
        <v>2997</v>
      </c>
      <c r="B215" s="164" t="s">
        <v>2996</v>
      </c>
      <c r="C215" s="164" t="s">
        <v>535</v>
      </c>
      <c r="D215" s="165">
        <f>D214+1</f>
        <v>3</v>
      </c>
      <c r="E215" s="166" t="str">
        <f>VLOOKUP($C215,'CCSM CMIP5 experiment summary'!A:B,2,FALSE)</f>
        <v>RCP 6 (concentrations, noCN)</v>
      </c>
      <c r="F215" s="166" t="str">
        <f>VLOOKUP($C215,'CCSM CMIP5 experiment summary'!A:C,3,FALSE)</f>
        <v>rcp6</v>
      </c>
      <c r="G215" s="181" t="s">
        <v>3108</v>
      </c>
      <c r="H215" s="167" t="str">
        <f>VLOOKUP($C215,'CCSM CMIP5 experiment summary'!A:H,7)</f>
        <v>CCWG/Meehl</v>
      </c>
      <c r="I215" s="181" t="str">
        <f>VLOOKUP($C215,'CCSM CMIP5 experiment summary'!A:M,12,FALSE)</f>
        <v>1x1noCN</v>
      </c>
      <c r="J215" s="168" t="s">
        <v>2819</v>
      </c>
      <c r="K215" s="169">
        <v>2005</v>
      </c>
      <c r="L215" s="170">
        <v>2100</v>
      </c>
      <c r="M215" s="164" t="s">
        <v>2998</v>
      </c>
      <c r="N215" s="168">
        <v>1</v>
      </c>
      <c r="O215" s="168">
        <f t="shared" si="17"/>
        <v>96</v>
      </c>
      <c r="P215" s="171">
        <f t="shared" si="16"/>
        <v>214</v>
      </c>
    </row>
    <row r="216" spans="1:16" s="156" customFormat="1">
      <c r="A216" s="164" t="s">
        <v>2997</v>
      </c>
      <c r="B216" s="164" t="s">
        <v>2996</v>
      </c>
      <c r="C216" s="164" t="s">
        <v>535</v>
      </c>
      <c r="D216" s="165">
        <f>D215+1</f>
        <v>4</v>
      </c>
      <c r="E216" s="166" t="str">
        <f>VLOOKUP($C216,'CCSM CMIP5 experiment summary'!A:B,2,FALSE)</f>
        <v>RCP 6 (concentrations, noCN)</v>
      </c>
      <c r="F216" s="166" t="str">
        <f>VLOOKUP($C216,'CCSM CMIP5 experiment summary'!A:C,3,FALSE)</f>
        <v>rcp6</v>
      </c>
      <c r="G216" s="181" t="s">
        <v>3108</v>
      </c>
      <c r="H216" s="167" t="str">
        <f>VLOOKUP($C216,'CCSM CMIP5 experiment summary'!A:H,7)</f>
        <v>CCWG/Meehl</v>
      </c>
      <c r="I216" s="181" t="str">
        <f>VLOOKUP($C216,'CCSM CMIP5 experiment summary'!A:M,12,FALSE)</f>
        <v>1x1noCN</v>
      </c>
      <c r="J216" s="168" t="s">
        <v>2819</v>
      </c>
      <c r="K216" s="169">
        <v>2005</v>
      </c>
      <c r="L216" s="170">
        <v>2100</v>
      </c>
      <c r="M216" s="164" t="s">
        <v>2998</v>
      </c>
      <c r="N216" s="168">
        <v>1</v>
      </c>
      <c r="O216" s="168">
        <f t="shared" si="17"/>
        <v>96</v>
      </c>
      <c r="P216" s="171">
        <f t="shared" si="16"/>
        <v>215</v>
      </c>
    </row>
    <row r="217" spans="1:16" s="156" customFormat="1">
      <c r="A217" s="164" t="s">
        <v>2997</v>
      </c>
      <c r="B217" s="164" t="s">
        <v>2996</v>
      </c>
      <c r="C217" s="164" t="s">
        <v>535</v>
      </c>
      <c r="D217" s="165">
        <f>D216+1</f>
        <v>5</v>
      </c>
      <c r="E217" s="166" t="str">
        <f>VLOOKUP($C217,'CCSM CMIP5 experiment summary'!A:B,2,FALSE)</f>
        <v>RCP 6 (concentrations, noCN)</v>
      </c>
      <c r="F217" s="166" t="str">
        <f>VLOOKUP($C217,'CCSM CMIP5 experiment summary'!A:C,3,FALSE)</f>
        <v>rcp6</v>
      </c>
      <c r="G217" s="181" t="s">
        <v>3108</v>
      </c>
      <c r="H217" s="167" t="str">
        <f>VLOOKUP($C217,'CCSM CMIP5 experiment summary'!A:H,7)</f>
        <v>CCWG/Meehl</v>
      </c>
      <c r="I217" s="181" t="str">
        <f>VLOOKUP($C217,'CCSM CMIP5 experiment summary'!A:M,12,FALSE)</f>
        <v>1x1noCN</v>
      </c>
      <c r="J217" s="168" t="s">
        <v>2819</v>
      </c>
      <c r="K217" s="169">
        <v>2005</v>
      </c>
      <c r="L217" s="170">
        <v>2100</v>
      </c>
      <c r="M217" s="164" t="s">
        <v>2998</v>
      </c>
      <c r="N217" s="168">
        <v>1</v>
      </c>
      <c r="O217" s="168">
        <f t="shared" si="17"/>
        <v>96</v>
      </c>
      <c r="P217" s="171">
        <f t="shared" si="16"/>
        <v>216</v>
      </c>
    </row>
    <row r="218" spans="1:16">
      <c r="A218" s="164" t="s">
        <v>2997</v>
      </c>
      <c r="B218" s="164" t="s">
        <v>2996</v>
      </c>
      <c r="C218" s="164" t="s">
        <v>3015</v>
      </c>
      <c r="D218" s="165">
        <v>1</v>
      </c>
      <c r="E218" s="166" t="str">
        <f>VLOOKUP($C218,'CCSM CMIP5 experiment summary'!A:B,2,FALSE)</f>
        <v>Carbon-climate feedback, “idealized” pathway</v>
      </c>
      <c r="F218" s="166" t="str">
        <f>VLOOKUP($C218,'CCSM CMIP5 experiment summary'!A:C,3,FALSE)</f>
        <v>esm-fixclim1</v>
      </c>
      <c r="G218" s="181" t="s">
        <v>3108</v>
      </c>
      <c r="H218" s="167" t="str">
        <f>VLOOKUP($C218,'CCSM CMIP5 experiment summary'!A:H,7)</f>
        <v>CCWG/Meehl</v>
      </c>
      <c r="I218" s="181" t="str">
        <f>VLOOKUP($C218,'CCSM CMIP5 experiment summary'!A:M,12,FALSE)</f>
        <v>1x1CN</v>
      </c>
      <c r="J218" s="168" t="s">
        <v>2819</v>
      </c>
      <c r="K218" s="169">
        <v>0</v>
      </c>
      <c r="L218" s="170">
        <v>140</v>
      </c>
      <c r="M218" s="164" t="s">
        <v>2998</v>
      </c>
      <c r="N218" s="168">
        <v>1</v>
      </c>
      <c r="O218" s="168">
        <f>$L218-$K218</f>
        <v>140</v>
      </c>
      <c r="P218" s="171">
        <f t="shared" si="16"/>
        <v>217</v>
      </c>
    </row>
    <row r="219" spans="1:16">
      <c r="A219" s="164" t="s">
        <v>2997</v>
      </c>
      <c r="B219" s="164" t="s">
        <v>2996</v>
      </c>
      <c r="C219" s="164" t="s">
        <v>3015</v>
      </c>
      <c r="D219" s="165">
        <f>D218+1</f>
        <v>2</v>
      </c>
      <c r="E219" s="166" t="str">
        <f>VLOOKUP($C219,'CCSM CMIP5 experiment summary'!A:B,2,FALSE)</f>
        <v>Carbon-climate feedback, “idealized” pathway</v>
      </c>
      <c r="F219" s="166" t="str">
        <f>VLOOKUP($C219,'CCSM CMIP5 experiment summary'!A:C,3,FALSE)</f>
        <v>esm-fixclim1</v>
      </c>
      <c r="G219" s="181" t="s">
        <v>3108</v>
      </c>
      <c r="H219" s="167" t="str">
        <f>VLOOKUP($C219,'CCSM CMIP5 experiment summary'!A:H,7)</f>
        <v>CCWG/Meehl</v>
      </c>
      <c r="I219" s="181" t="str">
        <f>VLOOKUP($C219,'CCSM CMIP5 experiment summary'!A:M,12,FALSE)</f>
        <v>1x1CN</v>
      </c>
      <c r="J219" s="168" t="s">
        <v>2819</v>
      </c>
      <c r="K219" s="169">
        <v>0</v>
      </c>
      <c r="L219" s="170">
        <v>140</v>
      </c>
      <c r="M219" s="164" t="s">
        <v>2998</v>
      </c>
      <c r="N219" s="168">
        <v>1</v>
      </c>
      <c r="O219" s="168">
        <f>$L219-$K219</f>
        <v>140</v>
      </c>
      <c r="P219" s="171">
        <f t="shared" si="16"/>
        <v>218</v>
      </c>
    </row>
    <row r="220" spans="1:16">
      <c r="A220" s="164" t="s">
        <v>2997</v>
      </c>
      <c r="B220" s="164" t="s">
        <v>2996</v>
      </c>
      <c r="C220" s="164" t="s">
        <v>3015</v>
      </c>
      <c r="D220" s="165">
        <f>D219+1</f>
        <v>3</v>
      </c>
      <c r="E220" s="166" t="str">
        <f>VLOOKUP($C220,'CCSM CMIP5 experiment summary'!A:B,2,FALSE)</f>
        <v>Carbon-climate feedback, “idealized” pathway</v>
      </c>
      <c r="F220" s="166" t="str">
        <f>VLOOKUP($C220,'CCSM CMIP5 experiment summary'!A:C,3,FALSE)</f>
        <v>esm-fixclim1</v>
      </c>
      <c r="G220" s="181" t="s">
        <v>3108</v>
      </c>
      <c r="H220" s="167" t="str">
        <f>VLOOKUP($C220,'CCSM CMIP5 experiment summary'!A:H,7)</f>
        <v>CCWG/Meehl</v>
      </c>
      <c r="I220" s="181" t="str">
        <f>VLOOKUP($C220,'CCSM CMIP5 experiment summary'!A:M,12,FALSE)</f>
        <v>1x1CN</v>
      </c>
      <c r="J220" s="168" t="s">
        <v>2819</v>
      </c>
      <c r="K220" s="169">
        <v>0</v>
      </c>
      <c r="L220" s="170">
        <v>140</v>
      </c>
      <c r="M220" s="164" t="s">
        <v>2998</v>
      </c>
      <c r="N220" s="168">
        <v>1</v>
      </c>
      <c r="O220" s="168">
        <f>$L220-$K220</f>
        <v>140</v>
      </c>
      <c r="P220" s="171">
        <f t="shared" si="16"/>
        <v>219</v>
      </c>
    </row>
    <row r="221" spans="1:16">
      <c r="A221" s="164" t="s">
        <v>2997</v>
      </c>
      <c r="B221" s="164" t="s">
        <v>2996</v>
      </c>
      <c r="C221" s="164" t="s">
        <v>3015</v>
      </c>
      <c r="D221" s="165">
        <f>D220+1</f>
        <v>4</v>
      </c>
      <c r="E221" s="166" t="str">
        <f>VLOOKUP($C221,'CCSM CMIP5 experiment summary'!A:B,2,FALSE)</f>
        <v>Carbon-climate feedback, “idealized” pathway</v>
      </c>
      <c r="F221" s="166" t="str">
        <f>VLOOKUP($C221,'CCSM CMIP5 experiment summary'!A:C,3,FALSE)</f>
        <v>esm-fixclim1</v>
      </c>
      <c r="G221" s="181" t="s">
        <v>3108</v>
      </c>
      <c r="H221" s="167" t="str">
        <f>VLOOKUP($C221,'CCSM CMIP5 experiment summary'!A:H,7)</f>
        <v>CCWG/Meehl</v>
      </c>
      <c r="I221" s="181" t="str">
        <f>VLOOKUP($C221,'CCSM CMIP5 experiment summary'!A:M,12,FALSE)</f>
        <v>1x1CN</v>
      </c>
      <c r="J221" s="168" t="s">
        <v>2819</v>
      </c>
      <c r="K221" s="169">
        <v>0</v>
      </c>
      <c r="L221" s="170">
        <v>140</v>
      </c>
      <c r="M221" s="164" t="s">
        <v>2998</v>
      </c>
      <c r="N221" s="168">
        <v>1</v>
      </c>
      <c r="O221" s="168">
        <f>$L221-$K221</f>
        <v>140</v>
      </c>
      <c r="P221" s="171">
        <f t="shared" si="16"/>
        <v>220</v>
      </c>
    </row>
    <row r="222" spans="1:16">
      <c r="A222" s="164" t="s">
        <v>2997</v>
      </c>
      <c r="B222" s="164" t="s">
        <v>2996</v>
      </c>
      <c r="C222" s="164" t="s">
        <v>3015</v>
      </c>
      <c r="D222" s="165">
        <f>D221+1</f>
        <v>5</v>
      </c>
      <c r="E222" s="166" t="str">
        <f>VLOOKUP($C222,'CCSM CMIP5 experiment summary'!A:B,2,FALSE)</f>
        <v>Carbon-climate feedback, “idealized” pathway</v>
      </c>
      <c r="F222" s="166" t="str">
        <f>VLOOKUP($C222,'CCSM CMIP5 experiment summary'!A:C,3,FALSE)</f>
        <v>esm-fixclim1</v>
      </c>
      <c r="G222" s="181" t="s">
        <v>3108</v>
      </c>
      <c r="H222" s="167" t="str">
        <f>VLOOKUP($C222,'CCSM CMIP5 experiment summary'!A:H,7)</f>
        <v>CCWG/Meehl</v>
      </c>
      <c r="I222" s="181" t="str">
        <f>VLOOKUP($C222,'CCSM CMIP5 experiment summary'!A:M,12,FALSE)</f>
        <v>1x1CN</v>
      </c>
      <c r="J222" s="168" t="s">
        <v>2819</v>
      </c>
      <c r="K222" s="169">
        <v>0</v>
      </c>
      <c r="L222" s="170">
        <v>140</v>
      </c>
      <c r="M222" s="164" t="s">
        <v>2998</v>
      </c>
      <c r="N222" s="168">
        <v>1</v>
      </c>
      <c r="O222" s="168">
        <f>$L222-$K222</f>
        <v>140</v>
      </c>
      <c r="P222" s="171">
        <f t="shared" si="16"/>
        <v>221</v>
      </c>
    </row>
    <row r="223" spans="1:16">
      <c r="A223" s="164" t="s">
        <v>2997</v>
      </c>
      <c r="B223" s="164" t="s">
        <v>2996</v>
      </c>
      <c r="C223" s="164" t="s">
        <v>2943</v>
      </c>
      <c r="D223" s="165">
        <v>1</v>
      </c>
      <c r="E223" s="166" t="str">
        <f>VLOOKUP($C223,'CCSM CMIP5 experiment summary'!A:B,2,FALSE)</f>
        <v>Gregory-style diag. of “slow” response to 4xCO2</v>
      </c>
      <c r="F223" s="166" t="str">
        <f>VLOOKUP($C223,'CCSM CMIP5 experiment summary'!A:C,3,FALSE)</f>
        <v>abrupt-4xco2</v>
      </c>
      <c r="G223" s="181" t="s">
        <v>3108</v>
      </c>
      <c r="H223" s="167" t="str">
        <f>VLOOKUP($C223,'CCSM CMIP5 experiment summary'!A:H,7)</f>
        <v>AMWG/Teng</v>
      </c>
      <c r="I223" s="181" t="str">
        <f>VLOOKUP($C223,'CCSM CMIP5 experiment summary'!A:M,12,FALSE)</f>
        <v>1x1CN</v>
      </c>
      <c r="J223" s="168" t="s">
        <v>2819</v>
      </c>
      <c r="K223" s="169">
        <v>1</v>
      </c>
      <c r="L223" s="170">
        <v>150</v>
      </c>
      <c r="M223" s="164" t="s">
        <v>2998</v>
      </c>
      <c r="N223" s="168">
        <v>1</v>
      </c>
      <c r="O223" s="168">
        <f t="shared" ref="O223:O228" si="18">$L223-$K223+1</f>
        <v>150</v>
      </c>
      <c r="P223" s="171">
        <f t="shared" si="16"/>
        <v>222</v>
      </c>
    </row>
    <row r="224" spans="1:16">
      <c r="A224" s="164" t="s">
        <v>2997</v>
      </c>
      <c r="B224" s="164" t="s">
        <v>2996</v>
      </c>
      <c r="C224" s="164" t="s">
        <v>2948</v>
      </c>
      <c r="D224" s="165">
        <v>1</v>
      </c>
      <c r="E224" s="166" t="str">
        <f>VLOOKUP($C224,'CCSM CMIP5 experiment summary'!A:B,2,FALSE)</f>
        <v>Ensemble of abrupt 4xCO2 5-year runs</v>
      </c>
      <c r="F224" s="166" t="str">
        <f>VLOOKUP($C224,'CCSM CMIP5 experiment summary'!A:C,3,FALSE)</f>
        <v>abrupt-4xco2</v>
      </c>
      <c r="G224" s="181" t="s">
        <v>3108</v>
      </c>
      <c r="H224" s="167" t="str">
        <f>VLOOKUP($C224,'CCSM CMIP5 experiment summary'!A:H,7)</f>
        <v>AMWG/Teng</v>
      </c>
      <c r="I224" s="181" t="str">
        <f>VLOOKUP($C224,'CCSM CMIP5 experiment summary'!A:M,12,FALSE)</f>
        <v>1x1CN</v>
      </c>
      <c r="J224" s="168" t="s">
        <v>2819</v>
      </c>
      <c r="K224" s="169">
        <v>1</v>
      </c>
      <c r="L224" s="170">
        <v>5</v>
      </c>
      <c r="M224" s="164" t="s">
        <v>2998</v>
      </c>
      <c r="N224" s="168">
        <v>1</v>
      </c>
      <c r="O224" s="168">
        <f t="shared" si="18"/>
        <v>5</v>
      </c>
      <c r="P224" s="171">
        <f t="shared" si="16"/>
        <v>223</v>
      </c>
    </row>
    <row r="225" spans="1:16">
      <c r="A225" s="164" t="s">
        <v>2997</v>
      </c>
      <c r="B225" s="164" t="s">
        <v>2996</v>
      </c>
      <c r="C225" s="164" t="s">
        <v>2948</v>
      </c>
      <c r="D225" s="165">
        <f>D224+1</f>
        <v>2</v>
      </c>
      <c r="E225" s="166" t="str">
        <f>VLOOKUP($C225,'CCSM CMIP5 experiment summary'!A:B,2,FALSE)</f>
        <v>Ensemble of abrupt 4xCO2 5-year runs</v>
      </c>
      <c r="F225" s="166" t="str">
        <f>VLOOKUP($C225,'CCSM CMIP5 experiment summary'!A:C,3,FALSE)</f>
        <v>abrupt-4xco2</v>
      </c>
      <c r="G225" s="181" t="s">
        <v>3108</v>
      </c>
      <c r="H225" s="167" t="str">
        <f>VLOOKUP($C225,'CCSM CMIP5 experiment summary'!A:H,7)</f>
        <v>AMWG/Teng</v>
      </c>
      <c r="I225" s="181" t="str">
        <f>VLOOKUP($C225,'CCSM CMIP5 experiment summary'!A:M,12,FALSE)</f>
        <v>1x1CN</v>
      </c>
      <c r="J225" s="168" t="s">
        <v>2819</v>
      </c>
      <c r="K225" s="169">
        <v>1</v>
      </c>
      <c r="L225" s="170">
        <v>5</v>
      </c>
      <c r="M225" s="164" t="s">
        <v>2998</v>
      </c>
      <c r="N225" s="168">
        <v>1</v>
      </c>
      <c r="O225" s="168">
        <f t="shared" si="18"/>
        <v>5</v>
      </c>
      <c r="P225" s="171">
        <f t="shared" si="16"/>
        <v>224</v>
      </c>
    </row>
    <row r="226" spans="1:16">
      <c r="A226" s="164" t="s">
        <v>2997</v>
      </c>
      <c r="B226" s="164" t="s">
        <v>2996</v>
      </c>
      <c r="C226" s="164" t="s">
        <v>2948</v>
      </c>
      <c r="D226" s="165">
        <f>D225+1</f>
        <v>3</v>
      </c>
      <c r="E226" s="166" t="str">
        <f>VLOOKUP($C226,'CCSM CMIP5 experiment summary'!A:B,2,FALSE)</f>
        <v>Ensemble of abrupt 4xCO2 5-year runs</v>
      </c>
      <c r="F226" s="166" t="str">
        <f>VLOOKUP($C226,'CCSM CMIP5 experiment summary'!A:C,3,FALSE)</f>
        <v>abrupt-4xco2</v>
      </c>
      <c r="G226" s="181" t="s">
        <v>3108</v>
      </c>
      <c r="H226" s="167" t="str">
        <f>VLOOKUP($C226,'CCSM CMIP5 experiment summary'!A:H,7)</f>
        <v>AMWG/Teng</v>
      </c>
      <c r="I226" s="181" t="str">
        <f>VLOOKUP($C226,'CCSM CMIP5 experiment summary'!A:M,12,FALSE)</f>
        <v>1x1CN</v>
      </c>
      <c r="J226" s="168" t="s">
        <v>2819</v>
      </c>
      <c r="K226" s="169">
        <v>1</v>
      </c>
      <c r="L226" s="170">
        <v>5</v>
      </c>
      <c r="M226" s="164" t="s">
        <v>2998</v>
      </c>
      <c r="N226" s="168">
        <v>1</v>
      </c>
      <c r="O226" s="168">
        <f t="shared" si="18"/>
        <v>5</v>
      </c>
      <c r="P226" s="171">
        <f t="shared" si="16"/>
        <v>225</v>
      </c>
    </row>
    <row r="227" spans="1:16">
      <c r="A227" s="164" t="s">
        <v>2997</v>
      </c>
      <c r="B227" s="164" t="s">
        <v>2996</v>
      </c>
      <c r="C227" s="164" t="s">
        <v>2948</v>
      </c>
      <c r="D227" s="165">
        <f>D226+1</f>
        <v>4</v>
      </c>
      <c r="E227" s="166" t="str">
        <f>VLOOKUP($C227,'CCSM CMIP5 experiment summary'!A:B,2,FALSE)</f>
        <v>Ensemble of abrupt 4xCO2 5-year runs</v>
      </c>
      <c r="F227" s="166" t="str">
        <f>VLOOKUP($C227,'CCSM CMIP5 experiment summary'!A:C,3,FALSE)</f>
        <v>abrupt-4xco2</v>
      </c>
      <c r="G227" s="181" t="s">
        <v>3108</v>
      </c>
      <c r="H227" s="167" t="str">
        <f>VLOOKUP($C227,'CCSM CMIP5 experiment summary'!A:H,7)</f>
        <v>AMWG/Teng</v>
      </c>
      <c r="I227" s="181" t="str">
        <f>VLOOKUP($C227,'CCSM CMIP5 experiment summary'!A:M,12,FALSE)</f>
        <v>1x1CN</v>
      </c>
      <c r="J227" s="168" t="s">
        <v>2819</v>
      </c>
      <c r="K227" s="169">
        <v>1</v>
      </c>
      <c r="L227" s="170">
        <v>5</v>
      </c>
      <c r="M227" s="164" t="s">
        <v>2998</v>
      </c>
      <c r="N227" s="168">
        <v>1</v>
      </c>
      <c r="O227" s="168">
        <f t="shared" si="18"/>
        <v>5</v>
      </c>
      <c r="P227" s="171">
        <f t="shared" si="16"/>
        <v>226</v>
      </c>
    </row>
    <row r="228" spans="1:16">
      <c r="A228" s="164" t="s">
        <v>2997</v>
      </c>
      <c r="B228" s="164" t="s">
        <v>2996</v>
      </c>
      <c r="C228" s="164" t="s">
        <v>2948</v>
      </c>
      <c r="D228" s="165">
        <f>D227+1</f>
        <v>5</v>
      </c>
      <c r="E228" s="166" t="str">
        <f>VLOOKUP($C228,'CCSM CMIP5 experiment summary'!A:B,2,FALSE)</f>
        <v>Ensemble of abrupt 4xCO2 5-year runs</v>
      </c>
      <c r="F228" s="166" t="str">
        <f>VLOOKUP($C228,'CCSM CMIP5 experiment summary'!A:C,3,FALSE)</f>
        <v>abrupt-4xco2</v>
      </c>
      <c r="G228" s="181" t="s">
        <v>3108</v>
      </c>
      <c r="H228" s="167" t="str">
        <f>VLOOKUP($C228,'CCSM CMIP5 experiment summary'!A:H,7)</f>
        <v>AMWG/Teng</v>
      </c>
      <c r="I228" s="181" t="str">
        <f>VLOOKUP($C228,'CCSM CMIP5 experiment summary'!A:M,12,FALSE)</f>
        <v>1x1CN</v>
      </c>
      <c r="J228" s="168" t="s">
        <v>2819</v>
      </c>
      <c r="K228" s="169">
        <v>1</v>
      </c>
      <c r="L228" s="170">
        <v>5</v>
      </c>
      <c r="M228" s="164" t="s">
        <v>2998</v>
      </c>
      <c r="N228" s="168">
        <v>1</v>
      </c>
      <c r="O228" s="168">
        <f t="shared" si="18"/>
        <v>5</v>
      </c>
      <c r="P228" s="171">
        <f t="shared" si="16"/>
        <v>227</v>
      </c>
    </row>
    <row r="229" spans="1:16">
      <c r="A229" s="164" t="s">
        <v>2997</v>
      </c>
      <c r="B229" s="164" t="s">
        <v>2996</v>
      </c>
      <c r="C229" s="164" t="s">
        <v>3119</v>
      </c>
      <c r="D229" s="165">
        <v>1</v>
      </c>
      <c r="E229" s="166" t="str">
        <f>VLOOKUP($C229,'CCSM CMIP5 experiment summary'!A:B,2,FALSE)</f>
        <v>Prescribed SST for “fast” response to SOx</v>
      </c>
      <c r="F229" s="166" t="str">
        <f>VLOOKUP($C229,'CCSM CMIP5 experiment summary'!A:C,3,FALSE)</f>
        <v>forcing-aerosol</v>
      </c>
      <c r="G229" s="181" t="s">
        <v>3108</v>
      </c>
      <c r="H229" s="167" t="str">
        <f>VLOOKUP($C229,'CCSM CMIP5 experiment summary'!A:H,7)</f>
        <v>AMWG/Teng</v>
      </c>
      <c r="I229" s="181" t="str">
        <f>VLOOKUP($C229,'CCSM CMIP5 experiment summary'!A:M,12,FALSE)</f>
        <v>1x1CN</v>
      </c>
      <c r="J229" s="168" t="s">
        <v>2819</v>
      </c>
      <c r="K229" s="169">
        <v>0</v>
      </c>
      <c r="L229" s="170">
        <v>0</v>
      </c>
      <c r="M229" s="164" t="s">
        <v>2998</v>
      </c>
      <c r="N229" s="168">
        <v>1</v>
      </c>
      <c r="O229" s="168">
        <f>$L229-$K229</f>
        <v>0</v>
      </c>
      <c r="P229" s="171">
        <f t="shared" si="16"/>
        <v>228</v>
      </c>
    </row>
    <row r="230" spans="1:16">
      <c r="A230" s="164" t="s">
        <v>2997</v>
      </c>
      <c r="B230" s="164" t="s">
        <v>2996</v>
      </c>
      <c r="C230" s="164" t="s">
        <v>3121</v>
      </c>
      <c r="D230" s="165">
        <v>1</v>
      </c>
      <c r="E230" s="166" t="str">
        <f>VLOOKUP($C230,'CCSM CMIP5 experiment summary'!A:B,2,FALSE)</f>
        <v>Prescribed change CO2 con. (clouds)</v>
      </c>
      <c r="F230" s="166" t="str">
        <f>VLOOKUP($C230,'CCSM CMIP5 experiment summary'!A:C,3,FALSE)</f>
        <v>amip-4xco2</v>
      </c>
      <c r="G230" s="181" t="s">
        <v>3108</v>
      </c>
      <c r="H230" s="167" t="str">
        <f>VLOOKUP($C230,'CCSM CMIP5 experiment summary'!A:H,7)</f>
        <v>AMWG/Teng</v>
      </c>
      <c r="I230" s="181" t="str">
        <f>VLOOKUP($C230,'CCSM CMIP5 experiment summary'!A:M,12,FALSE)</f>
        <v>1x1CN</v>
      </c>
      <c r="J230" s="168" t="s">
        <v>2819</v>
      </c>
      <c r="K230" s="169">
        <v>1979</v>
      </c>
      <c r="L230" s="170">
        <v>2008</v>
      </c>
      <c r="M230" s="164" t="s">
        <v>2998</v>
      </c>
      <c r="N230" s="168">
        <v>1</v>
      </c>
      <c r="O230" s="168">
        <f t="shared" ref="O230:O235" si="19">$L230-$K230+1</f>
        <v>30</v>
      </c>
      <c r="P230" s="171">
        <f t="shared" si="16"/>
        <v>229</v>
      </c>
    </row>
    <row r="231" spans="1:16">
      <c r="A231" s="164" t="s">
        <v>2997</v>
      </c>
      <c r="B231" s="164" t="s">
        <v>2996</v>
      </c>
      <c r="C231" s="164" t="s">
        <v>3123</v>
      </c>
      <c r="D231" s="165">
        <v>1</v>
      </c>
      <c r="E231" s="166" t="str">
        <f>VLOOKUP($C231,'CCSM CMIP5 experiment summary'!A:B,2,FALSE)</f>
        <v>“Patterned” SST change (clouds)</v>
      </c>
      <c r="F231" s="166" t="str">
        <f>VLOOKUP($C231,'CCSM CMIP5 experiment summary'!A:C,3,FALSE)</f>
        <v>amip-future</v>
      </c>
      <c r="G231" s="181" t="s">
        <v>3108</v>
      </c>
      <c r="H231" s="167" t="str">
        <f>VLOOKUP($C231,'CCSM CMIP5 experiment summary'!A:H,7)</f>
        <v>AMWG/Teng</v>
      </c>
      <c r="I231" s="181" t="str">
        <f>VLOOKUP($C231,'CCSM CMIP5 experiment summary'!A:M,12,FALSE)</f>
        <v>1x1CN</v>
      </c>
      <c r="J231" s="168" t="s">
        <v>2819</v>
      </c>
      <c r="K231" s="169">
        <v>1979</v>
      </c>
      <c r="L231" s="170">
        <v>2008</v>
      </c>
      <c r="M231" s="164" t="s">
        <v>2998</v>
      </c>
      <c r="N231" s="168">
        <v>1</v>
      </c>
      <c r="O231" s="168">
        <f t="shared" si="19"/>
        <v>30</v>
      </c>
      <c r="P231" s="171">
        <f t="shared" si="16"/>
        <v>230</v>
      </c>
    </row>
    <row r="232" spans="1:16">
      <c r="A232" s="164" t="s">
        <v>2997</v>
      </c>
      <c r="B232" s="164" t="s">
        <v>2996</v>
      </c>
      <c r="C232" s="164" t="s">
        <v>3125</v>
      </c>
      <c r="D232" s="165">
        <v>1</v>
      </c>
      <c r="E232" s="166" t="str">
        <f>VLOOKUP($C232,'CCSM CMIP5 experiment summary'!A:B,2,FALSE)</f>
        <v>Aqua Planet control</v>
      </c>
      <c r="F232" s="166" t="str">
        <f>VLOOKUP($C232,'CCSM CMIP5 experiment summary'!A:C,3,FALSE)</f>
        <v>aqua-control</v>
      </c>
      <c r="G232" s="181" t="s">
        <v>3108</v>
      </c>
      <c r="H232" s="167" t="str">
        <f>VLOOKUP($C232,'CCSM CMIP5 experiment summary'!A:H,7)</f>
        <v>AMWG/Teng</v>
      </c>
      <c r="I232" s="181" t="str">
        <f>VLOOKUP($C232,'CCSM CMIP5 experiment summary'!A:M,12,FALSE)</f>
        <v>1x1CN</v>
      </c>
      <c r="J232" s="168" t="s">
        <v>2819</v>
      </c>
      <c r="K232" s="169">
        <v>1</v>
      </c>
      <c r="L232" s="170">
        <v>5</v>
      </c>
      <c r="M232" s="164" t="s">
        <v>2998</v>
      </c>
      <c r="N232" s="168">
        <v>1</v>
      </c>
      <c r="O232" s="168">
        <f t="shared" si="19"/>
        <v>5</v>
      </c>
      <c r="P232" s="171">
        <f t="shared" si="16"/>
        <v>231</v>
      </c>
    </row>
    <row r="233" spans="1:16">
      <c r="A233" s="164" t="s">
        <v>2997</v>
      </c>
      <c r="B233" s="164" t="s">
        <v>2996</v>
      </c>
      <c r="C233" s="164" t="s">
        <v>3127</v>
      </c>
      <c r="D233" s="165">
        <v>1</v>
      </c>
      <c r="E233" s="166" t="str">
        <f>VLOOKUP($C233,'CCSM CMIP5 experiment summary'!A:B,2,FALSE)</f>
        <v>Aqua Planet (4xCO2)</v>
      </c>
      <c r="F233" s="166" t="str">
        <f>VLOOKUP($C233,'CCSM CMIP5 experiment summary'!A:C,3,FALSE)</f>
        <v>aqua-4xco2</v>
      </c>
      <c r="G233" s="181" t="s">
        <v>3108</v>
      </c>
      <c r="H233" s="167" t="str">
        <f>VLOOKUP($C233,'CCSM CMIP5 experiment summary'!A:H,7)</f>
        <v>AMWG/Teng</v>
      </c>
      <c r="I233" s="181" t="str">
        <f>VLOOKUP($C233,'CCSM CMIP5 experiment summary'!A:M,12,FALSE)</f>
        <v>1x1CN</v>
      </c>
      <c r="J233" s="168" t="s">
        <v>2819</v>
      </c>
      <c r="K233" s="169">
        <v>1</v>
      </c>
      <c r="L233" s="170">
        <v>5</v>
      </c>
      <c r="M233" s="164" t="s">
        <v>2998</v>
      </c>
      <c r="N233" s="168">
        <v>1</v>
      </c>
      <c r="O233" s="168">
        <f t="shared" si="19"/>
        <v>5</v>
      </c>
      <c r="P233" s="171">
        <f t="shared" si="16"/>
        <v>232</v>
      </c>
    </row>
    <row r="234" spans="1:16">
      <c r="A234" s="164" t="s">
        <v>2997</v>
      </c>
      <c r="B234" s="164" t="s">
        <v>2996</v>
      </c>
      <c r="C234" s="164" t="s">
        <v>3098</v>
      </c>
      <c r="D234" s="165">
        <v>1</v>
      </c>
      <c r="E234" s="166" t="str">
        <f>VLOOKUP($C234,'CCSM CMIP5 experiment summary'!A:B,2,FALSE)</f>
        <v>Historical (natural-only)</v>
      </c>
      <c r="F234" s="166" t="str">
        <f>VLOOKUP($C234,'CCSM CMIP5 experiment summary'!A:C,3,FALSE)</f>
        <v>historical-nat???</v>
      </c>
      <c r="G234" s="181" t="s">
        <v>3108</v>
      </c>
      <c r="H234" s="167" t="str">
        <f>VLOOKUP($C234,'CCSM CMIP5 experiment summary'!A:H,7)</f>
        <v>CCWG/Meehl</v>
      </c>
      <c r="I234" s="181" t="str">
        <f>VLOOKUP($C234,'CCSM CMIP5 experiment summary'!A:M,12,FALSE)</f>
        <v>1x1CN</v>
      </c>
      <c r="J234" s="168" t="s">
        <v>538</v>
      </c>
      <c r="K234" s="169">
        <v>1850</v>
      </c>
      <c r="L234" s="170">
        <v>2005</v>
      </c>
      <c r="M234" s="164" t="s">
        <v>2998</v>
      </c>
      <c r="N234" s="168">
        <v>1</v>
      </c>
      <c r="O234" s="168">
        <f t="shared" si="19"/>
        <v>156</v>
      </c>
      <c r="P234" s="171">
        <f t="shared" si="16"/>
        <v>233</v>
      </c>
    </row>
    <row r="235" spans="1:16">
      <c r="A235" s="164" t="s">
        <v>2997</v>
      </c>
      <c r="B235" s="164" t="s">
        <v>2996</v>
      </c>
      <c r="C235" s="164" t="s">
        <v>3100</v>
      </c>
      <c r="D235" s="165">
        <v>1</v>
      </c>
      <c r="E235" s="166" t="str">
        <f>VLOOKUP($C235,'CCSM CMIP5 experiment summary'!A:B,2,FALSE)</f>
        <v>Historical (GHG-only)</v>
      </c>
      <c r="F235" s="166" t="str">
        <f>VLOOKUP($C235,'CCSM CMIP5 experiment summary'!A:C,3,FALSE)</f>
        <v>historical-ghg???</v>
      </c>
      <c r="G235" s="181" t="s">
        <v>3108</v>
      </c>
      <c r="H235" s="167" t="str">
        <f>VLOOKUP($C235,'CCSM CMIP5 experiment summary'!A:H,7)</f>
        <v>CCWG/Meehl</v>
      </c>
      <c r="I235" s="181" t="str">
        <f>VLOOKUP($C235,'CCSM CMIP5 experiment summary'!A:M,12,FALSE)</f>
        <v>1x1CN</v>
      </c>
      <c r="J235" s="168" t="s">
        <v>538</v>
      </c>
      <c r="K235" s="169">
        <v>1850</v>
      </c>
      <c r="L235" s="169">
        <v>2005</v>
      </c>
      <c r="M235" s="164" t="s">
        <v>2998</v>
      </c>
      <c r="N235" s="168">
        <v>1</v>
      </c>
      <c r="O235" s="168">
        <f t="shared" si="19"/>
        <v>156</v>
      </c>
      <c r="P235" s="171">
        <f t="shared" si="16"/>
        <v>234</v>
      </c>
    </row>
    <row r="236" spans="1:16">
      <c r="A236" s="164" t="s">
        <v>2997</v>
      </c>
      <c r="B236" s="164" t="s">
        <v>3000</v>
      </c>
      <c r="C236" s="164" t="s">
        <v>416</v>
      </c>
      <c r="D236" s="165">
        <v>1</v>
      </c>
      <c r="E236" s="166" t="str">
        <f>VLOOKUP($C236,'CCSM CMIP5 experiment summary'!A:B,2,FALSE)</f>
        <v>Last millennium (850-1850)</v>
      </c>
      <c r="F236" s="166" t="str">
        <f>VLOOKUP($C236,'CCSM CMIP5 experiment summary'!A:C,3,FALSE)</f>
        <v>past-1000</v>
      </c>
      <c r="G236" s="181" t="s">
        <v>3108</v>
      </c>
      <c r="H236" s="167" t="str">
        <f>VLOOKUP($C236,'CCSM CMIP5 experiment summary'!A:H,7)</f>
        <v>CVWG/Tribbia</v>
      </c>
      <c r="I236" s="181" t="str">
        <f>VLOOKUP($C236,'CCSM CMIP5 experiment summary'!A:M,12,FALSE)</f>
        <v>1x1noCN</v>
      </c>
      <c r="J236" s="168" t="s">
        <v>2819</v>
      </c>
      <c r="K236" s="169">
        <v>850</v>
      </c>
      <c r="L236" s="170">
        <v>1850</v>
      </c>
      <c r="M236" s="164" t="s">
        <v>8</v>
      </c>
      <c r="N236" s="168">
        <v>1</v>
      </c>
      <c r="O236" s="172">
        <f>$L236-$K236</f>
        <v>1000</v>
      </c>
      <c r="P236" s="171">
        <f t="shared" si="16"/>
        <v>235</v>
      </c>
    </row>
    <row r="237" spans="1:16">
      <c r="A237" s="164" t="s">
        <v>2997</v>
      </c>
      <c r="B237" s="164" t="s">
        <v>3000</v>
      </c>
      <c r="C237" s="164" t="s">
        <v>405</v>
      </c>
      <c r="D237" s="165">
        <v>1</v>
      </c>
      <c r="E237" s="166" t="str">
        <f>VLOOKUP($C237,'CCSM CMIP5 experiment summary'!A:B,2,FALSE)</f>
        <v>Extend RCP 8.5 to 2300</v>
      </c>
      <c r="F237" s="166" t="str">
        <f>VLOOKUP($C237,'CCSM CMIP5 experiment summary'!A:C,3,FALSE)</f>
        <v>rcp8.5</v>
      </c>
      <c r="G237" s="181" t="s">
        <v>3108</v>
      </c>
      <c r="H237" s="167" t="str">
        <f>VLOOKUP($C237,'CCSM CMIP5 experiment summary'!A:H,7)</f>
        <v>CCWG/Meehl</v>
      </c>
      <c r="I237" s="181" t="str">
        <f>VLOOKUP($C237,'CCSM CMIP5 experiment summary'!A:M,12,FALSE)</f>
        <v>1x1noCN</v>
      </c>
      <c r="J237" s="168" t="s">
        <v>2819</v>
      </c>
      <c r="K237" s="169">
        <v>2100</v>
      </c>
      <c r="L237" s="170">
        <v>2300</v>
      </c>
      <c r="M237" s="164" t="s">
        <v>2998</v>
      </c>
      <c r="N237" s="168">
        <v>1</v>
      </c>
      <c r="O237" s="168">
        <f>$L237-$K237+1</f>
        <v>201</v>
      </c>
      <c r="P237" s="171">
        <f t="shared" si="16"/>
        <v>236</v>
      </c>
    </row>
    <row r="238" spans="1:16">
      <c r="A238" s="164" t="s">
        <v>2997</v>
      </c>
      <c r="B238" s="164" t="s">
        <v>3000</v>
      </c>
      <c r="C238" s="164" t="s">
        <v>407</v>
      </c>
      <c r="D238" s="165">
        <v>1</v>
      </c>
      <c r="E238" s="166" t="str">
        <f>VLOOKUP($C238,'CCSM CMIP5 experiment summary'!A:B,2,FALSE)</f>
        <v>Extend RCP 2.7 to 2300</v>
      </c>
      <c r="F238" s="166" t="str">
        <f>VLOOKUP($C238,'CCSM CMIP5 experiment summary'!A:C,3,FALSE)</f>
        <v>rcp2.8</v>
      </c>
      <c r="G238" s="181" t="s">
        <v>3108</v>
      </c>
      <c r="H238" s="167" t="str">
        <f>VLOOKUP($C238,'CCSM CMIP5 experiment summary'!A:H,7)</f>
        <v>CCWG/Meehl</v>
      </c>
      <c r="I238" s="181" t="str">
        <f>VLOOKUP($C238,'CCSM CMIP5 experiment summary'!A:M,12,FALSE)</f>
        <v>1x1noCN</v>
      </c>
      <c r="J238" s="168" t="s">
        <v>419</v>
      </c>
      <c r="K238" s="169">
        <v>2100</v>
      </c>
      <c r="L238" s="170">
        <v>2300</v>
      </c>
      <c r="M238" s="164" t="s">
        <v>2998</v>
      </c>
      <c r="N238" s="168">
        <v>1</v>
      </c>
      <c r="O238" s="168">
        <f>$L238-$K238+1</f>
        <v>201</v>
      </c>
      <c r="P238" s="171">
        <f t="shared" si="16"/>
        <v>237</v>
      </c>
    </row>
    <row r="239" spans="1:16">
      <c r="A239" s="164" t="s">
        <v>2997</v>
      </c>
      <c r="B239" s="164" t="s">
        <v>3000</v>
      </c>
      <c r="C239" s="164" t="s">
        <v>3016</v>
      </c>
      <c r="D239" s="165">
        <v>1</v>
      </c>
      <c r="E239" s="166" t="str">
        <f>VLOOKUP($C239,'CCSM CMIP5 experiment summary'!A:B,2,FALSE)</f>
        <v>Carbon-climate feedback, “realistic” pathway</v>
      </c>
      <c r="F239" s="166" t="str">
        <f>VLOOKUP($C239,'CCSM CMIP5 experiment summary'!A:C,3,FALSE)</f>
        <v>esm-fixclim2</v>
      </c>
      <c r="G239" s="181" t="s">
        <v>3108</v>
      </c>
      <c r="H239" s="167" t="str">
        <f>VLOOKUP($C239,'CCSM CMIP5 experiment summary'!A:H,7)</f>
        <v>CCWG/Meehl</v>
      </c>
      <c r="I239" s="181" t="str">
        <f>VLOOKUP($C239,'CCSM CMIP5 experiment summary'!A:M,12,FALSE)</f>
        <v>1x1CN</v>
      </c>
      <c r="J239" s="168" t="s">
        <v>2819</v>
      </c>
      <c r="K239" s="169">
        <v>0</v>
      </c>
      <c r="L239" s="170">
        <v>251</v>
      </c>
      <c r="M239" s="164" t="s">
        <v>2998</v>
      </c>
      <c r="N239" s="168">
        <v>1</v>
      </c>
      <c r="O239" s="168">
        <f>$L239-$K239</f>
        <v>251</v>
      </c>
      <c r="P239" s="171">
        <f t="shared" si="16"/>
        <v>238</v>
      </c>
    </row>
    <row r="240" spans="1:16">
      <c r="A240" s="164" t="s">
        <v>2997</v>
      </c>
      <c r="B240" s="164" t="s">
        <v>3000</v>
      </c>
      <c r="C240" s="164" t="s">
        <v>3016</v>
      </c>
      <c r="D240" s="165">
        <f>D239+1</f>
        <v>2</v>
      </c>
      <c r="E240" s="166" t="str">
        <f>VLOOKUP($C240,'CCSM CMIP5 experiment summary'!A:B,2,FALSE)</f>
        <v>Carbon-climate feedback, “realistic” pathway</v>
      </c>
      <c r="F240" s="166" t="str">
        <f>VLOOKUP($C240,'CCSM CMIP5 experiment summary'!A:C,3,FALSE)</f>
        <v>esm-fixclim2</v>
      </c>
      <c r="G240" s="181" t="s">
        <v>3108</v>
      </c>
      <c r="H240" s="167" t="str">
        <f>VLOOKUP($C240,'CCSM CMIP5 experiment summary'!A:H,7)</f>
        <v>CCWG/Meehl</v>
      </c>
      <c r="I240" s="181" t="str">
        <f>VLOOKUP($C240,'CCSM CMIP5 experiment summary'!A:M,12,FALSE)</f>
        <v>1x1CN</v>
      </c>
      <c r="J240" s="168" t="s">
        <v>2819</v>
      </c>
      <c r="K240" s="169">
        <v>0</v>
      </c>
      <c r="L240" s="170">
        <v>251</v>
      </c>
      <c r="M240" s="164" t="s">
        <v>2998</v>
      </c>
      <c r="N240" s="168">
        <v>1</v>
      </c>
      <c r="O240" s="168">
        <f>$L240-$K240</f>
        <v>251</v>
      </c>
      <c r="P240" s="171">
        <f t="shared" si="16"/>
        <v>239</v>
      </c>
    </row>
    <row r="241" spans="1:16">
      <c r="A241" s="164" t="s">
        <v>2997</v>
      </c>
      <c r="B241" s="164" t="s">
        <v>3000</v>
      </c>
      <c r="C241" s="164" t="s">
        <v>3016</v>
      </c>
      <c r="D241" s="165">
        <f>D240+1</f>
        <v>3</v>
      </c>
      <c r="E241" s="166" t="str">
        <f>VLOOKUP($C241,'CCSM CMIP5 experiment summary'!A:B,2,FALSE)</f>
        <v>Carbon-climate feedback, “realistic” pathway</v>
      </c>
      <c r="F241" s="166" t="str">
        <f>VLOOKUP($C241,'CCSM CMIP5 experiment summary'!A:C,3,FALSE)</f>
        <v>esm-fixclim2</v>
      </c>
      <c r="G241" s="181" t="s">
        <v>3108</v>
      </c>
      <c r="H241" s="167" t="str">
        <f>VLOOKUP($C241,'CCSM CMIP5 experiment summary'!A:H,7)</f>
        <v>CCWG/Meehl</v>
      </c>
      <c r="I241" s="181" t="str">
        <f>VLOOKUP($C241,'CCSM CMIP5 experiment summary'!A:M,12,FALSE)</f>
        <v>1x1CN</v>
      </c>
      <c r="J241" s="168" t="s">
        <v>2819</v>
      </c>
      <c r="K241" s="169">
        <v>0</v>
      </c>
      <c r="L241" s="170">
        <v>251</v>
      </c>
      <c r="M241" s="164" t="s">
        <v>2998</v>
      </c>
      <c r="N241" s="168">
        <v>1</v>
      </c>
      <c r="O241" s="168">
        <f>$L241-$K241</f>
        <v>251</v>
      </c>
      <c r="P241" s="171">
        <f t="shared" si="16"/>
        <v>240</v>
      </c>
    </row>
    <row r="242" spans="1:16">
      <c r="A242" s="164" t="s">
        <v>2997</v>
      </c>
      <c r="B242" s="164" t="s">
        <v>3000</v>
      </c>
      <c r="C242" s="164" t="s">
        <v>3016</v>
      </c>
      <c r="D242" s="165">
        <f>D241+1</f>
        <v>4</v>
      </c>
      <c r="E242" s="166" t="str">
        <f>VLOOKUP($C242,'CCSM CMIP5 experiment summary'!A:B,2,FALSE)</f>
        <v>Carbon-climate feedback, “realistic” pathway</v>
      </c>
      <c r="F242" s="166" t="str">
        <f>VLOOKUP($C242,'CCSM CMIP5 experiment summary'!A:C,3,FALSE)</f>
        <v>esm-fixclim2</v>
      </c>
      <c r="G242" s="181" t="s">
        <v>3108</v>
      </c>
      <c r="H242" s="167" t="str">
        <f>VLOOKUP($C242,'CCSM CMIP5 experiment summary'!A:H,7)</f>
        <v>CCWG/Meehl</v>
      </c>
      <c r="I242" s="181" t="str">
        <f>VLOOKUP($C242,'CCSM CMIP5 experiment summary'!A:M,12,FALSE)</f>
        <v>1x1CN</v>
      </c>
      <c r="J242" s="168" t="s">
        <v>2819</v>
      </c>
      <c r="K242" s="169">
        <v>0</v>
      </c>
      <c r="L242" s="170">
        <v>251</v>
      </c>
      <c r="M242" s="164" t="s">
        <v>2998</v>
      </c>
      <c r="N242" s="168">
        <v>1</v>
      </c>
      <c r="O242" s="168">
        <f>$L242-$K242</f>
        <v>251</v>
      </c>
      <c r="P242" s="171">
        <f t="shared" si="16"/>
        <v>241</v>
      </c>
    </row>
    <row r="243" spans="1:16">
      <c r="A243" s="164" t="s">
        <v>2997</v>
      </c>
      <c r="B243" s="164" t="s">
        <v>3000</v>
      </c>
      <c r="C243" s="164" t="s">
        <v>3016</v>
      </c>
      <c r="D243" s="165">
        <f>D242+1</f>
        <v>5</v>
      </c>
      <c r="E243" s="166" t="str">
        <f>VLOOKUP($C243,'CCSM CMIP5 experiment summary'!A:B,2,FALSE)</f>
        <v>Carbon-climate feedback, “realistic” pathway</v>
      </c>
      <c r="F243" s="166" t="str">
        <f>VLOOKUP($C243,'CCSM CMIP5 experiment summary'!A:C,3,FALSE)</f>
        <v>esm-fixclim2</v>
      </c>
      <c r="G243" s="181" t="s">
        <v>3108</v>
      </c>
      <c r="H243" s="167" t="str">
        <f>VLOOKUP($C243,'CCSM CMIP5 experiment summary'!A:H,7)</f>
        <v>CCWG/Meehl</v>
      </c>
      <c r="I243" s="181" t="str">
        <f>VLOOKUP($C243,'CCSM CMIP5 experiment summary'!A:M,12,FALSE)</f>
        <v>1x1CN</v>
      </c>
      <c r="J243" s="168" t="s">
        <v>2819</v>
      </c>
      <c r="K243" s="169">
        <v>0</v>
      </c>
      <c r="L243" s="170">
        <v>251</v>
      </c>
      <c r="M243" s="164" t="s">
        <v>2998</v>
      </c>
      <c r="N243" s="168">
        <v>1</v>
      </c>
      <c r="O243" s="168">
        <f>$L243-$K243</f>
        <v>251</v>
      </c>
      <c r="P243" s="171">
        <f t="shared" si="16"/>
        <v>242</v>
      </c>
    </row>
    <row r="244" spans="1:16">
      <c r="A244" s="164" t="s">
        <v>2997</v>
      </c>
      <c r="B244" s="164" t="s">
        <v>3000</v>
      </c>
      <c r="C244" s="164" t="s">
        <v>2926</v>
      </c>
      <c r="D244" s="165">
        <v>1</v>
      </c>
      <c r="E244" s="166" t="str">
        <f>VLOOKUP($C244,'CCSM CMIP5 experiment summary'!A:B,2,FALSE)</f>
        <v>Aqua Planet (+4K)</v>
      </c>
      <c r="F244" s="166" t="str">
        <f>VLOOKUP($C244,'CCSM CMIP5 experiment summary'!A:C,3,FALSE)</f>
        <v>aqua-4k</v>
      </c>
      <c r="G244" s="181" t="s">
        <v>3108</v>
      </c>
      <c r="H244" s="167" t="str">
        <f>VLOOKUP($C244,'CCSM CMIP5 experiment summary'!A:H,7)</f>
        <v>AMWG/Teng</v>
      </c>
      <c r="I244" s="181" t="str">
        <f>VLOOKUP($C244,'CCSM CMIP5 experiment summary'!A:M,12,FALSE)</f>
        <v>1x1CN</v>
      </c>
      <c r="J244" s="168" t="s">
        <v>2819</v>
      </c>
      <c r="K244" s="169">
        <v>1</v>
      </c>
      <c r="L244" s="170">
        <v>5</v>
      </c>
      <c r="M244" s="164" t="s">
        <v>2998</v>
      </c>
      <c r="N244" s="168">
        <v>1</v>
      </c>
      <c r="O244" s="168">
        <f t="shared" ref="O244:O260" si="20">$L244-$K244+1</f>
        <v>5</v>
      </c>
      <c r="P244" s="171">
        <f t="shared" si="16"/>
        <v>243</v>
      </c>
    </row>
    <row r="245" spans="1:16">
      <c r="A245" s="164" t="s">
        <v>2997</v>
      </c>
      <c r="B245" s="164" t="s">
        <v>3000</v>
      </c>
      <c r="C245" s="164" t="s">
        <v>2928</v>
      </c>
      <c r="D245" s="165">
        <v>1</v>
      </c>
      <c r="E245" s="166" t="str">
        <f>VLOOKUP($C245,'CCSM CMIP5 experiment summary'!A:B,2,FALSE)</f>
        <v>Uniform SST change (clouds)</v>
      </c>
      <c r="F245" s="166" t="str">
        <f>VLOOKUP($C245,'CCSM CMIP5 experiment summary'!A:C,3,FALSE)</f>
        <v>amip-4k</v>
      </c>
      <c r="G245" s="181" t="s">
        <v>3108</v>
      </c>
      <c r="H245" s="167" t="str">
        <f>VLOOKUP($C245,'CCSM CMIP5 experiment summary'!A:H,7)</f>
        <v>AMWG/Teng</v>
      </c>
      <c r="I245" s="181" t="str">
        <f>VLOOKUP($C245,'CCSM CMIP5 experiment summary'!A:M,12,FALSE)</f>
        <v>1x1CN</v>
      </c>
      <c r="J245" s="168" t="s">
        <v>2819</v>
      </c>
      <c r="K245" s="169">
        <v>1979</v>
      </c>
      <c r="L245" s="170">
        <v>2008</v>
      </c>
      <c r="M245" s="164" t="s">
        <v>2998</v>
      </c>
      <c r="N245" s="168">
        <v>1</v>
      </c>
      <c r="O245" s="168">
        <f t="shared" si="20"/>
        <v>30</v>
      </c>
      <c r="P245" s="171">
        <f t="shared" si="16"/>
        <v>244</v>
      </c>
    </row>
    <row r="246" spans="1:16">
      <c r="A246" s="164" t="s">
        <v>2997</v>
      </c>
      <c r="B246" s="164" t="s">
        <v>3000</v>
      </c>
      <c r="C246" s="164" t="s">
        <v>3024</v>
      </c>
      <c r="D246" s="165">
        <v>1</v>
      </c>
      <c r="E246" s="166" t="str">
        <f>VLOOKUP($C246,'CCSM CMIP5 experiment summary'!A:B,2,FALSE)</f>
        <v>Add'l historical (natural-only)</v>
      </c>
      <c r="F246" s="166" t="str">
        <f>VLOOKUP($C246,'CCSM CMIP5 experiment summary'!A:C,3,FALSE)</f>
        <v>historical-nat???</v>
      </c>
      <c r="G246" s="181" t="s">
        <v>3108</v>
      </c>
      <c r="H246" s="167" t="str">
        <f>VLOOKUP($C246,'CCSM CMIP5 experiment summary'!A:H,7)</f>
        <v>CCWG/Meehl</v>
      </c>
      <c r="I246" s="181" t="str">
        <f>VLOOKUP($C246,'CCSM CMIP5 experiment summary'!A:M,12,FALSE)</f>
        <v>1x1noCN</v>
      </c>
      <c r="J246" s="168" t="s">
        <v>538</v>
      </c>
      <c r="K246" s="169">
        <v>1850</v>
      </c>
      <c r="L246" s="170">
        <v>2005</v>
      </c>
      <c r="M246" s="164" t="s">
        <v>2998</v>
      </c>
      <c r="N246" s="168">
        <v>1</v>
      </c>
      <c r="O246" s="168">
        <f t="shared" si="20"/>
        <v>156</v>
      </c>
      <c r="P246" s="171">
        <f t="shared" si="16"/>
        <v>245</v>
      </c>
    </row>
    <row r="247" spans="1:16">
      <c r="A247" s="164" t="s">
        <v>2997</v>
      </c>
      <c r="B247" s="164" t="s">
        <v>3000</v>
      </c>
      <c r="C247" s="164" t="s">
        <v>3024</v>
      </c>
      <c r="D247" s="165">
        <f>D246+1</f>
        <v>2</v>
      </c>
      <c r="E247" s="166" t="str">
        <f>VLOOKUP($C247,'CCSM CMIP5 experiment summary'!A:B,2,FALSE)</f>
        <v>Add'l historical (natural-only)</v>
      </c>
      <c r="F247" s="166" t="str">
        <f>VLOOKUP($C247,'CCSM CMIP5 experiment summary'!A:C,3,FALSE)</f>
        <v>historical-nat???</v>
      </c>
      <c r="G247" s="181" t="s">
        <v>3108</v>
      </c>
      <c r="H247" s="167" t="str">
        <f>VLOOKUP($C247,'CCSM CMIP5 experiment summary'!A:H,7)</f>
        <v>CCWG/Meehl</v>
      </c>
      <c r="I247" s="181" t="str">
        <f>VLOOKUP($C247,'CCSM CMIP5 experiment summary'!A:M,12,FALSE)</f>
        <v>1x1noCN</v>
      </c>
      <c r="J247" s="168" t="s">
        <v>538</v>
      </c>
      <c r="K247" s="169">
        <v>1850</v>
      </c>
      <c r="L247" s="170">
        <v>2005</v>
      </c>
      <c r="M247" s="164" t="s">
        <v>2998</v>
      </c>
      <c r="N247" s="168">
        <v>1</v>
      </c>
      <c r="O247" s="168">
        <f t="shared" si="20"/>
        <v>156</v>
      </c>
      <c r="P247" s="171">
        <f t="shared" si="16"/>
        <v>246</v>
      </c>
    </row>
    <row r="248" spans="1:16">
      <c r="A248" s="164" t="s">
        <v>2997</v>
      </c>
      <c r="B248" s="164" t="s">
        <v>3000</v>
      </c>
      <c r="C248" s="164" t="s">
        <v>3024</v>
      </c>
      <c r="D248" s="165">
        <f>D247+1</f>
        <v>3</v>
      </c>
      <c r="E248" s="166" t="str">
        <f>VLOOKUP($C248,'CCSM CMIP5 experiment summary'!A:B,2,FALSE)</f>
        <v>Add'l historical (natural-only)</v>
      </c>
      <c r="F248" s="166" t="str">
        <f>VLOOKUP($C248,'CCSM CMIP5 experiment summary'!A:C,3,FALSE)</f>
        <v>historical-nat???</v>
      </c>
      <c r="G248" s="181" t="s">
        <v>3108</v>
      </c>
      <c r="H248" s="167" t="str">
        <f>VLOOKUP($C248,'CCSM CMIP5 experiment summary'!A:H,7)</f>
        <v>CCWG/Meehl</v>
      </c>
      <c r="I248" s="181" t="str">
        <f>VLOOKUP($C248,'CCSM CMIP5 experiment summary'!A:M,12,FALSE)</f>
        <v>1x1noCN</v>
      </c>
      <c r="J248" s="168" t="s">
        <v>538</v>
      </c>
      <c r="K248" s="169">
        <v>1850</v>
      </c>
      <c r="L248" s="170">
        <v>2005</v>
      </c>
      <c r="M248" s="164" t="s">
        <v>2998</v>
      </c>
      <c r="N248" s="168">
        <v>1</v>
      </c>
      <c r="O248" s="168">
        <f t="shared" si="20"/>
        <v>156</v>
      </c>
      <c r="P248" s="171">
        <f t="shared" si="16"/>
        <v>247</v>
      </c>
    </row>
    <row r="249" spans="1:16">
      <c r="A249" s="164" t="s">
        <v>2997</v>
      </c>
      <c r="B249" s="164" t="s">
        <v>3000</v>
      </c>
      <c r="C249" s="164" t="s">
        <v>3024</v>
      </c>
      <c r="D249" s="165">
        <f>D248+1</f>
        <v>4</v>
      </c>
      <c r="E249" s="166" t="str">
        <f>VLOOKUP($C249,'CCSM CMIP5 experiment summary'!A:B,2,FALSE)</f>
        <v>Add'l historical (natural-only)</v>
      </c>
      <c r="F249" s="166" t="str">
        <f>VLOOKUP($C249,'CCSM CMIP5 experiment summary'!A:C,3,FALSE)</f>
        <v>historical-nat???</v>
      </c>
      <c r="G249" s="181" t="s">
        <v>3108</v>
      </c>
      <c r="H249" s="167" t="str">
        <f>VLOOKUP($C249,'CCSM CMIP5 experiment summary'!A:H,7)</f>
        <v>CCWG/Meehl</v>
      </c>
      <c r="I249" s="181" t="str">
        <f>VLOOKUP($C249,'CCSM CMIP5 experiment summary'!A:M,12,FALSE)</f>
        <v>1x1noCN</v>
      </c>
      <c r="J249" s="168" t="s">
        <v>538</v>
      </c>
      <c r="K249" s="169">
        <v>1850</v>
      </c>
      <c r="L249" s="170">
        <v>2005</v>
      </c>
      <c r="M249" s="164" t="s">
        <v>2998</v>
      </c>
      <c r="N249" s="168">
        <v>1</v>
      </c>
      <c r="O249" s="168">
        <f t="shared" si="20"/>
        <v>156</v>
      </c>
      <c r="P249" s="171">
        <f t="shared" si="16"/>
        <v>248</v>
      </c>
    </row>
    <row r="250" spans="1:16">
      <c r="A250" s="164" t="s">
        <v>2997</v>
      </c>
      <c r="B250" s="164" t="s">
        <v>3000</v>
      </c>
      <c r="C250" s="164" t="s">
        <v>3024</v>
      </c>
      <c r="D250" s="165">
        <f>D249+1</f>
        <v>5</v>
      </c>
      <c r="E250" s="166" t="str">
        <f>VLOOKUP($C250,'CCSM CMIP5 experiment summary'!A:B,2,FALSE)</f>
        <v>Add'l historical (natural-only)</v>
      </c>
      <c r="F250" s="166" t="str">
        <f>VLOOKUP($C250,'CCSM CMIP5 experiment summary'!A:C,3,FALSE)</f>
        <v>historical-nat???</v>
      </c>
      <c r="G250" s="181" t="s">
        <v>3108</v>
      </c>
      <c r="H250" s="167" t="str">
        <f>VLOOKUP($C250,'CCSM CMIP5 experiment summary'!A:H,7)</f>
        <v>CCWG/Meehl</v>
      </c>
      <c r="I250" s="181" t="str">
        <f>VLOOKUP($C250,'CCSM CMIP5 experiment summary'!A:M,12,FALSE)</f>
        <v>1x1noCN</v>
      </c>
      <c r="J250" s="168" t="s">
        <v>538</v>
      </c>
      <c r="K250" s="169">
        <v>1850</v>
      </c>
      <c r="L250" s="170">
        <v>2005</v>
      </c>
      <c r="M250" s="164" t="s">
        <v>2998</v>
      </c>
      <c r="N250" s="168">
        <v>1</v>
      </c>
      <c r="O250" s="168">
        <f t="shared" si="20"/>
        <v>156</v>
      </c>
      <c r="P250" s="171">
        <f t="shared" si="16"/>
        <v>249</v>
      </c>
    </row>
    <row r="251" spans="1:16">
      <c r="A251" s="164" t="s">
        <v>2997</v>
      </c>
      <c r="B251" s="164" t="s">
        <v>3000</v>
      </c>
      <c r="C251" s="164" t="s">
        <v>3026</v>
      </c>
      <c r="D251" s="165">
        <v>1</v>
      </c>
      <c r="E251" s="166" t="str">
        <f>VLOOKUP($C251,'CCSM CMIP5 experiment summary'!A:B,2,FALSE)</f>
        <v>Add'l historical (GHG-only)</v>
      </c>
      <c r="F251" s="166" t="str">
        <f>VLOOKUP($C251,'CCSM CMIP5 experiment summary'!A:C,3,FALSE)</f>
        <v>historical-ghg???</v>
      </c>
      <c r="G251" s="181" t="s">
        <v>3108</v>
      </c>
      <c r="H251" s="167" t="str">
        <f>VLOOKUP($C251,'CCSM CMIP5 experiment summary'!A:H,7)</f>
        <v>CCWG/Meehl</v>
      </c>
      <c r="I251" s="181" t="str">
        <f>VLOOKUP($C251,'CCSM CMIP5 experiment summary'!A:M,12,FALSE)</f>
        <v>1x1noCN</v>
      </c>
      <c r="J251" s="168" t="s">
        <v>538</v>
      </c>
      <c r="K251" s="169">
        <v>1850</v>
      </c>
      <c r="L251" s="170">
        <v>2005</v>
      </c>
      <c r="M251" s="164" t="s">
        <v>2998</v>
      </c>
      <c r="N251" s="168">
        <v>1</v>
      </c>
      <c r="O251" s="168">
        <f t="shared" si="20"/>
        <v>156</v>
      </c>
      <c r="P251" s="171">
        <f t="shared" si="16"/>
        <v>250</v>
      </c>
    </row>
    <row r="252" spans="1:16">
      <c r="A252" s="164" t="s">
        <v>2997</v>
      </c>
      <c r="B252" s="164" t="s">
        <v>3000</v>
      </c>
      <c r="C252" s="164" t="s">
        <v>3026</v>
      </c>
      <c r="D252" s="165">
        <f>D251+1</f>
        <v>2</v>
      </c>
      <c r="E252" s="166" t="str">
        <f>VLOOKUP($C252,'CCSM CMIP5 experiment summary'!A:B,2,FALSE)</f>
        <v>Add'l historical (GHG-only)</v>
      </c>
      <c r="F252" s="166" t="str">
        <f>VLOOKUP($C252,'CCSM CMIP5 experiment summary'!A:C,3,FALSE)</f>
        <v>historical-ghg???</v>
      </c>
      <c r="G252" s="181" t="s">
        <v>3108</v>
      </c>
      <c r="H252" s="167" t="str">
        <f>VLOOKUP($C252,'CCSM CMIP5 experiment summary'!A:H,7)</f>
        <v>CCWG/Meehl</v>
      </c>
      <c r="I252" s="181" t="str">
        <f>VLOOKUP($C252,'CCSM CMIP5 experiment summary'!A:M,12,FALSE)</f>
        <v>1x1noCN</v>
      </c>
      <c r="J252" s="168" t="s">
        <v>538</v>
      </c>
      <c r="K252" s="169">
        <v>1850</v>
      </c>
      <c r="L252" s="170">
        <v>2005</v>
      </c>
      <c r="M252" s="164" t="s">
        <v>2998</v>
      </c>
      <c r="N252" s="168">
        <v>1</v>
      </c>
      <c r="O252" s="168">
        <f t="shared" si="20"/>
        <v>156</v>
      </c>
      <c r="P252" s="171">
        <f t="shared" si="16"/>
        <v>251</v>
      </c>
    </row>
    <row r="253" spans="1:16">
      <c r="A253" s="164" t="s">
        <v>2997</v>
      </c>
      <c r="B253" s="164" t="s">
        <v>3000</v>
      </c>
      <c r="C253" s="164" t="s">
        <v>3026</v>
      </c>
      <c r="D253" s="165">
        <f>D252+1</f>
        <v>3</v>
      </c>
      <c r="E253" s="166" t="str">
        <f>VLOOKUP($C253,'CCSM CMIP5 experiment summary'!A:B,2,FALSE)</f>
        <v>Add'l historical (GHG-only)</v>
      </c>
      <c r="F253" s="166" t="str">
        <f>VLOOKUP($C253,'CCSM CMIP5 experiment summary'!A:C,3,FALSE)</f>
        <v>historical-ghg???</v>
      </c>
      <c r="G253" s="181" t="s">
        <v>3108</v>
      </c>
      <c r="H253" s="167" t="str">
        <f>VLOOKUP($C253,'CCSM CMIP5 experiment summary'!A:H,7)</f>
        <v>CCWG/Meehl</v>
      </c>
      <c r="I253" s="181" t="str">
        <f>VLOOKUP($C253,'CCSM CMIP5 experiment summary'!A:M,12,FALSE)</f>
        <v>1x1noCN</v>
      </c>
      <c r="J253" s="168" t="s">
        <v>538</v>
      </c>
      <c r="K253" s="169">
        <v>1850</v>
      </c>
      <c r="L253" s="170">
        <v>2005</v>
      </c>
      <c r="M253" s="164" t="s">
        <v>2998</v>
      </c>
      <c r="N253" s="168">
        <v>1</v>
      </c>
      <c r="O253" s="168">
        <f t="shared" si="20"/>
        <v>156</v>
      </c>
      <c r="P253" s="171">
        <f t="shared" si="16"/>
        <v>252</v>
      </c>
    </row>
    <row r="254" spans="1:16">
      <c r="A254" s="164" t="s">
        <v>2997</v>
      </c>
      <c r="B254" s="164" t="s">
        <v>3000</v>
      </c>
      <c r="C254" s="164" t="s">
        <v>3026</v>
      </c>
      <c r="D254" s="165">
        <f>D253+1</f>
        <v>4</v>
      </c>
      <c r="E254" s="166" t="str">
        <f>VLOOKUP($C254,'CCSM CMIP5 experiment summary'!A:B,2,FALSE)</f>
        <v>Add'l historical (GHG-only)</v>
      </c>
      <c r="F254" s="166" t="str">
        <f>VLOOKUP($C254,'CCSM CMIP5 experiment summary'!A:C,3,FALSE)</f>
        <v>historical-ghg???</v>
      </c>
      <c r="G254" s="181" t="s">
        <v>3108</v>
      </c>
      <c r="H254" s="167" t="str">
        <f>VLOOKUP($C254,'CCSM CMIP5 experiment summary'!A:H,7)</f>
        <v>CCWG/Meehl</v>
      </c>
      <c r="I254" s="181" t="str">
        <f>VLOOKUP($C254,'CCSM CMIP5 experiment summary'!A:M,12,FALSE)</f>
        <v>1x1noCN</v>
      </c>
      <c r="J254" s="168" t="s">
        <v>538</v>
      </c>
      <c r="K254" s="169">
        <v>1850</v>
      </c>
      <c r="L254" s="170">
        <v>2005</v>
      </c>
      <c r="M254" s="164" t="s">
        <v>2998</v>
      </c>
      <c r="N254" s="168">
        <v>1</v>
      </c>
      <c r="O254" s="168">
        <f t="shared" si="20"/>
        <v>156</v>
      </c>
      <c r="P254" s="171">
        <f t="shared" si="16"/>
        <v>253</v>
      </c>
    </row>
    <row r="255" spans="1:16">
      <c r="A255" s="164" t="s">
        <v>2997</v>
      </c>
      <c r="B255" s="164" t="s">
        <v>3000</v>
      </c>
      <c r="C255" s="164" t="s">
        <v>3026</v>
      </c>
      <c r="D255" s="165">
        <f>D254+1</f>
        <v>5</v>
      </c>
      <c r="E255" s="166" t="str">
        <f>VLOOKUP($C255,'CCSM CMIP5 experiment summary'!A:B,2,FALSE)</f>
        <v>Add'l historical (GHG-only)</v>
      </c>
      <c r="F255" s="166" t="str">
        <f>VLOOKUP($C255,'CCSM CMIP5 experiment summary'!A:C,3,FALSE)</f>
        <v>historical-ghg???</v>
      </c>
      <c r="G255" s="181" t="s">
        <v>3108</v>
      </c>
      <c r="H255" s="167" t="str">
        <f>VLOOKUP($C255,'CCSM CMIP5 experiment summary'!A:H,7)</f>
        <v>CCWG/Meehl</v>
      </c>
      <c r="I255" s="181" t="str">
        <f>VLOOKUP($C255,'CCSM CMIP5 experiment summary'!A:M,12,FALSE)</f>
        <v>1x1noCN</v>
      </c>
      <c r="J255" s="168" t="s">
        <v>538</v>
      </c>
      <c r="K255" s="169">
        <v>1850</v>
      </c>
      <c r="L255" s="170">
        <v>2005</v>
      </c>
      <c r="M255" s="164" t="s">
        <v>2998</v>
      </c>
      <c r="N255" s="168">
        <v>1</v>
      </c>
      <c r="O255" s="168">
        <f t="shared" si="20"/>
        <v>156</v>
      </c>
      <c r="P255" s="171">
        <f t="shared" si="16"/>
        <v>254</v>
      </c>
    </row>
    <row r="256" spans="1:16">
      <c r="A256" s="164" t="s">
        <v>2997</v>
      </c>
      <c r="B256" s="164" t="s">
        <v>3000</v>
      </c>
      <c r="C256" s="164" t="s">
        <v>2757</v>
      </c>
      <c r="D256" s="165">
        <v>1</v>
      </c>
      <c r="E256" s="166" t="str">
        <f>VLOOKUP($C256,'CCSM CMIP5 experiment summary'!A:B,2,FALSE)</f>
        <v>Historical (individual forcings)</v>
      </c>
      <c r="F256" s="166" t="str">
        <f>VLOOKUP($C256,'CCSM CMIP5 experiment summary'!A:C,3,FALSE)</f>
        <v>historical-???</v>
      </c>
      <c r="G256" s="181" t="s">
        <v>3108</v>
      </c>
      <c r="H256" s="167" t="str">
        <f>VLOOKUP($C256,'CCSM CMIP5 experiment summary'!A:H,7)</f>
        <v>CCWG/Meehl</v>
      </c>
      <c r="I256" s="181" t="str">
        <f>VLOOKUP($C256,'CCSM CMIP5 experiment summary'!A:M,12,FALSE)</f>
        <v>1x1noCN</v>
      </c>
      <c r="J256" s="168" t="s">
        <v>538</v>
      </c>
      <c r="K256" s="169">
        <v>1850</v>
      </c>
      <c r="L256" s="170">
        <v>2005</v>
      </c>
      <c r="M256" s="164" t="s">
        <v>2998</v>
      </c>
      <c r="N256" s="168">
        <v>1</v>
      </c>
      <c r="O256" s="168">
        <f t="shared" si="20"/>
        <v>156</v>
      </c>
      <c r="P256" s="171">
        <f t="shared" si="16"/>
        <v>255</v>
      </c>
    </row>
    <row r="257" spans="1:16">
      <c r="A257" s="164" t="s">
        <v>2997</v>
      </c>
      <c r="B257" s="164" t="s">
        <v>3000</v>
      </c>
      <c r="C257" s="164" t="s">
        <v>2887</v>
      </c>
      <c r="D257" s="165">
        <f>D256+1</f>
        <v>2</v>
      </c>
      <c r="E257" s="166" t="str">
        <f>VLOOKUP($C257,'CCSM CMIP5 experiment summary'!A:B,2,FALSE)</f>
        <v>Add'l historical (individual forcings)</v>
      </c>
      <c r="F257" s="166" t="str">
        <f>VLOOKUP($C257,'CCSM CMIP5 experiment summary'!A:C,3,FALSE)</f>
        <v>historical-???</v>
      </c>
      <c r="G257" s="181" t="s">
        <v>3108</v>
      </c>
      <c r="H257" s="167" t="str">
        <f>VLOOKUP($C257,'CCSM CMIP5 experiment summary'!A:H,7)</f>
        <v>CCWG/Meehl</v>
      </c>
      <c r="I257" s="181" t="str">
        <f>VLOOKUP($C257,'CCSM CMIP5 experiment summary'!A:M,12,FALSE)</f>
        <v>1x1noCN</v>
      </c>
      <c r="J257" s="168" t="s">
        <v>538</v>
      </c>
      <c r="K257" s="169">
        <v>1850</v>
      </c>
      <c r="L257" s="170">
        <v>2005</v>
      </c>
      <c r="M257" s="164" t="s">
        <v>2998</v>
      </c>
      <c r="N257" s="168">
        <v>1</v>
      </c>
      <c r="O257" s="168">
        <f t="shared" si="20"/>
        <v>156</v>
      </c>
      <c r="P257" s="171">
        <f t="shared" si="16"/>
        <v>256</v>
      </c>
    </row>
    <row r="258" spans="1:16">
      <c r="A258" s="164" t="s">
        <v>2997</v>
      </c>
      <c r="B258" s="164" t="s">
        <v>3000</v>
      </c>
      <c r="C258" s="164" t="s">
        <v>2887</v>
      </c>
      <c r="D258" s="165">
        <f>D257+1</f>
        <v>3</v>
      </c>
      <c r="E258" s="166" t="str">
        <f>VLOOKUP($C258,'CCSM CMIP5 experiment summary'!A:B,2,FALSE)</f>
        <v>Add'l historical (individual forcings)</v>
      </c>
      <c r="F258" s="166" t="str">
        <f>VLOOKUP($C258,'CCSM CMIP5 experiment summary'!A:C,3,FALSE)</f>
        <v>historical-???</v>
      </c>
      <c r="G258" s="181" t="s">
        <v>3108</v>
      </c>
      <c r="H258" s="167" t="str">
        <f>VLOOKUP($C258,'CCSM CMIP5 experiment summary'!A:H,7)</f>
        <v>CCWG/Meehl</v>
      </c>
      <c r="I258" s="181" t="str">
        <f>VLOOKUP($C258,'CCSM CMIP5 experiment summary'!A:M,12,FALSE)</f>
        <v>1x1noCN</v>
      </c>
      <c r="J258" s="168" t="s">
        <v>538</v>
      </c>
      <c r="K258" s="169">
        <v>1850</v>
      </c>
      <c r="L258" s="170">
        <v>2005</v>
      </c>
      <c r="M258" s="164" t="s">
        <v>2998</v>
      </c>
      <c r="N258" s="168">
        <v>1</v>
      </c>
      <c r="O258" s="168">
        <f t="shared" si="20"/>
        <v>156</v>
      </c>
      <c r="P258" s="171">
        <f t="shared" si="16"/>
        <v>257</v>
      </c>
    </row>
    <row r="259" spans="1:16">
      <c r="A259" s="164" t="s">
        <v>2997</v>
      </c>
      <c r="B259" s="164" t="s">
        <v>3000</v>
      </c>
      <c r="C259" s="164" t="s">
        <v>2887</v>
      </c>
      <c r="D259" s="165">
        <f>D258+1</f>
        <v>4</v>
      </c>
      <c r="E259" s="166" t="str">
        <f>VLOOKUP($C259,'CCSM CMIP5 experiment summary'!A:B,2,FALSE)</f>
        <v>Add'l historical (individual forcings)</v>
      </c>
      <c r="F259" s="166" t="str">
        <f>VLOOKUP($C259,'CCSM CMIP5 experiment summary'!A:C,3,FALSE)</f>
        <v>historical-???</v>
      </c>
      <c r="G259" s="181" t="s">
        <v>3108</v>
      </c>
      <c r="H259" s="167" t="str">
        <f>VLOOKUP($C259,'CCSM CMIP5 experiment summary'!A:H,7)</f>
        <v>CCWG/Meehl</v>
      </c>
      <c r="I259" s="181" t="str">
        <f>VLOOKUP($C259,'CCSM CMIP5 experiment summary'!A:M,12,FALSE)</f>
        <v>1x1noCN</v>
      </c>
      <c r="J259" s="168" t="s">
        <v>538</v>
      </c>
      <c r="K259" s="169">
        <v>1850</v>
      </c>
      <c r="L259" s="170">
        <v>2005</v>
      </c>
      <c r="M259" s="164" t="s">
        <v>2998</v>
      </c>
      <c r="N259" s="168">
        <v>1</v>
      </c>
      <c r="O259" s="168">
        <f t="shared" si="20"/>
        <v>156</v>
      </c>
      <c r="P259" s="171">
        <f t="shared" si="16"/>
        <v>258</v>
      </c>
    </row>
    <row r="260" spans="1:16">
      <c r="A260" s="164" t="s">
        <v>2997</v>
      </c>
      <c r="B260" s="164" t="s">
        <v>3000</v>
      </c>
      <c r="C260" s="164" t="s">
        <v>2887</v>
      </c>
      <c r="D260" s="165">
        <f>D259+1</f>
        <v>5</v>
      </c>
      <c r="E260" s="166" t="str">
        <f>VLOOKUP($C260,'CCSM CMIP5 experiment summary'!A:B,2,FALSE)</f>
        <v>Add'l historical (individual forcings)</v>
      </c>
      <c r="F260" s="166" t="str">
        <f>VLOOKUP($C260,'CCSM CMIP5 experiment summary'!A:C,3,FALSE)</f>
        <v>historical-???</v>
      </c>
      <c r="G260" s="181" t="s">
        <v>3108</v>
      </c>
      <c r="H260" s="167" t="str">
        <f>VLOOKUP($C260,'CCSM CMIP5 experiment summary'!A:H,7)</f>
        <v>CCWG/Meehl</v>
      </c>
      <c r="I260" s="181" t="str">
        <f>VLOOKUP($C260,'CCSM CMIP5 experiment summary'!A:M,12,FALSE)</f>
        <v>1x1noCN</v>
      </c>
      <c r="J260" s="168" t="s">
        <v>538</v>
      </c>
      <c r="K260" s="169">
        <v>1850</v>
      </c>
      <c r="L260" s="170">
        <v>2005</v>
      </c>
      <c r="M260" s="164" t="s">
        <v>2998</v>
      </c>
      <c r="N260" s="168">
        <v>1</v>
      </c>
      <c r="O260" s="168">
        <f t="shared" si="20"/>
        <v>156</v>
      </c>
      <c r="P260" s="171">
        <f t="shared" si="16"/>
        <v>259</v>
      </c>
    </row>
  </sheetData>
  <sortState ref="A2:XFD1048576">
    <sortCondition ref="A3:A1048576"/>
    <sortCondition ref="B3:B1048576"/>
    <sortCondition ref="C3:C1048576"/>
  </sortState>
  <phoneticPr fontId="23" type="noConversion"/>
  <hyperlinks>
    <hyperlink ref="G157" r:id="rId1"/>
    <hyperlink ref="G156" r:id="rId2"/>
  </hyperlinks>
  <pageMargins left="0.25" right="0.25" top="0.5" bottom="0.5" header="0" footer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Q8"/>
  <sheetViews>
    <sheetView workbookViewId="0">
      <selection sqref="A1:Q1"/>
    </sheetView>
  </sheetViews>
  <sheetFormatPr baseColWidth="10" defaultColWidth="10.28515625" defaultRowHeight="20" customHeight="1"/>
  <cols>
    <col min="1" max="1" width="11" style="140" customWidth="1"/>
    <col min="2" max="2" width="7" style="140" customWidth="1"/>
    <col min="3" max="3" width="6" style="140" customWidth="1"/>
    <col min="4" max="4" width="7.85546875" style="140" customWidth="1"/>
    <col min="5" max="6" width="6" style="140" customWidth="1"/>
    <col min="7" max="7" width="5" style="140" customWidth="1"/>
    <col min="8" max="8" width="6" style="140" customWidth="1"/>
    <col min="9" max="10" width="5.140625" style="140" customWidth="1"/>
    <col min="11" max="11" width="5" style="140" customWidth="1"/>
    <col min="12" max="12" width="6" style="140" customWidth="1"/>
    <col min="13" max="14" width="5.140625" style="140" customWidth="1"/>
    <col min="15" max="15" width="5" style="140" customWidth="1"/>
    <col min="16" max="16" width="6" style="140" customWidth="1"/>
    <col min="17" max="17" width="5.140625" style="140" customWidth="1"/>
    <col min="18" max="16384" width="10.28515625" style="140"/>
  </cols>
  <sheetData>
    <row r="1" spans="1:17" ht="16">
      <c r="A1" s="419" t="s">
        <v>313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  <c r="Q1" s="409"/>
    </row>
    <row r="2" spans="1:17" ht="15">
      <c r="A2" s="420" t="s">
        <v>104</v>
      </c>
      <c r="B2" s="422" t="s">
        <v>105</v>
      </c>
      <c r="C2" s="423"/>
      <c r="D2" s="423"/>
      <c r="E2" s="424"/>
      <c r="F2" s="422" t="s">
        <v>2970</v>
      </c>
      <c r="G2" s="423"/>
      <c r="H2" s="423"/>
      <c r="I2" s="424"/>
      <c r="J2" s="425" t="s">
        <v>106</v>
      </c>
      <c r="K2" s="426"/>
      <c r="L2" s="426"/>
      <c r="M2" s="427"/>
      <c r="N2" s="422" t="s">
        <v>2850</v>
      </c>
      <c r="O2" s="423"/>
      <c r="P2" s="423"/>
      <c r="Q2" s="423"/>
    </row>
    <row r="3" spans="1:17" ht="15">
      <c r="A3" s="421"/>
      <c r="B3" s="141" t="s">
        <v>463</v>
      </c>
      <c r="C3" s="142" t="s">
        <v>702</v>
      </c>
      <c r="D3" s="142" t="s">
        <v>711</v>
      </c>
      <c r="E3" s="143" t="s">
        <v>712</v>
      </c>
      <c r="F3" s="141" t="s">
        <v>463</v>
      </c>
      <c r="G3" s="142" t="s">
        <v>702</v>
      </c>
      <c r="H3" s="142" t="s">
        <v>711</v>
      </c>
      <c r="I3" s="143" t="s">
        <v>712</v>
      </c>
      <c r="J3" s="141" t="s">
        <v>463</v>
      </c>
      <c r="K3" s="142" t="s">
        <v>702</v>
      </c>
      <c r="L3" s="142" t="s">
        <v>711</v>
      </c>
      <c r="M3" s="143" t="s">
        <v>712</v>
      </c>
      <c r="N3" s="141" t="s">
        <v>463</v>
      </c>
      <c r="O3" s="142" t="s">
        <v>702</v>
      </c>
      <c r="P3" s="142" t="s">
        <v>711</v>
      </c>
      <c r="Q3" s="142" t="s">
        <v>712</v>
      </c>
    </row>
    <row r="4" spans="1:17" ht="15">
      <c r="A4" s="144" t="s">
        <v>107</v>
      </c>
      <c r="B4" s="145">
        <v>1152</v>
      </c>
      <c r="C4" s="146">
        <v>1152</v>
      </c>
      <c r="D4" s="146">
        <v>3600</v>
      </c>
      <c r="E4" s="147">
        <v>3600</v>
      </c>
      <c r="F4" s="145">
        <v>576</v>
      </c>
      <c r="G4" s="146">
        <v>576</v>
      </c>
      <c r="H4" s="146">
        <v>384</v>
      </c>
      <c r="I4" s="147">
        <v>384</v>
      </c>
      <c r="J4" s="145">
        <v>288</v>
      </c>
      <c r="K4" s="146">
        <v>288</v>
      </c>
      <c r="L4" s="146">
        <v>384</v>
      </c>
      <c r="M4" s="147">
        <v>384</v>
      </c>
      <c r="N4" s="145">
        <v>144</v>
      </c>
      <c r="O4" s="146">
        <v>144</v>
      </c>
      <c r="P4" s="146">
        <v>384</v>
      </c>
      <c r="Q4" s="146">
        <v>384</v>
      </c>
    </row>
    <row r="5" spans="1:17" ht="15">
      <c r="A5" s="148" t="s">
        <v>108</v>
      </c>
      <c r="B5" s="149">
        <v>768</v>
      </c>
      <c r="C5" s="150">
        <v>768</v>
      </c>
      <c r="D5" s="150">
        <v>2400</v>
      </c>
      <c r="E5" s="151">
        <v>2400</v>
      </c>
      <c r="F5" s="149">
        <v>384</v>
      </c>
      <c r="G5" s="150">
        <v>384</v>
      </c>
      <c r="H5" s="150">
        <v>320</v>
      </c>
      <c r="I5" s="151">
        <v>320</v>
      </c>
      <c r="J5" s="149">
        <v>192</v>
      </c>
      <c r="K5" s="150">
        <v>192</v>
      </c>
      <c r="L5" s="150">
        <v>320</v>
      </c>
      <c r="M5" s="151">
        <v>320</v>
      </c>
      <c r="N5" s="149">
        <v>96</v>
      </c>
      <c r="O5" s="150">
        <v>96</v>
      </c>
      <c r="P5" s="150">
        <v>320</v>
      </c>
      <c r="Q5" s="150">
        <v>320</v>
      </c>
    </row>
    <row r="6" spans="1:17" ht="15">
      <c r="A6" s="148" t="s">
        <v>109</v>
      </c>
      <c r="B6" s="149">
        <v>32</v>
      </c>
      <c r="C6" s="150">
        <v>10</v>
      </c>
      <c r="D6" s="150">
        <v>60</v>
      </c>
      <c r="E6" s="151">
        <v>1</v>
      </c>
      <c r="F6" s="149">
        <v>32</v>
      </c>
      <c r="G6" s="150">
        <v>10</v>
      </c>
      <c r="H6" s="150">
        <v>60</v>
      </c>
      <c r="I6" s="151">
        <v>0</v>
      </c>
      <c r="J6" s="149">
        <v>32</v>
      </c>
      <c r="K6" s="150">
        <v>10</v>
      </c>
      <c r="L6" s="150">
        <v>60</v>
      </c>
      <c r="M6" s="151">
        <v>0</v>
      </c>
      <c r="N6" s="149">
        <v>26</v>
      </c>
      <c r="O6" s="150">
        <v>10</v>
      </c>
      <c r="P6" s="150">
        <v>60</v>
      </c>
      <c r="Q6" s="150">
        <v>0</v>
      </c>
    </row>
    <row r="7" spans="1:17" ht="15">
      <c r="A7" s="152" t="s">
        <v>110</v>
      </c>
      <c r="B7" s="153">
        <f t="shared" ref="B7:Q7" si="0">(B4*B5*4)/1000000</f>
        <v>3.5389439999999999</v>
      </c>
      <c r="C7" s="154">
        <f t="shared" si="0"/>
        <v>3.5389439999999999</v>
      </c>
      <c r="D7" s="154">
        <f t="shared" si="0"/>
        <v>34.56</v>
      </c>
      <c r="E7" s="155">
        <f t="shared" si="0"/>
        <v>34.56</v>
      </c>
      <c r="F7" s="153">
        <f t="shared" si="0"/>
        <v>0.88473599999999997</v>
      </c>
      <c r="G7" s="154">
        <f t="shared" si="0"/>
        <v>0.88473599999999997</v>
      </c>
      <c r="H7" s="154">
        <f t="shared" si="0"/>
        <v>0.49152000000000001</v>
      </c>
      <c r="I7" s="155">
        <f t="shared" si="0"/>
        <v>0.49152000000000001</v>
      </c>
      <c r="J7" s="153">
        <f t="shared" si="0"/>
        <v>0.22118399999999999</v>
      </c>
      <c r="K7" s="154">
        <f t="shared" si="0"/>
        <v>0.22118399999999999</v>
      </c>
      <c r="L7" s="154">
        <f t="shared" si="0"/>
        <v>0.49152000000000001</v>
      </c>
      <c r="M7" s="155">
        <f t="shared" si="0"/>
        <v>0.49152000000000001</v>
      </c>
      <c r="N7" s="153">
        <f t="shared" si="0"/>
        <v>5.5295999999999998E-2</v>
      </c>
      <c r="O7" s="154">
        <f t="shared" si="0"/>
        <v>5.5295999999999998E-2</v>
      </c>
      <c r="P7" s="154">
        <f t="shared" si="0"/>
        <v>0.49152000000000001</v>
      </c>
      <c r="Q7" s="154">
        <f t="shared" si="0"/>
        <v>0.49152000000000001</v>
      </c>
    </row>
    <row r="8" spans="1:17" ht="15">
      <c r="A8" s="152" t="s">
        <v>111</v>
      </c>
      <c r="B8" s="153">
        <f>(B4*B5*B6*4)/1000000</f>
        <v>113.246208</v>
      </c>
      <c r="C8" s="154">
        <f>(C4*C5*C6*4)/1000000</f>
        <v>35.38944</v>
      </c>
      <c r="D8" s="154">
        <f>(D4*D5*D6*4)/1000000</f>
        <v>2073.6</v>
      </c>
      <c r="E8" s="155">
        <v>0</v>
      </c>
      <c r="F8" s="153">
        <f>(F4*F5*F6*4)/1000000</f>
        <v>28.311551999999999</v>
      </c>
      <c r="G8" s="154">
        <f>(G4*G5*G6*4)/1000000</f>
        <v>8.8473600000000001</v>
      </c>
      <c r="H8" s="154">
        <f>(H4*H5*H6*4)/1000000</f>
        <v>29.491199999999999</v>
      </c>
      <c r="I8" s="155">
        <v>0</v>
      </c>
      <c r="J8" s="153">
        <f>(J4*J5*J6*4)/1000000</f>
        <v>7.0778879999999997</v>
      </c>
      <c r="K8" s="154">
        <f>(K4*K5*K6*4)/1000000</f>
        <v>2.21184</v>
      </c>
      <c r="L8" s="154">
        <f>(L4*L5*L6*4)/1000000</f>
        <v>29.491199999999999</v>
      </c>
      <c r="M8" s="155">
        <v>0</v>
      </c>
      <c r="N8" s="153">
        <f>(N4*N5*N6*4)/1000000</f>
        <v>1.4376960000000001</v>
      </c>
      <c r="O8" s="154">
        <f>(O4*O5*O6*4)/1000000</f>
        <v>0.55296000000000001</v>
      </c>
      <c r="P8" s="154">
        <f>(P4*P5*P6*4)/1000000</f>
        <v>29.491199999999999</v>
      </c>
      <c r="Q8" s="154">
        <v>0</v>
      </c>
    </row>
  </sheetData>
  <mergeCells count="6">
    <mergeCell ref="A1:Q1"/>
    <mergeCell ref="A2:A3"/>
    <mergeCell ref="B2:E2"/>
    <mergeCell ref="F2:I2"/>
    <mergeCell ref="J2:M2"/>
    <mergeCell ref="N2:Q2"/>
  </mergeCells>
  <phoneticPr fontId="23" type="noConversion"/>
  <pageMargins left="0.25" right="0.25" top="0.25" bottom="0.25" header="0" footer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H12"/>
  <sheetViews>
    <sheetView workbookViewId="0">
      <selection sqref="A1:H1"/>
    </sheetView>
  </sheetViews>
  <sheetFormatPr baseColWidth="10" defaultColWidth="10.28515625" defaultRowHeight="20" customHeight="1"/>
  <cols>
    <col min="1" max="1" width="7.42578125" style="156" customWidth="1"/>
    <col min="2" max="2" width="6" style="156" customWidth="1"/>
    <col min="3" max="3" width="3.5703125" style="156" customWidth="1"/>
    <col min="4" max="4" width="2.7109375" style="156" customWidth="1"/>
    <col min="5" max="5" width="7.85546875" style="156" customWidth="1"/>
    <col min="6" max="7" width="7" style="156" customWidth="1"/>
    <col min="8" max="8" width="6" style="156" customWidth="1"/>
    <col min="9" max="16384" width="10.28515625" style="156"/>
  </cols>
  <sheetData>
    <row r="1" spans="1:8" ht="16">
      <c r="A1" s="408" t="s">
        <v>112</v>
      </c>
      <c r="B1" s="409"/>
      <c r="C1" s="409"/>
      <c r="D1" s="409"/>
      <c r="E1" s="409"/>
      <c r="F1" s="409"/>
      <c r="G1" s="409"/>
      <c r="H1" s="409"/>
    </row>
    <row r="2" spans="1:8" ht="15">
      <c r="A2" s="157"/>
      <c r="B2" s="158"/>
      <c r="C2" s="157"/>
      <c r="D2" s="157"/>
      <c r="E2" s="157" t="s">
        <v>105</v>
      </c>
      <c r="F2" s="159" t="s">
        <v>2970</v>
      </c>
      <c r="G2" s="159" t="s">
        <v>2822</v>
      </c>
      <c r="H2" s="159" t="s">
        <v>2850</v>
      </c>
    </row>
    <row r="3" spans="1:8" ht="15">
      <c r="A3" s="157" t="s">
        <v>113</v>
      </c>
      <c r="B3" s="158" t="s">
        <v>114</v>
      </c>
      <c r="C3" s="160">
        <v>2</v>
      </c>
      <c r="D3" s="160">
        <v>3</v>
      </c>
      <c r="E3" s="159" t="s">
        <v>710</v>
      </c>
      <c r="F3" s="159" t="s">
        <v>710</v>
      </c>
      <c r="G3" s="159" t="s">
        <v>710</v>
      </c>
      <c r="H3" s="159" t="s">
        <v>710</v>
      </c>
    </row>
    <row r="4" spans="1:8" ht="15">
      <c r="A4" s="157" t="s">
        <v>115</v>
      </c>
      <c r="B4" s="158">
        <v>12</v>
      </c>
      <c r="C4" s="161">
        <v>60</v>
      </c>
      <c r="D4" s="161">
        <v>50</v>
      </c>
      <c r="E4" s="162">
        <f>($B4*(($C4*'Summaries II - original data'!B$7)+($D4*'Summaries II - original data'!B$8)))/1000</f>
        <v>70.495764479999991</v>
      </c>
      <c r="F4" s="162">
        <f>($B4*(($C4*'Summaries II - original data'!F$7)+($D4*'Summaries II - original data'!F$8)))/1000</f>
        <v>17.623941119999998</v>
      </c>
      <c r="G4" s="162">
        <f>($B4*(($C4*'Summaries II - original data'!J$7)+($D4*'Summaries II - original data'!J$8)))/1000</f>
        <v>4.4059852799999994</v>
      </c>
      <c r="H4" s="162">
        <f>($B4*(($C4*'Summaries II - original data'!N$7)+($D4*'Summaries II - original data'!N$8)))/1000</f>
        <v>0.90243072000000002</v>
      </c>
    </row>
    <row r="5" spans="1:8" ht="15">
      <c r="A5" s="157" t="s">
        <v>116</v>
      </c>
      <c r="B5" s="158">
        <v>365</v>
      </c>
      <c r="C5" s="161">
        <v>42</v>
      </c>
      <c r="D5" s="161">
        <v>4</v>
      </c>
      <c r="E5" s="162">
        <f>($B5*(($C5*'Summaries II - original data'!B$7)+($D5*'Summaries II - original data'!B$8)))/1000</f>
        <v>219.59147520000002</v>
      </c>
      <c r="F5" s="162">
        <f>($B5*(($C5*'Summaries II - original data'!F$7)+($D5*'Summaries II - original data'!F$8)))/1000</f>
        <v>54.897868800000005</v>
      </c>
      <c r="G5" s="162">
        <f>($B5*(($C5*'Summaries II - original data'!J$7)+($D5*'Summaries II - original data'!J$8)))/1000</f>
        <v>13.724467200000001</v>
      </c>
      <c r="H5" s="162">
        <f>($B5*(($C5*'Summaries II - original data'!N$7)+($D5*'Summaries II - original data'!N$8)))/1000</f>
        <v>2.9467238400000002</v>
      </c>
    </row>
    <row r="6" spans="1:8" ht="15">
      <c r="A6" s="157" t="s">
        <v>117</v>
      </c>
      <c r="B6" s="158">
        <f>365*4</f>
        <v>1460</v>
      </c>
      <c r="C6" s="161">
        <v>0</v>
      </c>
      <c r="D6" s="161">
        <v>5</v>
      </c>
      <c r="E6" s="162">
        <f>($B6*(($C6*'Summaries II - original data'!B$7)+($D6*'Summaries II - original data'!B$8)))/1000</f>
        <v>826.69731839999997</v>
      </c>
      <c r="F6" s="162">
        <f>($B6*(($C6*'Summaries II - original data'!F$7)+($D6*'Summaries II - original data'!F$8)))/1000</f>
        <v>206.67432959999999</v>
      </c>
      <c r="G6" s="162">
        <f>($B6*(($C6*'Summaries II - original data'!J$7)+($D6*'Summaries II - original data'!J$8)))/1000</f>
        <v>51.668582399999998</v>
      </c>
      <c r="H6" s="162">
        <f>($B6*(($C6*'Summaries II - original data'!N$7)+($D6*'Summaries II - original data'!N$8)))/1000</f>
        <v>10.4951808</v>
      </c>
    </row>
    <row r="7" spans="1:8" ht="15">
      <c r="A7" s="157" t="s">
        <v>118</v>
      </c>
      <c r="B7" s="158">
        <f>365*8</f>
        <v>2920</v>
      </c>
      <c r="C7" s="161">
        <v>9</v>
      </c>
      <c r="D7" s="161">
        <v>0</v>
      </c>
      <c r="E7" s="162">
        <f>($B7*(($C7*'Summaries II - original data'!B$7)+($D7*'Summaries II - original data'!B$8)))/1000</f>
        <v>93.00344831999999</v>
      </c>
      <c r="F7" s="162">
        <f>($B7*(($C7*'Summaries II - original data'!F$7)+($D7*'Summaries II - original data'!F$8)))/1000</f>
        <v>23.250862079999997</v>
      </c>
      <c r="G7" s="162">
        <f>($B7*(($C7*'Summaries II - original data'!J$7)+($D7*'Summaries II - original data'!J$8)))/1000</f>
        <v>5.8127155199999994</v>
      </c>
      <c r="H7" s="162">
        <f>($B7*(($C7*'Summaries II - original data'!N$7)+($D7*'Summaries II - original data'!N$8)))/1000</f>
        <v>1.4531788799999998</v>
      </c>
    </row>
    <row r="8" spans="1:8" ht="15">
      <c r="A8" s="157" t="s">
        <v>119</v>
      </c>
      <c r="B8" s="158">
        <f>365*24*2</f>
        <v>17520</v>
      </c>
      <c r="C8" s="161">
        <v>20</v>
      </c>
      <c r="D8" s="161">
        <v>0</v>
      </c>
      <c r="E8" s="162">
        <f>($B8*(($C8*'Summaries II - original data'!B$7)+($D8*'Summaries II - original data'!B$8)))/1000</f>
        <v>1240.0459776</v>
      </c>
      <c r="F8" s="162">
        <f>($B8*(($C8*'Summaries II - original data'!F$7)+($D8*'Summaries II - original data'!F$8)))/1000</f>
        <v>310.0114944</v>
      </c>
      <c r="G8" s="162">
        <f>($B8*(($C8*'Summaries II - original data'!J$7)+($D8*'Summaries II - original data'!J$8)))/1000</f>
        <v>77.502873600000001</v>
      </c>
      <c r="H8" s="162">
        <f>($B8*(($C8*'Summaries II - original data'!N$7)+($D8*'Summaries II - original data'!N$8)))/1000</f>
        <v>19.3757184</v>
      </c>
    </row>
    <row r="9" spans="1:8" ht="15">
      <c r="A9" s="159" t="s">
        <v>120</v>
      </c>
      <c r="B9" s="158">
        <v>12</v>
      </c>
      <c r="C9" s="161">
        <v>278</v>
      </c>
      <c r="D9" s="161">
        <v>11</v>
      </c>
      <c r="E9" s="162">
        <f>($B9*(($C9*'Summaries II - original data'!C$7)+($D9*'Summaries II - original data'!C$8)))/1000</f>
        <v>16.477323263999999</v>
      </c>
      <c r="F9" s="162">
        <f>($B9*(($C9*'Summaries II - original data'!G$7)+($D9*'Summaries II - original data'!G$8)))/1000</f>
        <v>4.1193308159999997</v>
      </c>
      <c r="G9" s="162">
        <f>($B9*(($C9*'Summaries II - original data'!K$7)+($D9*'Summaries II - original data'!K$8)))/1000</f>
        <v>1.0298327039999999</v>
      </c>
      <c r="H9" s="162">
        <f>($B9*(($C9*'Summaries II - original data'!O$7)+($D9*'Summaries II - original data'!O$8)))/1000</f>
        <v>0.25745817599999998</v>
      </c>
    </row>
    <row r="10" spans="1:8" ht="15">
      <c r="A10" s="159" t="s">
        <v>121</v>
      </c>
      <c r="B10" s="158">
        <v>12</v>
      </c>
      <c r="C10" s="161">
        <v>46</v>
      </c>
      <c r="D10" s="161">
        <v>17</v>
      </c>
      <c r="E10" s="162">
        <f>($B10*(($C10*'Summaries II - original data'!D$7)+($D10*'Summaries II - original data'!D$8)))/1000</f>
        <v>442.09152</v>
      </c>
      <c r="F10" s="162">
        <f>($B10*(($C10*'Summaries II - original data'!H$7)+($D10*'Summaries II - original data'!H$8)))/1000</f>
        <v>6.2875238399999995</v>
      </c>
      <c r="G10" s="162">
        <f>($B10*(($C10*'Summaries II - original data'!L$7)+($D10*'Summaries II - original data'!L$8)))/1000</f>
        <v>6.2875238399999995</v>
      </c>
      <c r="H10" s="162">
        <f>($B10*(($C10*'Summaries II - original data'!P$7)+($D10*'Summaries II - original data'!P$8)))/1000</f>
        <v>6.2875238399999995</v>
      </c>
    </row>
    <row r="11" spans="1:8" ht="15">
      <c r="A11" s="159" t="s">
        <v>217</v>
      </c>
      <c r="B11" s="158">
        <v>12</v>
      </c>
      <c r="C11" s="161">
        <v>87</v>
      </c>
      <c r="D11" s="161">
        <v>0</v>
      </c>
      <c r="E11" s="162">
        <f>($B11*(($C11*'Summaries II - original data'!E$7)+($D11*'Summaries II - original data'!E$8)))/1000</f>
        <v>36.080640000000002</v>
      </c>
      <c r="F11" s="162">
        <f>($B11*(($C11*'Summaries II - original data'!I$7)+($D11*'Summaries II - original data'!I$8)))/1000</f>
        <v>0.51314687999999997</v>
      </c>
      <c r="G11" s="162">
        <f>($B11*(($C11*'Summaries II - original data'!M$7)+($D11*'Summaries II - original data'!M$8)))/1000</f>
        <v>0.51314687999999997</v>
      </c>
      <c r="H11" s="162">
        <f>($B11*(($C11*'Summaries II - original data'!Q$7)+($D11*'Summaries II - original data'!Q$8)))/1000</f>
        <v>0.51314687999999997</v>
      </c>
    </row>
    <row r="12" spans="1:8" ht="15">
      <c r="A12" s="159" t="s">
        <v>2971</v>
      </c>
      <c r="B12" s="158"/>
      <c r="C12" s="162"/>
      <c r="D12" s="162"/>
      <c r="E12" s="163">
        <f>SUM(E4:E11)</f>
        <v>2944.483467264</v>
      </c>
      <c r="F12" s="163">
        <f>SUM(F4:F11)</f>
        <v>623.37849753599994</v>
      </c>
      <c r="G12" s="163">
        <f>SUM(G4:G11)</f>
        <v>160.94512742399999</v>
      </c>
      <c r="H12" s="163">
        <f>SUM(H4:H11)</f>
        <v>42.231361536000001</v>
      </c>
    </row>
  </sheetData>
  <mergeCells count="1">
    <mergeCell ref="A1:H1"/>
  </mergeCells>
  <pageMargins left="0.25" right="0.25" top="0.25" bottom="0.25" header="0" footer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F7"/>
  <sheetViews>
    <sheetView workbookViewId="0">
      <selection activeCell="B3" sqref="B3"/>
    </sheetView>
  </sheetViews>
  <sheetFormatPr baseColWidth="10" defaultColWidth="10.28515625" defaultRowHeight="17"/>
  <cols>
    <col min="1" max="1" width="7.85546875" style="204" bestFit="1" customWidth="1"/>
    <col min="2" max="3" width="9.85546875" style="204" bestFit="1" customWidth="1"/>
    <col min="4" max="4" width="10.42578125" style="204" bestFit="1" customWidth="1"/>
    <col min="5" max="5" width="10" style="204" bestFit="1" customWidth="1"/>
    <col min="6" max="6" width="7.140625" style="204" bestFit="1" customWidth="1"/>
    <col min="7" max="16384" width="10.28515625" style="204"/>
  </cols>
  <sheetData>
    <row r="1" spans="1:6" ht="18">
      <c r="A1" s="428" t="s">
        <v>522</v>
      </c>
      <c r="B1" s="429"/>
      <c r="C1" s="429"/>
      <c r="D1" s="429"/>
      <c r="E1" s="429"/>
      <c r="F1" s="429"/>
    </row>
    <row r="2" spans="1:6" ht="18">
      <c r="A2" s="205" t="s">
        <v>241</v>
      </c>
      <c r="B2" s="205" t="s">
        <v>242</v>
      </c>
      <c r="C2" s="205" t="s">
        <v>2973</v>
      </c>
      <c r="D2" s="205" t="s">
        <v>243</v>
      </c>
      <c r="E2" s="205" t="s">
        <v>244</v>
      </c>
      <c r="F2" s="205" t="s">
        <v>88</v>
      </c>
    </row>
    <row r="3" spans="1:6" ht="18">
      <c r="A3" s="209" t="s">
        <v>2819</v>
      </c>
      <c r="B3" s="206">
        <f>SUMIF('CCSM CMIP5 experiment summary'!$H$4:$H$5,$A3,'CCSM CMIP5 experiment summary'!$O$4:$O$5)+SUMIF('CCSM CMIP5 experiment summary'!$H$9:$H$19,$A3,'CCSM CMIP5 experiment summary'!$O$9:$O$19)+SUMIF('CCSM CMIP5 experiment summary'!$H$26:$H$48,$A3,'CCSM CMIP5 experiment summary'!$O$26:$O$48)+SUMIF('CCSM CMIP5 experiment summary'!$H$52:$H$65,$A3,'CCSM CMIP5 experiment summary'!$O$52:$O$65)+SUMIF('CCSM CMIP5 experiment summary'!$H$69:$H$78,$A3,'CCSM CMIP5 experiment summary'!$O$69:$O$78)</f>
        <v>323380.06833110406</v>
      </c>
      <c r="C3" s="206">
        <f>SUMIF('CCSM CMIP5 experiment summary'!$H$4:$H$5,$A3,'CCSM CMIP5 experiment summary'!$P$4:$P$5)+SUMIF('CCSM CMIP5 experiment summary'!$H$9:$H$19,$A3,'CCSM CMIP5 experiment summary'!$P$9:$P$19)+SUMIF('CCSM CMIP5 experiment summary'!$H$26:$H$48,$A3,'CCSM CMIP5 experiment summary'!$P$26:$P$48)+SUMIF('CCSM CMIP5 experiment summary'!$H$52:$H$65,$A3,'CCSM CMIP5 experiment summary'!$P$52:$P$65)+SUMIF('CCSM CMIP5 experiment summary'!$H$69:$H$78,$A3,'CCSM CMIP5 experiment summary'!$P$69:$P$78)</f>
        <v>326613.86901441508</v>
      </c>
      <c r="D3" s="206">
        <f>SUMIF('CCSM CMIP5 experiment summary'!$H$4:$H$5,$A3,'CCSM CMIP5 experiment summary'!$U$4:$U$5)+SUMIF('CCSM CMIP5 experiment summary'!$H$9:$H$19,$A3,'CCSM CMIP5 experiment summary'!$U$9:$U$19)+SUMIF('CCSM CMIP5 experiment summary'!$H$26:$H$48,$A3,'CCSM CMIP5 experiment summary'!$U$26:$U$48)+SUMIF('CCSM CMIP5 experiment summary'!$H$52:$H$65,$A3,'CCSM CMIP5 experiment summary'!$U$52:$U$65)+SUMIF('CCSM CMIP5 experiment summary'!$H$69:$H$78,$A3,'CCSM CMIP5 experiment summary'!$U$69:$U$78)</f>
        <v>212296.46954691201</v>
      </c>
      <c r="E3" s="207">
        <f>SUM(B3:D3)</f>
        <v>862290.4068924312</v>
      </c>
      <c r="F3" s="210">
        <f>SUMIF('CCSM CMIP5 experiment summary'!$H$4:$H$5,$A3,'CCSM CMIP5 experiment summary'!$M$4:$M$5)+SUMIF('CCSM CMIP5 experiment summary'!$H$9:$H$19,$A3,'CCSM CMIP5 experiment summary'!$M$9:$M$19)+SUMIF('CCSM CMIP5 experiment summary'!$H$26:$H$48,$A3,'CCSM CMIP5 experiment summary'!$M$26:$M$48)+SUMIF('CCSM CMIP5 experiment summary'!$H$52:$H$65,$A3,'CCSM CMIP5 experiment summary'!$M$52:$M$65)+SUMIF('CCSM CMIP5 experiment summary'!$H$69:$H$78,$A3,'CCSM CMIP5 experiment summary'!$M$69:$M$78)</f>
        <v>10532.075999999999</v>
      </c>
    </row>
    <row r="4" spans="1:6" ht="18">
      <c r="A4" s="209" t="s">
        <v>2883</v>
      </c>
      <c r="B4" s="206">
        <f>SUMIF('CCSM CMIP5 experiment summary'!$H$4:$H$5,$A4,'CCSM CMIP5 experiment summary'!$O$4:$O$5)+SUMIF('CCSM CMIP5 experiment summary'!$H$9:$H$19,$A4,'CCSM CMIP5 experiment summary'!$O$9:$O$19)+SUMIF('CCSM CMIP5 experiment summary'!$H$26:$H$48,$A4,'CCSM CMIP5 experiment summary'!$O$26:$O$48)+SUMIF('CCSM CMIP5 experiment summary'!$H$52:$H$65,$A4,'CCSM CMIP5 experiment summary'!$O$52:$O$65)+SUMIF('CCSM CMIP5 experiment summary'!$H$69:$H$78,$A4,'CCSM CMIP5 experiment summary'!$O$69:$O$78)</f>
        <v>43233.858719040007</v>
      </c>
      <c r="C4" s="206">
        <f>SUMIF('CCSM CMIP5 experiment summary'!$H$4:$H$5,$A4,'CCSM CMIP5 experiment summary'!$P$4:$P$5)+SUMIF('CCSM CMIP5 experiment summary'!$H$9:$H$19,$A4,'CCSM CMIP5 experiment summary'!$P$9:$P$19)+SUMIF('CCSM CMIP5 experiment summary'!$H$26:$H$48,$A4,'CCSM CMIP5 experiment summary'!$P$26:$P$48)+SUMIF('CCSM CMIP5 experiment summary'!$H$52:$H$65,$A4,'CCSM CMIP5 experiment summary'!$P$52:$P$65)+SUMIF('CCSM CMIP5 experiment summary'!$H$69:$H$78,$A4,'CCSM CMIP5 experiment summary'!$P$69:$P$78)</f>
        <v>43666.19730623041</v>
      </c>
      <c r="D4" s="206">
        <f>SUMIF('CCSM CMIP5 experiment summary'!$H$4:$H$5,$A4,'CCSM CMIP5 experiment summary'!$U$4:$U$5)+SUMIF('CCSM CMIP5 experiment summary'!$H$9:$H$19,$A4,'CCSM CMIP5 experiment summary'!$U$9:$U$19)+SUMIF('CCSM CMIP5 experiment summary'!$H$26:$H$48,$A4,'CCSM CMIP5 experiment summary'!$U$26:$U$48)+SUMIF('CCSM CMIP5 experiment summary'!$H$52:$H$65,$A4,'CCSM CMIP5 experiment summary'!$U$52:$U$65)+SUMIF('CCSM CMIP5 experiment summary'!$H$69:$H$78,$A4,'CCSM CMIP5 experiment summary'!$U$69:$U$78)</f>
        <v>25436.100039360004</v>
      </c>
      <c r="E4" s="207">
        <f>SUM(B4:D4)</f>
        <v>112336.15606463043</v>
      </c>
      <c r="F4" s="210">
        <f>SUMIF('CCSM CMIP5 experiment summary'!$H$4:$H$5,$A4,'CCSM CMIP5 experiment summary'!$M$4:$M$5)+SUMIF('CCSM CMIP5 experiment summary'!$H$9:$H$19,$A4,'CCSM CMIP5 experiment summary'!$M$9:$M$19)+SUMIF('CCSM CMIP5 experiment summary'!$H$26:$H$48,$A4,'CCSM CMIP5 experiment summary'!$M$26:$M$48)+SUMIF('CCSM CMIP5 experiment summary'!$H$52:$H$65,$A4,'CCSM CMIP5 experiment summary'!$M$52:$M$65)+SUMIF('CCSM CMIP5 experiment summary'!$H$69:$H$78,$A4,'CCSM CMIP5 experiment summary'!$M$69:$M$78)</f>
        <v>0</v>
      </c>
    </row>
    <row r="5" spans="1:6" ht="18">
      <c r="A5" s="209" t="s">
        <v>2845</v>
      </c>
      <c r="B5" s="206">
        <f>SUMIF('CCSM CMIP5 experiment summary'!$H$4:$H$5,$A5,'CCSM CMIP5 experiment summary'!$O$4:$O$5)+SUMIF('CCSM CMIP5 experiment summary'!$H$9:$H$19,$A5,'CCSM CMIP5 experiment summary'!$O$9:$O$19)+SUMIF('CCSM CMIP5 experiment summary'!$H$26:$H$48,$A5,'CCSM CMIP5 experiment summary'!$O$26:$O$48)+SUMIF('CCSM CMIP5 experiment summary'!$H$52:$H$65,$A5,'CCSM CMIP5 experiment summary'!$O$52:$O$65)+SUMIF('CCSM CMIP5 experiment summary'!$H$69:$H$78,$A5,'CCSM CMIP5 experiment summary'!$O$69:$O$78)</f>
        <v>125337.16714752006</v>
      </c>
      <c r="C5" s="206">
        <f>SUMIF('CCSM CMIP5 experiment summary'!$H$4:$H$5,$A5,'CCSM CMIP5 experiment summary'!$P$4:$P$5)+SUMIF('CCSM CMIP5 experiment summary'!$H$9:$H$19,$A5,'CCSM CMIP5 experiment summary'!$P$9:$P$19)+SUMIF('CCSM CMIP5 experiment summary'!$H$26:$H$48,$A5,'CCSM CMIP5 experiment summary'!$P$26:$P$48)+SUMIF('CCSM CMIP5 experiment summary'!$H$52:$H$65,$A5,'CCSM CMIP5 experiment summary'!$P$52:$P$65)+SUMIF('CCSM CMIP5 experiment summary'!$H$69:$H$78,$A5,'CCSM CMIP5 experiment summary'!$P$69:$P$78)</f>
        <v>126590.53881899524</v>
      </c>
      <c r="D5" s="206">
        <f>SUMIF('CCSM CMIP5 experiment summary'!$H$4:$H$5,$A5,'CCSM CMIP5 experiment summary'!$U$4:$U$5)+SUMIF('CCSM CMIP5 experiment summary'!$H$9:$H$19,$A5,'CCSM CMIP5 experiment summary'!$U$9:$U$19)+SUMIF('CCSM CMIP5 experiment summary'!$H$26:$H$48,$A5,'CCSM CMIP5 experiment summary'!$U$26:$U$48)+SUMIF('CCSM CMIP5 experiment summary'!$H$52:$H$65,$A5,'CCSM CMIP5 experiment summary'!$U$52:$U$65)+SUMIF('CCSM CMIP5 experiment summary'!$H$69:$H$78,$A5,'CCSM CMIP5 experiment summary'!$U$69:$U$78)</f>
        <v>82662.696046080004</v>
      </c>
      <c r="E5" s="207">
        <f>SUM(B5:D5)</f>
        <v>334590.40201259532</v>
      </c>
      <c r="F5" s="210">
        <f>SUMIF('CCSM CMIP5 experiment summary'!$H$4:$H$5,$A5,'CCSM CMIP5 experiment summary'!$M$4:$M$5)+SUMIF('CCSM CMIP5 experiment summary'!$H$9:$H$19,$A5,'CCSM CMIP5 experiment summary'!$M$9:$M$19)+SUMIF('CCSM CMIP5 experiment summary'!$H$26:$H$48,$A5,'CCSM CMIP5 experiment summary'!$M$26:$M$48)+SUMIF('CCSM CMIP5 experiment summary'!$H$52:$H$65,$A5,'CCSM CMIP5 experiment summary'!$M$52:$M$65)+SUMIF('CCSM CMIP5 experiment summary'!$H$69:$H$78,$A5,'CCSM CMIP5 experiment summary'!$M$69:$M$78)</f>
        <v>0</v>
      </c>
    </row>
    <row r="6" spans="1:6" ht="18" hidden="1">
      <c r="A6" s="209" t="s">
        <v>245</v>
      </c>
      <c r="B6" s="206">
        <f>SUMIF('CCSM CMIP5 experiment summary'!$H$4:$H$5,$A6,'CCSM CMIP5 experiment summary'!$O$4:$O$5)+SUMIF('CCSM CMIP5 experiment summary'!$H$9:$H$19,$A6,'CCSM CMIP5 experiment summary'!$O$9:$O$19)+SUMIF('CCSM CMIP5 experiment summary'!$H$26:$H$48,$A6,'CCSM CMIP5 experiment summary'!$O$26:$O$48)+SUMIF('CCSM CMIP5 experiment summary'!$H$52:$H$65,$A6,'CCSM CMIP5 experiment summary'!$O$52:$O$65)+SUMIF('CCSM CMIP5 experiment summary'!$H$69:$H$78,$A6,'CCSM CMIP5 experiment summary'!$O$69:$O$78)</f>
        <v>0</v>
      </c>
      <c r="C6" s="206">
        <f>SUMIF('CCSM CMIP5 experiment summary'!$H$4:$H$5,$A6,'CCSM CMIP5 experiment summary'!$P$4:$P$5)+SUMIF('CCSM CMIP5 experiment summary'!$H$9:$H$19,$A6,'CCSM CMIP5 experiment summary'!$P$9:$P$19)+SUMIF('CCSM CMIP5 experiment summary'!$H$26:$H$48,$A6,'CCSM CMIP5 experiment summary'!$P$26:$P$48)+SUMIF('CCSM CMIP5 experiment summary'!$H$52:$H$65,$A6,'CCSM CMIP5 experiment summary'!$P$52:$P$65)+SUMIF('CCSM CMIP5 experiment summary'!$H$69:$H$78,$A6,'CCSM CMIP5 experiment summary'!$P$69:$P$78)</f>
        <v>0</v>
      </c>
      <c r="D6" s="206">
        <f>SUMIF('CCSM CMIP5 experiment summary'!$H$4:$H$5,$A6,'CCSM CMIP5 experiment summary'!$U$4:$U$5)+SUMIF('CCSM CMIP5 experiment summary'!$H$9:$H$19,$A6,'CCSM CMIP5 experiment summary'!$U$9:$U$19)+SUMIF('CCSM CMIP5 experiment summary'!$H$26:$H$48,$A6,'CCSM CMIP5 experiment summary'!$U$26:$U$48)+SUMIF('CCSM CMIP5 experiment summary'!$H$52:$H$65,$A6,'CCSM CMIP5 experiment summary'!$U$52:$U$65)+SUMIF('CCSM CMIP5 experiment summary'!$H$69:$H$78,$A6,'CCSM CMIP5 experiment summary'!$U$69:$U$78)</f>
        <v>0</v>
      </c>
      <c r="E6" s="206">
        <f>SUM(B6:D6)</f>
        <v>0</v>
      </c>
      <c r="F6" s="208">
        <v>0</v>
      </c>
    </row>
    <row r="7" spans="1:6" ht="18">
      <c r="A7" s="209" t="s">
        <v>246</v>
      </c>
      <c r="B7" s="207">
        <f>SUM(B3:B6)</f>
        <v>491951.09419766412</v>
      </c>
      <c r="C7" s="207">
        <f>SUM(C3:C6)</f>
        <v>496870.60513964074</v>
      </c>
      <c r="D7" s="207">
        <f>SUM(D3:D6)</f>
        <v>320395.26563235198</v>
      </c>
      <c r="E7" s="207">
        <f>SUM(E3:E6)</f>
        <v>1309216.9649696569</v>
      </c>
      <c r="F7" s="210">
        <f>SUM(F3:F6)</f>
        <v>10532.075999999999</v>
      </c>
    </row>
  </sheetData>
  <mergeCells count="1">
    <mergeCell ref="A1:F1"/>
  </mergeCells>
  <phoneticPr fontId="23" type="noConversion"/>
  <pageMargins left="0.25" right="0.25" top="0.25" bottom="0.25" header="0" footer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enableFormatConditionsCalculation="0">
    <pageSetUpPr fitToPage="1"/>
  </sheetPr>
  <dimension ref="A1:D10"/>
  <sheetViews>
    <sheetView view="pageLayout" zoomScale="200" zoomScaleNormal="200" zoomScalePageLayoutView="200" workbookViewId="0">
      <selection activeCell="C2" sqref="C2:D10"/>
    </sheetView>
  </sheetViews>
  <sheetFormatPr baseColWidth="10" defaultColWidth="10.28515625" defaultRowHeight="18"/>
  <cols>
    <col min="1" max="1" width="18" style="229" bestFit="1" customWidth="1"/>
    <col min="2" max="4" width="9.42578125" style="227" bestFit="1" customWidth="1"/>
    <col min="5" max="16384" width="10.28515625" style="227"/>
  </cols>
  <sheetData>
    <row r="1" spans="1:4" s="225" customFormat="1">
      <c r="A1" s="223" t="s">
        <v>279</v>
      </c>
      <c r="B1" s="224" t="s">
        <v>276</v>
      </c>
      <c r="C1" s="224" t="s">
        <v>277</v>
      </c>
      <c r="D1" s="224" t="s">
        <v>278</v>
      </c>
    </row>
    <row r="2" spans="1:4">
      <c r="A2" s="226" t="s">
        <v>275</v>
      </c>
      <c r="B2" s="230">
        <f>B3*4</f>
        <v>27100</v>
      </c>
      <c r="C2" s="230"/>
      <c r="D2" s="230"/>
    </row>
    <row r="3" spans="1:4">
      <c r="A3" s="226" t="s">
        <v>10</v>
      </c>
      <c r="B3" s="230">
        <v>6775</v>
      </c>
      <c r="C3" s="230"/>
      <c r="D3" s="230"/>
    </row>
    <row r="4" spans="1:4">
      <c r="A4" s="226" t="s">
        <v>11</v>
      </c>
      <c r="B4" s="230">
        <f>B3*3</f>
        <v>20325</v>
      </c>
      <c r="C4" s="230"/>
      <c r="D4" s="230"/>
    </row>
    <row r="5" spans="1:4">
      <c r="A5" s="228" t="s">
        <v>12</v>
      </c>
      <c r="B5" s="230">
        <v>582</v>
      </c>
      <c r="C5" s="230"/>
      <c r="D5" s="230"/>
    </row>
    <row r="6" spans="1:4">
      <c r="A6" s="228" t="s">
        <v>13</v>
      </c>
      <c r="B6" s="230">
        <v>840</v>
      </c>
      <c r="C6" s="230"/>
      <c r="D6" s="230"/>
    </row>
    <row r="7" spans="1:4">
      <c r="A7" s="228" t="s">
        <v>14</v>
      </c>
      <c r="B7" s="230">
        <v>350</v>
      </c>
      <c r="C7" s="230"/>
      <c r="D7" s="230"/>
    </row>
    <row r="8" spans="1:4">
      <c r="A8" s="228" t="s">
        <v>15</v>
      </c>
      <c r="B8" s="230">
        <v>582</v>
      </c>
      <c r="C8" s="230"/>
      <c r="D8" s="230"/>
    </row>
    <row r="9" spans="1:4">
      <c r="A9" s="228" t="s">
        <v>16</v>
      </c>
      <c r="B9" s="230">
        <f>B8/2</f>
        <v>291</v>
      </c>
      <c r="C9" s="230"/>
      <c r="D9" s="230"/>
    </row>
    <row r="10" spans="1:4">
      <c r="A10" s="228" t="s">
        <v>17</v>
      </c>
      <c r="B10" s="230">
        <f>B6/2</f>
        <v>420</v>
      </c>
      <c r="C10" s="230"/>
      <c r="D10" s="230"/>
    </row>
  </sheetData>
  <phoneticPr fontId="23" type="noConversion"/>
  <pageMargins left="0.5" right="0.5" top="0.5" bottom="0.5" header="0" footer="0"/>
  <pageSetup orientation="portrait" horizontalDpi="4294967292" verticalDpi="4294967292"/>
  <legacyDrawing r:id="rId1"/>
  <extLst>
    <ext xmlns:mx="http://schemas.microsoft.com/office/mac/excel/2008/main" uri="http://schemas.microsoft.com/office/mac/excel/2008/main">
      <mx:PLV Mode="1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D10"/>
  <sheetViews>
    <sheetView zoomScale="200" workbookViewId="0">
      <selection activeCell="C2" sqref="C2:D10"/>
    </sheetView>
  </sheetViews>
  <sheetFormatPr baseColWidth="10" defaultColWidth="10.28515625" defaultRowHeight="18"/>
  <cols>
    <col min="1" max="1" width="24.140625" style="229" customWidth="1"/>
    <col min="2" max="3" width="7.140625" style="227" customWidth="1"/>
    <col min="4" max="4" width="6.42578125" style="227" customWidth="1"/>
    <col min="5" max="16384" width="10.28515625" style="227"/>
  </cols>
  <sheetData>
    <row r="1" spans="1:4" s="225" customFormat="1">
      <c r="A1" s="223" t="s">
        <v>280</v>
      </c>
      <c r="B1" s="224" t="s">
        <v>276</v>
      </c>
      <c r="C1" s="224" t="s">
        <v>277</v>
      </c>
      <c r="D1" s="224" t="s">
        <v>278</v>
      </c>
    </row>
    <row r="2" spans="1:4">
      <c r="A2" s="226" t="s">
        <v>275</v>
      </c>
      <c r="B2" s="230">
        <f>B3/3</f>
        <v>0.70333333333333325</v>
      </c>
      <c r="C2" s="230"/>
      <c r="D2" s="230"/>
    </row>
    <row r="3" spans="1:4">
      <c r="A3" s="226" t="s">
        <v>10</v>
      </c>
      <c r="B3" s="230">
        <v>2.11</v>
      </c>
      <c r="C3" s="230"/>
      <c r="D3" s="230"/>
    </row>
    <row r="4" spans="1:4">
      <c r="A4" s="226" t="s">
        <v>11</v>
      </c>
      <c r="B4" s="230">
        <f>B3*0.6</f>
        <v>1.2659999999999998</v>
      </c>
      <c r="C4" s="230"/>
      <c r="D4" s="230"/>
    </row>
    <row r="5" spans="1:4">
      <c r="A5" s="228" t="s">
        <v>12</v>
      </c>
      <c r="B5" s="230">
        <v>20.059999999999999</v>
      </c>
      <c r="C5" s="230"/>
      <c r="D5" s="230"/>
    </row>
    <row r="6" spans="1:4">
      <c r="A6" s="228" t="s">
        <v>13</v>
      </c>
      <c r="B6" s="230">
        <v>15</v>
      </c>
      <c r="C6" s="230"/>
      <c r="D6" s="230"/>
    </row>
    <row r="7" spans="1:4">
      <c r="A7" s="228" t="s">
        <v>14</v>
      </c>
      <c r="B7" s="230">
        <v>15</v>
      </c>
      <c r="C7" s="230"/>
      <c r="D7" s="230"/>
    </row>
    <row r="8" spans="1:4">
      <c r="A8" s="228" t="s">
        <v>15</v>
      </c>
      <c r="B8" s="230">
        <v>14.83</v>
      </c>
      <c r="C8" s="230"/>
      <c r="D8" s="230"/>
    </row>
    <row r="9" spans="1:4">
      <c r="A9" s="228" t="s">
        <v>16</v>
      </c>
      <c r="B9" s="230">
        <v>22</v>
      </c>
      <c r="C9" s="230"/>
      <c r="D9" s="230"/>
    </row>
    <row r="10" spans="1:4">
      <c r="A10" s="228" t="s">
        <v>17</v>
      </c>
      <c r="B10" s="230">
        <v>22</v>
      </c>
      <c r="C10" s="230"/>
      <c r="D10" s="230"/>
    </row>
  </sheetData>
  <phoneticPr fontId="47" type="noConversion"/>
  <pageMargins left="0.75" right="0.75" top="1" bottom="1" header="0.5" footer="0.5"/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enableFormatConditionsCalculation="0">
    <pageSetUpPr fitToPage="1"/>
  </sheetPr>
  <dimension ref="A1:P261"/>
  <sheetViews>
    <sheetView workbookViewId="0">
      <selection activeCell="P2" sqref="P2"/>
    </sheetView>
  </sheetViews>
  <sheetFormatPr baseColWidth="10" defaultColWidth="10.28515625" defaultRowHeight="12"/>
  <cols>
    <col min="1" max="1" width="3.7109375" style="4" customWidth="1"/>
    <col min="2" max="2" width="3.85546875" style="4" bestFit="1" customWidth="1"/>
    <col min="3" max="3" width="5.140625" style="4" bestFit="1" customWidth="1"/>
    <col min="4" max="4" width="3.5703125" style="4" bestFit="1" customWidth="1"/>
    <col min="5" max="5" width="31.28515625" style="4" bestFit="1" customWidth="1"/>
    <col min="6" max="6" width="14.85546875" style="4" bestFit="1" customWidth="1"/>
    <col min="7" max="7" width="9.5703125" style="4" bestFit="1" customWidth="1"/>
    <col min="8" max="8" width="5.42578125" style="4" bestFit="1" customWidth="1"/>
    <col min="9" max="10" width="4.42578125" style="4" bestFit="1" customWidth="1"/>
    <col min="11" max="11" width="6" style="4" bestFit="1" customWidth="1"/>
    <col min="12" max="12" width="5.85546875" style="4" bestFit="1" customWidth="1"/>
    <col min="13" max="13" width="5.42578125" style="4" bestFit="1" customWidth="1"/>
    <col min="14" max="14" width="4.7109375" style="156" bestFit="1" customWidth="1"/>
    <col min="15" max="15" width="7" style="234" bestFit="1" customWidth="1"/>
    <col min="16" max="16" width="7.5703125" style="238" bestFit="1" customWidth="1"/>
    <col min="17" max="16384" width="10.28515625" style="4"/>
  </cols>
  <sheetData>
    <row r="1" spans="1:16" ht="26">
      <c r="A1" s="5" t="str">
        <f>'Experiment list - Runs'!A1</f>
        <v>type</v>
      </c>
      <c r="B1" s="6" t="str">
        <f>'Experiment list - Runs'!B1</f>
        <v>C/T</v>
      </c>
      <c r="C1" s="6" t="str">
        <f>'Experiment list - Runs'!C1</f>
        <v>#</v>
      </c>
      <c r="D1" s="6" t="str">
        <f>'Experiment list - Runs'!D1</f>
        <v>ens#</v>
      </c>
      <c r="E1" s="6" t="str">
        <f>'Experiment list - Runs'!E1</f>
        <v>description</v>
      </c>
      <c r="F1" s="6" t="str">
        <f>'Experiment list - Runs'!H1</f>
        <v>wg+SIC</v>
      </c>
      <c r="G1" s="6" t="str">
        <f>'Experiment list - Runs'!I1</f>
        <v>configuration</v>
      </c>
      <c r="H1" s="6" t="str">
        <f>'Experiment list - Runs'!J1</f>
        <v>site</v>
      </c>
      <c r="I1" s="6" t="str">
        <f>'Experiment list - Runs'!K1</f>
        <v>y0</v>
      </c>
      <c r="J1" s="6" t="str">
        <f>'Experiment list - Runs'!L1</f>
        <v>y1</v>
      </c>
      <c r="K1" s="6" t="str">
        <f>'Experiment list - Runs'!M1</f>
        <v>atm/lnd</v>
      </c>
      <c r="L1" s="6" t="str">
        <f>'Experiment list - Runs'!N1</f>
        <v>ocn/ice</v>
      </c>
      <c r="M1" s="7" t="str">
        <f>'Experiment list - Runs'!O1</f>
        <v>len</v>
      </c>
      <c r="N1" s="7" t="str">
        <f>'Experiment list - Runs'!P1</f>
        <v>count</v>
      </c>
      <c r="O1" s="231" t="s">
        <v>9</v>
      </c>
      <c r="P1" s="236" t="s">
        <v>2974</v>
      </c>
    </row>
    <row r="2" spans="1:16" ht="13">
      <c r="A2" s="8" t="str">
        <f>'Experiment list - Runs'!A2</f>
        <v>DP</v>
      </c>
      <c r="B2" s="3" t="str">
        <f>'Experiment list - Runs'!B2</f>
        <v>core</v>
      </c>
      <c r="C2" s="3" t="str">
        <f>'Experiment list - Runs'!C2</f>
        <v>1.1</v>
      </c>
      <c r="D2" s="3">
        <f>'Experiment list - Runs'!D2</f>
        <v>1</v>
      </c>
      <c r="E2" s="2" t="str">
        <f>'Experiment list - Runs'!E2</f>
        <v>10 year initialized hindcasts &amp; predictions</v>
      </c>
      <c r="F2" s="3" t="str">
        <f>'Experiment list - Runs'!H2</f>
        <v>CVWG/Tribbia</v>
      </c>
      <c r="G2" s="3" t="str">
        <f>'Experiment list - Runs'!I2</f>
        <v>0.5x1CN</v>
      </c>
      <c r="H2" s="3" t="str">
        <f>'Experiment list - Runs'!J2</f>
        <v>ORNL</v>
      </c>
      <c r="I2" s="3">
        <f>'Experiment list - Runs'!K2</f>
        <v>1960</v>
      </c>
      <c r="J2" s="3">
        <f>'Experiment list - Runs'!L2</f>
        <v>1970</v>
      </c>
      <c r="K2" s="3" t="str">
        <f>'Experiment list - Runs'!M2</f>
        <v>0.5</v>
      </c>
      <c r="L2" s="3">
        <f>'Experiment list - Runs'!N2</f>
        <v>1</v>
      </c>
      <c r="M2" s="9">
        <f>'Experiment list - Runs'!O2</f>
        <v>10</v>
      </c>
      <c r="N2" s="9">
        <f>'Experiment list - Runs'!P2</f>
        <v>1</v>
      </c>
      <c r="O2" s="232">
        <f>M2*(INDEX('CCSM4 PEhrs-yr'!$B$2:$D$10, MATCH(G2,'CCSM4 PEhrs-yr'!$A$2:$A$10,0), MATCH(H2,'CCSM4 PEhrs-yr'!$B$1:$D$1,0)))/1000</f>
        <v>0</v>
      </c>
      <c r="P2" s="235" t="e">
        <f>M2/(INDEX('CCSM4 yrs-day'!$B$2:$D$10, MATCH(G2,'CCSM4 yrs-day'!$A$2:$A$10,0), MATCH(H2,'CCSM4 yrs-day'!$B$1:$D$1,0)))</f>
        <v>#DIV/0!</v>
      </c>
    </row>
    <row r="3" spans="1:16" ht="13">
      <c r="A3" s="8" t="str">
        <f>'Experiment list - Runs'!A3</f>
        <v>DP</v>
      </c>
      <c r="B3" s="3" t="str">
        <f>'Experiment list - Runs'!B3</f>
        <v>core</v>
      </c>
      <c r="C3" s="3" t="str">
        <f>'Experiment list - Runs'!C3</f>
        <v>1.1</v>
      </c>
      <c r="D3" s="3">
        <f>'Experiment list - Runs'!D3</f>
        <v>2</v>
      </c>
      <c r="E3" s="2" t="str">
        <f>'Experiment list - Runs'!E3</f>
        <v>10 year initialized hindcasts &amp; predictions</v>
      </c>
      <c r="F3" s="3" t="str">
        <f>'Experiment list - Runs'!H3</f>
        <v>CVWG/Tribbia</v>
      </c>
      <c r="G3" s="3" t="str">
        <f>'Experiment list - Runs'!I3</f>
        <v>0.5x1CN</v>
      </c>
      <c r="H3" s="3" t="str">
        <f>'Experiment list - Runs'!J3</f>
        <v>ORNL</v>
      </c>
      <c r="I3" s="3">
        <f>'Experiment list - Runs'!K3</f>
        <v>1960</v>
      </c>
      <c r="J3" s="3">
        <f>'Experiment list - Runs'!L3</f>
        <v>1970</v>
      </c>
      <c r="K3" s="3" t="str">
        <f>'Experiment list - Runs'!M3</f>
        <v>0.5</v>
      </c>
      <c r="L3" s="3">
        <f>'Experiment list - Runs'!N3</f>
        <v>1</v>
      </c>
      <c r="M3" s="9">
        <f>'Experiment list - Runs'!O3</f>
        <v>10</v>
      </c>
      <c r="N3" s="9">
        <f>'Experiment list - Runs'!P3</f>
        <v>2</v>
      </c>
      <c r="O3" s="232">
        <f>M3*(INDEX('CCSM4 PEhrs-yr'!$B$2:$D$10, MATCH(G3,'CCSM4 PEhrs-yr'!$A$2:$A$10,0), MATCH(H3,'CCSM4 PEhrs-yr'!$B$1:$D$1,0)))/1000</f>
        <v>0</v>
      </c>
      <c r="P3" s="235" t="e">
        <f>M3/(INDEX('CCSM4 yrs-day'!$B$2:$D$10, MATCH(G3,'CCSM4 yrs-day'!$A$2:$A$10,0), MATCH(H3,'CCSM4 yrs-day'!$B$1:$D$1,0)))</f>
        <v>#DIV/0!</v>
      </c>
    </row>
    <row r="4" spans="1:16" ht="13">
      <c r="A4" s="8" t="str">
        <f>'Experiment list - Runs'!A4</f>
        <v>DP</v>
      </c>
      <c r="B4" s="3" t="str">
        <f>'Experiment list - Runs'!B4</f>
        <v>core</v>
      </c>
      <c r="C4" s="3" t="str">
        <f>'Experiment list - Runs'!C4</f>
        <v>1.1</v>
      </c>
      <c r="D4" s="3">
        <f>'Experiment list - Runs'!D4</f>
        <v>3</v>
      </c>
      <c r="E4" s="2" t="str">
        <f>'Experiment list - Runs'!E4</f>
        <v>10 year initialized hindcasts &amp; predictions</v>
      </c>
      <c r="F4" s="3" t="str">
        <f>'Experiment list - Runs'!H4</f>
        <v>CVWG/Tribbia</v>
      </c>
      <c r="G4" s="3" t="str">
        <f>'Experiment list - Runs'!I4</f>
        <v>0.5x1CN</v>
      </c>
      <c r="H4" s="3" t="str">
        <f>'Experiment list - Runs'!J4</f>
        <v>ORNL</v>
      </c>
      <c r="I4" s="3">
        <f>'Experiment list - Runs'!K4</f>
        <v>1960</v>
      </c>
      <c r="J4" s="3">
        <f>'Experiment list - Runs'!L4</f>
        <v>1970</v>
      </c>
      <c r="K4" s="3" t="str">
        <f>'Experiment list - Runs'!M4</f>
        <v>0.5</v>
      </c>
      <c r="L4" s="3">
        <f>'Experiment list - Runs'!N4</f>
        <v>1</v>
      </c>
      <c r="M4" s="9">
        <f>'Experiment list - Runs'!O4</f>
        <v>10</v>
      </c>
      <c r="N4" s="9">
        <f>'Experiment list - Runs'!P4</f>
        <v>3</v>
      </c>
      <c r="O4" s="232">
        <f>M4*(INDEX('CCSM4 PEhrs-yr'!$B$2:$D$10, MATCH(G4,'CCSM4 PEhrs-yr'!$A$2:$A$10,0), MATCH(H4,'CCSM4 PEhrs-yr'!$B$1:$D$1,0)))/1000</f>
        <v>0</v>
      </c>
      <c r="P4" s="235" t="e">
        <f>M4/(INDEX('CCSM4 yrs-day'!$B$2:$D$10, MATCH(G4,'CCSM4 yrs-day'!$A$2:$A$10,0), MATCH(H4,'CCSM4 yrs-day'!$B$1:$D$1,0)))</f>
        <v>#DIV/0!</v>
      </c>
    </row>
    <row r="5" spans="1:16" ht="13">
      <c r="A5" s="8" t="str">
        <f>'Experiment list - Runs'!A5</f>
        <v>DP</v>
      </c>
      <c r="B5" s="3" t="str">
        <f>'Experiment list - Runs'!B5</f>
        <v>core</v>
      </c>
      <c r="C5" s="3" t="str">
        <f>'Experiment list - Runs'!C5</f>
        <v>1.1</v>
      </c>
      <c r="D5" s="3">
        <f>'Experiment list - Runs'!D5</f>
        <v>4</v>
      </c>
      <c r="E5" s="2" t="str">
        <f>'Experiment list - Runs'!E5</f>
        <v>10 year initialized hindcasts &amp; predictions</v>
      </c>
      <c r="F5" s="3" t="str">
        <f>'Experiment list - Runs'!H5</f>
        <v>CVWG/Tribbia</v>
      </c>
      <c r="G5" s="3" t="str">
        <f>'Experiment list - Runs'!I5</f>
        <v>0.5x1CN</v>
      </c>
      <c r="H5" s="3" t="str">
        <f>'Experiment list - Runs'!J5</f>
        <v>ORNL</v>
      </c>
      <c r="I5" s="3">
        <f>'Experiment list - Runs'!K5</f>
        <v>1965</v>
      </c>
      <c r="J5" s="3">
        <f>'Experiment list - Runs'!L5</f>
        <v>1975</v>
      </c>
      <c r="K5" s="3" t="str">
        <f>'Experiment list - Runs'!M5</f>
        <v>0.5</v>
      </c>
      <c r="L5" s="3">
        <f>'Experiment list - Runs'!N5</f>
        <v>1</v>
      </c>
      <c r="M5" s="9">
        <f>'Experiment list - Runs'!O5</f>
        <v>10</v>
      </c>
      <c r="N5" s="9">
        <f>'Experiment list - Runs'!P5</f>
        <v>4</v>
      </c>
      <c r="O5" s="232">
        <f>M5*(INDEX('CCSM4 PEhrs-yr'!$B$2:$D$10, MATCH(G5,'CCSM4 PEhrs-yr'!$A$2:$A$10,0), MATCH(H5,'CCSM4 PEhrs-yr'!$B$1:$D$1,0)))/1000</f>
        <v>0</v>
      </c>
      <c r="P5" s="235" t="e">
        <f>M5/(INDEX('CCSM4 yrs-day'!$B$2:$D$10, MATCH(G5,'CCSM4 yrs-day'!$A$2:$A$10,0), MATCH(H5,'CCSM4 yrs-day'!$B$1:$D$1,0)))</f>
        <v>#DIV/0!</v>
      </c>
    </row>
    <row r="6" spans="1:16" ht="13">
      <c r="A6" s="8" t="str">
        <f>'Experiment list - Runs'!A6</f>
        <v>DP</v>
      </c>
      <c r="B6" s="3" t="str">
        <f>'Experiment list - Runs'!B6</f>
        <v>core</v>
      </c>
      <c r="C6" s="3" t="str">
        <f>'Experiment list - Runs'!C6</f>
        <v>1.1</v>
      </c>
      <c r="D6" s="3">
        <f>'Experiment list - Runs'!D6</f>
        <v>5</v>
      </c>
      <c r="E6" s="2" t="str">
        <f>'Experiment list - Runs'!E6</f>
        <v>10 year initialized hindcasts &amp; predictions</v>
      </c>
      <c r="F6" s="3" t="str">
        <f>'Experiment list - Runs'!H6</f>
        <v>CVWG/Tribbia</v>
      </c>
      <c r="G6" s="3" t="str">
        <f>'Experiment list - Runs'!I6</f>
        <v>0.5x1CN</v>
      </c>
      <c r="H6" s="3" t="str">
        <f>'Experiment list - Runs'!J6</f>
        <v>ORNL</v>
      </c>
      <c r="I6" s="3">
        <f>'Experiment list - Runs'!K6</f>
        <v>1965</v>
      </c>
      <c r="J6" s="3">
        <f>'Experiment list - Runs'!L6</f>
        <v>1975</v>
      </c>
      <c r="K6" s="3" t="str">
        <f>'Experiment list - Runs'!M6</f>
        <v>0.5</v>
      </c>
      <c r="L6" s="3">
        <f>'Experiment list - Runs'!N6</f>
        <v>1</v>
      </c>
      <c r="M6" s="9">
        <f>'Experiment list - Runs'!O6</f>
        <v>10</v>
      </c>
      <c r="N6" s="9">
        <f>'Experiment list - Runs'!P6</f>
        <v>5</v>
      </c>
      <c r="O6" s="232">
        <f>M6*(INDEX('CCSM4 PEhrs-yr'!$B$2:$D$10, MATCH(G6,'CCSM4 PEhrs-yr'!$A$2:$A$10,0), MATCH(H6,'CCSM4 PEhrs-yr'!$B$1:$D$1,0)))/1000</f>
        <v>0</v>
      </c>
      <c r="P6" s="235" t="e">
        <f>M6/(INDEX('CCSM4 yrs-day'!$B$2:$D$10, MATCH(G6,'CCSM4 yrs-day'!$A$2:$A$10,0), MATCH(H6,'CCSM4 yrs-day'!$B$1:$D$1,0)))</f>
        <v>#DIV/0!</v>
      </c>
    </row>
    <row r="7" spans="1:16" ht="13">
      <c r="A7" s="8" t="str">
        <f>'Experiment list - Runs'!A7</f>
        <v>DP</v>
      </c>
      <c r="B7" s="3" t="str">
        <f>'Experiment list - Runs'!B7</f>
        <v>core</v>
      </c>
      <c r="C7" s="3" t="str">
        <f>'Experiment list - Runs'!C7</f>
        <v>1.1</v>
      </c>
      <c r="D7" s="3">
        <f>'Experiment list - Runs'!D7</f>
        <v>6</v>
      </c>
      <c r="E7" s="2" t="str">
        <f>'Experiment list - Runs'!E7</f>
        <v>10 year initialized hindcasts &amp; predictions</v>
      </c>
      <c r="F7" s="3" t="str">
        <f>'Experiment list - Runs'!H7</f>
        <v>CVWG/Tribbia</v>
      </c>
      <c r="G7" s="3" t="str">
        <f>'Experiment list - Runs'!I7</f>
        <v>0.5x1CN</v>
      </c>
      <c r="H7" s="3" t="str">
        <f>'Experiment list - Runs'!J7</f>
        <v>ORNL</v>
      </c>
      <c r="I7" s="3">
        <f>'Experiment list - Runs'!K7</f>
        <v>1965</v>
      </c>
      <c r="J7" s="3">
        <f>'Experiment list - Runs'!L7</f>
        <v>1975</v>
      </c>
      <c r="K7" s="3" t="str">
        <f>'Experiment list - Runs'!M7</f>
        <v>0.5</v>
      </c>
      <c r="L7" s="3">
        <f>'Experiment list - Runs'!N7</f>
        <v>1</v>
      </c>
      <c r="M7" s="9">
        <f>'Experiment list - Runs'!O7</f>
        <v>10</v>
      </c>
      <c r="N7" s="9">
        <f>'Experiment list - Runs'!P7</f>
        <v>6</v>
      </c>
      <c r="O7" s="232">
        <f>M7*(INDEX('CCSM4 PEhrs-yr'!$B$2:$D$10, MATCH(G7,'CCSM4 PEhrs-yr'!$A$2:$A$10,0), MATCH(H7,'CCSM4 PEhrs-yr'!$B$1:$D$1,0)))/1000</f>
        <v>0</v>
      </c>
      <c r="P7" s="235" t="e">
        <f>M7/(INDEX('CCSM4 yrs-day'!$B$2:$D$10, MATCH(G7,'CCSM4 yrs-day'!$A$2:$A$10,0), MATCH(H7,'CCSM4 yrs-day'!$B$1:$D$1,0)))</f>
        <v>#DIV/0!</v>
      </c>
    </row>
    <row r="8" spans="1:16" ht="13">
      <c r="A8" s="8" t="str">
        <f>'Experiment list - Runs'!A8</f>
        <v>DP</v>
      </c>
      <c r="B8" s="3" t="str">
        <f>'Experiment list - Runs'!B8</f>
        <v>core</v>
      </c>
      <c r="C8" s="3" t="str">
        <f>'Experiment list - Runs'!C8</f>
        <v>1.1</v>
      </c>
      <c r="D8" s="3">
        <f>'Experiment list - Runs'!D8</f>
        <v>7</v>
      </c>
      <c r="E8" s="2" t="str">
        <f>'Experiment list - Runs'!E8</f>
        <v>10 year initialized hindcasts &amp; predictions</v>
      </c>
      <c r="F8" s="3" t="str">
        <f>'Experiment list - Runs'!H8</f>
        <v>CVWG/Tribbia</v>
      </c>
      <c r="G8" s="3" t="str">
        <f>'Experiment list - Runs'!I8</f>
        <v>0.5x1CN</v>
      </c>
      <c r="H8" s="3" t="str">
        <f>'Experiment list - Runs'!J8</f>
        <v>ORNL</v>
      </c>
      <c r="I8" s="3">
        <f>'Experiment list - Runs'!K8</f>
        <v>1970</v>
      </c>
      <c r="J8" s="3">
        <f>'Experiment list - Runs'!L8</f>
        <v>1980</v>
      </c>
      <c r="K8" s="3" t="str">
        <f>'Experiment list - Runs'!M8</f>
        <v>0.5</v>
      </c>
      <c r="L8" s="3">
        <f>'Experiment list - Runs'!N8</f>
        <v>1</v>
      </c>
      <c r="M8" s="9">
        <f>'Experiment list - Runs'!O8</f>
        <v>10</v>
      </c>
      <c r="N8" s="9">
        <f>'Experiment list - Runs'!P8</f>
        <v>7</v>
      </c>
      <c r="O8" s="232">
        <f>M8*(INDEX('CCSM4 PEhrs-yr'!$B$2:$D$10, MATCH(G8,'CCSM4 PEhrs-yr'!$A$2:$A$10,0), MATCH(H8,'CCSM4 PEhrs-yr'!$B$1:$D$1,0)))/1000</f>
        <v>0</v>
      </c>
      <c r="P8" s="235" t="e">
        <f>M8/(INDEX('CCSM4 yrs-day'!$B$2:$D$10, MATCH(G8,'CCSM4 yrs-day'!$A$2:$A$10,0), MATCH(H8,'CCSM4 yrs-day'!$B$1:$D$1,0)))</f>
        <v>#DIV/0!</v>
      </c>
    </row>
    <row r="9" spans="1:16" ht="13">
      <c r="A9" s="8" t="str">
        <f>'Experiment list - Runs'!A9</f>
        <v>DP</v>
      </c>
      <c r="B9" s="3" t="str">
        <f>'Experiment list - Runs'!B9</f>
        <v>core</v>
      </c>
      <c r="C9" s="3" t="str">
        <f>'Experiment list - Runs'!C9</f>
        <v>1.1</v>
      </c>
      <c r="D9" s="3">
        <f>'Experiment list - Runs'!D9</f>
        <v>8</v>
      </c>
      <c r="E9" s="2" t="str">
        <f>'Experiment list - Runs'!E9</f>
        <v>10 year initialized hindcasts &amp; predictions</v>
      </c>
      <c r="F9" s="3" t="str">
        <f>'Experiment list - Runs'!H9</f>
        <v>CVWG/Tribbia</v>
      </c>
      <c r="G9" s="3" t="str">
        <f>'Experiment list - Runs'!I9</f>
        <v>0.5x1CN</v>
      </c>
      <c r="H9" s="3" t="str">
        <f>'Experiment list - Runs'!J9</f>
        <v>ORNL</v>
      </c>
      <c r="I9" s="3">
        <f>'Experiment list - Runs'!K9</f>
        <v>1970</v>
      </c>
      <c r="J9" s="3">
        <f>'Experiment list - Runs'!L9</f>
        <v>1980</v>
      </c>
      <c r="K9" s="3" t="str">
        <f>'Experiment list - Runs'!M9</f>
        <v>0.5</v>
      </c>
      <c r="L9" s="3">
        <f>'Experiment list - Runs'!N9</f>
        <v>1</v>
      </c>
      <c r="M9" s="9">
        <f>'Experiment list - Runs'!O9</f>
        <v>10</v>
      </c>
      <c r="N9" s="9">
        <f>'Experiment list - Runs'!P9</f>
        <v>8</v>
      </c>
      <c r="O9" s="232">
        <f>M9*(INDEX('CCSM4 PEhrs-yr'!$B$2:$D$10, MATCH(G9,'CCSM4 PEhrs-yr'!$A$2:$A$10,0), MATCH(H9,'CCSM4 PEhrs-yr'!$B$1:$D$1,0)))/1000</f>
        <v>0</v>
      </c>
      <c r="P9" s="235" t="e">
        <f>M9/(INDEX('CCSM4 yrs-day'!$B$2:$D$10, MATCH(G9,'CCSM4 yrs-day'!$A$2:$A$10,0), MATCH(H9,'CCSM4 yrs-day'!$B$1:$D$1,0)))</f>
        <v>#DIV/0!</v>
      </c>
    </row>
    <row r="10" spans="1:16" ht="13">
      <c r="A10" s="8" t="str">
        <f>'Experiment list - Runs'!A10</f>
        <v>DP</v>
      </c>
      <c r="B10" s="3" t="str">
        <f>'Experiment list - Runs'!B10</f>
        <v>core</v>
      </c>
      <c r="C10" s="3" t="str">
        <f>'Experiment list - Runs'!C10</f>
        <v>1.1</v>
      </c>
      <c r="D10" s="3">
        <f>'Experiment list - Runs'!D10</f>
        <v>9</v>
      </c>
      <c r="E10" s="2" t="str">
        <f>'Experiment list - Runs'!E10</f>
        <v>10 year initialized hindcasts &amp; predictions</v>
      </c>
      <c r="F10" s="3" t="str">
        <f>'Experiment list - Runs'!H10</f>
        <v>CVWG/Tribbia</v>
      </c>
      <c r="G10" s="3" t="str">
        <f>'Experiment list - Runs'!I10</f>
        <v>0.5x1CN</v>
      </c>
      <c r="H10" s="3" t="str">
        <f>'Experiment list - Runs'!J10</f>
        <v>ORNL</v>
      </c>
      <c r="I10" s="3">
        <f>'Experiment list - Runs'!K10</f>
        <v>1970</v>
      </c>
      <c r="J10" s="3">
        <f>'Experiment list - Runs'!L10</f>
        <v>1980</v>
      </c>
      <c r="K10" s="3" t="str">
        <f>'Experiment list - Runs'!M10</f>
        <v>0.5</v>
      </c>
      <c r="L10" s="3">
        <f>'Experiment list - Runs'!N10</f>
        <v>1</v>
      </c>
      <c r="M10" s="9">
        <f>'Experiment list - Runs'!O10</f>
        <v>10</v>
      </c>
      <c r="N10" s="9">
        <f>'Experiment list - Runs'!P10</f>
        <v>9</v>
      </c>
      <c r="O10" s="232">
        <f>M10*(INDEX('CCSM4 PEhrs-yr'!$B$2:$D$10, MATCH(G10,'CCSM4 PEhrs-yr'!$A$2:$A$10,0), MATCH(H10,'CCSM4 PEhrs-yr'!$B$1:$D$1,0)))/1000</f>
        <v>0</v>
      </c>
      <c r="P10" s="235" t="e">
        <f>M10/(INDEX('CCSM4 yrs-day'!$B$2:$D$10, MATCH(G10,'CCSM4 yrs-day'!$A$2:$A$10,0), MATCH(H10,'CCSM4 yrs-day'!$B$1:$D$1,0)))</f>
        <v>#DIV/0!</v>
      </c>
    </row>
    <row r="11" spans="1:16" ht="13">
      <c r="A11" s="8" t="str">
        <f>'Experiment list - Runs'!A11</f>
        <v>DP</v>
      </c>
      <c r="B11" s="3" t="str">
        <f>'Experiment list - Runs'!B11</f>
        <v>core</v>
      </c>
      <c r="C11" s="3" t="str">
        <f>'Experiment list - Runs'!C11</f>
        <v>1.1</v>
      </c>
      <c r="D11" s="3">
        <f>'Experiment list - Runs'!D11</f>
        <v>10</v>
      </c>
      <c r="E11" s="2" t="str">
        <f>'Experiment list - Runs'!E11</f>
        <v>10 year initialized hindcasts &amp; predictions</v>
      </c>
      <c r="F11" s="3" t="str">
        <f>'Experiment list - Runs'!H11</f>
        <v>CVWG/Tribbia</v>
      </c>
      <c r="G11" s="3" t="str">
        <f>'Experiment list - Runs'!I11</f>
        <v>0.5x1CN</v>
      </c>
      <c r="H11" s="3" t="str">
        <f>'Experiment list - Runs'!J11</f>
        <v>ORNL</v>
      </c>
      <c r="I11" s="3">
        <f>'Experiment list - Runs'!K11</f>
        <v>1975</v>
      </c>
      <c r="J11" s="3">
        <f>'Experiment list - Runs'!L11</f>
        <v>1985</v>
      </c>
      <c r="K11" s="3" t="str">
        <f>'Experiment list - Runs'!M11</f>
        <v>0.5</v>
      </c>
      <c r="L11" s="3">
        <f>'Experiment list - Runs'!N11</f>
        <v>1</v>
      </c>
      <c r="M11" s="9">
        <f>'Experiment list - Runs'!O11</f>
        <v>10</v>
      </c>
      <c r="N11" s="9">
        <f>'Experiment list - Runs'!P11</f>
        <v>10</v>
      </c>
      <c r="O11" s="232">
        <f>M11*(INDEX('CCSM4 PEhrs-yr'!$B$2:$D$10, MATCH(G11,'CCSM4 PEhrs-yr'!$A$2:$A$10,0), MATCH(H11,'CCSM4 PEhrs-yr'!$B$1:$D$1,0)))/1000</f>
        <v>0</v>
      </c>
      <c r="P11" s="235" t="e">
        <f>M11/(INDEX('CCSM4 yrs-day'!$B$2:$D$10, MATCH(G11,'CCSM4 yrs-day'!$A$2:$A$10,0), MATCH(H11,'CCSM4 yrs-day'!$B$1:$D$1,0)))</f>
        <v>#DIV/0!</v>
      </c>
    </row>
    <row r="12" spans="1:16" ht="13">
      <c r="A12" s="8" t="str">
        <f>'Experiment list - Runs'!A12</f>
        <v>DP</v>
      </c>
      <c r="B12" s="3" t="str">
        <f>'Experiment list - Runs'!B12</f>
        <v>core</v>
      </c>
      <c r="C12" s="3" t="str">
        <f>'Experiment list - Runs'!C12</f>
        <v>1.1</v>
      </c>
      <c r="D12" s="3">
        <f>'Experiment list - Runs'!D12</f>
        <v>11</v>
      </c>
      <c r="E12" s="2" t="str">
        <f>'Experiment list - Runs'!E12</f>
        <v>10 year initialized hindcasts &amp; predictions</v>
      </c>
      <c r="F12" s="3" t="str">
        <f>'Experiment list - Runs'!H12</f>
        <v>CVWG/Tribbia</v>
      </c>
      <c r="G12" s="3" t="str">
        <f>'Experiment list - Runs'!I12</f>
        <v>0.5x1CN</v>
      </c>
      <c r="H12" s="3" t="str">
        <f>'Experiment list - Runs'!J12</f>
        <v>ORNL</v>
      </c>
      <c r="I12" s="3">
        <f>'Experiment list - Runs'!K12</f>
        <v>1975</v>
      </c>
      <c r="J12" s="3">
        <f>'Experiment list - Runs'!L12</f>
        <v>1985</v>
      </c>
      <c r="K12" s="3" t="str">
        <f>'Experiment list - Runs'!M12</f>
        <v>0.5</v>
      </c>
      <c r="L12" s="3">
        <f>'Experiment list - Runs'!N12</f>
        <v>1</v>
      </c>
      <c r="M12" s="9">
        <f>'Experiment list - Runs'!O12</f>
        <v>10</v>
      </c>
      <c r="N12" s="9">
        <f>'Experiment list - Runs'!P12</f>
        <v>11</v>
      </c>
      <c r="O12" s="232">
        <f>M12*(INDEX('CCSM4 PEhrs-yr'!$B$2:$D$10, MATCH(G12,'CCSM4 PEhrs-yr'!$A$2:$A$10,0), MATCH(H12,'CCSM4 PEhrs-yr'!$B$1:$D$1,0)))/1000</f>
        <v>0</v>
      </c>
      <c r="P12" s="235" t="e">
        <f>M12/(INDEX('CCSM4 yrs-day'!$B$2:$D$10, MATCH(G12,'CCSM4 yrs-day'!$A$2:$A$10,0), MATCH(H12,'CCSM4 yrs-day'!$B$1:$D$1,0)))</f>
        <v>#DIV/0!</v>
      </c>
    </row>
    <row r="13" spans="1:16" ht="13">
      <c r="A13" s="8" t="str">
        <f>'Experiment list - Runs'!A13</f>
        <v>DP</v>
      </c>
      <c r="B13" s="3" t="str">
        <f>'Experiment list - Runs'!B13</f>
        <v>core</v>
      </c>
      <c r="C13" s="3" t="str">
        <f>'Experiment list - Runs'!C13</f>
        <v>1.1</v>
      </c>
      <c r="D13" s="3">
        <f>'Experiment list - Runs'!D13</f>
        <v>12</v>
      </c>
      <c r="E13" s="2" t="str">
        <f>'Experiment list - Runs'!E13</f>
        <v>10 year initialized hindcasts &amp; predictions</v>
      </c>
      <c r="F13" s="3" t="str">
        <f>'Experiment list - Runs'!H13</f>
        <v>CVWG/Tribbia</v>
      </c>
      <c r="G13" s="3" t="str">
        <f>'Experiment list - Runs'!I13</f>
        <v>0.5x1CN</v>
      </c>
      <c r="H13" s="3" t="str">
        <f>'Experiment list - Runs'!J13</f>
        <v>ORNL</v>
      </c>
      <c r="I13" s="3">
        <f>'Experiment list - Runs'!K13</f>
        <v>1975</v>
      </c>
      <c r="J13" s="3">
        <f>'Experiment list - Runs'!L13</f>
        <v>1985</v>
      </c>
      <c r="K13" s="3" t="str">
        <f>'Experiment list - Runs'!M13</f>
        <v>0.5</v>
      </c>
      <c r="L13" s="3">
        <f>'Experiment list - Runs'!N13</f>
        <v>1</v>
      </c>
      <c r="M13" s="9">
        <f>'Experiment list - Runs'!O13</f>
        <v>10</v>
      </c>
      <c r="N13" s="9">
        <f>'Experiment list - Runs'!P13</f>
        <v>12</v>
      </c>
      <c r="O13" s="232">
        <f>M13*(INDEX('CCSM4 PEhrs-yr'!$B$2:$D$10, MATCH(G13,'CCSM4 PEhrs-yr'!$A$2:$A$10,0), MATCH(H13,'CCSM4 PEhrs-yr'!$B$1:$D$1,0)))/1000</f>
        <v>0</v>
      </c>
      <c r="P13" s="235" t="e">
        <f>M13/(INDEX('CCSM4 yrs-day'!$B$2:$D$10, MATCH(G13,'CCSM4 yrs-day'!$A$2:$A$10,0), MATCH(H13,'CCSM4 yrs-day'!$B$1:$D$1,0)))</f>
        <v>#DIV/0!</v>
      </c>
    </row>
    <row r="14" spans="1:16" ht="13">
      <c r="A14" s="8" t="str">
        <f>'Experiment list - Runs'!A14</f>
        <v>DP</v>
      </c>
      <c r="B14" s="3" t="str">
        <f>'Experiment list - Runs'!B14</f>
        <v>core</v>
      </c>
      <c r="C14" s="3" t="str">
        <f>'Experiment list - Runs'!C14</f>
        <v>1.1</v>
      </c>
      <c r="D14" s="3">
        <f>'Experiment list - Runs'!D14</f>
        <v>13</v>
      </c>
      <c r="E14" s="2" t="str">
        <f>'Experiment list - Runs'!E14</f>
        <v>10 year initialized hindcasts &amp; predictions</v>
      </c>
      <c r="F14" s="3" t="str">
        <f>'Experiment list - Runs'!H14</f>
        <v>CVWG/Tribbia</v>
      </c>
      <c r="G14" s="3" t="str">
        <f>'Experiment list - Runs'!I14</f>
        <v>0.5x1CN</v>
      </c>
      <c r="H14" s="3" t="str">
        <f>'Experiment list - Runs'!J14</f>
        <v>ORNL</v>
      </c>
      <c r="I14" s="3">
        <f>'Experiment list - Runs'!K14</f>
        <v>1980</v>
      </c>
      <c r="J14" s="3">
        <f>'Experiment list - Runs'!L14</f>
        <v>1990</v>
      </c>
      <c r="K14" s="3" t="str">
        <f>'Experiment list - Runs'!M14</f>
        <v>0.5</v>
      </c>
      <c r="L14" s="3">
        <f>'Experiment list - Runs'!N14</f>
        <v>1</v>
      </c>
      <c r="M14" s="9">
        <f>'Experiment list - Runs'!O14</f>
        <v>10</v>
      </c>
      <c r="N14" s="9">
        <f>'Experiment list - Runs'!P14</f>
        <v>13</v>
      </c>
      <c r="O14" s="232">
        <f>M14*(INDEX('CCSM4 PEhrs-yr'!$B$2:$D$10, MATCH(G14,'CCSM4 PEhrs-yr'!$A$2:$A$10,0), MATCH(H14,'CCSM4 PEhrs-yr'!$B$1:$D$1,0)))/1000</f>
        <v>0</v>
      </c>
      <c r="P14" s="235" t="e">
        <f>M14/(INDEX('CCSM4 yrs-day'!$B$2:$D$10, MATCH(G14,'CCSM4 yrs-day'!$A$2:$A$10,0), MATCH(H14,'CCSM4 yrs-day'!$B$1:$D$1,0)))</f>
        <v>#DIV/0!</v>
      </c>
    </row>
    <row r="15" spans="1:16" ht="13">
      <c r="A15" s="8" t="str">
        <f>'Experiment list - Runs'!A15</f>
        <v>DP</v>
      </c>
      <c r="B15" s="3" t="str">
        <f>'Experiment list - Runs'!B15</f>
        <v>core</v>
      </c>
      <c r="C15" s="3" t="str">
        <f>'Experiment list - Runs'!C15</f>
        <v>1.1</v>
      </c>
      <c r="D15" s="3">
        <f>'Experiment list - Runs'!D15</f>
        <v>14</v>
      </c>
      <c r="E15" s="2" t="str">
        <f>'Experiment list - Runs'!E15</f>
        <v>10 year initialized hindcasts &amp; predictions</v>
      </c>
      <c r="F15" s="3" t="str">
        <f>'Experiment list - Runs'!H15</f>
        <v>CVWG/Tribbia</v>
      </c>
      <c r="G15" s="3" t="str">
        <f>'Experiment list - Runs'!I15</f>
        <v>0.5x1CN</v>
      </c>
      <c r="H15" s="3" t="str">
        <f>'Experiment list - Runs'!J15</f>
        <v>ORNL</v>
      </c>
      <c r="I15" s="3">
        <f>'Experiment list - Runs'!K15</f>
        <v>1980</v>
      </c>
      <c r="J15" s="3">
        <f>'Experiment list - Runs'!L15</f>
        <v>1990</v>
      </c>
      <c r="K15" s="3" t="str">
        <f>'Experiment list - Runs'!M15</f>
        <v>0.5</v>
      </c>
      <c r="L15" s="3">
        <f>'Experiment list - Runs'!N15</f>
        <v>1</v>
      </c>
      <c r="M15" s="9">
        <f>'Experiment list - Runs'!O15</f>
        <v>10</v>
      </c>
      <c r="N15" s="9">
        <f>'Experiment list - Runs'!P15</f>
        <v>14</v>
      </c>
      <c r="O15" s="232">
        <f>M15*(INDEX('CCSM4 PEhrs-yr'!$B$2:$D$10, MATCH(G15,'CCSM4 PEhrs-yr'!$A$2:$A$10,0), MATCH(H15,'CCSM4 PEhrs-yr'!$B$1:$D$1,0)))/1000</f>
        <v>0</v>
      </c>
      <c r="P15" s="235" t="e">
        <f>M15/(INDEX('CCSM4 yrs-day'!$B$2:$D$10, MATCH(G15,'CCSM4 yrs-day'!$A$2:$A$10,0), MATCH(H15,'CCSM4 yrs-day'!$B$1:$D$1,0)))</f>
        <v>#DIV/0!</v>
      </c>
    </row>
    <row r="16" spans="1:16" ht="13">
      <c r="A16" s="8" t="str">
        <f>'Experiment list - Runs'!A16</f>
        <v>DP</v>
      </c>
      <c r="B16" s="3" t="str">
        <f>'Experiment list - Runs'!B16</f>
        <v>core</v>
      </c>
      <c r="C16" s="3" t="str">
        <f>'Experiment list - Runs'!C16</f>
        <v>1.1</v>
      </c>
      <c r="D16" s="3">
        <f>'Experiment list - Runs'!D16</f>
        <v>15</v>
      </c>
      <c r="E16" s="2" t="str">
        <f>'Experiment list - Runs'!E16</f>
        <v>10 year initialized hindcasts &amp; predictions</v>
      </c>
      <c r="F16" s="3" t="str">
        <f>'Experiment list - Runs'!H16</f>
        <v>CVWG/Tribbia</v>
      </c>
      <c r="G16" s="3" t="str">
        <f>'Experiment list - Runs'!I16</f>
        <v>0.5x1CN</v>
      </c>
      <c r="H16" s="3" t="str">
        <f>'Experiment list - Runs'!J16</f>
        <v>ORNL</v>
      </c>
      <c r="I16" s="3">
        <f>'Experiment list - Runs'!K16</f>
        <v>1980</v>
      </c>
      <c r="J16" s="3">
        <f>'Experiment list - Runs'!L16</f>
        <v>1990</v>
      </c>
      <c r="K16" s="3" t="str">
        <f>'Experiment list - Runs'!M16</f>
        <v>0.5</v>
      </c>
      <c r="L16" s="3">
        <f>'Experiment list - Runs'!N16</f>
        <v>1</v>
      </c>
      <c r="M16" s="9">
        <f>'Experiment list - Runs'!O16</f>
        <v>10</v>
      </c>
      <c r="N16" s="9">
        <f>'Experiment list - Runs'!P16</f>
        <v>15</v>
      </c>
      <c r="O16" s="232">
        <f>M16*(INDEX('CCSM4 PEhrs-yr'!$B$2:$D$10, MATCH(G16,'CCSM4 PEhrs-yr'!$A$2:$A$10,0), MATCH(H16,'CCSM4 PEhrs-yr'!$B$1:$D$1,0)))/1000</f>
        <v>0</v>
      </c>
      <c r="P16" s="235" t="e">
        <f>M16/(INDEX('CCSM4 yrs-day'!$B$2:$D$10, MATCH(G16,'CCSM4 yrs-day'!$A$2:$A$10,0), MATCH(H16,'CCSM4 yrs-day'!$B$1:$D$1,0)))</f>
        <v>#DIV/0!</v>
      </c>
    </row>
    <row r="17" spans="1:16" ht="13">
      <c r="A17" s="8" t="str">
        <f>'Experiment list - Runs'!A17</f>
        <v>DP</v>
      </c>
      <c r="B17" s="3" t="str">
        <f>'Experiment list - Runs'!B17</f>
        <v>core</v>
      </c>
      <c r="C17" s="3" t="str">
        <f>'Experiment list - Runs'!C17</f>
        <v>1.1</v>
      </c>
      <c r="D17" s="3">
        <f>'Experiment list - Runs'!D17</f>
        <v>16</v>
      </c>
      <c r="E17" s="2" t="str">
        <f>'Experiment list - Runs'!E17</f>
        <v>10 year initialized hindcasts &amp; predictions</v>
      </c>
      <c r="F17" s="3" t="str">
        <f>'Experiment list - Runs'!H17</f>
        <v>CVWG/Tribbia</v>
      </c>
      <c r="G17" s="3" t="str">
        <f>'Experiment list - Runs'!I17</f>
        <v>0.5x1CN</v>
      </c>
      <c r="H17" s="3" t="str">
        <f>'Experiment list - Runs'!J17</f>
        <v>ORNL</v>
      </c>
      <c r="I17" s="3">
        <f>'Experiment list - Runs'!K17</f>
        <v>1985</v>
      </c>
      <c r="J17" s="3">
        <f>'Experiment list - Runs'!L17</f>
        <v>1995</v>
      </c>
      <c r="K17" s="3" t="str">
        <f>'Experiment list - Runs'!M17</f>
        <v>0.5</v>
      </c>
      <c r="L17" s="3">
        <f>'Experiment list - Runs'!N17</f>
        <v>1</v>
      </c>
      <c r="M17" s="9">
        <f>'Experiment list - Runs'!O17</f>
        <v>10</v>
      </c>
      <c r="N17" s="9">
        <f>'Experiment list - Runs'!P17</f>
        <v>16</v>
      </c>
      <c r="O17" s="232">
        <f>M17*(INDEX('CCSM4 PEhrs-yr'!$B$2:$D$10, MATCH(G17,'CCSM4 PEhrs-yr'!$A$2:$A$10,0), MATCH(H17,'CCSM4 PEhrs-yr'!$B$1:$D$1,0)))/1000</f>
        <v>0</v>
      </c>
      <c r="P17" s="235" t="e">
        <f>M17/(INDEX('CCSM4 yrs-day'!$B$2:$D$10, MATCH(G17,'CCSM4 yrs-day'!$A$2:$A$10,0), MATCH(H17,'CCSM4 yrs-day'!$B$1:$D$1,0)))</f>
        <v>#DIV/0!</v>
      </c>
    </row>
    <row r="18" spans="1:16" ht="13">
      <c r="A18" s="8" t="str">
        <f>'Experiment list - Runs'!A18</f>
        <v>DP</v>
      </c>
      <c r="B18" s="3" t="str">
        <f>'Experiment list - Runs'!B18</f>
        <v>core</v>
      </c>
      <c r="C18" s="3" t="str">
        <f>'Experiment list - Runs'!C18</f>
        <v>1.1</v>
      </c>
      <c r="D18" s="3">
        <f>'Experiment list - Runs'!D18</f>
        <v>17</v>
      </c>
      <c r="E18" s="2" t="str">
        <f>'Experiment list - Runs'!E18</f>
        <v>10 year initialized hindcasts &amp; predictions</v>
      </c>
      <c r="F18" s="3" t="str">
        <f>'Experiment list - Runs'!H18</f>
        <v>CVWG/Tribbia</v>
      </c>
      <c r="G18" s="3" t="str">
        <f>'Experiment list - Runs'!I18</f>
        <v>0.5x1CN</v>
      </c>
      <c r="H18" s="3" t="str">
        <f>'Experiment list - Runs'!J18</f>
        <v>ORNL</v>
      </c>
      <c r="I18" s="3">
        <f>'Experiment list - Runs'!K18</f>
        <v>1985</v>
      </c>
      <c r="J18" s="3">
        <f>'Experiment list - Runs'!L18</f>
        <v>1995</v>
      </c>
      <c r="K18" s="3" t="str">
        <f>'Experiment list - Runs'!M18</f>
        <v>0.5</v>
      </c>
      <c r="L18" s="3">
        <f>'Experiment list - Runs'!N18</f>
        <v>1</v>
      </c>
      <c r="M18" s="9">
        <f>'Experiment list - Runs'!O18</f>
        <v>10</v>
      </c>
      <c r="N18" s="9">
        <f>'Experiment list - Runs'!P18</f>
        <v>17</v>
      </c>
      <c r="O18" s="232">
        <f>M18*(INDEX('CCSM4 PEhrs-yr'!$B$2:$D$10, MATCH(G18,'CCSM4 PEhrs-yr'!$A$2:$A$10,0), MATCH(H18,'CCSM4 PEhrs-yr'!$B$1:$D$1,0)))/1000</f>
        <v>0</v>
      </c>
      <c r="P18" s="235" t="e">
        <f>M18/(INDEX('CCSM4 yrs-day'!$B$2:$D$10, MATCH(G18,'CCSM4 yrs-day'!$A$2:$A$10,0), MATCH(H18,'CCSM4 yrs-day'!$B$1:$D$1,0)))</f>
        <v>#DIV/0!</v>
      </c>
    </row>
    <row r="19" spans="1:16" ht="13">
      <c r="A19" s="8" t="str">
        <f>'Experiment list - Runs'!A19</f>
        <v>DP</v>
      </c>
      <c r="B19" s="3" t="str">
        <f>'Experiment list - Runs'!B19</f>
        <v>core</v>
      </c>
      <c r="C19" s="3" t="str">
        <f>'Experiment list - Runs'!C19</f>
        <v>1.1</v>
      </c>
      <c r="D19" s="3">
        <f>'Experiment list - Runs'!D19</f>
        <v>18</v>
      </c>
      <c r="E19" s="2" t="str">
        <f>'Experiment list - Runs'!E19</f>
        <v>10 year initialized hindcasts &amp; predictions</v>
      </c>
      <c r="F19" s="3" t="str">
        <f>'Experiment list - Runs'!H19</f>
        <v>CVWG/Tribbia</v>
      </c>
      <c r="G19" s="3" t="str">
        <f>'Experiment list - Runs'!I19</f>
        <v>0.5x1CN</v>
      </c>
      <c r="H19" s="3" t="str">
        <f>'Experiment list - Runs'!J19</f>
        <v>ORNL</v>
      </c>
      <c r="I19" s="3">
        <f>'Experiment list - Runs'!K19</f>
        <v>1985</v>
      </c>
      <c r="J19" s="3">
        <f>'Experiment list - Runs'!L19</f>
        <v>1995</v>
      </c>
      <c r="K19" s="3" t="str">
        <f>'Experiment list - Runs'!M19</f>
        <v>0.5</v>
      </c>
      <c r="L19" s="3">
        <f>'Experiment list - Runs'!N19</f>
        <v>1</v>
      </c>
      <c r="M19" s="9">
        <f>'Experiment list - Runs'!O19</f>
        <v>10</v>
      </c>
      <c r="N19" s="9">
        <f>'Experiment list - Runs'!P19</f>
        <v>18</v>
      </c>
      <c r="O19" s="232">
        <f>M19*(INDEX('CCSM4 PEhrs-yr'!$B$2:$D$10, MATCH(G19,'CCSM4 PEhrs-yr'!$A$2:$A$10,0), MATCH(H19,'CCSM4 PEhrs-yr'!$B$1:$D$1,0)))/1000</f>
        <v>0</v>
      </c>
      <c r="P19" s="235" t="e">
        <f>M19/(INDEX('CCSM4 yrs-day'!$B$2:$D$10, MATCH(G19,'CCSM4 yrs-day'!$A$2:$A$10,0), MATCH(H19,'CCSM4 yrs-day'!$B$1:$D$1,0)))</f>
        <v>#DIV/0!</v>
      </c>
    </row>
    <row r="20" spans="1:16" ht="13">
      <c r="A20" s="8" t="str">
        <f>'Experiment list - Runs'!A20</f>
        <v>DP</v>
      </c>
      <c r="B20" s="3" t="str">
        <f>'Experiment list - Runs'!B20</f>
        <v>core</v>
      </c>
      <c r="C20" s="3" t="str">
        <f>'Experiment list - Runs'!C20</f>
        <v>1.1</v>
      </c>
      <c r="D20" s="3">
        <f>'Experiment list - Runs'!D20</f>
        <v>19</v>
      </c>
      <c r="E20" s="2" t="str">
        <f>'Experiment list - Runs'!E20</f>
        <v>10 year initialized hindcasts &amp; predictions</v>
      </c>
      <c r="F20" s="3" t="str">
        <f>'Experiment list - Runs'!H20</f>
        <v>CVWG/Tribbia</v>
      </c>
      <c r="G20" s="3" t="str">
        <f>'Experiment list - Runs'!I20</f>
        <v>0.5x1CN</v>
      </c>
      <c r="H20" s="3" t="str">
        <f>'Experiment list - Runs'!J20</f>
        <v>ORNL</v>
      </c>
      <c r="I20" s="3">
        <f>'Experiment list - Runs'!K20</f>
        <v>1990</v>
      </c>
      <c r="J20" s="3">
        <f>'Experiment list - Runs'!L20</f>
        <v>2000</v>
      </c>
      <c r="K20" s="3" t="str">
        <f>'Experiment list - Runs'!M20</f>
        <v>0.5</v>
      </c>
      <c r="L20" s="3">
        <f>'Experiment list - Runs'!N20</f>
        <v>1</v>
      </c>
      <c r="M20" s="9">
        <f>'Experiment list - Runs'!O20</f>
        <v>10</v>
      </c>
      <c r="N20" s="9">
        <f>'Experiment list - Runs'!P20</f>
        <v>19</v>
      </c>
      <c r="O20" s="232">
        <f>M20*(INDEX('CCSM4 PEhrs-yr'!$B$2:$D$10, MATCH(G20,'CCSM4 PEhrs-yr'!$A$2:$A$10,0), MATCH(H20,'CCSM4 PEhrs-yr'!$B$1:$D$1,0)))/1000</f>
        <v>0</v>
      </c>
      <c r="P20" s="235" t="e">
        <f>M20/(INDEX('CCSM4 yrs-day'!$B$2:$D$10, MATCH(G20,'CCSM4 yrs-day'!$A$2:$A$10,0), MATCH(H20,'CCSM4 yrs-day'!$B$1:$D$1,0)))</f>
        <v>#DIV/0!</v>
      </c>
    </row>
    <row r="21" spans="1:16" ht="13">
      <c r="A21" s="8" t="str">
        <f>'Experiment list - Runs'!A21</f>
        <v>DP</v>
      </c>
      <c r="B21" s="3" t="str">
        <f>'Experiment list - Runs'!B21</f>
        <v>core</v>
      </c>
      <c r="C21" s="3" t="str">
        <f>'Experiment list - Runs'!C21</f>
        <v>1.1</v>
      </c>
      <c r="D21" s="3">
        <f>'Experiment list - Runs'!D21</f>
        <v>20</v>
      </c>
      <c r="E21" s="2" t="str">
        <f>'Experiment list - Runs'!E21</f>
        <v>10 year initialized hindcasts &amp; predictions</v>
      </c>
      <c r="F21" s="3" t="str">
        <f>'Experiment list - Runs'!H21</f>
        <v>CVWG/Tribbia</v>
      </c>
      <c r="G21" s="3" t="str">
        <f>'Experiment list - Runs'!I21</f>
        <v>0.5x1CN</v>
      </c>
      <c r="H21" s="3" t="str">
        <f>'Experiment list - Runs'!J21</f>
        <v>ORNL</v>
      </c>
      <c r="I21" s="3">
        <f>'Experiment list - Runs'!K21</f>
        <v>1990</v>
      </c>
      <c r="J21" s="3">
        <f>'Experiment list - Runs'!L21</f>
        <v>2000</v>
      </c>
      <c r="K21" s="3" t="str">
        <f>'Experiment list - Runs'!M21</f>
        <v>0.5</v>
      </c>
      <c r="L21" s="3">
        <f>'Experiment list - Runs'!N21</f>
        <v>1</v>
      </c>
      <c r="M21" s="9">
        <f>'Experiment list - Runs'!O21</f>
        <v>10</v>
      </c>
      <c r="N21" s="9">
        <f>'Experiment list - Runs'!P21</f>
        <v>20</v>
      </c>
      <c r="O21" s="232">
        <f>M21*(INDEX('CCSM4 PEhrs-yr'!$B$2:$D$10, MATCH(G21,'CCSM4 PEhrs-yr'!$A$2:$A$10,0), MATCH(H21,'CCSM4 PEhrs-yr'!$B$1:$D$1,0)))/1000</f>
        <v>0</v>
      </c>
      <c r="P21" s="235" t="e">
        <f>M21/(INDEX('CCSM4 yrs-day'!$B$2:$D$10, MATCH(G21,'CCSM4 yrs-day'!$A$2:$A$10,0), MATCH(H21,'CCSM4 yrs-day'!$B$1:$D$1,0)))</f>
        <v>#DIV/0!</v>
      </c>
    </row>
    <row r="22" spans="1:16" ht="13">
      <c r="A22" s="8" t="str">
        <f>'Experiment list - Runs'!A22</f>
        <v>DP</v>
      </c>
      <c r="B22" s="3" t="str">
        <f>'Experiment list - Runs'!B22</f>
        <v>core</v>
      </c>
      <c r="C22" s="3" t="str">
        <f>'Experiment list - Runs'!C22</f>
        <v>1.1</v>
      </c>
      <c r="D22" s="3">
        <f>'Experiment list - Runs'!D22</f>
        <v>21</v>
      </c>
      <c r="E22" s="2" t="str">
        <f>'Experiment list - Runs'!E22</f>
        <v>10 year initialized hindcasts &amp; predictions</v>
      </c>
      <c r="F22" s="3" t="str">
        <f>'Experiment list - Runs'!H22</f>
        <v>CVWG/Tribbia</v>
      </c>
      <c r="G22" s="3" t="str">
        <f>'Experiment list - Runs'!I22</f>
        <v>0.5x1CN</v>
      </c>
      <c r="H22" s="3" t="str">
        <f>'Experiment list - Runs'!J22</f>
        <v>ORNL</v>
      </c>
      <c r="I22" s="3">
        <f>'Experiment list - Runs'!K22</f>
        <v>1990</v>
      </c>
      <c r="J22" s="3">
        <f>'Experiment list - Runs'!L22</f>
        <v>2000</v>
      </c>
      <c r="K22" s="3" t="str">
        <f>'Experiment list - Runs'!M22</f>
        <v>0.5</v>
      </c>
      <c r="L22" s="3">
        <f>'Experiment list - Runs'!N22</f>
        <v>1</v>
      </c>
      <c r="M22" s="9">
        <f>'Experiment list - Runs'!O22</f>
        <v>10</v>
      </c>
      <c r="N22" s="9">
        <f>'Experiment list - Runs'!P22</f>
        <v>21</v>
      </c>
      <c r="O22" s="232">
        <f>M22*(INDEX('CCSM4 PEhrs-yr'!$B$2:$D$10, MATCH(G22,'CCSM4 PEhrs-yr'!$A$2:$A$10,0), MATCH(H22,'CCSM4 PEhrs-yr'!$B$1:$D$1,0)))/1000</f>
        <v>0</v>
      </c>
      <c r="P22" s="235" t="e">
        <f>M22/(INDEX('CCSM4 yrs-day'!$B$2:$D$10, MATCH(G22,'CCSM4 yrs-day'!$A$2:$A$10,0), MATCH(H22,'CCSM4 yrs-day'!$B$1:$D$1,0)))</f>
        <v>#DIV/0!</v>
      </c>
    </row>
    <row r="23" spans="1:16" ht="13">
      <c r="A23" s="8" t="str">
        <f>'Experiment list - Runs'!A23</f>
        <v>DP</v>
      </c>
      <c r="B23" s="3" t="str">
        <f>'Experiment list - Runs'!B23</f>
        <v>core</v>
      </c>
      <c r="C23" s="3" t="str">
        <f>'Experiment list - Runs'!C23</f>
        <v>1.1</v>
      </c>
      <c r="D23" s="3">
        <f>'Experiment list - Runs'!D23</f>
        <v>22</v>
      </c>
      <c r="E23" s="2" t="str">
        <f>'Experiment list - Runs'!E23</f>
        <v>10 year initialized hindcasts &amp; predictions</v>
      </c>
      <c r="F23" s="3" t="str">
        <f>'Experiment list - Runs'!H23</f>
        <v>CVWG/Tribbia</v>
      </c>
      <c r="G23" s="3" t="str">
        <f>'Experiment list - Runs'!I23</f>
        <v>0.5x1CN</v>
      </c>
      <c r="H23" s="3" t="str">
        <f>'Experiment list - Runs'!J23</f>
        <v>ORNL</v>
      </c>
      <c r="I23" s="3">
        <f>'Experiment list - Runs'!K23</f>
        <v>1995</v>
      </c>
      <c r="J23" s="3">
        <f>'Experiment list - Runs'!L23</f>
        <v>2005</v>
      </c>
      <c r="K23" s="3" t="str">
        <f>'Experiment list - Runs'!M23</f>
        <v>0.5</v>
      </c>
      <c r="L23" s="3">
        <f>'Experiment list - Runs'!N23</f>
        <v>1</v>
      </c>
      <c r="M23" s="9">
        <f>'Experiment list - Runs'!O23</f>
        <v>10</v>
      </c>
      <c r="N23" s="9">
        <f>'Experiment list - Runs'!P23</f>
        <v>22</v>
      </c>
      <c r="O23" s="232">
        <f>M23*(INDEX('CCSM4 PEhrs-yr'!$B$2:$D$10, MATCH(G23,'CCSM4 PEhrs-yr'!$A$2:$A$10,0), MATCH(H23,'CCSM4 PEhrs-yr'!$B$1:$D$1,0)))/1000</f>
        <v>0</v>
      </c>
      <c r="P23" s="235" t="e">
        <f>M23/(INDEX('CCSM4 yrs-day'!$B$2:$D$10, MATCH(G23,'CCSM4 yrs-day'!$A$2:$A$10,0), MATCH(H23,'CCSM4 yrs-day'!$B$1:$D$1,0)))</f>
        <v>#DIV/0!</v>
      </c>
    </row>
    <row r="24" spans="1:16" ht="13">
      <c r="A24" s="8" t="str">
        <f>'Experiment list - Runs'!A24</f>
        <v>DP</v>
      </c>
      <c r="B24" s="3" t="str">
        <f>'Experiment list - Runs'!B24</f>
        <v>core</v>
      </c>
      <c r="C24" s="3" t="str">
        <f>'Experiment list - Runs'!C24</f>
        <v>1.1</v>
      </c>
      <c r="D24" s="3">
        <f>'Experiment list - Runs'!D24</f>
        <v>23</v>
      </c>
      <c r="E24" s="2" t="str">
        <f>'Experiment list - Runs'!E24</f>
        <v>10 year initialized hindcasts &amp; predictions</v>
      </c>
      <c r="F24" s="3" t="str">
        <f>'Experiment list - Runs'!H24</f>
        <v>CVWG/Tribbia</v>
      </c>
      <c r="G24" s="3" t="str">
        <f>'Experiment list - Runs'!I24</f>
        <v>0.5x1CN</v>
      </c>
      <c r="H24" s="3" t="str">
        <f>'Experiment list - Runs'!J24</f>
        <v>ORNL</v>
      </c>
      <c r="I24" s="3">
        <f>'Experiment list - Runs'!K24</f>
        <v>1995</v>
      </c>
      <c r="J24" s="3">
        <f>'Experiment list - Runs'!L24</f>
        <v>2005</v>
      </c>
      <c r="K24" s="3" t="str">
        <f>'Experiment list - Runs'!M24</f>
        <v>0.5</v>
      </c>
      <c r="L24" s="3">
        <f>'Experiment list - Runs'!N24</f>
        <v>1</v>
      </c>
      <c r="M24" s="9">
        <f>'Experiment list - Runs'!O24</f>
        <v>10</v>
      </c>
      <c r="N24" s="9">
        <f>'Experiment list - Runs'!P24</f>
        <v>23</v>
      </c>
      <c r="O24" s="232">
        <f>M24*(INDEX('CCSM4 PEhrs-yr'!$B$2:$D$10, MATCH(G24,'CCSM4 PEhrs-yr'!$A$2:$A$10,0), MATCH(H24,'CCSM4 PEhrs-yr'!$B$1:$D$1,0)))/1000</f>
        <v>0</v>
      </c>
      <c r="P24" s="235" t="e">
        <f>M24/(INDEX('CCSM4 yrs-day'!$B$2:$D$10, MATCH(G24,'CCSM4 yrs-day'!$A$2:$A$10,0), MATCH(H24,'CCSM4 yrs-day'!$B$1:$D$1,0)))</f>
        <v>#DIV/0!</v>
      </c>
    </row>
    <row r="25" spans="1:16" ht="13">
      <c r="A25" s="8" t="str">
        <f>'Experiment list - Runs'!A25</f>
        <v>DP</v>
      </c>
      <c r="B25" s="3" t="str">
        <f>'Experiment list - Runs'!B25</f>
        <v>core</v>
      </c>
      <c r="C25" s="3" t="str">
        <f>'Experiment list - Runs'!C25</f>
        <v>1.1</v>
      </c>
      <c r="D25" s="3">
        <f>'Experiment list - Runs'!D25</f>
        <v>24</v>
      </c>
      <c r="E25" s="2" t="str">
        <f>'Experiment list - Runs'!E25</f>
        <v>10 year initialized hindcasts &amp; predictions</v>
      </c>
      <c r="F25" s="3" t="str">
        <f>'Experiment list - Runs'!H25</f>
        <v>CVWG/Tribbia</v>
      </c>
      <c r="G25" s="3" t="str">
        <f>'Experiment list - Runs'!I25</f>
        <v>0.5x1CN</v>
      </c>
      <c r="H25" s="3" t="str">
        <f>'Experiment list - Runs'!J25</f>
        <v>ORNL</v>
      </c>
      <c r="I25" s="3">
        <f>'Experiment list - Runs'!K25</f>
        <v>1995</v>
      </c>
      <c r="J25" s="3">
        <f>'Experiment list - Runs'!L25</f>
        <v>2005</v>
      </c>
      <c r="K25" s="3" t="str">
        <f>'Experiment list - Runs'!M25</f>
        <v>0.5</v>
      </c>
      <c r="L25" s="3">
        <f>'Experiment list - Runs'!N25</f>
        <v>1</v>
      </c>
      <c r="M25" s="9">
        <f>'Experiment list - Runs'!O25</f>
        <v>10</v>
      </c>
      <c r="N25" s="9">
        <f>'Experiment list - Runs'!P25</f>
        <v>24</v>
      </c>
      <c r="O25" s="232">
        <f>M25*(INDEX('CCSM4 PEhrs-yr'!$B$2:$D$10, MATCH(G25,'CCSM4 PEhrs-yr'!$A$2:$A$10,0), MATCH(H25,'CCSM4 PEhrs-yr'!$B$1:$D$1,0)))/1000</f>
        <v>0</v>
      </c>
      <c r="P25" s="235" t="e">
        <f>M25/(INDEX('CCSM4 yrs-day'!$B$2:$D$10, MATCH(G25,'CCSM4 yrs-day'!$A$2:$A$10,0), MATCH(H25,'CCSM4 yrs-day'!$B$1:$D$1,0)))</f>
        <v>#DIV/0!</v>
      </c>
    </row>
    <row r="26" spans="1:16" ht="13">
      <c r="A26" s="8" t="str">
        <f>'Experiment list - Runs'!A26</f>
        <v>DP</v>
      </c>
      <c r="B26" s="3" t="str">
        <f>'Experiment list - Runs'!B26</f>
        <v>core</v>
      </c>
      <c r="C26" s="3" t="str">
        <f>'Experiment list - Runs'!C26</f>
        <v>1.1</v>
      </c>
      <c r="D26" s="3">
        <f>'Experiment list - Runs'!D26</f>
        <v>25</v>
      </c>
      <c r="E26" s="2" t="str">
        <f>'Experiment list - Runs'!E26</f>
        <v>10 year initialized hindcasts &amp; predictions</v>
      </c>
      <c r="F26" s="3" t="str">
        <f>'Experiment list - Runs'!H26</f>
        <v>CVWG/Tribbia</v>
      </c>
      <c r="G26" s="3" t="str">
        <f>'Experiment list - Runs'!I26</f>
        <v>0.5x1CN</v>
      </c>
      <c r="H26" s="3" t="str">
        <f>'Experiment list - Runs'!J26</f>
        <v>ORNL</v>
      </c>
      <c r="I26" s="3">
        <f>'Experiment list - Runs'!K26</f>
        <v>2000</v>
      </c>
      <c r="J26" s="3">
        <f>'Experiment list - Runs'!L26</f>
        <v>2010</v>
      </c>
      <c r="K26" s="3" t="str">
        <f>'Experiment list - Runs'!M26</f>
        <v>0.5</v>
      </c>
      <c r="L26" s="3">
        <f>'Experiment list - Runs'!N26</f>
        <v>1</v>
      </c>
      <c r="M26" s="9">
        <f>'Experiment list - Runs'!O26</f>
        <v>10</v>
      </c>
      <c r="N26" s="9">
        <f>'Experiment list - Runs'!P26</f>
        <v>25</v>
      </c>
      <c r="O26" s="232">
        <f>M26*(INDEX('CCSM4 PEhrs-yr'!$B$2:$D$10, MATCH(G26,'CCSM4 PEhrs-yr'!$A$2:$A$10,0), MATCH(H26,'CCSM4 PEhrs-yr'!$B$1:$D$1,0)))/1000</f>
        <v>0</v>
      </c>
      <c r="P26" s="235" t="e">
        <f>M26/(INDEX('CCSM4 yrs-day'!$B$2:$D$10, MATCH(G26,'CCSM4 yrs-day'!$A$2:$A$10,0), MATCH(H26,'CCSM4 yrs-day'!$B$1:$D$1,0)))</f>
        <v>#DIV/0!</v>
      </c>
    </row>
    <row r="27" spans="1:16" ht="13">
      <c r="A27" s="8" t="str">
        <f>'Experiment list - Runs'!A27</f>
        <v>DP</v>
      </c>
      <c r="B27" s="3" t="str">
        <f>'Experiment list - Runs'!B27</f>
        <v>core</v>
      </c>
      <c r="C27" s="3" t="str">
        <f>'Experiment list - Runs'!C27</f>
        <v>1.1</v>
      </c>
      <c r="D27" s="3">
        <f>'Experiment list - Runs'!D27</f>
        <v>26</v>
      </c>
      <c r="E27" s="2" t="str">
        <f>'Experiment list - Runs'!E27</f>
        <v>10 year initialized hindcasts &amp; predictions</v>
      </c>
      <c r="F27" s="3" t="str">
        <f>'Experiment list - Runs'!H27</f>
        <v>CVWG/Tribbia</v>
      </c>
      <c r="G27" s="3" t="str">
        <f>'Experiment list - Runs'!I27</f>
        <v>0.5x1CN</v>
      </c>
      <c r="H27" s="3" t="str">
        <f>'Experiment list - Runs'!J27</f>
        <v>ORNL</v>
      </c>
      <c r="I27" s="3">
        <f>'Experiment list - Runs'!K27</f>
        <v>2000</v>
      </c>
      <c r="J27" s="3">
        <f>'Experiment list - Runs'!L27</f>
        <v>2010</v>
      </c>
      <c r="K27" s="3" t="str">
        <f>'Experiment list - Runs'!M27</f>
        <v>0.5</v>
      </c>
      <c r="L27" s="3">
        <f>'Experiment list - Runs'!N27</f>
        <v>1</v>
      </c>
      <c r="M27" s="9">
        <f>'Experiment list - Runs'!O27</f>
        <v>10</v>
      </c>
      <c r="N27" s="9">
        <f>'Experiment list - Runs'!P27</f>
        <v>26</v>
      </c>
      <c r="O27" s="232">
        <f>M27*(INDEX('CCSM4 PEhrs-yr'!$B$2:$D$10, MATCH(G27,'CCSM4 PEhrs-yr'!$A$2:$A$10,0), MATCH(H27,'CCSM4 PEhrs-yr'!$B$1:$D$1,0)))/1000</f>
        <v>0</v>
      </c>
      <c r="P27" s="235" t="e">
        <f>M27/(INDEX('CCSM4 yrs-day'!$B$2:$D$10, MATCH(G27,'CCSM4 yrs-day'!$A$2:$A$10,0), MATCH(H27,'CCSM4 yrs-day'!$B$1:$D$1,0)))</f>
        <v>#DIV/0!</v>
      </c>
    </row>
    <row r="28" spans="1:16" ht="13">
      <c r="A28" s="8" t="str">
        <f>'Experiment list - Runs'!A28</f>
        <v>DP</v>
      </c>
      <c r="B28" s="3" t="str">
        <f>'Experiment list - Runs'!B28</f>
        <v>core</v>
      </c>
      <c r="C28" s="3" t="str">
        <f>'Experiment list - Runs'!C28</f>
        <v>1.1</v>
      </c>
      <c r="D28" s="3">
        <f>'Experiment list - Runs'!D28</f>
        <v>27</v>
      </c>
      <c r="E28" s="2" t="str">
        <f>'Experiment list - Runs'!E28</f>
        <v>10 year initialized hindcasts &amp; predictions</v>
      </c>
      <c r="F28" s="3" t="str">
        <f>'Experiment list - Runs'!H28</f>
        <v>CVWG/Tribbia</v>
      </c>
      <c r="G28" s="3" t="str">
        <f>'Experiment list - Runs'!I28</f>
        <v>0.5x1CN</v>
      </c>
      <c r="H28" s="3" t="str">
        <f>'Experiment list - Runs'!J28</f>
        <v>ORNL</v>
      </c>
      <c r="I28" s="3">
        <f>'Experiment list - Runs'!K28</f>
        <v>2000</v>
      </c>
      <c r="J28" s="3">
        <f>'Experiment list - Runs'!L28</f>
        <v>2010</v>
      </c>
      <c r="K28" s="3" t="str">
        <f>'Experiment list - Runs'!M28</f>
        <v>0.5</v>
      </c>
      <c r="L28" s="3">
        <f>'Experiment list - Runs'!N28</f>
        <v>1</v>
      </c>
      <c r="M28" s="9">
        <f>'Experiment list - Runs'!O28</f>
        <v>10</v>
      </c>
      <c r="N28" s="9">
        <f>'Experiment list - Runs'!P28</f>
        <v>27</v>
      </c>
      <c r="O28" s="232">
        <f>M28*(INDEX('CCSM4 PEhrs-yr'!$B$2:$D$10, MATCH(G28,'CCSM4 PEhrs-yr'!$A$2:$A$10,0), MATCH(H28,'CCSM4 PEhrs-yr'!$B$1:$D$1,0)))/1000</f>
        <v>0</v>
      </c>
      <c r="P28" s="235" t="e">
        <f>M28/(INDEX('CCSM4 yrs-day'!$B$2:$D$10, MATCH(G28,'CCSM4 yrs-day'!$A$2:$A$10,0), MATCH(H28,'CCSM4 yrs-day'!$B$1:$D$1,0)))</f>
        <v>#DIV/0!</v>
      </c>
    </row>
    <row r="29" spans="1:16" ht="13">
      <c r="A29" s="8" t="str">
        <f>'Experiment list - Runs'!A29</f>
        <v>DP</v>
      </c>
      <c r="B29" s="3" t="str">
        <f>'Experiment list - Runs'!B29</f>
        <v>core</v>
      </c>
      <c r="C29" s="3" t="str">
        <f>'Experiment list - Runs'!C29</f>
        <v>1.1</v>
      </c>
      <c r="D29" s="3">
        <f>'Experiment list - Runs'!D29</f>
        <v>28</v>
      </c>
      <c r="E29" s="2" t="str">
        <f>'Experiment list - Runs'!E29</f>
        <v>10 year initialized hindcasts &amp; predictions</v>
      </c>
      <c r="F29" s="3" t="str">
        <f>'Experiment list - Runs'!H29</f>
        <v>CVWG/Tribbia</v>
      </c>
      <c r="G29" s="3" t="str">
        <f>'Experiment list - Runs'!I29</f>
        <v>0.5x1CN</v>
      </c>
      <c r="H29" s="3" t="str">
        <f>'Experiment list - Runs'!J29</f>
        <v>ORNL</v>
      </c>
      <c r="I29" s="3">
        <f>'Experiment list - Runs'!K29</f>
        <v>2005</v>
      </c>
      <c r="J29" s="3">
        <f>'Experiment list - Runs'!L29</f>
        <v>2015</v>
      </c>
      <c r="K29" s="3" t="str">
        <f>'Experiment list - Runs'!M29</f>
        <v>0.5</v>
      </c>
      <c r="L29" s="3">
        <f>'Experiment list - Runs'!N29</f>
        <v>1</v>
      </c>
      <c r="M29" s="9">
        <f>'Experiment list - Runs'!O29</f>
        <v>10</v>
      </c>
      <c r="N29" s="9">
        <f>'Experiment list - Runs'!P29</f>
        <v>28</v>
      </c>
      <c r="O29" s="232">
        <f>M29*(INDEX('CCSM4 PEhrs-yr'!$B$2:$D$10, MATCH(G29,'CCSM4 PEhrs-yr'!$A$2:$A$10,0), MATCH(H29,'CCSM4 PEhrs-yr'!$B$1:$D$1,0)))/1000</f>
        <v>0</v>
      </c>
      <c r="P29" s="235" t="e">
        <f>M29/(INDEX('CCSM4 yrs-day'!$B$2:$D$10, MATCH(G29,'CCSM4 yrs-day'!$A$2:$A$10,0), MATCH(H29,'CCSM4 yrs-day'!$B$1:$D$1,0)))</f>
        <v>#DIV/0!</v>
      </c>
    </row>
    <row r="30" spans="1:16" ht="13">
      <c r="A30" s="8" t="str">
        <f>'Experiment list - Runs'!A30</f>
        <v>DP</v>
      </c>
      <c r="B30" s="3" t="str">
        <f>'Experiment list - Runs'!B30</f>
        <v>core</v>
      </c>
      <c r="C30" s="3" t="str">
        <f>'Experiment list - Runs'!C30</f>
        <v>1.1</v>
      </c>
      <c r="D30" s="3">
        <f>'Experiment list - Runs'!D30</f>
        <v>29</v>
      </c>
      <c r="E30" s="2" t="str">
        <f>'Experiment list - Runs'!E30</f>
        <v>10 year initialized hindcasts &amp; predictions</v>
      </c>
      <c r="F30" s="3" t="str">
        <f>'Experiment list - Runs'!H30</f>
        <v>CVWG/Tribbia</v>
      </c>
      <c r="G30" s="3" t="str">
        <f>'Experiment list - Runs'!I30</f>
        <v>0.5x1CN</v>
      </c>
      <c r="H30" s="3" t="str">
        <f>'Experiment list - Runs'!J30</f>
        <v>ORNL</v>
      </c>
      <c r="I30" s="3">
        <f>'Experiment list - Runs'!K30</f>
        <v>2005</v>
      </c>
      <c r="J30" s="3">
        <f>'Experiment list - Runs'!L30</f>
        <v>2015</v>
      </c>
      <c r="K30" s="3" t="str">
        <f>'Experiment list - Runs'!M30</f>
        <v>0.5</v>
      </c>
      <c r="L30" s="3">
        <f>'Experiment list - Runs'!N30</f>
        <v>1</v>
      </c>
      <c r="M30" s="9">
        <f>'Experiment list - Runs'!O30</f>
        <v>10</v>
      </c>
      <c r="N30" s="9">
        <f>'Experiment list - Runs'!P30</f>
        <v>29</v>
      </c>
      <c r="O30" s="232">
        <f>M30*(INDEX('CCSM4 PEhrs-yr'!$B$2:$D$10, MATCH(G30,'CCSM4 PEhrs-yr'!$A$2:$A$10,0), MATCH(H30,'CCSM4 PEhrs-yr'!$B$1:$D$1,0)))/1000</f>
        <v>0</v>
      </c>
      <c r="P30" s="235" t="e">
        <f>M30/(INDEX('CCSM4 yrs-day'!$B$2:$D$10, MATCH(G30,'CCSM4 yrs-day'!$A$2:$A$10,0), MATCH(H30,'CCSM4 yrs-day'!$B$1:$D$1,0)))</f>
        <v>#DIV/0!</v>
      </c>
    </row>
    <row r="31" spans="1:16" ht="13">
      <c r="A31" s="8" t="str">
        <f>'Experiment list - Runs'!A31</f>
        <v>DP</v>
      </c>
      <c r="B31" s="3" t="str">
        <f>'Experiment list - Runs'!B31</f>
        <v>core</v>
      </c>
      <c r="C31" s="3" t="str">
        <f>'Experiment list - Runs'!C31</f>
        <v>1.1</v>
      </c>
      <c r="D31" s="3">
        <f>'Experiment list - Runs'!D31</f>
        <v>30</v>
      </c>
      <c r="E31" s="2" t="str">
        <f>'Experiment list - Runs'!E31</f>
        <v>10 year initialized hindcasts &amp; predictions</v>
      </c>
      <c r="F31" s="3" t="str">
        <f>'Experiment list - Runs'!H31</f>
        <v>CVWG/Tribbia</v>
      </c>
      <c r="G31" s="3" t="str">
        <f>'Experiment list - Runs'!I31</f>
        <v>0.5x1CN</v>
      </c>
      <c r="H31" s="3" t="str">
        <f>'Experiment list - Runs'!J31</f>
        <v>ORNL</v>
      </c>
      <c r="I31" s="3">
        <f>'Experiment list - Runs'!K31</f>
        <v>2005</v>
      </c>
      <c r="J31" s="3">
        <f>'Experiment list - Runs'!L31</f>
        <v>2015</v>
      </c>
      <c r="K31" s="3" t="str">
        <f>'Experiment list - Runs'!M31</f>
        <v>0.5</v>
      </c>
      <c r="L31" s="3">
        <f>'Experiment list - Runs'!N31</f>
        <v>1</v>
      </c>
      <c r="M31" s="9">
        <f>'Experiment list - Runs'!O31</f>
        <v>10</v>
      </c>
      <c r="N31" s="9">
        <f>'Experiment list - Runs'!P31</f>
        <v>30</v>
      </c>
      <c r="O31" s="232">
        <f>M31*(INDEX('CCSM4 PEhrs-yr'!$B$2:$D$10, MATCH(G31,'CCSM4 PEhrs-yr'!$A$2:$A$10,0), MATCH(H31,'CCSM4 PEhrs-yr'!$B$1:$D$1,0)))/1000</f>
        <v>0</v>
      </c>
      <c r="P31" s="235" t="e">
        <f>M31/(INDEX('CCSM4 yrs-day'!$B$2:$D$10, MATCH(G31,'CCSM4 yrs-day'!$A$2:$A$10,0), MATCH(H31,'CCSM4 yrs-day'!$B$1:$D$1,0)))</f>
        <v>#DIV/0!</v>
      </c>
    </row>
    <row r="32" spans="1:16" ht="13">
      <c r="A32" s="8" t="str">
        <f>'Experiment list - Runs'!A32</f>
        <v>DP</v>
      </c>
      <c r="B32" s="3" t="str">
        <f>'Experiment list - Runs'!B32</f>
        <v>core</v>
      </c>
      <c r="C32" s="3" t="str">
        <f>'Experiment list - Runs'!C32</f>
        <v>1.2</v>
      </c>
      <c r="D32" s="3">
        <f>'Experiment list - Runs'!D32</f>
        <v>1</v>
      </c>
      <c r="E32" s="2" t="str">
        <f>'Experiment list - Runs'!E32</f>
        <v>30 year initialized hindcasts &amp; predictions</v>
      </c>
      <c r="F32" s="3" t="str">
        <f>'Experiment list - Runs'!H32</f>
        <v>CVWG/Tribbia</v>
      </c>
      <c r="G32" s="3" t="str">
        <f>'Experiment list - Runs'!I32</f>
        <v>0.5x1CN</v>
      </c>
      <c r="H32" s="3" t="str">
        <f>'Experiment list - Runs'!J32</f>
        <v>ORNL</v>
      </c>
      <c r="I32" s="3">
        <f>'Experiment list - Runs'!K32</f>
        <v>1960</v>
      </c>
      <c r="J32" s="3">
        <f>'Experiment list - Runs'!L32</f>
        <v>1990</v>
      </c>
      <c r="K32" s="3" t="str">
        <f>'Experiment list - Runs'!M32</f>
        <v>0.5</v>
      </c>
      <c r="L32" s="3">
        <f>'Experiment list - Runs'!N32</f>
        <v>1</v>
      </c>
      <c r="M32" s="9">
        <f>'Experiment list - Runs'!O32</f>
        <v>30</v>
      </c>
      <c r="N32" s="9">
        <f>'Experiment list - Runs'!P32</f>
        <v>31</v>
      </c>
      <c r="O32" s="232">
        <f>M32*(INDEX('CCSM4 PEhrs-yr'!$B$2:$D$10, MATCH(G32,'CCSM4 PEhrs-yr'!$A$2:$A$10,0), MATCH(H32,'CCSM4 PEhrs-yr'!$B$1:$D$1,0)))/1000</f>
        <v>0</v>
      </c>
      <c r="P32" s="235" t="e">
        <f>M32/(INDEX('CCSM4 yrs-day'!$B$2:$D$10, MATCH(G32,'CCSM4 yrs-day'!$A$2:$A$10,0), MATCH(H32,'CCSM4 yrs-day'!$B$1:$D$1,0)))</f>
        <v>#DIV/0!</v>
      </c>
    </row>
    <row r="33" spans="1:16" ht="13">
      <c r="A33" s="8" t="str">
        <f>'Experiment list - Runs'!A33</f>
        <v>DP</v>
      </c>
      <c r="B33" s="3" t="str">
        <f>'Experiment list - Runs'!B33</f>
        <v>core</v>
      </c>
      <c r="C33" s="3" t="str">
        <f>'Experiment list - Runs'!C33</f>
        <v>1.2</v>
      </c>
      <c r="D33" s="3">
        <f>'Experiment list - Runs'!D33</f>
        <v>2</v>
      </c>
      <c r="E33" s="2" t="str">
        <f>'Experiment list - Runs'!E33</f>
        <v>30 year initialized hindcasts &amp; predictions</v>
      </c>
      <c r="F33" s="3" t="str">
        <f>'Experiment list - Runs'!H33</f>
        <v>CVWG/Tribbia</v>
      </c>
      <c r="G33" s="3" t="str">
        <f>'Experiment list - Runs'!I33</f>
        <v>0.5x1CN</v>
      </c>
      <c r="H33" s="3" t="str">
        <f>'Experiment list - Runs'!J33</f>
        <v>ORNL</v>
      </c>
      <c r="I33" s="3">
        <f>'Experiment list - Runs'!K33</f>
        <v>1960</v>
      </c>
      <c r="J33" s="3">
        <f>'Experiment list - Runs'!L33</f>
        <v>1990</v>
      </c>
      <c r="K33" s="3" t="str">
        <f>'Experiment list - Runs'!M33</f>
        <v>0.5</v>
      </c>
      <c r="L33" s="3">
        <f>'Experiment list - Runs'!N33</f>
        <v>1</v>
      </c>
      <c r="M33" s="9">
        <f>'Experiment list - Runs'!O33</f>
        <v>30</v>
      </c>
      <c r="N33" s="9">
        <f>'Experiment list - Runs'!P33</f>
        <v>32</v>
      </c>
      <c r="O33" s="232">
        <f>M33*(INDEX('CCSM4 PEhrs-yr'!$B$2:$D$10, MATCH(G33,'CCSM4 PEhrs-yr'!$A$2:$A$10,0), MATCH(H33,'CCSM4 PEhrs-yr'!$B$1:$D$1,0)))/1000</f>
        <v>0</v>
      </c>
      <c r="P33" s="235" t="e">
        <f>M33/(INDEX('CCSM4 yrs-day'!$B$2:$D$10, MATCH(G33,'CCSM4 yrs-day'!$A$2:$A$10,0), MATCH(H33,'CCSM4 yrs-day'!$B$1:$D$1,0)))</f>
        <v>#DIV/0!</v>
      </c>
    </row>
    <row r="34" spans="1:16" ht="13">
      <c r="A34" s="8" t="str">
        <f>'Experiment list - Runs'!A34</f>
        <v>DP</v>
      </c>
      <c r="B34" s="3" t="str">
        <f>'Experiment list - Runs'!B34</f>
        <v>core</v>
      </c>
      <c r="C34" s="3" t="str">
        <f>'Experiment list - Runs'!C34</f>
        <v>1.2</v>
      </c>
      <c r="D34" s="3">
        <f>'Experiment list - Runs'!D34</f>
        <v>3</v>
      </c>
      <c r="E34" s="2" t="str">
        <f>'Experiment list - Runs'!E34</f>
        <v>30 year initialized hindcasts &amp; predictions</v>
      </c>
      <c r="F34" s="3" t="str">
        <f>'Experiment list - Runs'!H34</f>
        <v>CVWG/Tribbia</v>
      </c>
      <c r="G34" s="3" t="str">
        <f>'Experiment list - Runs'!I34</f>
        <v>0.5x1CN</v>
      </c>
      <c r="H34" s="3" t="str">
        <f>'Experiment list - Runs'!J34</f>
        <v>ORNL</v>
      </c>
      <c r="I34" s="3">
        <f>'Experiment list - Runs'!K34</f>
        <v>1960</v>
      </c>
      <c r="J34" s="3">
        <f>'Experiment list - Runs'!L34</f>
        <v>1990</v>
      </c>
      <c r="K34" s="3" t="str">
        <f>'Experiment list - Runs'!M34</f>
        <v>0.5</v>
      </c>
      <c r="L34" s="3">
        <f>'Experiment list - Runs'!N34</f>
        <v>1</v>
      </c>
      <c r="M34" s="9">
        <f>'Experiment list - Runs'!O34</f>
        <v>30</v>
      </c>
      <c r="N34" s="9">
        <f>'Experiment list - Runs'!P34</f>
        <v>33</v>
      </c>
      <c r="O34" s="232">
        <f>M34*(INDEX('CCSM4 PEhrs-yr'!$B$2:$D$10, MATCH(G34,'CCSM4 PEhrs-yr'!$A$2:$A$10,0), MATCH(H34,'CCSM4 PEhrs-yr'!$B$1:$D$1,0)))/1000</f>
        <v>0</v>
      </c>
      <c r="P34" s="235" t="e">
        <f>M34/(INDEX('CCSM4 yrs-day'!$B$2:$D$10, MATCH(G34,'CCSM4 yrs-day'!$A$2:$A$10,0), MATCH(H34,'CCSM4 yrs-day'!$B$1:$D$1,0)))</f>
        <v>#DIV/0!</v>
      </c>
    </row>
    <row r="35" spans="1:16" ht="13">
      <c r="A35" s="8" t="str">
        <f>'Experiment list - Runs'!A35</f>
        <v>DP</v>
      </c>
      <c r="B35" s="3" t="str">
        <f>'Experiment list - Runs'!B35</f>
        <v>core</v>
      </c>
      <c r="C35" s="3" t="str">
        <f>'Experiment list - Runs'!C35</f>
        <v>1.2</v>
      </c>
      <c r="D35" s="3">
        <f>'Experiment list - Runs'!D35</f>
        <v>4</v>
      </c>
      <c r="E35" s="2" t="str">
        <f>'Experiment list - Runs'!E35</f>
        <v>30 year initialized hindcasts &amp; predictions</v>
      </c>
      <c r="F35" s="3" t="str">
        <f>'Experiment list - Runs'!H35</f>
        <v>CVWG/Tribbia</v>
      </c>
      <c r="G35" s="3" t="str">
        <f>'Experiment list - Runs'!I35</f>
        <v>0.5x1CN</v>
      </c>
      <c r="H35" s="3" t="str">
        <f>'Experiment list - Runs'!J35</f>
        <v>ORNL</v>
      </c>
      <c r="I35" s="3">
        <f>'Experiment list - Runs'!K35</f>
        <v>1980</v>
      </c>
      <c r="J35" s="3">
        <f>'Experiment list - Runs'!L35</f>
        <v>2010</v>
      </c>
      <c r="K35" s="3" t="str">
        <f>'Experiment list - Runs'!M35</f>
        <v>0.5</v>
      </c>
      <c r="L35" s="3">
        <f>'Experiment list - Runs'!N35</f>
        <v>1</v>
      </c>
      <c r="M35" s="9">
        <f>'Experiment list - Runs'!O35</f>
        <v>30</v>
      </c>
      <c r="N35" s="9">
        <f>'Experiment list - Runs'!P35</f>
        <v>34</v>
      </c>
      <c r="O35" s="232">
        <f>M35*(INDEX('CCSM4 PEhrs-yr'!$B$2:$D$10, MATCH(G35,'CCSM4 PEhrs-yr'!$A$2:$A$10,0), MATCH(H35,'CCSM4 PEhrs-yr'!$B$1:$D$1,0)))/1000</f>
        <v>0</v>
      </c>
      <c r="P35" s="235" t="e">
        <f>M35/(INDEX('CCSM4 yrs-day'!$B$2:$D$10, MATCH(G35,'CCSM4 yrs-day'!$A$2:$A$10,0), MATCH(H35,'CCSM4 yrs-day'!$B$1:$D$1,0)))</f>
        <v>#DIV/0!</v>
      </c>
    </row>
    <row r="36" spans="1:16" ht="13">
      <c r="A36" s="8" t="str">
        <f>'Experiment list - Runs'!A36</f>
        <v>DP</v>
      </c>
      <c r="B36" s="3" t="str">
        <f>'Experiment list - Runs'!B36</f>
        <v>core</v>
      </c>
      <c r="C36" s="3" t="str">
        <f>'Experiment list - Runs'!C36</f>
        <v>1.2</v>
      </c>
      <c r="D36" s="3">
        <f>'Experiment list - Runs'!D36</f>
        <v>5</v>
      </c>
      <c r="E36" s="2" t="str">
        <f>'Experiment list - Runs'!E36</f>
        <v>30 year initialized hindcasts &amp; predictions</v>
      </c>
      <c r="F36" s="3" t="str">
        <f>'Experiment list - Runs'!H36</f>
        <v>CVWG/Tribbia</v>
      </c>
      <c r="G36" s="3" t="str">
        <f>'Experiment list - Runs'!I36</f>
        <v>0.5x1CN</v>
      </c>
      <c r="H36" s="3" t="str">
        <f>'Experiment list - Runs'!J36</f>
        <v>ORNL</v>
      </c>
      <c r="I36" s="3">
        <f>'Experiment list - Runs'!K36</f>
        <v>1980</v>
      </c>
      <c r="J36" s="3">
        <f>'Experiment list - Runs'!L36</f>
        <v>2010</v>
      </c>
      <c r="K36" s="3" t="str">
        <f>'Experiment list - Runs'!M36</f>
        <v>0.5</v>
      </c>
      <c r="L36" s="3">
        <f>'Experiment list - Runs'!N36</f>
        <v>1</v>
      </c>
      <c r="M36" s="9">
        <f>'Experiment list - Runs'!O36</f>
        <v>30</v>
      </c>
      <c r="N36" s="9">
        <f>'Experiment list - Runs'!P36</f>
        <v>35</v>
      </c>
      <c r="O36" s="232">
        <f>M36*(INDEX('CCSM4 PEhrs-yr'!$B$2:$D$10, MATCH(G36,'CCSM4 PEhrs-yr'!$A$2:$A$10,0), MATCH(H36,'CCSM4 PEhrs-yr'!$B$1:$D$1,0)))/1000</f>
        <v>0</v>
      </c>
      <c r="P36" s="235" t="e">
        <f>M36/(INDEX('CCSM4 yrs-day'!$B$2:$D$10, MATCH(G36,'CCSM4 yrs-day'!$A$2:$A$10,0), MATCH(H36,'CCSM4 yrs-day'!$B$1:$D$1,0)))</f>
        <v>#DIV/0!</v>
      </c>
    </row>
    <row r="37" spans="1:16" ht="13">
      <c r="A37" s="8" t="str">
        <f>'Experiment list - Runs'!A37</f>
        <v>DP</v>
      </c>
      <c r="B37" s="3" t="str">
        <f>'Experiment list - Runs'!B37</f>
        <v>core</v>
      </c>
      <c r="C37" s="3" t="str">
        <f>'Experiment list - Runs'!C37</f>
        <v>1.2</v>
      </c>
      <c r="D37" s="3">
        <f>'Experiment list - Runs'!D37</f>
        <v>6</v>
      </c>
      <c r="E37" s="2" t="str">
        <f>'Experiment list - Runs'!E37</f>
        <v>30 year initialized hindcasts &amp; predictions</v>
      </c>
      <c r="F37" s="3" t="str">
        <f>'Experiment list - Runs'!H37</f>
        <v>CVWG/Tribbia</v>
      </c>
      <c r="G37" s="3" t="str">
        <f>'Experiment list - Runs'!I37</f>
        <v>0.5x1CN</v>
      </c>
      <c r="H37" s="3" t="str">
        <f>'Experiment list - Runs'!J37</f>
        <v>ORNL</v>
      </c>
      <c r="I37" s="3">
        <f>'Experiment list - Runs'!K37</f>
        <v>1980</v>
      </c>
      <c r="J37" s="3">
        <f>'Experiment list - Runs'!L37</f>
        <v>2010</v>
      </c>
      <c r="K37" s="3" t="str">
        <f>'Experiment list - Runs'!M37</f>
        <v>0.5</v>
      </c>
      <c r="L37" s="3">
        <f>'Experiment list - Runs'!N37</f>
        <v>1</v>
      </c>
      <c r="M37" s="9">
        <f>'Experiment list - Runs'!O37</f>
        <v>30</v>
      </c>
      <c r="N37" s="9">
        <f>'Experiment list - Runs'!P37</f>
        <v>36</v>
      </c>
      <c r="O37" s="232">
        <f>M37*(INDEX('CCSM4 PEhrs-yr'!$B$2:$D$10, MATCH(G37,'CCSM4 PEhrs-yr'!$A$2:$A$10,0), MATCH(H37,'CCSM4 PEhrs-yr'!$B$1:$D$1,0)))/1000</f>
        <v>0</v>
      </c>
      <c r="P37" s="235" t="e">
        <f>M37/(INDEX('CCSM4 yrs-day'!$B$2:$D$10, MATCH(G37,'CCSM4 yrs-day'!$A$2:$A$10,0), MATCH(H37,'CCSM4 yrs-day'!$B$1:$D$1,0)))</f>
        <v>#DIV/0!</v>
      </c>
    </row>
    <row r="38" spans="1:16" ht="13">
      <c r="A38" s="8" t="str">
        <f>'Experiment list - Runs'!A38</f>
        <v>DP</v>
      </c>
      <c r="B38" s="3" t="str">
        <f>'Experiment list - Runs'!B38</f>
        <v>core</v>
      </c>
      <c r="C38" s="3" t="str">
        <f>'Experiment list - Runs'!C38</f>
        <v>1.2</v>
      </c>
      <c r="D38" s="3">
        <f>'Experiment list - Runs'!D38</f>
        <v>7</v>
      </c>
      <c r="E38" s="2" t="str">
        <f>'Experiment list - Runs'!E38</f>
        <v>30 year initialized hindcasts &amp; predictions</v>
      </c>
      <c r="F38" s="3" t="str">
        <f>'Experiment list - Runs'!H38</f>
        <v>CVWG/Tribbia</v>
      </c>
      <c r="G38" s="3" t="str">
        <f>'Experiment list - Runs'!I38</f>
        <v>0.5x1CN</v>
      </c>
      <c r="H38" s="3" t="str">
        <f>'Experiment list - Runs'!J38</f>
        <v>ORNL</v>
      </c>
      <c r="I38" s="3">
        <f>'Experiment list - Runs'!K38</f>
        <v>2005</v>
      </c>
      <c r="J38" s="3">
        <f>'Experiment list - Runs'!L38</f>
        <v>2035</v>
      </c>
      <c r="K38" s="3" t="str">
        <f>'Experiment list - Runs'!M38</f>
        <v>0.5</v>
      </c>
      <c r="L38" s="3">
        <f>'Experiment list - Runs'!N38</f>
        <v>1</v>
      </c>
      <c r="M38" s="9">
        <f>'Experiment list - Runs'!O38</f>
        <v>30</v>
      </c>
      <c r="N38" s="9">
        <f>'Experiment list - Runs'!P38</f>
        <v>37</v>
      </c>
      <c r="O38" s="232">
        <f>M38*(INDEX('CCSM4 PEhrs-yr'!$B$2:$D$10, MATCH(G38,'CCSM4 PEhrs-yr'!$A$2:$A$10,0), MATCH(H38,'CCSM4 PEhrs-yr'!$B$1:$D$1,0)))/1000</f>
        <v>0</v>
      </c>
      <c r="P38" s="235" t="e">
        <f>M38/(INDEX('CCSM4 yrs-day'!$B$2:$D$10, MATCH(G38,'CCSM4 yrs-day'!$A$2:$A$10,0), MATCH(H38,'CCSM4 yrs-day'!$B$1:$D$1,0)))</f>
        <v>#DIV/0!</v>
      </c>
    </row>
    <row r="39" spans="1:16" ht="13">
      <c r="A39" s="8" t="str">
        <f>'Experiment list - Runs'!A39</f>
        <v>DP</v>
      </c>
      <c r="B39" s="3" t="str">
        <f>'Experiment list - Runs'!B39</f>
        <v>core</v>
      </c>
      <c r="C39" s="3" t="str">
        <f>'Experiment list - Runs'!C39</f>
        <v>1.2</v>
      </c>
      <c r="D39" s="3">
        <f>'Experiment list - Runs'!D39</f>
        <v>8</v>
      </c>
      <c r="E39" s="2" t="str">
        <f>'Experiment list - Runs'!E39</f>
        <v>30 year initialized hindcasts &amp; predictions</v>
      </c>
      <c r="F39" s="3" t="str">
        <f>'Experiment list - Runs'!H39</f>
        <v>CVWG/Tribbia</v>
      </c>
      <c r="G39" s="3" t="str">
        <f>'Experiment list - Runs'!I39</f>
        <v>0.5x1CN</v>
      </c>
      <c r="H39" s="3" t="str">
        <f>'Experiment list - Runs'!J39</f>
        <v>ORNL</v>
      </c>
      <c r="I39" s="3">
        <f>'Experiment list - Runs'!K39</f>
        <v>2005</v>
      </c>
      <c r="J39" s="3">
        <f>'Experiment list - Runs'!L39</f>
        <v>2035</v>
      </c>
      <c r="K39" s="3" t="str">
        <f>'Experiment list - Runs'!M39</f>
        <v>0.5</v>
      </c>
      <c r="L39" s="3">
        <f>'Experiment list - Runs'!N39</f>
        <v>1</v>
      </c>
      <c r="M39" s="9">
        <f>'Experiment list - Runs'!O39</f>
        <v>30</v>
      </c>
      <c r="N39" s="9">
        <f>'Experiment list - Runs'!P39</f>
        <v>38</v>
      </c>
      <c r="O39" s="232">
        <f>M39*(INDEX('CCSM4 PEhrs-yr'!$B$2:$D$10, MATCH(G39,'CCSM4 PEhrs-yr'!$A$2:$A$10,0), MATCH(H39,'CCSM4 PEhrs-yr'!$B$1:$D$1,0)))/1000</f>
        <v>0</v>
      </c>
      <c r="P39" s="235" t="e">
        <f>M39/(INDEX('CCSM4 yrs-day'!$B$2:$D$10, MATCH(G39,'CCSM4 yrs-day'!$A$2:$A$10,0), MATCH(H39,'CCSM4 yrs-day'!$B$1:$D$1,0)))</f>
        <v>#DIV/0!</v>
      </c>
    </row>
    <row r="40" spans="1:16" ht="13">
      <c r="A40" s="8" t="str">
        <f>'Experiment list - Runs'!A40</f>
        <v>DP</v>
      </c>
      <c r="B40" s="3" t="str">
        <f>'Experiment list - Runs'!B40</f>
        <v>core</v>
      </c>
      <c r="C40" s="3" t="str">
        <f>'Experiment list - Runs'!C40</f>
        <v>1.2</v>
      </c>
      <c r="D40" s="3">
        <f>'Experiment list - Runs'!D40</f>
        <v>9</v>
      </c>
      <c r="E40" s="2" t="str">
        <f>'Experiment list - Runs'!E40</f>
        <v>30 year initialized hindcasts &amp; predictions</v>
      </c>
      <c r="F40" s="3" t="str">
        <f>'Experiment list - Runs'!H40</f>
        <v>CVWG/Tribbia</v>
      </c>
      <c r="G40" s="3" t="str">
        <f>'Experiment list - Runs'!I40</f>
        <v>0.5x1CN</v>
      </c>
      <c r="H40" s="3" t="str">
        <f>'Experiment list - Runs'!J40</f>
        <v>ORNL</v>
      </c>
      <c r="I40" s="3">
        <f>'Experiment list - Runs'!K40</f>
        <v>2005</v>
      </c>
      <c r="J40" s="3">
        <f>'Experiment list - Runs'!L40</f>
        <v>2035</v>
      </c>
      <c r="K40" s="3" t="str">
        <f>'Experiment list - Runs'!M40</f>
        <v>0.5</v>
      </c>
      <c r="L40" s="3">
        <f>'Experiment list - Runs'!N40</f>
        <v>1</v>
      </c>
      <c r="M40" s="9">
        <f>'Experiment list - Runs'!O40</f>
        <v>30</v>
      </c>
      <c r="N40" s="9">
        <f>'Experiment list - Runs'!P40</f>
        <v>39</v>
      </c>
      <c r="O40" s="232">
        <f>M40*(INDEX('CCSM4 PEhrs-yr'!$B$2:$D$10, MATCH(G40,'CCSM4 PEhrs-yr'!$A$2:$A$10,0), MATCH(H40,'CCSM4 PEhrs-yr'!$B$1:$D$1,0)))/1000</f>
        <v>0</v>
      </c>
      <c r="P40" s="235" t="e">
        <f>M40/(INDEX('CCSM4 yrs-day'!$B$2:$D$10, MATCH(G40,'CCSM4 yrs-day'!$A$2:$A$10,0), MATCH(H40,'CCSM4 yrs-day'!$B$1:$D$1,0)))</f>
        <v>#DIV/0!</v>
      </c>
    </row>
    <row r="41" spans="1:16" ht="13">
      <c r="A41" s="8" t="str">
        <f>'Experiment list - Runs'!A41</f>
        <v>DP</v>
      </c>
      <c r="B41" s="3" t="str">
        <f>'Experiment list - Runs'!B41</f>
        <v>tier1</v>
      </c>
      <c r="C41" s="3" t="str">
        <f>'Experiment list - Runs'!C41</f>
        <v>1.1-E</v>
      </c>
      <c r="D41" s="3">
        <f>'Experiment list - Runs'!D41</f>
        <v>31</v>
      </c>
      <c r="E41" s="2" t="str">
        <f>'Experiment list - Runs'!E41</f>
        <v>Add’l 10 year initialized hindcasts &amp; predictions</v>
      </c>
      <c r="F41" s="3" t="str">
        <f>'Experiment list - Runs'!H41</f>
        <v>CVWG/Tribbia</v>
      </c>
      <c r="G41" s="3" t="str">
        <f>'Experiment list - Runs'!I41</f>
        <v>0.5x1CN</v>
      </c>
      <c r="H41" s="3" t="str">
        <f>'Experiment list - Runs'!J41</f>
        <v>ORNL</v>
      </c>
      <c r="I41" s="3">
        <f>'Experiment list - Runs'!K41</f>
        <v>1960</v>
      </c>
      <c r="J41" s="3">
        <f>'Experiment list - Runs'!L41</f>
        <v>1970</v>
      </c>
      <c r="K41" s="3" t="str">
        <f>'Experiment list - Runs'!M41</f>
        <v>0.5</v>
      </c>
      <c r="L41" s="3">
        <f>'Experiment list - Runs'!N41</f>
        <v>1</v>
      </c>
      <c r="M41" s="9">
        <f>'Experiment list - Runs'!O41</f>
        <v>10</v>
      </c>
      <c r="N41" s="9">
        <f>'Experiment list - Runs'!P41</f>
        <v>40</v>
      </c>
      <c r="O41" s="232">
        <f>M41*(INDEX('CCSM4 PEhrs-yr'!$B$2:$D$10, MATCH(G41,'CCSM4 PEhrs-yr'!$A$2:$A$10,0), MATCH(H41,'CCSM4 PEhrs-yr'!$B$1:$D$1,0)))/1000</f>
        <v>0</v>
      </c>
      <c r="P41" s="235" t="e">
        <f>M41/(INDEX('CCSM4 yrs-day'!$B$2:$D$10, MATCH(G41,'CCSM4 yrs-day'!$A$2:$A$10,0), MATCH(H41,'CCSM4 yrs-day'!$B$1:$D$1,0)))</f>
        <v>#DIV/0!</v>
      </c>
    </row>
    <row r="42" spans="1:16" ht="13">
      <c r="A42" s="8" t="str">
        <f>'Experiment list - Runs'!A42</f>
        <v>DP</v>
      </c>
      <c r="B42" s="3" t="str">
        <f>'Experiment list - Runs'!B42</f>
        <v>tier1</v>
      </c>
      <c r="C42" s="3" t="str">
        <f>'Experiment list - Runs'!C42</f>
        <v>1.1-E</v>
      </c>
      <c r="D42" s="3">
        <f>'Experiment list - Runs'!D42</f>
        <v>32</v>
      </c>
      <c r="E42" s="2" t="str">
        <f>'Experiment list - Runs'!E42</f>
        <v>Add’l 10 year initialized hindcasts &amp; predictions</v>
      </c>
      <c r="F42" s="3" t="str">
        <f>'Experiment list - Runs'!H42</f>
        <v>CVWG/Tribbia</v>
      </c>
      <c r="G42" s="3" t="str">
        <f>'Experiment list - Runs'!I42</f>
        <v>0.5x1CN</v>
      </c>
      <c r="H42" s="3" t="str">
        <f>'Experiment list - Runs'!J42</f>
        <v>ORNL</v>
      </c>
      <c r="I42" s="3">
        <f>'Experiment list - Runs'!K42</f>
        <v>1960</v>
      </c>
      <c r="J42" s="3">
        <f>'Experiment list - Runs'!L42</f>
        <v>1970</v>
      </c>
      <c r="K42" s="3" t="str">
        <f>'Experiment list - Runs'!M42</f>
        <v>0.5</v>
      </c>
      <c r="L42" s="3">
        <f>'Experiment list - Runs'!N42</f>
        <v>1</v>
      </c>
      <c r="M42" s="9">
        <f>'Experiment list - Runs'!O42</f>
        <v>10</v>
      </c>
      <c r="N42" s="9">
        <f>'Experiment list - Runs'!P42</f>
        <v>41</v>
      </c>
      <c r="O42" s="232">
        <f>M42*(INDEX('CCSM4 PEhrs-yr'!$B$2:$D$10, MATCH(G42,'CCSM4 PEhrs-yr'!$A$2:$A$10,0), MATCH(H42,'CCSM4 PEhrs-yr'!$B$1:$D$1,0)))/1000</f>
        <v>0</v>
      </c>
      <c r="P42" s="235" t="e">
        <f>M42/(INDEX('CCSM4 yrs-day'!$B$2:$D$10, MATCH(G42,'CCSM4 yrs-day'!$A$2:$A$10,0), MATCH(H42,'CCSM4 yrs-day'!$B$1:$D$1,0)))</f>
        <v>#DIV/0!</v>
      </c>
    </row>
    <row r="43" spans="1:16" ht="13">
      <c r="A43" s="8" t="str">
        <f>'Experiment list - Runs'!A43</f>
        <v>DP</v>
      </c>
      <c r="B43" s="3" t="str">
        <f>'Experiment list - Runs'!B43</f>
        <v>tier1</v>
      </c>
      <c r="C43" s="3" t="str">
        <f>'Experiment list - Runs'!C43</f>
        <v>1.1-E</v>
      </c>
      <c r="D43" s="3">
        <f>'Experiment list - Runs'!D43</f>
        <v>33</v>
      </c>
      <c r="E43" s="2" t="str">
        <f>'Experiment list - Runs'!E43</f>
        <v>Add’l 10 year initialized hindcasts &amp; predictions</v>
      </c>
      <c r="F43" s="3" t="str">
        <f>'Experiment list - Runs'!H43</f>
        <v>CVWG/Tribbia</v>
      </c>
      <c r="G43" s="3" t="str">
        <f>'Experiment list - Runs'!I43</f>
        <v>0.5x1CN</v>
      </c>
      <c r="H43" s="3" t="str">
        <f>'Experiment list - Runs'!J43</f>
        <v>ORNL</v>
      </c>
      <c r="I43" s="3">
        <f>'Experiment list - Runs'!K43</f>
        <v>1960</v>
      </c>
      <c r="J43" s="3">
        <f>'Experiment list - Runs'!L43</f>
        <v>1970</v>
      </c>
      <c r="K43" s="3" t="str">
        <f>'Experiment list - Runs'!M43</f>
        <v>0.5</v>
      </c>
      <c r="L43" s="3">
        <f>'Experiment list - Runs'!N43</f>
        <v>1</v>
      </c>
      <c r="M43" s="9">
        <f>'Experiment list - Runs'!O43</f>
        <v>10</v>
      </c>
      <c r="N43" s="9">
        <f>'Experiment list - Runs'!P43</f>
        <v>42</v>
      </c>
      <c r="O43" s="232">
        <f>M43*(INDEX('CCSM4 PEhrs-yr'!$B$2:$D$10, MATCH(G43,'CCSM4 PEhrs-yr'!$A$2:$A$10,0), MATCH(H43,'CCSM4 PEhrs-yr'!$B$1:$D$1,0)))/1000</f>
        <v>0</v>
      </c>
      <c r="P43" s="235" t="e">
        <f>M43/(INDEX('CCSM4 yrs-day'!$B$2:$D$10, MATCH(G43,'CCSM4 yrs-day'!$A$2:$A$10,0), MATCH(H43,'CCSM4 yrs-day'!$B$1:$D$1,0)))</f>
        <v>#DIV/0!</v>
      </c>
    </row>
    <row r="44" spans="1:16" ht="13">
      <c r="A44" s="8" t="str">
        <f>'Experiment list - Runs'!A44</f>
        <v>DP</v>
      </c>
      <c r="B44" s="3" t="str">
        <f>'Experiment list - Runs'!B44</f>
        <v>tier1</v>
      </c>
      <c r="C44" s="3" t="str">
        <f>'Experiment list - Runs'!C44</f>
        <v>1.1-E</v>
      </c>
      <c r="D44" s="3">
        <f>'Experiment list - Runs'!D44</f>
        <v>34</v>
      </c>
      <c r="E44" s="2" t="str">
        <f>'Experiment list - Runs'!E44</f>
        <v>Add’l 10 year initialized hindcasts &amp; predictions</v>
      </c>
      <c r="F44" s="3" t="str">
        <f>'Experiment list - Runs'!H44</f>
        <v>CVWG/Tribbia</v>
      </c>
      <c r="G44" s="3" t="str">
        <f>'Experiment list - Runs'!I44</f>
        <v>0.5x1CN</v>
      </c>
      <c r="H44" s="3" t="str">
        <f>'Experiment list - Runs'!J44</f>
        <v>ORNL</v>
      </c>
      <c r="I44" s="3">
        <f>'Experiment list - Runs'!K44</f>
        <v>1960</v>
      </c>
      <c r="J44" s="3">
        <f>'Experiment list - Runs'!L44</f>
        <v>1970</v>
      </c>
      <c r="K44" s="3" t="str">
        <f>'Experiment list - Runs'!M44</f>
        <v>0.5</v>
      </c>
      <c r="L44" s="3">
        <f>'Experiment list - Runs'!N44</f>
        <v>1</v>
      </c>
      <c r="M44" s="9">
        <f>'Experiment list - Runs'!O44</f>
        <v>10</v>
      </c>
      <c r="N44" s="9">
        <f>'Experiment list - Runs'!P44</f>
        <v>43</v>
      </c>
      <c r="O44" s="232">
        <f>M44*(INDEX('CCSM4 PEhrs-yr'!$B$2:$D$10, MATCH(G44,'CCSM4 PEhrs-yr'!$A$2:$A$10,0), MATCH(H44,'CCSM4 PEhrs-yr'!$B$1:$D$1,0)))/1000</f>
        <v>0</v>
      </c>
      <c r="P44" s="235" t="e">
        <f>M44/(INDEX('CCSM4 yrs-day'!$B$2:$D$10, MATCH(G44,'CCSM4 yrs-day'!$A$2:$A$10,0), MATCH(H44,'CCSM4 yrs-day'!$B$1:$D$1,0)))</f>
        <v>#DIV/0!</v>
      </c>
    </row>
    <row r="45" spans="1:16" ht="13">
      <c r="A45" s="8" t="str">
        <f>'Experiment list - Runs'!A45</f>
        <v>DP</v>
      </c>
      <c r="B45" s="3" t="str">
        <f>'Experiment list - Runs'!B45</f>
        <v>tier1</v>
      </c>
      <c r="C45" s="3" t="str">
        <f>'Experiment list - Runs'!C45</f>
        <v>1.1-E</v>
      </c>
      <c r="D45" s="3">
        <f>'Experiment list - Runs'!D45</f>
        <v>35</v>
      </c>
      <c r="E45" s="2" t="str">
        <f>'Experiment list - Runs'!E45</f>
        <v>Add’l 10 year initialized hindcasts &amp; predictions</v>
      </c>
      <c r="F45" s="3" t="str">
        <f>'Experiment list - Runs'!H45</f>
        <v>CVWG/Tribbia</v>
      </c>
      <c r="G45" s="3" t="str">
        <f>'Experiment list - Runs'!I45</f>
        <v>0.5x1CN</v>
      </c>
      <c r="H45" s="3" t="str">
        <f>'Experiment list - Runs'!J45</f>
        <v>ORNL</v>
      </c>
      <c r="I45" s="3">
        <f>'Experiment list - Runs'!K45</f>
        <v>1960</v>
      </c>
      <c r="J45" s="3">
        <f>'Experiment list - Runs'!L45</f>
        <v>1970</v>
      </c>
      <c r="K45" s="3" t="str">
        <f>'Experiment list - Runs'!M45</f>
        <v>0.5</v>
      </c>
      <c r="L45" s="3">
        <f>'Experiment list - Runs'!N45</f>
        <v>1</v>
      </c>
      <c r="M45" s="9">
        <f>'Experiment list - Runs'!O45</f>
        <v>10</v>
      </c>
      <c r="N45" s="9">
        <f>'Experiment list - Runs'!P45</f>
        <v>44</v>
      </c>
      <c r="O45" s="232">
        <f>M45*(INDEX('CCSM4 PEhrs-yr'!$B$2:$D$10, MATCH(G45,'CCSM4 PEhrs-yr'!$A$2:$A$10,0), MATCH(H45,'CCSM4 PEhrs-yr'!$B$1:$D$1,0)))/1000</f>
        <v>0</v>
      </c>
      <c r="P45" s="235" t="e">
        <f>M45/(INDEX('CCSM4 yrs-day'!$B$2:$D$10, MATCH(G45,'CCSM4 yrs-day'!$A$2:$A$10,0), MATCH(H45,'CCSM4 yrs-day'!$B$1:$D$1,0)))</f>
        <v>#DIV/0!</v>
      </c>
    </row>
    <row r="46" spans="1:16" ht="13">
      <c r="A46" s="8" t="str">
        <f>'Experiment list - Runs'!A46</f>
        <v>DP</v>
      </c>
      <c r="B46" s="3" t="str">
        <f>'Experiment list - Runs'!B46</f>
        <v>tier1</v>
      </c>
      <c r="C46" s="3" t="str">
        <f>'Experiment list - Runs'!C46</f>
        <v>1.1-E</v>
      </c>
      <c r="D46" s="3">
        <f>'Experiment list - Runs'!D46</f>
        <v>36</v>
      </c>
      <c r="E46" s="2" t="str">
        <f>'Experiment list - Runs'!E46</f>
        <v>Add’l 10 year initialized hindcasts &amp; predictions</v>
      </c>
      <c r="F46" s="3" t="str">
        <f>'Experiment list - Runs'!H46</f>
        <v>CVWG/Tribbia</v>
      </c>
      <c r="G46" s="3" t="str">
        <f>'Experiment list - Runs'!I46</f>
        <v>0.5x1CN</v>
      </c>
      <c r="H46" s="3" t="str">
        <f>'Experiment list - Runs'!J46</f>
        <v>ORNL</v>
      </c>
      <c r="I46" s="3">
        <f>'Experiment list - Runs'!K46</f>
        <v>1960</v>
      </c>
      <c r="J46" s="3">
        <f>'Experiment list - Runs'!L46</f>
        <v>1970</v>
      </c>
      <c r="K46" s="3" t="str">
        <f>'Experiment list - Runs'!M46</f>
        <v>0.5</v>
      </c>
      <c r="L46" s="3">
        <f>'Experiment list - Runs'!N46</f>
        <v>1</v>
      </c>
      <c r="M46" s="9">
        <f>'Experiment list - Runs'!O46</f>
        <v>10</v>
      </c>
      <c r="N46" s="9">
        <f>'Experiment list - Runs'!P46</f>
        <v>45</v>
      </c>
      <c r="O46" s="232">
        <f>M46*(INDEX('CCSM4 PEhrs-yr'!$B$2:$D$10, MATCH(G46,'CCSM4 PEhrs-yr'!$A$2:$A$10,0), MATCH(H46,'CCSM4 PEhrs-yr'!$B$1:$D$1,0)))/1000</f>
        <v>0</v>
      </c>
      <c r="P46" s="235" t="e">
        <f>M46/(INDEX('CCSM4 yrs-day'!$B$2:$D$10, MATCH(G46,'CCSM4 yrs-day'!$A$2:$A$10,0), MATCH(H46,'CCSM4 yrs-day'!$B$1:$D$1,0)))</f>
        <v>#DIV/0!</v>
      </c>
    </row>
    <row r="47" spans="1:16" ht="13">
      <c r="A47" s="8" t="str">
        <f>'Experiment list - Runs'!A47</f>
        <v>DP</v>
      </c>
      <c r="B47" s="3" t="str">
        <f>'Experiment list - Runs'!B47</f>
        <v>tier1</v>
      </c>
      <c r="C47" s="3" t="str">
        <f>'Experiment list - Runs'!C47</f>
        <v>1.1-E</v>
      </c>
      <c r="D47" s="3">
        <f>'Experiment list - Runs'!D47</f>
        <v>37</v>
      </c>
      <c r="E47" s="2" t="str">
        <f>'Experiment list - Runs'!E47</f>
        <v>Add’l 10 year initialized hindcasts &amp; predictions</v>
      </c>
      <c r="F47" s="3" t="str">
        <f>'Experiment list - Runs'!H47</f>
        <v>CVWG/Tribbia</v>
      </c>
      <c r="G47" s="3" t="str">
        <f>'Experiment list - Runs'!I47</f>
        <v>0.5x1CN</v>
      </c>
      <c r="H47" s="3" t="str">
        <f>'Experiment list - Runs'!J47</f>
        <v>ORNL</v>
      </c>
      <c r="I47" s="3">
        <f>'Experiment list - Runs'!K47</f>
        <v>1960</v>
      </c>
      <c r="J47" s="3">
        <f>'Experiment list - Runs'!L47</f>
        <v>1970</v>
      </c>
      <c r="K47" s="3" t="str">
        <f>'Experiment list - Runs'!M47</f>
        <v>0.5</v>
      </c>
      <c r="L47" s="3">
        <f>'Experiment list - Runs'!N47</f>
        <v>1</v>
      </c>
      <c r="M47" s="9">
        <f>'Experiment list - Runs'!O47</f>
        <v>10</v>
      </c>
      <c r="N47" s="9">
        <f>'Experiment list - Runs'!P47</f>
        <v>46</v>
      </c>
      <c r="O47" s="232">
        <f>M47*(INDEX('CCSM4 PEhrs-yr'!$B$2:$D$10, MATCH(G47,'CCSM4 PEhrs-yr'!$A$2:$A$10,0), MATCH(H47,'CCSM4 PEhrs-yr'!$B$1:$D$1,0)))/1000</f>
        <v>0</v>
      </c>
      <c r="P47" s="235" t="e">
        <f>M47/(INDEX('CCSM4 yrs-day'!$B$2:$D$10, MATCH(G47,'CCSM4 yrs-day'!$A$2:$A$10,0), MATCH(H47,'CCSM4 yrs-day'!$B$1:$D$1,0)))</f>
        <v>#DIV/0!</v>
      </c>
    </row>
    <row r="48" spans="1:16" ht="13">
      <c r="A48" s="8" t="str">
        <f>'Experiment list - Runs'!A48</f>
        <v>DP</v>
      </c>
      <c r="B48" s="3" t="str">
        <f>'Experiment list - Runs'!B48</f>
        <v>tier1</v>
      </c>
      <c r="C48" s="3" t="str">
        <f>'Experiment list - Runs'!C48</f>
        <v>1.1-E</v>
      </c>
      <c r="D48" s="3">
        <f>'Experiment list - Runs'!D48</f>
        <v>38</v>
      </c>
      <c r="E48" s="2" t="str">
        <f>'Experiment list - Runs'!E48</f>
        <v>Add’l 10 year initialized hindcasts &amp; predictions</v>
      </c>
      <c r="F48" s="3" t="str">
        <f>'Experiment list - Runs'!H48</f>
        <v>CVWG/Tribbia</v>
      </c>
      <c r="G48" s="3" t="str">
        <f>'Experiment list - Runs'!I48</f>
        <v>0.5x1CN</v>
      </c>
      <c r="H48" s="3" t="str">
        <f>'Experiment list - Runs'!J48</f>
        <v>ORNL</v>
      </c>
      <c r="I48" s="3">
        <f>'Experiment list - Runs'!K48</f>
        <v>1965</v>
      </c>
      <c r="J48" s="3">
        <f>'Experiment list - Runs'!L48</f>
        <v>1975</v>
      </c>
      <c r="K48" s="3" t="str">
        <f>'Experiment list - Runs'!M48</f>
        <v>0.5</v>
      </c>
      <c r="L48" s="3">
        <f>'Experiment list - Runs'!N48</f>
        <v>1</v>
      </c>
      <c r="M48" s="9">
        <f>'Experiment list - Runs'!O48</f>
        <v>10</v>
      </c>
      <c r="N48" s="9">
        <f>'Experiment list - Runs'!P48</f>
        <v>47</v>
      </c>
      <c r="O48" s="232">
        <f>M48*(INDEX('CCSM4 PEhrs-yr'!$B$2:$D$10, MATCH(G48,'CCSM4 PEhrs-yr'!$A$2:$A$10,0), MATCH(H48,'CCSM4 PEhrs-yr'!$B$1:$D$1,0)))/1000</f>
        <v>0</v>
      </c>
      <c r="P48" s="235" t="e">
        <f>M48/(INDEX('CCSM4 yrs-day'!$B$2:$D$10, MATCH(G48,'CCSM4 yrs-day'!$A$2:$A$10,0), MATCH(H48,'CCSM4 yrs-day'!$B$1:$D$1,0)))</f>
        <v>#DIV/0!</v>
      </c>
    </row>
    <row r="49" spans="1:16" ht="13">
      <c r="A49" s="8" t="str">
        <f>'Experiment list - Runs'!A49</f>
        <v>DP</v>
      </c>
      <c r="B49" s="3" t="str">
        <f>'Experiment list - Runs'!B49</f>
        <v>tier1</v>
      </c>
      <c r="C49" s="3" t="str">
        <f>'Experiment list - Runs'!C49</f>
        <v>1.1-E</v>
      </c>
      <c r="D49" s="3">
        <f>'Experiment list - Runs'!D49</f>
        <v>39</v>
      </c>
      <c r="E49" s="2" t="str">
        <f>'Experiment list - Runs'!E49</f>
        <v>Add’l 10 year initialized hindcasts &amp; predictions</v>
      </c>
      <c r="F49" s="3" t="str">
        <f>'Experiment list - Runs'!H49</f>
        <v>CVWG/Tribbia</v>
      </c>
      <c r="G49" s="3" t="str">
        <f>'Experiment list - Runs'!I49</f>
        <v>0.5x1CN</v>
      </c>
      <c r="H49" s="3" t="str">
        <f>'Experiment list - Runs'!J49</f>
        <v>ORNL</v>
      </c>
      <c r="I49" s="3">
        <f>'Experiment list - Runs'!K49</f>
        <v>1965</v>
      </c>
      <c r="J49" s="3">
        <f>'Experiment list - Runs'!L49</f>
        <v>1975</v>
      </c>
      <c r="K49" s="3" t="str">
        <f>'Experiment list - Runs'!M49</f>
        <v>0.5</v>
      </c>
      <c r="L49" s="3">
        <f>'Experiment list - Runs'!N49</f>
        <v>1</v>
      </c>
      <c r="M49" s="9">
        <f>'Experiment list - Runs'!O49</f>
        <v>10</v>
      </c>
      <c r="N49" s="9">
        <f>'Experiment list - Runs'!P49</f>
        <v>48</v>
      </c>
      <c r="O49" s="232">
        <f>M49*(INDEX('CCSM4 PEhrs-yr'!$B$2:$D$10, MATCH(G49,'CCSM4 PEhrs-yr'!$A$2:$A$10,0), MATCH(H49,'CCSM4 PEhrs-yr'!$B$1:$D$1,0)))/1000</f>
        <v>0</v>
      </c>
      <c r="P49" s="235" t="e">
        <f>M49/(INDEX('CCSM4 yrs-day'!$B$2:$D$10, MATCH(G49,'CCSM4 yrs-day'!$A$2:$A$10,0), MATCH(H49,'CCSM4 yrs-day'!$B$1:$D$1,0)))</f>
        <v>#DIV/0!</v>
      </c>
    </row>
    <row r="50" spans="1:16" ht="13">
      <c r="A50" s="8" t="str">
        <f>'Experiment list - Runs'!A50</f>
        <v>DP</v>
      </c>
      <c r="B50" s="3" t="str">
        <f>'Experiment list - Runs'!B50</f>
        <v>tier1</v>
      </c>
      <c r="C50" s="3" t="str">
        <f>'Experiment list - Runs'!C50</f>
        <v>1.1-E</v>
      </c>
      <c r="D50" s="3">
        <f>'Experiment list - Runs'!D50</f>
        <v>40</v>
      </c>
      <c r="E50" s="2" t="str">
        <f>'Experiment list - Runs'!E50</f>
        <v>Add’l 10 year initialized hindcasts &amp; predictions</v>
      </c>
      <c r="F50" s="3" t="str">
        <f>'Experiment list - Runs'!H50</f>
        <v>CVWG/Tribbia</v>
      </c>
      <c r="G50" s="3" t="str">
        <f>'Experiment list - Runs'!I50</f>
        <v>0.5x1CN</v>
      </c>
      <c r="H50" s="3" t="str">
        <f>'Experiment list - Runs'!J50</f>
        <v>ORNL</v>
      </c>
      <c r="I50" s="3">
        <f>'Experiment list - Runs'!K50</f>
        <v>1965</v>
      </c>
      <c r="J50" s="3">
        <f>'Experiment list - Runs'!L50</f>
        <v>1975</v>
      </c>
      <c r="K50" s="3" t="str">
        <f>'Experiment list - Runs'!M50</f>
        <v>0.5</v>
      </c>
      <c r="L50" s="3">
        <f>'Experiment list - Runs'!N50</f>
        <v>1</v>
      </c>
      <c r="M50" s="9">
        <f>'Experiment list - Runs'!O50</f>
        <v>10</v>
      </c>
      <c r="N50" s="9">
        <f>'Experiment list - Runs'!P50</f>
        <v>49</v>
      </c>
      <c r="O50" s="232">
        <f>M50*(INDEX('CCSM4 PEhrs-yr'!$B$2:$D$10, MATCH(G50,'CCSM4 PEhrs-yr'!$A$2:$A$10,0), MATCH(H50,'CCSM4 PEhrs-yr'!$B$1:$D$1,0)))/1000</f>
        <v>0</v>
      </c>
      <c r="P50" s="235" t="e">
        <f>M50/(INDEX('CCSM4 yrs-day'!$B$2:$D$10, MATCH(G50,'CCSM4 yrs-day'!$A$2:$A$10,0), MATCH(H50,'CCSM4 yrs-day'!$B$1:$D$1,0)))</f>
        <v>#DIV/0!</v>
      </c>
    </row>
    <row r="51" spans="1:16" ht="13">
      <c r="A51" s="8" t="str">
        <f>'Experiment list - Runs'!A51</f>
        <v>DP</v>
      </c>
      <c r="B51" s="3" t="str">
        <f>'Experiment list - Runs'!B51</f>
        <v>tier1</v>
      </c>
      <c r="C51" s="3" t="str">
        <f>'Experiment list - Runs'!C51</f>
        <v>1.1-E</v>
      </c>
      <c r="D51" s="3">
        <f>'Experiment list - Runs'!D51</f>
        <v>41</v>
      </c>
      <c r="E51" s="2" t="str">
        <f>'Experiment list - Runs'!E51</f>
        <v>Add’l 10 year initialized hindcasts &amp; predictions</v>
      </c>
      <c r="F51" s="3" t="str">
        <f>'Experiment list - Runs'!H51</f>
        <v>CVWG/Tribbia</v>
      </c>
      <c r="G51" s="3" t="str">
        <f>'Experiment list - Runs'!I51</f>
        <v>0.5x1CN</v>
      </c>
      <c r="H51" s="3" t="str">
        <f>'Experiment list - Runs'!J51</f>
        <v>ORNL</v>
      </c>
      <c r="I51" s="3">
        <f>'Experiment list - Runs'!K51</f>
        <v>1965</v>
      </c>
      <c r="J51" s="3">
        <f>'Experiment list - Runs'!L51</f>
        <v>1975</v>
      </c>
      <c r="K51" s="3" t="str">
        <f>'Experiment list - Runs'!M51</f>
        <v>0.5</v>
      </c>
      <c r="L51" s="3">
        <f>'Experiment list - Runs'!N51</f>
        <v>1</v>
      </c>
      <c r="M51" s="9">
        <f>'Experiment list - Runs'!O51</f>
        <v>10</v>
      </c>
      <c r="N51" s="9">
        <f>'Experiment list - Runs'!P51</f>
        <v>50</v>
      </c>
      <c r="O51" s="232">
        <f>M51*(INDEX('CCSM4 PEhrs-yr'!$B$2:$D$10, MATCH(G51,'CCSM4 PEhrs-yr'!$A$2:$A$10,0), MATCH(H51,'CCSM4 PEhrs-yr'!$B$1:$D$1,0)))/1000</f>
        <v>0</v>
      </c>
      <c r="P51" s="235" t="e">
        <f>M51/(INDEX('CCSM4 yrs-day'!$B$2:$D$10, MATCH(G51,'CCSM4 yrs-day'!$A$2:$A$10,0), MATCH(H51,'CCSM4 yrs-day'!$B$1:$D$1,0)))</f>
        <v>#DIV/0!</v>
      </c>
    </row>
    <row r="52" spans="1:16" ht="13">
      <c r="A52" s="8" t="str">
        <f>'Experiment list - Runs'!A52</f>
        <v>DP</v>
      </c>
      <c r="B52" s="3" t="str">
        <f>'Experiment list - Runs'!B52</f>
        <v>tier1</v>
      </c>
      <c r="C52" s="3" t="str">
        <f>'Experiment list - Runs'!C52</f>
        <v>1.1-E</v>
      </c>
      <c r="D52" s="3">
        <f>'Experiment list - Runs'!D52</f>
        <v>42</v>
      </c>
      <c r="E52" s="2" t="str">
        <f>'Experiment list - Runs'!E52</f>
        <v>Add’l 10 year initialized hindcasts &amp; predictions</v>
      </c>
      <c r="F52" s="3" t="str">
        <f>'Experiment list - Runs'!H52</f>
        <v>CVWG/Tribbia</v>
      </c>
      <c r="G52" s="3" t="str">
        <f>'Experiment list - Runs'!I52</f>
        <v>0.5x1CN</v>
      </c>
      <c r="H52" s="3" t="str">
        <f>'Experiment list - Runs'!J52</f>
        <v>ORNL</v>
      </c>
      <c r="I52" s="3">
        <f>'Experiment list - Runs'!K52</f>
        <v>1965</v>
      </c>
      <c r="J52" s="3">
        <f>'Experiment list - Runs'!L52</f>
        <v>1975</v>
      </c>
      <c r="K52" s="3" t="str">
        <f>'Experiment list - Runs'!M52</f>
        <v>0.5</v>
      </c>
      <c r="L52" s="3">
        <f>'Experiment list - Runs'!N52</f>
        <v>1</v>
      </c>
      <c r="M52" s="9">
        <f>'Experiment list - Runs'!O52</f>
        <v>10</v>
      </c>
      <c r="N52" s="9">
        <f>'Experiment list - Runs'!P52</f>
        <v>51</v>
      </c>
      <c r="O52" s="232">
        <f>M52*(INDEX('CCSM4 PEhrs-yr'!$B$2:$D$10, MATCH(G52,'CCSM4 PEhrs-yr'!$A$2:$A$10,0), MATCH(H52,'CCSM4 PEhrs-yr'!$B$1:$D$1,0)))/1000</f>
        <v>0</v>
      </c>
      <c r="P52" s="235" t="e">
        <f>M52/(INDEX('CCSM4 yrs-day'!$B$2:$D$10, MATCH(G52,'CCSM4 yrs-day'!$A$2:$A$10,0), MATCH(H52,'CCSM4 yrs-day'!$B$1:$D$1,0)))</f>
        <v>#DIV/0!</v>
      </c>
    </row>
    <row r="53" spans="1:16" ht="13">
      <c r="A53" s="8" t="str">
        <f>'Experiment list - Runs'!A53</f>
        <v>DP</v>
      </c>
      <c r="B53" s="3" t="str">
        <f>'Experiment list - Runs'!B53</f>
        <v>tier1</v>
      </c>
      <c r="C53" s="3" t="str">
        <f>'Experiment list - Runs'!C53</f>
        <v>1.1-E</v>
      </c>
      <c r="D53" s="3">
        <f>'Experiment list - Runs'!D53</f>
        <v>43</v>
      </c>
      <c r="E53" s="2" t="str">
        <f>'Experiment list - Runs'!E53</f>
        <v>Add’l 10 year initialized hindcasts &amp; predictions</v>
      </c>
      <c r="F53" s="3" t="str">
        <f>'Experiment list - Runs'!H53</f>
        <v>CVWG/Tribbia</v>
      </c>
      <c r="G53" s="3" t="str">
        <f>'Experiment list - Runs'!I53</f>
        <v>0.5x1CN</v>
      </c>
      <c r="H53" s="3" t="str">
        <f>'Experiment list - Runs'!J53</f>
        <v>ORNL</v>
      </c>
      <c r="I53" s="3">
        <f>'Experiment list - Runs'!K53</f>
        <v>1965</v>
      </c>
      <c r="J53" s="3">
        <f>'Experiment list - Runs'!L53</f>
        <v>1975</v>
      </c>
      <c r="K53" s="3" t="str">
        <f>'Experiment list - Runs'!M53</f>
        <v>0.5</v>
      </c>
      <c r="L53" s="3">
        <f>'Experiment list - Runs'!N53</f>
        <v>1</v>
      </c>
      <c r="M53" s="9">
        <f>'Experiment list - Runs'!O53</f>
        <v>10</v>
      </c>
      <c r="N53" s="9">
        <f>'Experiment list - Runs'!P53</f>
        <v>52</v>
      </c>
      <c r="O53" s="232">
        <f>M53*(INDEX('CCSM4 PEhrs-yr'!$B$2:$D$10, MATCH(G53,'CCSM4 PEhrs-yr'!$A$2:$A$10,0), MATCH(H53,'CCSM4 PEhrs-yr'!$B$1:$D$1,0)))/1000</f>
        <v>0</v>
      </c>
      <c r="P53" s="235" t="e">
        <f>M53/(INDEX('CCSM4 yrs-day'!$B$2:$D$10, MATCH(G53,'CCSM4 yrs-day'!$A$2:$A$10,0), MATCH(H53,'CCSM4 yrs-day'!$B$1:$D$1,0)))</f>
        <v>#DIV/0!</v>
      </c>
    </row>
    <row r="54" spans="1:16" ht="13">
      <c r="A54" s="8" t="str">
        <f>'Experiment list - Runs'!A54</f>
        <v>DP</v>
      </c>
      <c r="B54" s="3" t="str">
        <f>'Experiment list - Runs'!B54</f>
        <v>tier1</v>
      </c>
      <c r="C54" s="3" t="str">
        <f>'Experiment list - Runs'!C54</f>
        <v>1.1-E</v>
      </c>
      <c r="D54" s="3">
        <f>'Experiment list - Runs'!D54</f>
        <v>44</v>
      </c>
      <c r="E54" s="2" t="str">
        <f>'Experiment list - Runs'!E54</f>
        <v>Add’l 10 year initialized hindcasts &amp; predictions</v>
      </c>
      <c r="F54" s="3" t="str">
        <f>'Experiment list - Runs'!H54</f>
        <v>CVWG/Tribbia</v>
      </c>
      <c r="G54" s="3" t="str">
        <f>'Experiment list - Runs'!I54</f>
        <v>0.5x1CN</v>
      </c>
      <c r="H54" s="3" t="str">
        <f>'Experiment list - Runs'!J54</f>
        <v>ORNL</v>
      </c>
      <c r="I54" s="3">
        <f>'Experiment list - Runs'!K54</f>
        <v>1965</v>
      </c>
      <c r="J54" s="3">
        <f>'Experiment list - Runs'!L54</f>
        <v>1975</v>
      </c>
      <c r="K54" s="3" t="str">
        <f>'Experiment list - Runs'!M54</f>
        <v>0.5</v>
      </c>
      <c r="L54" s="3">
        <f>'Experiment list - Runs'!N54</f>
        <v>1</v>
      </c>
      <c r="M54" s="9">
        <f>'Experiment list - Runs'!O54</f>
        <v>10</v>
      </c>
      <c r="N54" s="9">
        <f>'Experiment list - Runs'!P54</f>
        <v>53</v>
      </c>
      <c r="O54" s="232">
        <f>M54*(INDEX('CCSM4 PEhrs-yr'!$B$2:$D$10, MATCH(G54,'CCSM4 PEhrs-yr'!$A$2:$A$10,0), MATCH(H54,'CCSM4 PEhrs-yr'!$B$1:$D$1,0)))/1000</f>
        <v>0</v>
      </c>
      <c r="P54" s="235" t="e">
        <f>M54/(INDEX('CCSM4 yrs-day'!$B$2:$D$10, MATCH(G54,'CCSM4 yrs-day'!$A$2:$A$10,0), MATCH(H54,'CCSM4 yrs-day'!$B$1:$D$1,0)))</f>
        <v>#DIV/0!</v>
      </c>
    </row>
    <row r="55" spans="1:16" ht="13">
      <c r="A55" s="8" t="str">
        <f>'Experiment list - Runs'!A55</f>
        <v>DP</v>
      </c>
      <c r="B55" s="3" t="str">
        <f>'Experiment list - Runs'!B55</f>
        <v>tier1</v>
      </c>
      <c r="C55" s="3" t="str">
        <f>'Experiment list - Runs'!C55</f>
        <v>1.1-E</v>
      </c>
      <c r="D55" s="3">
        <f>'Experiment list - Runs'!D55</f>
        <v>45</v>
      </c>
      <c r="E55" s="2" t="str">
        <f>'Experiment list - Runs'!E55</f>
        <v>Add’l 10 year initialized hindcasts &amp; predictions</v>
      </c>
      <c r="F55" s="3" t="str">
        <f>'Experiment list - Runs'!H55</f>
        <v>CVWG/Tribbia</v>
      </c>
      <c r="G55" s="3" t="str">
        <f>'Experiment list - Runs'!I55</f>
        <v>0.5x1CN</v>
      </c>
      <c r="H55" s="3" t="str">
        <f>'Experiment list - Runs'!J55</f>
        <v>ORNL</v>
      </c>
      <c r="I55" s="3">
        <f>'Experiment list - Runs'!K55</f>
        <v>1970</v>
      </c>
      <c r="J55" s="3">
        <f>'Experiment list - Runs'!L55</f>
        <v>1980</v>
      </c>
      <c r="K55" s="3" t="str">
        <f>'Experiment list - Runs'!M55</f>
        <v>0.5</v>
      </c>
      <c r="L55" s="3">
        <f>'Experiment list - Runs'!N55</f>
        <v>1</v>
      </c>
      <c r="M55" s="9">
        <f>'Experiment list - Runs'!O55</f>
        <v>10</v>
      </c>
      <c r="N55" s="9">
        <f>'Experiment list - Runs'!P55</f>
        <v>54</v>
      </c>
      <c r="O55" s="232">
        <f>M55*(INDEX('CCSM4 PEhrs-yr'!$B$2:$D$10, MATCH(G55,'CCSM4 PEhrs-yr'!$A$2:$A$10,0), MATCH(H55,'CCSM4 PEhrs-yr'!$B$1:$D$1,0)))/1000</f>
        <v>0</v>
      </c>
      <c r="P55" s="235" t="e">
        <f>M55/(INDEX('CCSM4 yrs-day'!$B$2:$D$10, MATCH(G55,'CCSM4 yrs-day'!$A$2:$A$10,0), MATCH(H55,'CCSM4 yrs-day'!$B$1:$D$1,0)))</f>
        <v>#DIV/0!</v>
      </c>
    </row>
    <row r="56" spans="1:16" ht="13">
      <c r="A56" s="8" t="str">
        <f>'Experiment list - Runs'!A56</f>
        <v>DP</v>
      </c>
      <c r="B56" s="3" t="str">
        <f>'Experiment list - Runs'!B56</f>
        <v>tier1</v>
      </c>
      <c r="C56" s="3" t="str">
        <f>'Experiment list - Runs'!C56</f>
        <v>1.1-E</v>
      </c>
      <c r="D56" s="3">
        <f>'Experiment list - Runs'!D56</f>
        <v>46</v>
      </c>
      <c r="E56" s="2" t="str">
        <f>'Experiment list - Runs'!E56</f>
        <v>Add’l 10 year initialized hindcasts &amp; predictions</v>
      </c>
      <c r="F56" s="3" t="str">
        <f>'Experiment list - Runs'!H56</f>
        <v>CVWG/Tribbia</v>
      </c>
      <c r="G56" s="3" t="str">
        <f>'Experiment list - Runs'!I56</f>
        <v>0.5x1CN</v>
      </c>
      <c r="H56" s="3" t="str">
        <f>'Experiment list - Runs'!J56</f>
        <v>ORNL</v>
      </c>
      <c r="I56" s="3">
        <f>'Experiment list - Runs'!K56</f>
        <v>1970</v>
      </c>
      <c r="J56" s="3">
        <f>'Experiment list - Runs'!L56</f>
        <v>1980</v>
      </c>
      <c r="K56" s="3" t="str">
        <f>'Experiment list - Runs'!M56</f>
        <v>0.5</v>
      </c>
      <c r="L56" s="3">
        <f>'Experiment list - Runs'!N56</f>
        <v>1</v>
      </c>
      <c r="M56" s="9">
        <f>'Experiment list - Runs'!O56</f>
        <v>10</v>
      </c>
      <c r="N56" s="9">
        <f>'Experiment list - Runs'!P56</f>
        <v>55</v>
      </c>
      <c r="O56" s="232">
        <f>M56*(INDEX('CCSM4 PEhrs-yr'!$B$2:$D$10, MATCH(G56,'CCSM4 PEhrs-yr'!$A$2:$A$10,0), MATCH(H56,'CCSM4 PEhrs-yr'!$B$1:$D$1,0)))/1000</f>
        <v>0</v>
      </c>
      <c r="P56" s="235" t="e">
        <f>M56/(INDEX('CCSM4 yrs-day'!$B$2:$D$10, MATCH(G56,'CCSM4 yrs-day'!$A$2:$A$10,0), MATCH(H56,'CCSM4 yrs-day'!$B$1:$D$1,0)))</f>
        <v>#DIV/0!</v>
      </c>
    </row>
    <row r="57" spans="1:16" ht="13">
      <c r="A57" s="8" t="str">
        <f>'Experiment list - Runs'!A57</f>
        <v>DP</v>
      </c>
      <c r="B57" s="3" t="str">
        <f>'Experiment list - Runs'!B57</f>
        <v>tier1</v>
      </c>
      <c r="C57" s="3" t="str">
        <f>'Experiment list - Runs'!C57</f>
        <v>1.1-E</v>
      </c>
      <c r="D57" s="3">
        <f>'Experiment list - Runs'!D57</f>
        <v>47</v>
      </c>
      <c r="E57" s="2" t="str">
        <f>'Experiment list - Runs'!E57</f>
        <v>Add’l 10 year initialized hindcasts &amp; predictions</v>
      </c>
      <c r="F57" s="3" t="str">
        <f>'Experiment list - Runs'!H57</f>
        <v>CVWG/Tribbia</v>
      </c>
      <c r="G57" s="3" t="str">
        <f>'Experiment list - Runs'!I57</f>
        <v>0.5x1CN</v>
      </c>
      <c r="H57" s="3" t="str">
        <f>'Experiment list - Runs'!J57</f>
        <v>ORNL</v>
      </c>
      <c r="I57" s="3">
        <f>'Experiment list - Runs'!K57</f>
        <v>1970</v>
      </c>
      <c r="J57" s="3">
        <f>'Experiment list - Runs'!L57</f>
        <v>1980</v>
      </c>
      <c r="K57" s="3" t="str">
        <f>'Experiment list - Runs'!M57</f>
        <v>0.5</v>
      </c>
      <c r="L57" s="3">
        <f>'Experiment list - Runs'!N57</f>
        <v>1</v>
      </c>
      <c r="M57" s="9">
        <f>'Experiment list - Runs'!O57</f>
        <v>10</v>
      </c>
      <c r="N57" s="9">
        <f>'Experiment list - Runs'!P57</f>
        <v>56</v>
      </c>
      <c r="O57" s="232">
        <f>M57*(INDEX('CCSM4 PEhrs-yr'!$B$2:$D$10, MATCH(G57,'CCSM4 PEhrs-yr'!$A$2:$A$10,0), MATCH(H57,'CCSM4 PEhrs-yr'!$B$1:$D$1,0)))/1000</f>
        <v>0</v>
      </c>
      <c r="P57" s="235" t="e">
        <f>M57/(INDEX('CCSM4 yrs-day'!$B$2:$D$10, MATCH(G57,'CCSM4 yrs-day'!$A$2:$A$10,0), MATCH(H57,'CCSM4 yrs-day'!$B$1:$D$1,0)))</f>
        <v>#DIV/0!</v>
      </c>
    </row>
    <row r="58" spans="1:16" ht="13">
      <c r="A58" s="8" t="str">
        <f>'Experiment list - Runs'!A58</f>
        <v>DP</v>
      </c>
      <c r="B58" s="3" t="str">
        <f>'Experiment list - Runs'!B58</f>
        <v>tier1</v>
      </c>
      <c r="C58" s="3" t="str">
        <f>'Experiment list - Runs'!C58</f>
        <v>1.1-E</v>
      </c>
      <c r="D58" s="3">
        <f>'Experiment list - Runs'!D58</f>
        <v>48</v>
      </c>
      <c r="E58" s="2" t="str">
        <f>'Experiment list - Runs'!E58</f>
        <v>Add’l 10 year initialized hindcasts &amp; predictions</v>
      </c>
      <c r="F58" s="3" t="str">
        <f>'Experiment list - Runs'!H58</f>
        <v>CVWG/Tribbia</v>
      </c>
      <c r="G58" s="3" t="str">
        <f>'Experiment list - Runs'!I58</f>
        <v>0.5x1CN</v>
      </c>
      <c r="H58" s="3" t="str">
        <f>'Experiment list - Runs'!J58</f>
        <v>ORNL</v>
      </c>
      <c r="I58" s="3">
        <f>'Experiment list - Runs'!K58</f>
        <v>1970</v>
      </c>
      <c r="J58" s="3">
        <f>'Experiment list - Runs'!L58</f>
        <v>1980</v>
      </c>
      <c r="K58" s="3" t="str">
        <f>'Experiment list - Runs'!M58</f>
        <v>0.5</v>
      </c>
      <c r="L58" s="3">
        <f>'Experiment list - Runs'!N58</f>
        <v>1</v>
      </c>
      <c r="M58" s="9">
        <f>'Experiment list - Runs'!O58</f>
        <v>10</v>
      </c>
      <c r="N58" s="9">
        <f>'Experiment list - Runs'!P58</f>
        <v>57</v>
      </c>
      <c r="O58" s="232">
        <f>M58*(INDEX('CCSM4 PEhrs-yr'!$B$2:$D$10, MATCH(G58,'CCSM4 PEhrs-yr'!$A$2:$A$10,0), MATCH(H58,'CCSM4 PEhrs-yr'!$B$1:$D$1,0)))/1000</f>
        <v>0</v>
      </c>
      <c r="P58" s="235" t="e">
        <f>M58/(INDEX('CCSM4 yrs-day'!$B$2:$D$10, MATCH(G58,'CCSM4 yrs-day'!$A$2:$A$10,0), MATCH(H58,'CCSM4 yrs-day'!$B$1:$D$1,0)))</f>
        <v>#DIV/0!</v>
      </c>
    </row>
    <row r="59" spans="1:16" ht="13">
      <c r="A59" s="8" t="str">
        <f>'Experiment list - Runs'!A59</f>
        <v>DP</v>
      </c>
      <c r="B59" s="3" t="str">
        <f>'Experiment list - Runs'!B59</f>
        <v>tier1</v>
      </c>
      <c r="C59" s="3" t="str">
        <f>'Experiment list - Runs'!C59</f>
        <v>1.1-E</v>
      </c>
      <c r="D59" s="3">
        <f>'Experiment list - Runs'!D59</f>
        <v>49</v>
      </c>
      <c r="E59" s="2" t="str">
        <f>'Experiment list - Runs'!E59</f>
        <v>Add’l 10 year initialized hindcasts &amp; predictions</v>
      </c>
      <c r="F59" s="3" t="str">
        <f>'Experiment list - Runs'!H59</f>
        <v>CVWG/Tribbia</v>
      </c>
      <c r="G59" s="3" t="str">
        <f>'Experiment list - Runs'!I59</f>
        <v>0.5x1CN</v>
      </c>
      <c r="H59" s="3" t="str">
        <f>'Experiment list - Runs'!J59</f>
        <v>ORNL</v>
      </c>
      <c r="I59" s="3">
        <f>'Experiment list - Runs'!K59</f>
        <v>1970</v>
      </c>
      <c r="J59" s="3">
        <f>'Experiment list - Runs'!L59</f>
        <v>1980</v>
      </c>
      <c r="K59" s="3" t="str">
        <f>'Experiment list - Runs'!M59</f>
        <v>0.5</v>
      </c>
      <c r="L59" s="3">
        <f>'Experiment list - Runs'!N59</f>
        <v>1</v>
      </c>
      <c r="M59" s="9">
        <f>'Experiment list - Runs'!O59</f>
        <v>10</v>
      </c>
      <c r="N59" s="9">
        <f>'Experiment list - Runs'!P59</f>
        <v>58</v>
      </c>
      <c r="O59" s="232">
        <f>M59*(INDEX('CCSM4 PEhrs-yr'!$B$2:$D$10, MATCH(G59,'CCSM4 PEhrs-yr'!$A$2:$A$10,0), MATCH(H59,'CCSM4 PEhrs-yr'!$B$1:$D$1,0)))/1000</f>
        <v>0</v>
      </c>
      <c r="P59" s="235" t="e">
        <f>M59/(INDEX('CCSM4 yrs-day'!$B$2:$D$10, MATCH(G59,'CCSM4 yrs-day'!$A$2:$A$10,0), MATCH(H59,'CCSM4 yrs-day'!$B$1:$D$1,0)))</f>
        <v>#DIV/0!</v>
      </c>
    </row>
    <row r="60" spans="1:16" ht="13">
      <c r="A60" s="8" t="str">
        <f>'Experiment list - Runs'!A60</f>
        <v>DP</v>
      </c>
      <c r="B60" s="3" t="str">
        <f>'Experiment list - Runs'!B60</f>
        <v>tier1</v>
      </c>
      <c r="C60" s="3" t="str">
        <f>'Experiment list - Runs'!C60</f>
        <v>1.1-E</v>
      </c>
      <c r="D60" s="3">
        <f>'Experiment list - Runs'!D60</f>
        <v>50</v>
      </c>
      <c r="E60" s="2" t="str">
        <f>'Experiment list - Runs'!E60</f>
        <v>Add’l 10 year initialized hindcasts &amp; predictions</v>
      </c>
      <c r="F60" s="3" t="str">
        <f>'Experiment list - Runs'!H60</f>
        <v>CVWG/Tribbia</v>
      </c>
      <c r="G60" s="3" t="str">
        <f>'Experiment list - Runs'!I60</f>
        <v>0.5x1CN</v>
      </c>
      <c r="H60" s="3" t="str">
        <f>'Experiment list - Runs'!J60</f>
        <v>ORNL</v>
      </c>
      <c r="I60" s="3">
        <f>'Experiment list - Runs'!K60</f>
        <v>1970</v>
      </c>
      <c r="J60" s="3">
        <f>'Experiment list - Runs'!L60</f>
        <v>1980</v>
      </c>
      <c r="K60" s="3" t="str">
        <f>'Experiment list - Runs'!M60</f>
        <v>0.5</v>
      </c>
      <c r="L60" s="3">
        <f>'Experiment list - Runs'!N60</f>
        <v>1</v>
      </c>
      <c r="M60" s="9">
        <f>'Experiment list - Runs'!O60</f>
        <v>10</v>
      </c>
      <c r="N60" s="9">
        <f>'Experiment list - Runs'!P60</f>
        <v>59</v>
      </c>
      <c r="O60" s="232">
        <f>M60*(INDEX('CCSM4 PEhrs-yr'!$B$2:$D$10, MATCH(G60,'CCSM4 PEhrs-yr'!$A$2:$A$10,0), MATCH(H60,'CCSM4 PEhrs-yr'!$B$1:$D$1,0)))/1000</f>
        <v>0</v>
      </c>
      <c r="P60" s="235" t="e">
        <f>M60/(INDEX('CCSM4 yrs-day'!$B$2:$D$10, MATCH(G60,'CCSM4 yrs-day'!$A$2:$A$10,0), MATCH(H60,'CCSM4 yrs-day'!$B$1:$D$1,0)))</f>
        <v>#DIV/0!</v>
      </c>
    </row>
    <row r="61" spans="1:16" ht="13">
      <c r="A61" s="8" t="str">
        <f>'Experiment list - Runs'!A61</f>
        <v>DP</v>
      </c>
      <c r="B61" s="3" t="str">
        <f>'Experiment list - Runs'!B61</f>
        <v>tier1</v>
      </c>
      <c r="C61" s="3" t="str">
        <f>'Experiment list - Runs'!C61</f>
        <v>1.1-E</v>
      </c>
      <c r="D61" s="3">
        <f>'Experiment list - Runs'!D61</f>
        <v>51</v>
      </c>
      <c r="E61" s="2" t="str">
        <f>'Experiment list - Runs'!E61</f>
        <v>Add’l 10 year initialized hindcasts &amp; predictions</v>
      </c>
      <c r="F61" s="3" t="str">
        <f>'Experiment list - Runs'!H61</f>
        <v>CVWG/Tribbia</v>
      </c>
      <c r="G61" s="3" t="str">
        <f>'Experiment list - Runs'!I61</f>
        <v>0.5x1CN</v>
      </c>
      <c r="H61" s="3" t="str">
        <f>'Experiment list - Runs'!J61</f>
        <v>ORNL</v>
      </c>
      <c r="I61" s="3">
        <f>'Experiment list - Runs'!K61</f>
        <v>1970</v>
      </c>
      <c r="J61" s="3">
        <f>'Experiment list - Runs'!L61</f>
        <v>1980</v>
      </c>
      <c r="K61" s="3" t="str">
        <f>'Experiment list - Runs'!M61</f>
        <v>0.5</v>
      </c>
      <c r="L61" s="3">
        <f>'Experiment list - Runs'!N61</f>
        <v>1</v>
      </c>
      <c r="M61" s="9">
        <f>'Experiment list - Runs'!O61</f>
        <v>10</v>
      </c>
      <c r="N61" s="9">
        <f>'Experiment list - Runs'!P61</f>
        <v>60</v>
      </c>
      <c r="O61" s="232">
        <f>M61*(INDEX('CCSM4 PEhrs-yr'!$B$2:$D$10, MATCH(G61,'CCSM4 PEhrs-yr'!$A$2:$A$10,0), MATCH(H61,'CCSM4 PEhrs-yr'!$B$1:$D$1,0)))/1000</f>
        <v>0</v>
      </c>
      <c r="P61" s="235" t="e">
        <f>M61/(INDEX('CCSM4 yrs-day'!$B$2:$D$10, MATCH(G61,'CCSM4 yrs-day'!$A$2:$A$10,0), MATCH(H61,'CCSM4 yrs-day'!$B$1:$D$1,0)))</f>
        <v>#DIV/0!</v>
      </c>
    </row>
    <row r="62" spans="1:16" ht="13">
      <c r="A62" s="8" t="str">
        <f>'Experiment list - Runs'!A62</f>
        <v>DP</v>
      </c>
      <c r="B62" s="3" t="str">
        <f>'Experiment list - Runs'!B62</f>
        <v>tier1</v>
      </c>
      <c r="C62" s="3" t="str">
        <f>'Experiment list - Runs'!C62</f>
        <v>1.1-E</v>
      </c>
      <c r="D62" s="3">
        <f>'Experiment list - Runs'!D62</f>
        <v>52</v>
      </c>
      <c r="E62" s="2" t="str">
        <f>'Experiment list - Runs'!E62</f>
        <v>Add’l 10 year initialized hindcasts &amp; predictions</v>
      </c>
      <c r="F62" s="3" t="str">
        <f>'Experiment list - Runs'!H62</f>
        <v>CVWG/Tribbia</v>
      </c>
      <c r="G62" s="3" t="str">
        <f>'Experiment list - Runs'!I62</f>
        <v>0.5x1CN</v>
      </c>
      <c r="H62" s="3" t="str">
        <f>'Experiment list - Runs'!J62</f>
        <v>ORNL</v>
      </c>
      <c r="I62" s="3">
        <f>'Experiment list - Runs'!K62</f>
        <v>1975</v>
      </c>
      <c r="J62" s="3">
        <f>'Experiment list - Runs'!L62</f>
        <v>1985</v>
      </c>
      <c r="K62" s="3" t="str">
        <f>'Experiment list - Runs'!M62</f>
        <v>0.5</v>
      </c>
      <c r="L62" s="3">
        <f>'Experiment list - Runs'!N62</f>
        <v>1</v>
      </c>
      <c r="M62" s="9">
        <f>'Experiment list - Runs'!O62</f>
        <v>10</v>
      </c>
      <c r="N62" s="9">
        <f>'Experiment list - Runs'!P62</f>
        <v>61</v>
      </c>
      <c r="O62" s="232">
        <f>M62*(INDEX('CCSM4 PEhrs-yr'!$B$2:$D$10, MATCH(G62,'CCSM4 PEhrs-yr'!$A$2:$A$10,0), MATCH(H62,'CCSM4 PEhrs-yr'!$B$1:$D$1,0)))/1000</f>
        <v>0</v>
      </c>
      <c r="P62" s="235" t="e">
        <f>M62/(INDEX('CCSM4 yrs-day'!$B$2:$D$10, MATCH(G62,'CCSM4 yrs-day'!$A$2:$A$10,0), MATCH(H62,'CCSM4 yrs-day'!$B$1:$D$1,0)))</f>
        <v>#DIV/0!</v>
      </c>
    </row>
    <row r="63" spans="1:16" ht="13">
      <c r="A63" s="8" t="str">
        <f>'Experiment list - Runs'!A63</f>
        <v>DP</v>
      </c>
      <c r="B63" s="3" t="str">
        <f>'Experiment list - Runs'!B63</f>
        <v>tier1</v>
      </c>
      <c r="C63" s="3" t="str">
        <f>'Experiment list - Runs'!C63</f>
        <v>1.1-E</v>
      </c>
      <c r="D63" s="3">
        <f>'Experiment list - Runs'!D63</f>
        <v>53</v>
      </c>
      <c r="E63" s="2" t="str">
        <f>'Experiment list - Runs'!E63</f>
        <v>Add’l 10 year initialized hindcasts &amp; predictions</v>
      </c>
      <c r="F63" s="3" t="str">
        <f>'Experiment list - Runs'!H63</f>
        <v>CVWG/Tribbia</v>
      </c>
      <c r="G63" s="3" t="str">
        <f>'Experiment list - Runs'!I63</f>
        <v>0.5x1CN</v>
      </c>
      <c r="H63" s="3" t="str">
        <f>'Experiment list - Runs'!J63</f>
        <v>ORNL</v>
      </c>
      <c r="I63" s="3">
        <f>'Experiment list - Runs'!K63</f>
        <v>1975</v>
      </c>
      <c r="J63" s="3">
        <f>'Experiment list - Runs'!L63</f>
        <v>1985</v>
      </c>
      <c r="K63" s="3" t="str">
        <f>'Experiment list - Runs'!M63</f>
        <v>0.5</v>
      </c>
      <c r="L63" s="3">
        <f>'Experiment list - Runs'!N63</f>
        <v>1</v>
      </c>
      <c r="M63" s="9">
        <f>'Experiment list - Runs'!O63</f>
        <v>10</v>
      </c>
      <c r="N63" s="9">
        <f>'Experiment list - Runs'!P63</f>
        <v>62</v>
      </c>
      <c r="O63" s="232">
        <f>M63*(INDEX('CCSM4 PEhrs-yr'!$B$2:$D$10, MATCH(G63,'CCSM4 PEhrs-yr'!$A$2:$A$10,0), MATCH(H63,'CCSM4 PEhrs-yr'!$B$1:$D$1,0)))/1000</f>
        <v>0</v>
      </c>
      <c r="P63" s="235" t="e">
        <f>M63/(INDEX('CCSM4 yrs-day'!$B$2:$D$10, MATCH(G63,'CCSM4 yrs-day'!$A$2:$A$10,0), MATCH(H63,'CCSM4 yrs-day'!$B$1:$D$1,0)))</f>
        <v>#DIV/0!</v>
      </c>
    </row>
    <row r="64" spans="1:16" ht="13">
      <c r="A64" s="8" t="str">
        <f>'Experiment list - Runs'!A64</f>
        <v>DP</v>
      </c>
      <c r="B64" s="3" t="str">
        <f>'Experiment list - Runs'!B64</f>
        <v>tier1</v>
      </c>
      <c r="C64" s="3" t="str">
        <f>'Experiment list - Runs'!C64</f>
        <v>1.1-E</v>
      </c>
      <c r="D64" s="3">
        <f>'Experiment list - Runs'!D64</f>
        <v>54</v>
      </c>
      <c r="E64" s="2" t="str">
        <f>'Experiment list - Runs'!E64</f>
        <v>Add’l 10 year initialized hindcasts &amp; predictions</v>
      </c>
      <c r="F64" s="3" t="str">
        <f>'Experiment list - Runs'!H64</f>
        <v>CVWG/Tribbia</v>
      </c>
      <c r="G64" s="3" t="str">
        <f>'Experiment list - Runs'!I64</f>
        <v>0.5x1CN</v>
      </c>
      <c r="H64" s="3" t="str">
        <f>'Experiment list - Runs'!J64</f>
        <v>ORNL</v>
      </c>
      <c r="I64" s="3">
        <f>'Experiment list - Runs'!K64</f>
        <v>1975</v>
      </c>
      <c r="J64" s="3">
        <f>'Experiment list - Runs'!L64</f>
        <v>1985</v>
      </c>
      <c r="K64" s="3" t="str">
        <f>'Experiment list - Runs'!M64</f>
        <v>0.5</v>
      </c>
      <c r="L64" s="3">
        <f>'Experiment list - Runs'!N64</f>
        <v>1</v>
      </c>
      <c r="M64" s="9">
        <f>'Experiment list - Runs'!O64</f>
        <v>10</v>
      </c>
      <c r="N64" s="9">
        <f>'Experiment list - Runs'!P64</f>
        <v>63</v>
      </c>
      <c r="O64" s="232">
        <f>M64*(INDEX('CCSM4 PEhrs-yr'!$B$2:$D$10, MATCH(G64,'CCSM4 PEhrs-yr'!$A$2:$A$10,0), MATCH(H64,'CCSM4 PEhrs-yr'!$B$1:$D$1,0)))/1000</f>
        <v>0</v>
      </c>
      <c r="P64" s="235" t="e">
        <f>M64/(INDEX('CCSM4 yrs-day'!$B$2:$D$10, MATCH(G64,'CCSM4 yrs-day'!$A$2:$A$10,0), MATCH(H64,'CCSM4 yrs-day'!$B$1:$D$1,0)))</f>
        <v>#DIV/0!</v>
      </c>
    </row>
    <row r="65" spans="1:16" ht="13">
      <c r="A65" s="8" t="str">
        <f>'Experiment list - Runs'!A65</f>
        <v>DP</v>
      </c>
      <c r="B65" s="3" t="str">
        <f>'Experiment list - Runs'!B65</f>
        <v>tier1</v>
      </c>
      <c r="C65" s="3" t="str">
        <f>'Experiment list - Runs'!C65</f>
        <v>1.1-E</v>
      </c>
      <c r="D65" s="3">
        <f>'Experiment list - Runs'!D65</f>
        <v>55</v>
      </c>
      <c r="E65" s="2" t="str">
        <f>'Experiment list - Runs'!E65</f>
        <v>Add’l 10 year initialized hindcasts &amp; predictions</v>
      </c>
      <c r="F65" s="3" t="str">
        <f>'Experiment list - Runs'!H65</f>
        <v>CVWG/Tribbia</v>
      </c>
      <c r="G65" s="3" t="str">
        <f>'Experiment list - Runs'!I65</f>
        <v>0.5x1CN</v>
      </c>
      <c r="H65" s="3" t="str">
        <f>'Experiment list - Runs'!J65</f>
        <v>ORNL</v>
      </c>
      <c r="I65" s="3">
        <f>'Experiment list - Runs'!K65</f>
        <v>1975</v>
      </c>
      <c r="J65" s="3">
        <f>'Experiment list - Runs'!L65</f>
        <v>1985</v>
      </c>
      <c r="K65" s="3" t="str">
        <f>'Experiment list - Runs'!M65</f>
        <v>0.5</v>
      </c>
      <c r="L65" s="3">
        <f>'Experiment list - Runs'!N65</f>
        <v>1</v>
      </c>
      <c r="M65" s="9">
        <f>'Experiment list - Runs'!O65</f>
        <v>10</v>
      </c>
      <c r="N65" s="9">
        <f>'Experiment list - Runs'!P65</f>
        <v>64</v>
      </c>
      <c r="O65" s="232">
        <f>M65*(INDEX('CCSM4 PEhrs-yr'!$B$2:$D$10, MATCH(G65,'CCSM4 PEhrs-yr'!$A$2:$A$10,0), MATCH(H65,'CCSM4 PEhrs-yr'!$B$1:$D$1,0)))/1000</f>
        <v>0</v>
      </c>
      <c r="P65" s="235" t="e">
        <f>M65/(INDEX('CCSM4 yrs-day'!$B$2:$D$10, MATCH(G65,'CCSM4 yrs-day'!$A$2:$A$10,0), MATCH(H65,'CCSM4 yrs-day'!$B$1:$D$1,0)))</f>
        <v>#DIV/0!</v>
      </c>
    </row>
    <row r="66" spans="1:16" ht="13">
      <c r="A66" s="8" t="str">
        <f>'Experiment list - Runs'!A66</f>
        <v>DP</v>
      </c>
      <c r="B66" s="3" t="str">
        <f>'Experiment list - Runs'!B66</f>
        <v>tier1</v>
      </c>
      <c r="C66" s="3" t="str">
        <f>'Experiment list - Runs'!C66</f>
        <v>1.1-E</v>
      </c>
      <c r="D66" s="3">
        <f>'Experiment list - Runs'!D66</f>
        <v>56</v>
      </c>
      <c r="E66" s="2" t="str">
        <f>'Experiment list - Runs'!E66</f>
        <v>Add’l 10 year initialized hindcasts &amp; predictions</v>
      </c>
      <c r="F66" s="3" t="str">
        <f>'Experiment list - Runs'!H66</f>
        <v>CVWG/Tribbia</v>
      </c>
      <c r="G66" s="3" t="str">
        <f>'Experiment list - Runs'!I66</f>
        <v>0.5x1CN</v>
      </c>
      <c r="H66" s="3" t="str">
        <f>'Experiment list - Runs'!J66</f>
        <v>ORNL</v>
      </c>
      <c r="I66" s="3">
        <f>'Experiment list - Runs'!K66</f>
        <v>1975</v>
      </c>
      <c r="J66" s="3">
        <f>'Experiment list - Runs'!L66</f>
        <v>1985</v>
      </c>
      <c r="K66" s="3" t="str">
        <f>'Experiment list - Runs'!M66</f>
        <v>0.5</v>
      </c>
      <c r="L66" s="3">
        <f>'Experiment list - Runs'!N66</f>
        <v>1</v>
      </c>
      <c r="M66" s="9">
        <f>'Experiment list - Runs'!O66</f>
        <v>10</v>
      </c>
      <c r="N66" s="9">
        <f>'Experiment list - Runs'!P66</f>
        <v>65</v>
      </c>
      <c r="O66" s="232">
        <f>M66*(INDEX('CCSM4 PEhrs-yr'!$B$2:$D$10, MATCH(G66,'CCSM4 PEhrs-yr'!$A$2:$A$10,0), MATCH(H66,'CCSM4 PEhrs-yr'!$B$1:$D$1,0)))/1000</f>
        <v>0</v>
      </c>
      <c r="P66" s="235" t="e">
        <f>M66/(INDEX('CCSM4 yrs-day'!$B$2:$D$10, MATCH(G66,'CCSM4 yrs-day'!$A$2:$A$10,0), MATCH(H66,'CCSM4 yrs-day'!$B$1:$D$1,0)))</f>
        <v>#DIV/0!</v>
      </c>
    </row>
    <row r="67" spans="1:16" ht="13">
      <c r="A67" s="8" t="str">
        <f>'Experiment list - Runs'!A67</f>
        <v>DP</v>
      </c>
      <c r="B67" s="3" t="str">
        <f>'Experiment list - Runs'!B67</f>
        <v>tier1</v>
      </c>
      <c r="C67" s="3" t="str">
        <f>'Experiment list - Runs'!C67</f>
        <v>1.1-E</v>
      </c>
      <c r="D67" s="3">
        <f>'Experiment list - Runs'!D67</f>
        <v>57</v>
      </c>
      <c r="E67" s="2" t="str">
        <f>'Experiment list - Runs'!E67</f>
        <v>Add’l 10 year initialized hindcasts &amp; predictions</v>
      </c>
      <c r="F67" s="3" t="str">
        <f>'Experiment list - Runs'!H67</f>
        <v>CVWG/Tribbia</v>
      </c>
      <c r="G67" s="3" t="str">
        <f>'Experiment list - Runs'!I67</f>
        <v>0.5x1CN</v>
      </c>
      <c r="H67" s="3" t="str">
        <f>'Experiment list - Runs'!J67</f>
        <v>ORNL</v>
      </c>
      <c r="I67" s="3">
        <f>'Experiment list - Runs'!K67</f>
        <v>1975</v>
      </c>
      <c r="J67" s="3">
        <f>'Experiment list - Runs'!L67</f>
        <v>1985</v>
      </c>
      <c r="K67" s="3" t="str">
        <f>'Experiment list - Runs'!M67</f>
        <v>0.5</v>
      </c>
      <c r="L67" s="3">
        <f>'Experiment list - Runs'!N67</f>
        <v>1</v>
      </c>
      <c r="M67" s="9">
        <f>'Experiment list - Runs'!O67</f>
        <v>10</v>
      </c>
      <c r="N67" s="9">
        <f>'Experiment list - Runs'!P67</f>
        <v>66</v>
      </c>
      <c r="O67" s="232">
        <f>M67*(INDEX('CCSM4 PEhrs-yr'!$B$2:$D$10, MATCH(G67,'CCSM4 PEhrs-yr'!$A$2:$A$10,0), MATCH(H67,'CCSM4 PEhrs-yr'!$B$1:$D$1,0)))/1000</f>
        <v>0</v>
      </c>
      <c r="P67" s="235" t="e">
        <f>M67/(INDEX('CCSM4 yrs-day'!$B$2:$D$10, MATCH(G67,'CCSM4 yrs-day'!$A$2:$A$10,0), MATCH(H67,'CCSM4 yrs-day'!$B$1:$D$1,0)))</f>
        <v>#DIV/0!</v>
      </c>
    </row>
    <row r="68" spans="1:16" ht="13">
      <c r="A68" s="8" t="str">
        <f>'Experiment list - Runs'!A68</f>
        <v>DP</v>
      </c>
      <c r="B68" s="3" t="str">
        <f>'Experiment list - Runs'!B68</f>
        <v>tier1</v>
      </c>
      <c r="C68" s="3" t="str">
        <f>'Experiment list - Runs'!C68</f>
        <v>1.1-E</v>
      </c>
      <c r="D68" s="3">
        <f>'Experiment list - Runs'!D68</f>
        <v>58</v>
      </c>
      <c r="E68" s="2" t="str">
        <f>'Experiment list - Runs'!E68</f>
        <v>Add’l 10 year initialized hindcasts &amp; predictions</v>
      </c>
      <c r="F68" s="3" t="str">
        <f>'Experiment list - Runs'!H68</f>
        <v>CVWG/Tribbia</v>
      </c>
      <c r="G68" s="3" t="str">
        <f>'Experiment list - Runs'!I68</f>
        <v>0.5x1CN</v>
      </c>
      <c r="H68" s="3" t="str">
        <f>'Experiment list - Runs'!J68</f>
        <v>ORNL</v>
      </c>
      <c r="I68" s="3">
        <f>'Experiment list - Runs'!K68</f>
        <v>1975</v>
      </c>
      <c r="J68" s="3">
        <f>'Experiment list - Runs'!L68</f>
        <v>1985</v>
      </c>
      <c r="K68" s="3" t="str">
        <f>'Experiment list - Runs'!M68</f>
        <v>0.5</v>
      </c>
      <c r="L68" s="3">
        <f>'Experiment list - Runs'!N68</f>
        <v>1</v>
      </c>
      <c r="M68" s="9">
        <f>'Experiment list - Runs'!O68</f>
        <v>10</v>
      </c>
      <c r="N68" s="9">
        <f>'Experiment list - Runs'!P68</f>
        <v>67</v>
      </c>
      <c r="O68" s="232">
        <f>M68*(INDEX('CCSM4 PEhrs-yr'!$B$2:$D$10, MATCH(G68,'CCSM4 PEhrs-yr'!$A$2:$A$10,0), MATCH(H68,'CCSM4 PEhrs-yr'!$B$1:$D$1,0)))/1000</f>
        <v>0</v>
      </c>
      <c r="P68" s="235" t="e">
        <f>M68/(INDEX('CCSM4 yrs-day'!$B$2:$D$10, MATCH(G68,'CCSM4 yrs-day'!$A$2:$A$10,0), MATCH(H68,'CCSM4 yrs-day'!$B$1:$D$1,0)))</f>
        <v>#DIV/0!</v>
      </c>
    </row>
    <row r="69" spans="1:16" ht="13">
      <c r="A69" s="8" t="str">
        <f>'Experiment list - Runs'!A69</f>
        <v>DP</v>
      </c>
      <c r="B69" s="3" t="str">
        <f>'Experiment list - Runs'!B69</f>
        <v>tier1</v>
      </c>
      <c r="C69" s="3" t="str">
        <f>'Experiment list - Runs'!C69</f>
        <v>1.1-E</v>
      </c>
      <c r="D69" s="3">
        <f>'Experiment list - Runs'!D69</f>
        <v>59</v>
      </c>
      <c r="E69" s="2" t="str">
        <f>'Experiment list - Runs'!E69</f>
        <v>Add’l 10 year initialized hindcasts &amp; predictions</v>
      </c>
      <c r="F69" s="3" t="str">
        <f>'Experiment list - Runs'!H69</f>
        <v>CVWG/Tribbia</v>
      </c>
      <c r="G69" s="3" t="str">
        <f>'Experiment list - Runs'!I69</f>
        <v>0.5x1CN</v>
      </c>
      <c r="H69" s="3" t="str">
        <f>'Experiment list - Runs'!J69</f>
        <v>ORNL</v>
      </c>
      <c r="I69" s="3">
        <f>'Experiment list - Runs'!K69</f>
        <v>1980</v>
      </c>
      <c r="J69" s="3">
        <f>'Experiment list - Runs'!L69</f>
        <v>1990</v>
      </c>
      <c r="K69" s="3" t="str">
        <f>'Experiment list - Runs'!M69</f>
        <v>0.5</v>
      </c>
      <c r="L69" s="3">
        <f>'Experiment list - Runs'!N69</f>
        <v>1</v>
      </c>
      <c r="M69" s="9">
        <f>'Experiment list - Runs'!O69</f>
        <v>10</v>
      </c>
      <c r="N69" s="9">
        <f>'Experiment list - Runs'!P69</f>
        <v>68</v>
      </c>
      <c r="O69" s="232">
        <f>M69*(INDEX('CCSM4 PEhrs-yr'!$B$2:$D$10, MATCH(G69,'CCSM4 PEhrs-yr'!$A$2:$A$10,0), MATCH(H69,'CCSM4 PEhrs-yr'!$B$1:$D$1,0)))/1000</f>
        <v>0</v>
      </c>
      <c r="P69" s="235" t="e">
        <f>M69/(INDEX('CCSM4 yrs-day'!$B$2:$D$10, MATCH(G69,'CCSM4 yrs-day'!$A$2:$A$10,0), MATCH(H69,'CCSM4 yrs-day'!$B$1:$D$1,0)))</f>
        <v>#DIV/0!</v>
      </c>
    </row>
    <row r="70" spans="1:16" ht="13">
      <c r="A70" s="8" t="str">
        <f>'Experiment list - Runs'!A70</f>
        <v>DP</v>
      </c>
      <c r="B70" s="3" t="str">
        <f>'Experiment list - Runs'!B70</f>
        <v>tier1</v>
      </c>
      <c r="C70" s="3" t="str">
        <f>'Experiment list - Runs'!C70</f>
        <v>1.1-E</v>
      </c>
      <c r="D70" s="3">
        <f>'Experiment list - Runs'!D70</f>
        <v>60</v>
      </c>
      <c r="E70" s="2" t="str">
        <f>'Experiment list - Runs'!E70</f>
        <v>Add’l 10 year initialized hindcasts &amp; predictions</v>
      </c>
      <c r="F70" s="3" t="str">
        <f>'Experiment list - Runs'!H70</f>
        <v>CVWG/Tribbia</v>
      </c>
      <c r="G70" s="3" t="str">
        <f>'Experiment list - Runs'!I70</f>
        <v>0.5x1CN</v>
      </c>
      <c r="H70" s="3" t="str">
        <f>'Experiment list - Runs'!J70</f>
        <v>ORNL</v>
      </c>
      <c r="I70" s="3">
        <f>'Experiment list - Runs'!K70</f>
        <v>1980</v>
      </c>
      <c r="J70" s="3">
        <f>'Experiment list - Runs'!L70</f>
        <v>1990</v>
      </c>
      <c r="K70" s="3" t="str">
        <f>'Experiment list - Runs'!M70</f>
        <v>0.5</v>
      </c>
      <c r="L70" s="3">
        <f>'Experiment list - Runs'!N70</f>
        <v>1</v>
      </c>
      <c r="M70" s="9">
        <f>'Experiment list - Runs'!O70</f>
        <v>10</v>
      </c>
      <c r="N70" s="9">
        <f>'Experiment list - Runs'!P70</f>
        <v>69</v>
      </c>
      <c r="O70" s="232">
        <f>M70*(INDEX('CCSM4 PEhrs-yr'!$B$2:$D$10, MATCH(G70,'CCSM4 PEhrs-yr'!$A$2:$A$10,0), MATCH(H70,'CCSM4 PEhrs-yr'!$B$1:$D$1,0)))/1000</f>
        <v>0</v>
      </c>
      <c r="P70" s="235" t="e">
        <f>M70/(INDEX('CCSM4 yrs-day'!$B$2:$D$10, MATCH(G70,'CCSM4 yrs-day'!$A$2:$A$10,0), MATCH(H70,'CCSM4 yrs-day'!$B$1:$D$1,0)))</f>
        <v>#DIV/0!</v>
      </c>
    </row>
    <row r="71" spans="1:16" ht="13">
      <c r="A71" s="8" t="str">
        <f>'Experiment list - Runs'!A71</f>
        <v>DP</v>
      </c>
      <c r="B71" s="3" t="str">
        <f>'Experiment list - Runs'!B71</f>
        <v>tier1</v>
      </c>
      <c r="C71" s="3" t="str">
        <f>'Experiment list - Runs'!C71</f>
        <v>1.1-E</v>
      </c>
      <c r="D71" s="3">
        <f>'Experiment list - Runs'!D71</f>
        <v>61</v>
      </c>
      <c r="E71" s="2" t="str">
        <f>'Experiment list - Runs'!E71</f>
        <v>Add’l 10 year initialized hindcasts &amp; predictions</v>
      </c>
      <c r="F71" s="3" t="str">
        <f>'Experiment list - Runs'!H71</f>
        <v>CVWG/Tribbia</v>
      </c>
      <c r="G71" s="3" t="str">
        <f>'Experiment list - Runs'!I71</f>
        <v>0.5x1CN</v>
      </c>
      <c r="H71" s="3" t="str">
        <f>'Experiment list - Runs'!J71</f>
        <v>ORNL</v>
      </c>
      <c r="I71" s="3">
        <f>'Experiment list - Runs'!K71</f>
        <v>1980</v>
      </c>
      <c r="J71" s="3">
        <f>'Experiment list - Runs'!L71</f>
        <v>1990</v>
      </c>
      <c r="K71" s="3" t="str">
        <f>'Experiment list - Runs'!M71</f>
        <v>0.5</v>
      </c>
      <c r="L71" s="3">
        <f>'Experiment list - Runs'!N71</f>
        <v>1</v>
      </c>
      <c r="M71" s="9">
        <f>'Experiment list - Runs'!O71</f>
        <v>10</v>
      </c>
      <c r="N71" s="9">
        <f>'Experiment list - Runs'!P71</f>
        <v>70</v>
      </c>
      <c r="O71" s="232">
        <f>M71*(INDEX('CCSM4 PEhrs-yr'!$B$2:$D$10, MATCH(G71,'CCSM4 PEhrs-yr'!$A$2:$A$10,0), MATCH(H71,'CCSM4 PEhrs-yr'!$B$1:$D$1,0)))/1000</f>
        <v>0</v>
      </c>
      <c r="P71" s="235" t="e">
        <f>M71/(INDEX('CCSM4 yrs-day'!$B$2:$D$10, MATCH(G71,'CCSM4 yrs-day'!$A$2:$A$10,0), MATCH(H71,'CCSM4 yrs-day'!$B$1:$D$1,0)))</f>
        <v>#DIV/0!</v>
      </c>
    </row>
    <row r="72" spans="1:16" ht="13">
      <c r="A72" s="8" t="str">
        <f>'Experiment list - Runs'!A72</f>
        <v>DP</v>
      </c>
      <c r="B72" s="3" t="str">
        <f>'Experiment list - Runs'!B72</f>
        <v>tier1</v>
      </c>
      <c r="C72" s="3" t="str">
        <f>'Experiment list - Runs'!C72</f>
        <v>1.1-E</v>
      </c>
      <c r="D72" s="3">
        <f>'Experiment list - Runs'!D72</f>
        <v>62</v>
      </c>
      <c r="E72" s="2" t="str">
        <f>'Experiment list - Runs'!E72</f>
        <v>Add’l 10 year initialized hindcasts &amp; predictions</v>
      </c>
      <c r="F72" s="3" t="str">
        <f>'Experiment list - Runs'!H72</f>
        <v>CVWG/Tribbia</v>
      </c>
      <c r="G72" s="3" t="str">
        <f>'Experiment list - Runs'!I72</f>
        <v>0.5x1CN</v>
      </c>
      <c r="H72" s="3" t="str">
        <f>'Experiment list - Runs'!J72</f>
        <v>ORNL</v>
      </c>
      <c r="I72" s="3">
        <f>'Experiment list - Runs'!K72</f>
        <v>1980</v>
      </c>
      <c r="J72" s="3">
        <f>'Experiment list - Runs'!L72</f>
        <v>1990</v>
      </c>
      <c r="K72" s="3" t="str">
        <f>'Experiment list - Runs'!M72</f>
        <v>0.5</v>
      </c>
      <c r="L72" s="3">
        <f>'Experiment list - Runs'!N72</f>
        <v>1</v>
      </c>
      <c r="M72" s="9">
        <f>'Experiment list - Runs'!O72</f>
        <v>10</v>
      </c>
      <c r="N72" s="9">
        <f>'Experiment list - Runs'!P72</f>
        <v>71</v>
      </c>
      <c r="O72" s="232">
        <f>M72*(INDEX('CCSM4 PEhrs-yr'!$B$2:$D$10, MATCH(G72,'CCSM4 PEhrs-yr'!$A$2:$A$10,0), MATCH(H72,'CCSM4 PEhrs-yr'!$B$1:$D$1,0)))/1000</f>
        <v>0</v>
      </c>
      <c r="P72" s="235" t="e">
        <f>M72/(INDEX('CCSM4 yrs-day'!$B$2:$D$10, MATCH(G72,'CCSM4 yrs-day'!$A$2:$A$10,0), MATCH(H72,'CCSM4 yrs-day'!$B$1:$D$1,0)))</f>
        <v>#DIV/0!</v>
      </c>
    </row>
    <row r="73" spans="1:16" ht="13">
      <c r="A73" s="8" t="str">
        <f>'Experiment list - Runs'!A73</f>
        <v>DP</v>
      </c>
      <c r="B73" s="3" t="str">
        <f>'Experiment list - Runs'!B73</f>
        <v>tier1</v>
      </c>
      <c r="C73" s="3" t="str">
        <f>'Experiment list - Runs'!C73</f>
        <v>1.1-E</v>
      </c>
      <c r="D73" s="3">
        <f>'Experiment list - Runs'!D73</f>
        <v>63</v>
      </c>
      <c r="E73" s="2" t="str">
        <f>'Experiment list - Runs'!E73</f>
        <v>Add’l 10 year initialized hindcasts &amp; predictions</v>
      </c>
      <c r="F73" s="3" t="str">
        <f>'Experiment list - Runs'!H73</f>
        <v>CVWG/Tribbia</v>
      </c>
      <c r="G73" s="3" t="str">
        <f>'Experiment list - Runs'!I73</f>
        <v>0.5x1CN</v>
      </c>
      <c r="H73" s="3" t="str">
        <f>'Experiment list - Runs'!J73</f>
        <v>ORNL</v>
      </c>
      <c r="I73" s="3">
        <f>'Experiment list - Runs'!K73</f>
        <v>1980</v>
      </c>
      <c r="J73" s="3">
        <f>'Experiment list - Runs'!L73</f>
        <v>1990</v>
      </c>
      <c r="K73" s="3" t="str">
        <f>'Experiment list - Runs'!M73</f>
        <v>0.5</v>
      </c>
      <c r="L73" s="3">
        <f>'Experiment list - Runs'!N73</f>
        <v>1</v>
      </c>
      <c r="M73" s="9">
        <f>'Experiment list - Runs'!O73</f>
        <v>10</v>
      </c>
      <c r="N73" s="9">
        <f>'Experiment list - Runs'!P73</f>
        <v>72</v>
      </c>
      <c r="O73" s="232">
        <f>M73*(INDEX('CCSM4 PEhrs-yr'!$B$2:$D$10, MATCH(G73,'CCSM4 PEhrs-yr'!$A$2:$A$10,0), MATCH(H73,'CCSM4 PEhrs-yr'!$B$1:$D$1,0)))/1000</f>
        <v>0</v>
      </c>
      <c r="P73" s="235" t="e">
        <f>M73/(INDEX('CCSM4 yrs-day'!$B$2:$D$10, MATCH(G73,'CCSM4 yrs-day'!$A$2:$A$10,0), MATCH(H73,'CCSM4 yrs-day'!$B$1:$D$1,0)))</f>
        <v>#DIV/0!</v>
      </c>
    </row>
    <row r="74" spans="1:16" ht="13">
      <c r="A74" s="8" t="str">
        <f>'Experiment list - Runs'!A74</f>
        <v>DP</v>
      </c>
      <c r="B74" s="3" t="str">
        <f>'Experiment list - Runs'!B74</f>
        <v>tier1</v>
      </c>
      <c r="C74" s="3" t="str">
        <f>'Experiment list - Runs'!C74</f>
        <v>1.1-E</v>
      </c>
      <c r="D74" s="3">
        <f>'Experiment list - Runs'!D74</f>
        <v>64</v>
      </c>
      <c r="E74" s="2" t="str">
        <f>'Experiment list - Runs'!E74</f>
        <v>Add’l 10 year initialized hindcasts &amp; predictions</v>
      </c>
      <c r="F74" s="3" t="str">
        <f>'Experiment list - Runs'!H74</f>
        <v>CVWG/Tribbia</v>
      </c>
      <c r="G74" s="3" t="str">
        <f>'Experiment list - Runs'!I74</f>
        <v>0.5x1CN</v>
      </c>
      <c r="H74" s="3" t="str">
        <f>'Experiment list - Runs'!J74</f>
        <v>ORNL</v>
      </c>
      <c r="I74" s="3">
        <f>'Experiment list - Runs'!K74</f>
        <v>1980</v>
      </c>
      <c r="J74" s="3">
        <f>'Experiment list - Runs'!L74</f>
        <v>1990</v>
      </c>
      <c r="K74" s="3" t="str">
        <f>'Experiment list - Runs'!M74</f>
        <v>0.5</v>
      </c>
      <c r="L74" s="3">
        <f>'Experiment list - Runs'!N74</f>
        <v>1</v>
      </c>
      <c r="M74" s="9">
        <f>'Experiment list - Runs'!O74</f>
        <v>10</v>
      </c>
      <c r="N74" s="9">
        <f>'Experiment list - Runs'!P74</f>
        <v>73</v>
      </c>
      <c r="O74" s="232">
        <f>M74*(INDEX('CCSM4 PEhrs-yr'!$B$2:$D$10, MATCH(G74,'CCSM4 PEhrs-yr'!$A$2:$A$10,0), MATCH(H74,'CCSM4 PEhrs-yr'!$B$1:$D$1,0)))/1000</f>
        <v>0</v>
      </c>
      <c r="P74" s="235" t="e">
        <f>M74/(INDEX('CCSM4 yrs-day'!$B$2:$D$10, MATCH(G74,'CCSM4 yrs-day'!$A$2:$A$10,0), MATCH(H74,'CCSM4 yrs-day'!$B$1:$D$1,0)))</f>
        <v>#DIV/0!</v>
      </c>
    </row>
    <row r="75" spans="1:16" ht="13">
      <c r="A75" s="8" t="str">
        <f>'Experiment list - Runs'!A75</f>
        <v>DP</v>
      </c>
      <c r="B75" s="3" t="str">
        <f>'Experiment list - Runs'!B75</f>
        <v>tier1</v>
      </c>
      <c r="C75" s="3" t="str">
        <f>'Experiment list - Runs'!C75</f>
        <v>1.1-E</v>
      </c>
      <c r="D75" s="3">
        <f>'Experiment list - Runs'!D75</f>
        <v>65</v>
      </c>
      <c r="E75" s="2" t="str">
        <f>'Experiment list - Runs'!E75</f>
        <v>Add’l 10 year initialized hindcasts &amp; predictions</v>
      </c>
      <c r="F75" s="3" t="str">
        <f>'Experiment list - Runs'!H75</f>
        <v>CVWG/Tribbia</v>
      </c>
      <c r="G75" s="3" t="str">
        <f>'Experiment list - Runs'!I75</f>
        <v>0.5x1CN</v>
      </c>
      <c r="H75" s="3" t="str">
        <f>'Experiment list - Runs'!J75</f>
        <v>ORNL</v>
      </c>
      <c r="I75" s="3">
        <f>'Experiment list - Runs'!K75</f>
        <v>1980</v>
      </c>
      <c r="J75" s="3">
        <f>'Experiment list - Runs'!L75</f>
        <v>1990</v>
      </c>
      <c r="K75" s="3" t="str">
        <f>'Experiment list - Runs'!M75</f>
        <v>0.5</v>
      </c>
      <c r="L75" s="3">
        <f>'Experiment list - Runs'!N75</f>
        <v>1</v>
      </c>
      <c r="M75" s="9">
        <f>'Experiment list - Runs'!O75</f>
        <v>10</v>
      </c>
      <c r="N75" s="9">
        <f>'Experiment list - Runs'!P75</f>
        <v>74</v>
      </c>
      <c r="O75" s="232">
        <f>M75*(INDEX('CCSM4 PEhrs-yr'!$B$2:$D$10, MATCH(G75,'CCSM4 PEhrs-yr'!$A$2:$A$10,0), MATCH(H75,'CCSM4 PEhrs-yr'!$B$1:$D$1,0)))/1000</f>
        <v>0</v>
      </c>
      <c r="P75" s="235" t="e">
        <f>M75/(INDEX('CCSM4 yrs-day'!$B$2:$D$10, MATCH(G75,'CCSM4 yrs-day'!$A$2:$A$10,0), MATCH(H75,'CCSM4 yrs-day'!$B$1:$D$1,0)))</f>
        <v>#DIV/0!</v>
      </c>
    </row>
    <row r="76" spans="1:16" ht="13">
      <c r="A76" s="8" t="str">
        <f>'Experiment list - Runs'!A76</f>
        <v>DP</v>
      </c>
      <c r="B76" s="3" t="str">
        <f>'Experiment list - Runs'!B76</f>
        <v>tier1</v>
      </c>
      <c r="C76" s="3" t="str">
        <f>'Experiment list - Runs'!C76</f>
        <v>1.1-E</v>
      </c>
      <c r="D76" s="3">
        <f>'Experiment list - Runs'!D76</f>
        <v>66</v>
      </c>
      <c r="E76" s="2" t="str">
        <f>'Experiment list - Runs'!E76</f>
        <v>Add’l 10 year initialized hindcasts &amp; predictions</v>
      </c>
      <c r="F76" s="3" t="str">
        <f>'Experiment list - Runs'!H76</f>
        <v>CVWG/Tribbia</v>
      </c>
      <c r="G76" s="3" t="str">
        <f>'Experiment list - Runs'!I76</f>
        <v>0.5x1CN</v>
      </c>
      <c r="H76" s="3" t="str">
        <f>'Experiment list - Runs'!J76</f>
        <v>ORNL</v>
      </c>
      <c r="I76" s="3">
        <f>'Experiment list - Runs'!K76</f>
        <v>1985</v>
      </c>
      <c r="J76" s="3">
        <f>'Experiment list - Runs'!L76</f>
        <v>1995</v>
      </c>
      <c r="K76" s="3" t="str">
        <f>'Experiment list - Runs'!M76</f>
        <v>0.5</v>
      </c>
      <c r="L76" s="3">
        <f>'Experiment list - Runs'!N76</f>
        <v>1</v>
      </c>
      <c r="M76" s="9">
        <f>'Experiment list - Runs'!O76</f>
        <v>10</v>
      </c>
      <c r="N76" s="9">
        <f>'Experiment list - Runs'!P76</f>
        <v>75</v>
      </c>
      <c r="O76" s="232">
        <f>M76*(INDEX('CCSM4 PEhrs-yr'!$B$2:$D$10, MATCH(G76,'CCSM4 PEhrs-yr'!$A$2:$A$10,0), MATCH(H76,'CCSM4 PEhrs-yr'!$B$1:$D$1,0)))/1000</f>
        <v>0</v>
      </c>
      <c r="P76" s="235" t="e">
        <f>M76/(INDEX('CCSM4 yrs-day'!$B$2:$D$10, MATCH(G76,'CCSM4 yrs-day'!$A$2:$A$10,0), MATCH(H76,'CCSM4 yrs-day'!$B$1:$D$1,0)))</f>
        <v>#DIV/0!</v>
      </c>
    </row>
    <row r="77" spans="1:16" ht="13">
      <c r="A77" s="8" t="str">
        <f>'Experiment list - Runs'!A77</f>
        <v>DP</v>
      </c>
      <c r="B77" s="3" t="str">
        <f>'Experiment list - Runs'!B77</f>
        <v>tier1</v>
      </c>
      <c r="C77" s="3" t="str">
        <f>'Experiment list - Runs'!C77</f>
        <v>1.1-E</v>
      </c>
      <c r="D77" s="3">
        <f>'Experiment list - Runs'!D77</f>
        <v>67</v>
      </c>
      <c r="E77" s="2" t="str">
        <f>'Experiment list - Runs'!E77</f>
        <v>Add’l 10 year initialized hindcasts &amp; predictions</v>
      </c>
      <c r="F77" s="3" t="str">
        <f>'Experiment list - Runs'!H77</f>
        <v>CVWG/Tribbia</v>
      </c>
      <c r="G77" s="3" t="str">
        <f>'Experiment list - Runs'!I77</f>
        <v>0.5x1CN</v>
      </c>
      <c r="H77" s="3" t="str">
        <f>'Experiment list - Runs'!J77</f>
        <v>ORNL</v>
      </c>
      <c r="I77" s="3">
        <f>'Experiment list - Runs'!K77</f>
        <v>1985</v>
      </c>
      <c r="J77" s="3">
        <f>'Experiment list - Runs'!L77</f>
        <v>1995</v>
      </c>
      <c r="K77" s="3" t="str">
        <f>'Experiment list - Runs'!M77</f>
        <v>0.5</v>
      </c>
      <c r="L77" s="3">
        <f>'Experiment list - Runs'!N77</f>
        <v>1</v>
      </c>
      <c r="M77" s="9">
        <f>'Experiment list - Runs'!O77</f>
        <v>10</v>
      </c>
      <c r="N77" s="9">
        <f>'Experiment list - Runs'!P77</f>
        <v>76</v>
      </c>
      <c r="O77" s="232">
        <f>M77*(INDEX('CCSM4 PEhrs-yr'!$B$2:$D$10, MATCH(G77,'CCSM4 PEhrs-yr'!$A$2:$A$10,0), MATCH(H77,'CCSM4 PEhrs-yr'!$B$1:$D$1,0)))/1000</f>
        <v>0</v>
      </c>
      <c r="P77" s="235" t="e">
        <f>M77/(INDEX('CCSM4 yrs-day'!$B$2:$D$10, MATCH(G77,'CCSM4 yrs-day'!$A$2:$A$10,0), MATCH(H77,'CCSM4 yrs-day'!$B$1:$D$1,0)))</f>
        <v>#DIV/0!</v>
      </c>
    </row>
    <row r="78" spans="1:16" ht="13">
      <c r="A78" s="8" t="str">
        <f>'Experiment list - Runs'!A78</f>
        <v>DP</v>
      </c>
      <c r="B78" s="3" t="str">
        <f>'Experiment list - Runs'!B78</f>
        <v>tier1</v>
      </c>
      <c r="C78" s="3" t="str">
        <f>'Experiment list - Runs'!C78</f>
        <v>1.1-E</v>
      </c>
      <c r="D78" s="3">
        <f>'Experiment list - Runs'!D78</f>
        <v>68</v>
      </c>
      <c r="E78" s="2" t="str">
        <f>'Experiment list - Runs'!E78</f>
        <v>Add’l 10 year initialized hindcasts &amp; predictions</v>
      </c>
      <c r="F78" s="3" t="str">
        <f>'Experiment list - Runs'!H78</f>
        <v>CVWG/Tribbia</v>
      </c>
      <c r="G78" s="3" t="str">
        <f>'Experiment list - Runs'!I78</f>
        <v>0.5x1CN</v>
      </c>
      <c r="H78" s="3" t="str">
        <f>'Experiment list - Runs'!J78</f>
        <v>ORNL</v>
      </c>
      <c r="I78" s="3">
        <f>'Experiment list - Runs'!K78</f>
        <v>1985</v>
      </c>
      <c r="J78" s="3">
        <f>'Experiment list - Runs'!L78</f>
        <v>1995</v>
      </c>
      <c r="K78" s="3" t="str">
        <f>'Experiment list - Runs'!M78</f>
        <v>0.5</v>
      </c>
      <c r="L78" s="3">
        <f>'Experiment list - Runs'!N78</f>
        <v>1</v>
      </c>
      <c r="M78" s="9">
        <f>'Experiment list - Runs'!O78</f>
        <v>10</v>
      </c>
      <c r="N78" s="9">
        <f>'Experiment list - Runs'!P78</f>
        <v>77</v>
      </c>
      <c r="O78" s="232">
        <f>M78*(INDEX('CCSM4 PEhrs-yr'!$B$2:$D$10, MATCH(G78,'CCSM4 PEhrs-yr'!$A$2:$A$10,0), MATCH(H78,'CCSM4 PEhrs-yr'!$B$1:$D$1,0)))/1000</f>
        <v>0</v>
      </c>
      <c r="P78" s="235" t="e">
        <f>M78/(INDEX('CCSM4 yrs-day'!$B$2:$D$10, MATCH(G78,'CCSM4 yrs-day'!$A$2:$A$10,0), MATCH(H78,'CCSM4 yrs-day'!$B$1:$D$1,0)))</f>
        <v>#DIV/0!</v>
      </c>
    </row>
    <row r="79" spans="1:16" ht="13">
      <c r="A79" s="8" t="str">
        <f>'Experiment list - Runs'!A79</f>
        <v>DP</v>
      </c>
      <c r="B79" s="3" t="str">
        <f>'Experiment list - Runs'!B79</f>
        <v>tier1</v>
      </c>
      <c r="C79" s="3" t="str">
        <f>'Experiment list - Runs'!C79</f>
        <v>1.1-E</v>
      </c>
      <c r="D79" s="3">
        <f>'Experiment list - Runs'!D79</f>
        <v>69</v>
      </c>
      <c r="E79" s="2" t="str">
        <f>'Experiment list - Runs'!E79</f>
        <v>Add’l 10 year initialized hindcasts &amp; predictions</v>
      </c>
      <c r="F79" s="3" t="str">
        <f>'Experiment list - Runs'!H79</f>
        <v>CVWG/Tribbia</v>
      </c>
      <c r="G79" s="3" t="str">
        <f>'Experiment list - Runs'!I79</f>
        <v>0.5x1CN</v>
      </c>
      <c r="H79" s="3" t="str">
        <f>'Experiment list - Runs'!J79</f>
        <v>ORNL</v>
      </c>
      <c r="I79" s="3">
        <f>'Experiment list - Runs'!K79</f>
        <v>1985</v>
      </c>
      <c r="J79" s="3">
        <f>'Experiment list - Runs'!L79</f>
        <v>1995</v>
      </c>
      <c r="K79" s="3" t="str">
        <f>'Experiment list - Runs'!M79</f>
        <v>0.5</v>
      </c>
      <c r="L79" s="3">
        <f>'Experiment list - Runs'!N79</f>
        <v>1</v>
      </c>
      <c r="M79" s="9">
        <f>'Experiment list - Runs'!O79</f>
        <v>10</v>
      </c>
      <c r="N79" s="9">
        <f>'Experiment list - Runs'!P79</f>
        <v>78</v>
      </c>
      <c r="O79" s="232">
        <f>M79*(INDEX('CCSM4 PEhrs-yr'!$B$2:$D$10, MATCH(G79,'CCSM4 PEhrs-yr'!$A$2:$A$10,0), MATCH(H79,'CCSM4 PEhrs-yr'!$B$1:$D$1,0)))/1000</f>
        <v>0</v>
      </c>
      <c r="P79" s="235" t="e">
        <f>M79/(INDEX('CCSM4 yrs-day'!$B$2:$D$10, MATCH(G79,'CCSM4 yrs-day'!$A$2:$A$10,0), MATCH(H79,'CCSM4 yrs-day'!$B$1:$D$1,0)))</f>
        <v>#DIV/0!</v>
      </c>
    </row>
    <row r="80" spans="1:16" ht="13">
      <c r="A80" s="8" t="str">
        <f>'Experiment list - Runs'!A80</f>
        <v>DP</v>
      </c>
      <c r="B80" s="3" t="str">
        <f>'Experiment list - Runs'!B80</f>
        <v>tier1</v>
      </c>
      <c r="C80" s="3" t="str">
        <f>'Experiment list - Runs'!C80</f>
        <v>1.1-E</v>
      </c>
      <c r="D80" s="3">
        <f>'Experiment list - Runs'!D80</f>
        <v>70</v>
      </c>
      <c r="E80" s="2" t="str">
        <f>'Experiment list - Runs'!E80</f>
        <v>Add’l 10 year initialized hindcasts &amp; predictions</v>
      </c>
      <c r="F80" s="3" t="str">
        <f>'Experiment list - Runs'!H80</f>
        <v>CVWG/Tribbia</v>
      </c>
      <c r="G80" s="3" t="str">
        <f>'Experiment list - Runs'!I80</f>
        <v>0.5x1CN</v>
      </c>
      <c r="H80" s="3" t="str">
        <f>'Experiment list - Runs'!J80</f>
        <v>ORNL</v>
      </c>
      <c r="I80" s="3">
        <f>'Experiment list - Runs'!K80</f>
        <v>1985</v>
      </c>
      <c r="J80" s="3">
        <f>'Experiment list - Runs'!L80</f>
        <v>1995</v>
      </c>
      <c r="K80" s="3" t="str">
        <f>'Experiment list - Runs'!M80</f>
        <v>0.5</v>
      </c>
      <c r="L80" s="3">
        <f>'Experiment list - Runs'!N80</f>
        <v>1</v>
      </c>
      <c r="M80" s="9">
        <f>'Experiment list - Runs'!O80</f>
        <v>10</v>
      </c>
      <c r="N80" s="9">
        <f>'Experiment list - Runs'!P80</f>
        <v>79</v>
      </c>
      <c r="O80" s="232">
        <f>M80*(INDEX('CCSM4 PEhrs-yr'!$B$2:$D$10, MATCH(G80,'CCSM4 PEhrs-yr'!$A$2:$A$10,0), MATCH(H80,'CCSM4 PEhrs-yr'!$B$1:$D$1,0)))/1000</f>
        <v>0</v>
      </c>
      <c r="P80" s="235" t="e">
        <f>M80/(INDEX('CCSM4 yrs-day'!$B$2:$D$10, MATCH(G80,'CCSM4 yrs-day'!$A$2:$A$10,0), MATCH(H80,'CCSM4 yrs-day'!$B$1:$D$1,0)))</f>
        <v>#DIV/0!</v>
      </c>
    </row>
    <row r="81" spans="1:16" ht="13">
      <c r="A81" s="8" t="str">
        <f>'Experiment list - Runs'!A81</f>
        <v>DP</v>
      </c>
      <c r="B81" s="3" t="str">
        <f>'Experiment list - Runs'!B81</f>
        <v>tier1</v>
      </c>
      <c r="C81" s="3" t="str">
        <f>'Experiment list - Runs'!C81</f>
        <v>1.1-E</v>
      </c>
      <c r="D81" s="3">
        <f>'Experiment list - Runs'!D81</f>
        <v>71</v>
      </c>
      <c r="E81" s="2" t="str">
        <f>'Experiment list - Runs'!E81</f>
        <v>Add’l 10 year initialized hindcasts &amp; predictions</v>
      </c>
      <c r="F81" s="3" t="str">
        <f>'Experiment list - Runs'!H81</f>
        <v>CVWG/Tribbia</v>
      </c>
      <c r="G81" s="3" t="str">
        <f>'Experiment list - Runs'!I81</f>
        <v>0.5x1CN</v>
      </c>
      <c r="H81" s="3" t="str">
        <f>'Experiment list - Runs'!J81</f>
        <v>ORNL</v>
      </c>
      <c r="I81" s="3">
        <f>'Experiment list - Runs'!K81</f>
        <v>1985</v>
      </c>
      <c r="J81" s="3">
        <f>'Experiment list - Runs'!L81</f>
        <v>1995</v>
      </c>
      <c r="K81" s="3" t="str">
        <f>'Experiment list - Runs'!M81</f>
        <v>0.5</v>
      </c>
      <c r="L81" s="3">
        <f>'Experiment list - Runs'!N81</f>
        <v>1</v>
      </c>
      <c r="M81" s="9">
        <f>'Experiment list - Runs'!O81</f>
        <v>10</v>
      </c>
      <c r="N81" s="9">
        <f>'Experiment list - Runs'!P81</f>
        <v>80</v>
      </c>
      <c r="O81" s="232">
        <f>M81*(INDEX('CCSM4 PEhrs-yr'!$B$2:$D$10, MATCH(G81,'CCSM4 PEhrs-yr'!$A$2:$A$10,0), MATCH(H81,'CCSM4 PEhrs-yr'!$B$1:$D$1,0)))/1000</f>
        <v>0</v>
      </c>
      <c r="P81" s="235" t="e">
        <f>M81/(INDEX('CCSM4 yrs-day'!$B$2:$D$10, MATCH(G81,'CCSM4 yrs-day'!$A$2:$A$10,0), MATCH(H81,'CCSM4 yrs-day'!$B$1:$D$1,0)))</f>
        <v>#DIV/0!</v>
      </c>
    </row>
    <row r="82" spans="1:16" ht="13">
      <c r="A82" s="8" t="str">
        <f>'Experiment list - Runs'!A82</f>
        <v>DP</v>
      </c>
      <c r="B82" s="3" t="str">
        <f>'Experiment list - Runs'!B82</f>
        <v>tier1</v>
      </c>
      <c r="C82" s="3" t="str">
        <f>'Experiment list - Runs'!C82</f>
        <v>1.1-E</v>
      </c>
      <c r="D82" s="3">
        <f>'Experiment list - Runs'!D82</f>
        <v>72</v>
      </c>
      <c r="E82" s="2" t="str">
        <f>'Experiment list - Runs'!E82</f>
        <v>Add’l 10 year initialized hindcasts &amp; predictions</v>
      </c>
      <c r="F82" s="3" t="str">
        <f>'Experiment list - Runs'!H82</f>
        <v>CVWG/Tribbia</v>
      </c>
      <c r="G82" s="3" t="str">
        <f>'Experiment list - Runs'!I82</f>
        <v>0.5x1CN</v>
      </c>
      <c r="H82" s="3" t="str">
        <f>'Experiment list - Runs'!J82</f>
        <v>ORNL</v>
      </c>
      <c r="I82" s="3">
        <f>'Experiment list - Runs'!K82</f>
        <v>1985</v>
      </c>
      <c r="J82" s="3">
        <f>'Experiment list - Runs'!L82</f>
        <v>1995</v>
      </c>
      <c r="K82" s="3" t="str">
        <f>'Experiment list - Runs'!M82</f>
        <v>0.5</v>
      </c>
      <c r="L82" s="3">
        <f>'Experiment list - Runs'!N82</f>
        <v>1</v>
      </c>
      <c r="M82" s="9">
        <f>'Experiment list - Runs'!O82</f>
        <v>10</v>
      </c>
      <c r="N82" s="9">
        <f>'Experiment list - Runs'!P82</f>
        <v>81</v>
      </c>
      <c r="O82" s="232">
        <f>M82*(INDEX('CCSM4 PEhrs-yr'!$B$2:$D$10, MATCH(G82,'CCSM4 PEhrs-yr'!$A$2:$A$10,0), MATCH(H82,'CCSM4 PEhrs-yr'!$B$1:$D$1,0)))/1000</f>
        <v>0</v>
      </c>
      <c r="P82" s="235" t="e">
        <f>M82/(INDEX('CCSM4 yrs-day'!$B$2:$D$10, MATCH(G82,'CCSM4 yrs-day'!$A$2:$A$10,0), MATCH(H82,'CCSM4 yrs-day'!$B$1:$D$1,0)))</f>
        <v>#DIV/0!</v>
      </c>
    </row>
    <row r="83" spans="1:16" ht="13">
      <c r="A83" s="8" t="str">
        <f>'Experiment list - Runs'!A83</f>
        <v>DP</v>
      </c>
      <c r="B83" s="3" t="str">
        <f>'Experiment list - Runs'!B83</f>
        <v>tier1</v>
      </c>
      <c r="C83" s="3" t="str">
        <f>'Experiment list - Runs'!C83</f>
        <v>1.1-E</v>
      </c>
      <c r="D83" s="3">
        <f>'Experiment list - Runs'!D83</f>
        <v>73</v>
      </c>
      <c r="E83" s="2" t="str">
        <f>'Experiment list - Runs'!E83</f>
        <v>Add’l 10 year initialized hindcasts &amp; predictions</v>
      </c>
      <c r="F83" s="3" t="str">
        <f>'Experiment list - Runs'!H83</f>
        <v>CVWG/Tribbia</v>
      </c>
      <c r="G83" s="3" t="str">
        <f>'Experiment list - Runs'!I83</f>
        <v>0.5x1CN</v>
      </c>
      <c r="H83" s="3" t="str">
        <f>'Experiment list - Runs'!J83</f>
        <v>ORNL</v>
      </c>
      <c r="I83" s="3">
        <f>'Experiment list - Runs'!K83</f>
        <v>1990</v>
      </c>
      <c r="J83" s="3">
        <f>'Experiment list - Runs'!L83</f>
        <v>2000</v>
      </c>
      <c r="K83" s="3" t="str">
        <f>'Experiment list - Runs'!M83</f>
        <v>0.5</v>
      </c>
      <c r="L83" s="3">
        <f>'Experiment list - Runs'!N83</f>
        <v>1</v>
      </c>
      <c r="M83" s="9">
        <f>'Experiment list - Runs'!O83</f>
        <v>10</v>
      </c>
      <c r="N83" s="9">
        <f>'Experiment list - Runs'!P83</f>
        <v>82</v>
      </c>
      <c r="O83" s="232">
        <f>M83*(INDEX('CCSM4 PEhrs-yr'!$B$2:$D$10, MATCH(G83,'CCSM4 PEhrs-yr'!$A$2:$A$10,0), MATCH(H83,'CCSM4 PEhrs-yr'!$B$1:$D$1,0)))/1000</f>
        <v>0</v>
      </c>
      <c r="P83" s="235" t="e">
        <f>M83/(INDEX('CCSM4 yrs-day'!$B$2:$D$10, MATCH(G83,'CCSM4 yrs-day'!$A$2:$A$10,0), MATCH(H83,'CCSM4 yrs-day'!$B$1:$D$1,0)))</f>
        <v>#DIV/0!</v>
      </c>
    </row>
    <row r="84" spans="1:16" ht="13">
      <c r="A84" s="8" t="str">
        <f>'Experiment list - Runs'!A84</f>
        <v>DP</v>
      </c>
      <c r="B84" s="3" t="str">
        <f>'Experiment list - Runs'!B84</f>
        <v>tier1</v>
      </c>
      <c r="C84" s="3" t="str">
        <f>'Experiment list - Runs'!C84</f>
        <v>1.1-E</v>
      </c>
      <c r="D84" s="3">
        <f>'Experiment list - Runs'!D84</f>
        <v>74</v>
      </c>
      <c r="E84" s="2" t="str">
        <f>'Experiment list - Runs'!E84</f>
        <v>Add’l 10 year initialized hindcasts &amp; predictions</v>
      </c>
      <c r="F84" s="3" t="str">
        <f>'Experiment list - Runs'!H84</f>
        <v>CVWG/Tribbia</v>
      </c>
      <c r="G84" s="3" t="str">
        <f>'Experiment list - Runs'!I84</f>
        <v>0.5x1CN</v>
      </c>
      <c r="H84" s="3" t="str">
        <f>'Experiment list - Runs'!J84</f>
        <v>ORNL</v>
      </c>
      <c r="I84" s="3">
        <f>'Experiment list - Runs'!K84</f>
        <v>1990</v>
      </c>
      <c r="J84" s="3">
        <f>'Experiment list - Runs'!L84</f>
        <v>2000</v>
      </c>
      <c r="K84" s="3" t="str">
        <f>'Experiment list - Runs'!M84</f>
        <v>0.5</v>
      </c>
      <c r="L84" s="3">
        <f>'Experiment list - Runs'!N84</f>
        <v>1</v>
      </c>
      <c r="M84" s="9">
        <f>'Experiment list - Runs'!O84</f>
        <v>10</v>
      </c>
      <c r="N84" s="9">
        <f>'Experiment list - Runs'!P84</f>
        <v>83</v>
      </c>
      <c r="O84" s="232">
        <f>M84*(INDEX('CCSM4 PEhrs-yr'!$B$2:$D$10, MATCH(G84,'CCSM4 PEhrs-yr'!$A$2:$A$10,0), MATCH(H84,'CCSM4 PEhrs-yr'!$B$1:$D$1,0)))/1000</f>
        <v>0</v>
      </c>
      <c r="P84" s="235" t="e">
        <f>M84/(INDEX('CCSM4 yrs-day'!$B$2:$D$10, MATCH(G84,'CCSM4 yrs-day'!$A$2:$A$10,0), MATCH(H84,'CCSM4 yrs-day'!$B$1:$D$1,0)))</f>
        <v>#DIV/0!</v>
      </c>
    </row>
    <row r="85" spans="1:16" ht="13">
      <c r="A85" s="8" t="str">
        <f>'Experiment list - Runs'!A85</f>
        <v>DP</v>
      </c>
      <c r="B85" s="3" t="str">
        <f>'Experiment list - Runs'!B85</f>
        <v>tier1</v>
      </c>
      <c r="C85" s="3" t="str">
        <f>'Experiment list - Runs'!C85</f>
        <v>1.1-E</v>
      </c>
      <c r="D85" s="3">
        <f>'Experiment list - Runs'!D85</f>
        <v>75</v>
      </c>
      <c r="E85" s="2" t="str">
        <f>'Experiment list - Runs'!E85</f>
        <v>Add’l 10 year initialized hindcasts &amp; predictions</v>
      </c>
      <c r="F85" s="3" t="str">
        <f>'Experiment list - Runs'!H85</f>
        <v>CVWG/Tribbia</v>
      </c>
      <c r="G85" s="3" t="str">
        <f>'Experiment list - Runs'!I85</f>
        <v>0.5x1CN</v>
      </c>
      <c r="H85" s="3" t="str">
        <f>'Experiment list - Runs'!J85</f>
        <v>ORNL</v>
      </c>
      <c r="I85" s="3">
        <f>'Experiment list - Runs'!K85</f>
        <v>1990</v>
      </c>
      <c r="J85" s="3">
        <f>'Experiment list - Runs'!L85</f>
        <v>2000</v>
      </c>
      <c r="K85" s="3" t="str">
        <f>'Experiment list - Runs'!M85</f>
        <v>0.5</v>
      </c>
      <c r="L85" s="3">
        <f>'Experiment list - Runs'!N85</f>
        <v>1</v>
      </c>
      <c r="M85" s="9">
        <f>'Experiment list - Runs'!O85</f>
        <v>10</v>
      </c>
      <c r="N85" s="9">
        <f>'Experiment list - Runs'!P85</f>
        <v>84</v>
      </c>
      <c r="O85" s="232">
        <f>M85*(INDEX('CCSM4 PEhrs-yr'!$B$2:$D$10, MATCH(G85,'CCSM4 PEhrs-yr'!$A$2:$A$10,0), MATCH(H85,'CCSM4 PEhrs-yr'!$B$1:$D$1,0)))/1000</f>
        <v>0</v>
      </c>
      <c r="P85" s="235" t="e">
        <f>M85/(INDEX('CCSM4 yrs-day'!$B$2:$D$10, MATCH(G85,'CCSM4 yrs-day'!$A$2:$A$10,0), MATCH(H85,'CCSM4 yrs-day'!$B$1:$D$1,0)))</f>
        <v>#DIV/0!</v>
      </c>
    </row>
    <row r="86" spans="1:16" ht="13">
      <c r="A86" s="8" t="str">
        <f>'Experiment list - Runs'!A86</f>
        <v>DP</v>
      </c>
      <c r="B86" s="3" t="str">
        <f>'Experiment list - Runs'!B86</f>
        <v>tier1</v>
      </c>
      <c r="C86" s="3" t="str">
        <f>'Experiment list - Runs'!C86</f>
        <v>1.1-E</v>
      </c>
      <c r="D86" s="3">
        <f>'Experiment list - Runs'!D86</f>
        <v>76</v>
      </c>
      <c r="E86" s="2" t="str">
        <f>'Experiment list - Runs'!E86</f>
        <v>Add’l 10 year initialized hindcasts &amp; predictions</v>
      </c>
      <c r="F86" s="3" t="str">
        <f>'Experiment list - Runs'!H86</f>
        <v>CVWG/Tribbia</v>
      </c>
      <c r="G86" s="3" t="str">
        <f>'Experiment list - Runs'!I86</f>
        <v>0.5x1CN</v>
      </c>
      <c r="H86" s="3" t="str">
        <f>'Experiment list - Runs'!J86</f>
        <v>ORNL</v>
      </c>
      <c r="I86" s="3">
        <f>'Experiment list - Runs'!K86</f>
        <v>1990</v>
      </c>
      <c r="J86" s="3">
        <f>'Experiment list - Runs'!L86</f>
        <v>2000</v>
      </c>
      <c r="K86" s="3" t="str">
        <f>'Experiment list - Runs'!M86</f>
        <v>0.5</v>
      </c>
      <c r="L86" s="3">
        <f>'Experiment list - Runs'!N86</f>
        <v>1</v>
      </c>
      <c r="M86" s="9">
        <f>'Experiment list - Runs'!O86</f>
        <v>10</v>
      </c>
      <c r="N86" s="9">
        <f>'Experiment list - Runs'!P86</f>
        <v>85</v>
      </c>
      <c r="O86" s="232">
        <f>M86*(INDEX('CCSM4 PEhrs-yr'!$B$2:$D$10, MATCH(G86,'CCSM4 PEhrs-yr'!$A$2:$A$10,0), MATCH(H86,'CCSM4 PEhrs-yr'!$B$1:$D$1,0)))/1000</f>
        <v>0</v>
      </c>
      <c r="P86" s="235" t="e">
        <f>M86/(INDEX('CCSM4 yrs-day'!$B$2:$D$10, MATCH(G86,'CCSM4 yrs-day'!$A$2:$A$10,0), MATCH(H86,'CCSM4 yrs-day'!$B$1:$D$1,0)))</f>
        <v>#DIV/0!</v>
      </c>
    </row>
    <row r="87" spans="1:16" ht="13">
      <c r="A87" s="8" t="str">
        <f>'Experiment list - Runs'!A87</f>
        <v>DP</v>
      </c>
      <c r="B87" s="3" t="str">
        <f>'Experiment list - Runs'!B87</f>
        <v>tier1</v>
      </c>
      <c r="C87" s="3" t="str">
        <f>'Experiment list - Runs'!C87</f>
        <v>1.1-E</v>
      </c>
      <c r="D87" s="3">
        <f>'Experiment list - Runs'!D87</f>
        <v>77</v>
      </c>
      <c r="E87" s="2" t="str">
        <f>'Experiment list - Runs'!E87</f>
        <v>Add’l 10 year initialized hindcasts &amp; predictions</v>
      </c>
      <c r="F87" s="3" t="str">
        <f>'Experiment list - Runs'!H87</f>
        <v>CVWG/Tribbia</v>
      </c>
      <c r="G87" s="3" t="str">
        <f>'Experiment list - Runs'!I87</f>
        <v>0.5x1CN</v>
      </c>
      <c r="H87" s="3" t="str">
        <f>'Experiment list - Runs'!J87</f>
        <v>ORNL</v>
      </c>
      <c r="I87" s="3">
        <f>'Experiment list - Runs'!K87</f>
        <v>1990</v>
      </c>
      <c r="J87" s="3">
        <f>'Experiment list - Runs'!L87</f>
        <v>2000</v>
      </c>
      <c r="K87" s="3" t="str">
        <f>'Experiment list - Runs'!M87</f>
        <v>0.5</v>
      </c>
      <c r="L87" s="3">
        <f>'Experiment list - Runs'!N87</f>
        <v>1</v>
      </c>
      <c r="M87" s="9">
        <f>'Experiment list - Runs'!O87</f>
        <v>10</v>
      </c>
      <c r="N87" s="9">
        <f>'Experiment list - Runs'!P87</f>
        <v>86</v>
      </c>
      <c r="O87" s="232">
        <f>M87*(INDEX('CCSM4 PEhrs-yr'!$B$2:$D$10, MATCH(G87,'CCSM4 PEhrs-yr'!$A$2:$A$10,0), MATCH(H87,'CCSM4 PEhrs-yr'!$B$1:$D$1,0)))/1000</f>
        <v>0</v>
      </c>
      <c r="P87" s="235" t="e">
        <f>M87/(INDEX('CCSM4 yrs-day'!$B$2:$D$10, MATCH(G87,'CCSM4 yrs-day'!$A$2:$A$10,0), MATCH(H87,'CCSM4 yrs-day'!$B$1:$D$1,0)))</f>
        <v>#DIV/0!</v>
      </c>
    </row>
    <row r="88" spans="1:16" ht="13">
      <c r="A88" s="8" t="str">
        <f>'Experiment list - Runs'!A88</f>
        <v>DP</v>
      </c>
      <c r="B88" s="3" t="str">
        <f>'Experiment list - Runs'!B88</f>
        <v>tier1</v>
      </c>
      <c r="C88" s="3" t="str">
        <f>'Experiment list - Runs'!C88</f>
        <v>1.1-E</v>
      </c>
      <c r="D88" s="3">
        <f>'Experiment list - Runs'!D88</f>
        <v>78</v>
      </c>
      <c r="E88" s="2" t="str">
        <f>'Experiment list - Runs'!E88</f>
        <v>Add’l 10 year initialized hindcasts &amp; predictions</v>
      </c>
      <c r="F88" s="3" t="str">
        <f>'Experiment list - Runs'!H88</f>
        <v>CVWG/Tribbia</v>
      </c>
      <c r="G88" s="3" t="str">
        <f>'Experiment list - Runs'!I88</f>
        <v>0.5x1CN</v>
      </c>
      <c r="H88" s="3" t="str">
        <f>'Experiment list - Runs'!J88</f>
        <v>ORNL</v>
      </c>
      <c r="I88" s="3">
        <f>'Experiment list - Runs'!K88</f>
        <v>1990</v>
      </c>
      <c r="J88" s="3">
        <f>'Experiment list - Runs'!L88</f>
        <v>2000</v>
      </c>
      <c r="K88" s="3" t="str">
        <f>'Experiment list - Runs'!M88</f>
        <v>0.5</v>
      </c>
      <c r="L88" s="3">
        <f>'Experiment list - Runs'!N88</f>
        <v>1</v>
      </c>
      <c r="M88" s="9">
        <f>'Experiment list - Runs'!O88</f>
        <v>10</v>
      </c>
      <c r="N88" s="9">
        <f>'Experiment list - Runs'!P88</f>
        <v>87</v>
      </c>
      <c r="O88" s="232">
        <f>M88*(INDEX('CCSM4 PEhrs-yr'!$B$2:$D$10, MATCH(G88,'CCSM4 PEhrs-yr'!$A$2:$A$10,0), MATCH(H88,'CCSM4 PEhrs-yr'!$B$1:$D$1,0)))/1000</f>
        <v>0</v>
      </c>
      <c r="P88" s="235" t="e">
        <f>M88/(INDEX('CCSM4 yrs-day'!$B$2:$D$10, MATCH(G88,'CCSM4 yrs-day'!$A$2:$A$10,0), MATCH(H88,'CCSM4 yrs-day'!$B$1:$D$1,0)))</f>
        <v>#DIV/0!</v>
      </c>
    </row>
    <row r="89" spans="1:16" ht="13">
      <c r="A89" s="8" t="str">
        <f>'Experiment list - Runs'!A89</f>
        <v>DP</v>
      </c>
      <c r="B89" s="3" t="str">
        <f>'Experiment list - Runs'!B89</f>
        <v>tier1</v>
      </c>
      <c r="C89" s="3" t="str">
        <f>'Experiment list - Runs'!C89</f>
        <v>1.1-E</v>
      </c>
      <c r="D89" s="3">
        <f>'Experiment list - Runs'!D89</f>
        <v>79</v>
      </c>
      <c r="E89" s="2" t="str">
        <f>'Experiment list - Runs'!E89</f>
        <v>Add’l 10 year initialized hindcasts &amp; predictions</v>
      </c>
      <c r="F89" s="3" t="str">
        <f>'Experiment list - Runs'!H89</f>
        <v>CVWG/Tribbia</v>
      </c>
      <c r="G89" s="3" t="str">
        <f>'Experiment list - Runs'!I89</f>
        <v>0.5x1CN</v>
      </c>
      <c r="H89" s="3" t="str">
        <f>'Experiment list - Runs'!J89</f>
        <v>ORNL</v>
      </c>
      <c r="I89" s="3">
        <f>'Experiment list - Runs'!K89</f>
        <v>1990</v>
      </c>
      <c r="J89" s="3">
        <f>'Experiment list - Runs'!L89</f>
        <v>2000</v>
      </c>
      <c r="K89" s="3" t="str">
        <f>'Experiment list - Runs'!M89</f>
        <v>0.5</v>
      </c>
      <c r="L89" s="3">
        <f>'Experiment list - Runs'!N89</f>
        <v>1</v>
      </c>
      <c r="M89" s="9">
        <f>'Experiment list - Runs'!O89</f>
        <v>10</v>
      </c>
      <c r="N89" s="9">
        <f>'Experiment list - Runs'!P89</f>
        <v>88</v>
      </c>
      <c r="O89" s="232">
        <f>M89*(INDEX('CCSM4 PEhrs-yr'!$B$2:$D$10, MATCH(G89,'CCSM4 PEhrs-yr'!$A$2:$A$10,0), MATCH(H89,'CCSM4 PEhrs-yr'!$B$1:$D$1,0)))/1000</f>
        <v>0</v>
      </c>
      <c r="P89" s="235" t="e">
        <f>M89/(INDEX('CCSM4 yrs-day'!$B$2:$D$10, MATCH(G89,'CCSM4 yrs-day'!$A$2:$A$10,0), MATCH(H89,'CCSM4 yrs-day'!$B$1:$D$1,0)))</f>
        <v>#DIV/0!</v>
      </c>
    </row>
    <row r="90" spans="1:16" ht="13">
      <c r="A90" s="8" t="str">
        <f>'Experiment list - Runs'!A90</f>
        <v>DP</v>
      </c>
      <c r="B90" s="3" t="str">
        <f>'Experiment list - Runs'!B90</f>
        <v>tier1</v>
      </c>
      <c r="C90" s="3" t="str">
        <f>'Experiment list - Runs'!C90</f>
        <v>1.1-E</v>
      </c>
      <c r="D90" s="3">
        <f>'Experiment list - Runs'!D90</f>
        <v>80</v>
      </c>
      <c r="E90" s="2" t="str">
        <f>'Experiment list - Runs'!E90</f>
        <v>Add’l 10 year initialized hindcasts &amp; predictions</v>
      </c>
      <c r="F90" s="3" t="str">
        <f>'Experiment list - Runs'!H90</f>
        <v>CVWG/Tribbia</v>
      </c>
      <c r="G90" s="3" t="str">
        <f>'Experiment list - Runs'!I90</f>
        <v>0.5x1CN</v>
      </c>
      <c r="H90" s="3" t="str">
        <f>'Experiment list - Runs'!J90</f>
        <v>ORNL</v>
      </c>
      <c r="I90" s="3">
        <f>'Experiment list - Runs'!K90</f>
        <v>1995</v>
      </c>
      <c r="J90" s="3">
        <f>'Experiment list - Runs'!L90</f>
        <v>2005</v>
      </c>
      <c r="K90" s="3" t="str">
        <f>'Experiment list - Runs'!M90</f>
        <v>0.5</v>
      </c>
      <c r="L90" s="3">
        <f>'Experiment list - Runs'!N90</f>
        <v>1</v>
      </c>
      <c r="M90" s="9">
        <f>'Experiment list - Runs'!O90</f>
        <v>10</v>
      </c>
      <c r="N90" s="9">
        <f>'Experiment list - Runs'!P90</f>
        <v>89</v>
      </c>
      <c r="O90" s="232">
        <f>M90*(INDEX('CCSM4 PEhrs-yr'!$B$2:$D$10, MATCH(G90,'CCSM4 PEhrs-yr'!$A$2:$A$10,0), MATCH(H90,'CCSM4 PEhrs-yr'!$B$1:$D$1,0)))/1000</f>
        <v>0</v>
      </c>
      <c r="P90" s="235" t="e">
        <f>M90/(INDEX('CCSM4 yrs-day'!$B$2:$D$10, MATCH(G90,'CCSM4 yrs-day'!$A$2:$A$10,0), MATCH(H90,'CCSM4 yrs-day'!$B$1:$D$1,0)))</f>
        <v>#DIV/0!</v>
      </c>
    </row>
    <row r="91" spans="1:16" ht="13">
      <c r="A91" s="8" t="str">
        <f>'Experiment list - Runs'!A91</f>
        <v>DP</v>
      </c>
      <c r="B91" s="3" t="str">
        <f>'Experiment list - Runs'!B91</f>
        <v>tier1</v>
      </c>
      <c r="C91" s="3" t="str">
        <f>'Experiment list - Runs'!C91</f>
        <v>1.1-E</v>
      </c>
      <c r="D91" s="3">
        <f>'Experiment list - Runs'!D91</f>
        <v>81</v>
      </c>
      <c r="E91" s="2" t="str">
        <f>'Experiment list - Runs'!E91</f>
        <v>Add’l 10 year initialized hindcasts &amp; predictions</v>
      </c>
      <c r="F91" s="3" t="str">
        <f>'Experiment list - Runs'!H91</f>
        <v>CVWG/Tribbia</v>
      </c>
      <c r="G91" s="3" t="str">
        <f>'Experiment list - Runs'!I91</f>
        <v>0.5x1CN</v>
      </c>
      <c r="H91" s="3" t="str">
        <f>'Experiment list - Runs'!J91</f>
        <v>ORNL</v>
      </c>
      <c r="I91" s="3">
        <f>'Experiment list - Runs'!K91</f>
        <v>1995</v>
      </c>
      <c r="J91" s="3">
        <f>'Experiment list - Runs'!L91</f>
        <v>2005</v>
      </c>
      <c r="K91" s="3" t="str">
        <f>'Experiment list - Runs'!M91</f>
        <v>0.5</v>
      </c>
      <c r="L91" s="3">
        <f>'Experiment list - Runs'!N91</f>
        <v>1</v>
      </c>
      <c r="M91" s="9">
        <f>'Experiment list - Runs'!O91</f>
        <v>10</v>
      </c>
      <c r="N91" s="9">
        <f>'Experiment list - Runs'!P91</f>
        <v>90</v>
      </c>
      <c r="O91" s="232">
        <f>M91*(INDEX('CCSM4 PEhrs-yr'!$B$2:$D$10, MATCH(G91,'CCSM4 PEhrs-yr'!$A$2:$A$10,0), MATCH(H91,'CCSM4 PEhrs-yr'!$B$1:$D$1,0)))/1000</f>
        <v>0</v>
      </c>
      <c r="P91" s="235" t="e">
        <f>M91/(INDEX('CCSM4 yrs-day'!$B$2:$D$10, MATCH(G91,'CCSM4 yrs-day'!$A$2:$A$10,0), MATCH(H91,'CCSM4 yrs-day'!$B$1:$D$1,0)))</f>
        <v>#DIV/0!</v>
      </c>
    </row>
    <row r="92" spans="1:16" ht="13">
      <c r="A92" s="8" t="str">
        <f>'Experiment list - Runs'!A92</f>
        <v>DP</v>
      </c>
      <c r="B92" s="3" t="str">
        <f>'Experiment list - Runs'!B92</f>
        <v>tier1</v>
      </c>
      <c r="C92" s="3" t="str">
        <f>'Experiment list - Runs'!C92</f>
        <v>1.1-E</v>
      </c>
      <c r="D92" s="3">
        <f>'Experiment list - Runs'!D92</f>
        <v>82</v>
      </c>
      <c r="E92" s="2" t="str">
        <f>'Experiment list - Runs'!E92</f>
        <v>Add’l 10 year initialized hindcasts &amp; predictions</v>
      </c>
      <c r="F92" s="3" t="str">
        <f>'Experiment list - Runs'!H92</f>
        <v>CVWG/Tribbia</v>
      </c>
      <c r="G92" s="3" t="str">
        <f>'Experiment list - Runs'!I92</f>
        <v>0.5x1CN</v>
      </c>
      <c r="H92" s="3" t="str">
        <f>'Experiment list - Runs'!J92</f>
        <v>ORNL</v>
      </c>
      <c r="I92" s="3">
        <f>'Experiment list - Runs'!K92</f>
        <v>1995</v>
      </c>
      <c r="J92" s="3">
        <f>'Experiment list - Runs'!L92</f>
        <v>2005</v>
      </c>
      <c r="K92" s="3" t="str">
        <f>'Experiment list - Runs'!M92</f>
        <v>0.5</v>
      </c>
      <c r="L92" s="3">
        <f>'Experiment list - Runs'!N92</f>
        <v>1</v>
      </c>
      <c r="M92" s="9">
        <f>'Experiment list - Runs'!O92</f>
        <v>10</v>
      </c>
      <c r="N92" s="9">
        <f>'Experiment list - Runs'!P92</f>
        <v>91</v>
      </c>
      <c r="O92" s="232">
        <f>M92*(INDEX('CCSM4 PEhrs-yr'!$B$2:$D$10, MATCH(G92,'CCSM4 PEhrs-yr'!$A$2:$A$10,0), MATCH(H92,'CCSM4 PEhrs-yr'!$B$1:$D$1,0)))/1000</f>
        <v>0</v>
      </c>
      <c r="P92" s="235" t="e">
        <f>M92/(INDEX('CCSM4 yrs-day'!$B$2:$D$10, MATCH(G92,'CCSM4 yrs-day'!$A$2:$A$10,0), MATCH(H92,'CCSM4 yrs-day'!$B$1:$D$1,0)))</f>
        <v>#DIV/0!</v>
      </c>
    </row>
    <row r="93" spans="1:16" ht="13">
      <c r="A93" s="8" t="str">
        <f>'Experiment list - Runs'!A93</f>
        <v>DP</v>
      </c>
      <c r="B93" s="3" t="str">
        <f>'Experiment list - Runs'!B93</f>
        <v>tier1</v>
      </c>
      <c r="C93" s="3" t="str">
        <f>'Experiment list - Runs'!C93</f>
        <v>1.1-E</v>
      </c>
      <c r="D93" s="3">
        <f>'Experiment list - Runs'!D93</f>
        <v>83</v>
      </c>
      <c r="E93" s="2" t="str">
        <f>'Experiment list - Runs'!E93</f>
        <v>Add’l 10 year initialized hindcasts &amp; predictions</v>
      </c>
      <c r="F93" s="3" t="str">
        <f>'Experiment list - Runs'!H93</f>
        <v>CVWG/Tribbia</v>
      </c>
      <c r="G93" s="3" t="str">
        <f>'Experiment list - Runs'!I93</f>
        <v>0.5x1CN</v>
      </c>
      <c r="H93" s="3" t="str">
        <f>'Experiment list - Runs'!J93</f>
        <v>ORNL</v>
      </c>
      <c r="I93" s="3">
        <f>'Experiment list - Runs'!K93</f>
        <v>1995</v>
      </c>
      <c r="J93" s="3">
        <f>'Experiment list - Runs'!L93</f>
        <v>2005</v>
      </c>
      <c r="K93" s="3" t="str">
        <f>'Experiment list - Runs'!M93</f>
        <v>0.5</v>
      </c>
      <c r="L93" s="3">
        <f>'Experiment list - Runs'!N93</f>
        <v>1</v>
      </c>
      <c r="M93" s="9">
        <f>'Experiment list - Runs'!O93</f>
        <v>10</v>
      </c>
      <c r="N93" s="9">
        <f>'Experiment list - Runs'!P93</f>
        <v>92</v>
      </c>
      <c r="O93" s="232">
        <f>M93*(INDEX('CCSM4 PEhrs-yr'!$B$2:$D$10, MATCH(G93,'CCSM4 PEhrs-yr'!$A$2:$A$10,0), MATCH(H93,'CCSM4 PEhrs-yr'!$B$1:$D$1,0)))/1000</f>
        <v>0</v>
      </c>
      <c r="P93" s="235" t="e">
        <f>M93/(INDEX('CCSM4 yrs-day'!$B$2:$D$10, MATCH(G93,'CCSM4 yrs-day'!$A$2:$A$10,0), MATCH(H93,'CCSM4 yrs-day'!$B$1:$D$1,0)))</f>
        <v>#DIV/0!</v>
      </c>
    </row>
    <row r="94" spans="1:16" ht="13">
      <c r="A94" s="8" t="str">
        <f>'Experiment list - Runs'!A94</f>
        <v>DP</v>
      </c>
      <c r="B94" s="3" t="str">
        <f>'Experiment list - Runs'!B94</f>
        <v>tier1</v>
      </c>
      <c r="C94" s="3" t="str">
        <f>'Experiment list - Runs'!C94</f>
        <v>1.1-E</v>
      </c>
      <c r="D94" s="3">
        <f>'Experiment list - Runs'!D94</f>
        <v>84</v>
      </c>
      <c r="E94" s="2" t="str">
        <f>'Experiment list - Runs'!E94</f>
        <v>Add’l 10 year initialized hindcasts &amp; predictions</v>
      </c>
      <c r="F94" s="3" t="str">
        <f>'Experiment list - Runs'!H94</f>
        <v>CVWG/Tribbia</v>
      </c>
      <c r="G94" s="3" t="str">
        <f>'Experiment list - Runs'!I94</f>
        <v>0.5x1CN</v>
      </c>
      <c r="H94" s="3" t="str">
        <f>'Experiment list - Runs'!J94</f>
        <v>ORNL</v>
      </c>
      <c r="I94" s="3">
        <f>'Experiment list - Runs'!K94</f>
        <v>1995</v>
      </c>
      <c r="J94" s="3">
        <f>'Experiment list - Runs'!L94</f>
        <v>2005</v>
      </c>
      <c r="K94" s="3" t="str">
        <f>'Experiment list - Runs'!M94</f>
        <v>0.5</v>
      </c>
      <c r="L94" s="3">
        <f>'Experiment list - Runs'!N94</f>
        <v>1</v>
      </c>
      <c r="M94" s="9">
        <f>'Experiment list - Runs'!O94</f>
        <v>10</v>
      </c>
      <c r="N94" s="9">
        <f>'Experiment list - Runs'!P94</f>
        <v>93</v>
      </c>
      <c r="O94" s="232">
        <f>M94*(INDEX('CCSM4 PEhrs-yr'!$B$2:$D$10, MATCH(G94,'CCSM4 PEhrs-yr'!$A$2:$A$10,0), MATCH(H94,'CCSM4 PEhrs-yr'!$B$1:$D$1,0)))/1000</f>
        <v>0</v>
      </c>
      <c r="P94" s="235" t="e">
        <f>M94/(INDEX('CCSM4 yrs-day'!$B$2:$D$10, MATCH(G94,'CCSM4 yrs-day'!$A$2:$A$10,0), MATCH(H94,'CCSM4 yrs-day'!$B$1:$D$1,0)))</f>
        <v>#DIV/0!</v>
      </c>
    </row>
    <row r="95" spans="1:16" ht="13">
      <c r="A95" s="8" t="str">
        <f>'Experiment list - Runs'!A95</f>
        <v>DP</v>
      </c>
      <c r="B95" s="3" t="str">
        <f>'Experiment list - Runs'!B95</f>
        <v>tier1</v>
      </c>
      <c r="C95" s="3" t="str">
        <f>'Experiment list - Runs'!C95</f>
        <v>1.1-E</v>
      </c>
      <c r="D95" s="3">
        <f>'Experiment list - Runs'!D95</f>
        <v>85</v>
      </c>
      <c r="E95" s="2" t="str">
        <f>'Experiment list - Runs'!E95</f>
        <v>Add’l 10 year initialized hindcasts &amp; predictions</v>
      </c>
      <c r="F95" s="3" t="str">
        <f>'Experiment list - Runs'!H95</f>
        <v>CVWG/Tribbia</v>
      </c>
      <c r="G95" s="3" t="str">
        <f>'Experiment list - Runs'!I95</f>
        <v>0.5x1CN</v>
      </c>
      <c r="H95" s="3" t="str">
        <f>'Experiment list - Runs'!J95</f>
        <v>ORNL</v>
      </c>
      <c r="I95" s="3">
        <f>'Experiment list - Runs'!K95</f>
        <v>1995</v>
      </c>
      <c r="J95" s="3">
        <f>'Experiment list - Runs'!L95</f>
        <v>2005</v>
      </c>
      <c r="K95" s="3" t="str">
        <f>'Experiment list - Runs'!M95</f>
        <v>0.5</v>
      </c>
      <c r="L95" s="3">
        <f>'Experiment list - Runs'!N95</f>
        <v>1</v>
      </c>
      <c r="M95" s="9">
        <f>'Experiment list - Runs'!O95</f>
        <v>10</v>
      </c>
      <c r="N95" s="9">
        <f>'Experiment list - Runs'!P95</f>
        <v>94</v>
      </c>
      <c r="O95" s="232">
        <f>M95*(INDEX('CCSM4 PEhrs-yr'!$B$2:$D$10, MATCH(G95,'CCSM4 PEhrs-yr'!$A$2:$A$10,0), MATCH(H95,'CCSM4 PEhrs-yr'!$B$1:$D$1,0)))/1000</f>
        <v>0</v>
      </c>
      <c r="P95" s="235" t="e">
        <f>M95/(INDEX('CCSM4 yrs-day'!$B$2:$D$10, MATCH(G95,'CCSM4 yrs-day'!$A$2:$A$10,0), MATCH(H95,'CCSM4 yrs-day'!$B$1:$D$1,0)))</f>
        <v>#DIV/0!</v>
      </c>
    </row>
    <row r="96" spans="1:16" ht="13">
      <c r="A96" s="8" t="str">
        <f>'Experiment list - Runs'!A96</f>
        <v>DP</v>
      </c>
      <c r="B96" s="3" t="str">
        <f>'Experiment list - Runs'!B96</f>
        <v>tier1</v>
      </c>
      <c r="C96" s="3" t="str">
        <f>'Experiment list - Runs'!C96</f>
        <v>1.1-E</v>
      </c>
      <c r="D96" s="3">
        <f>'Experiment list - Runs'!D96</f>
        <v>86</v>
      </c>
      <c r="E96" s="2" t="str">
        <f>'Experiment list - Runs'!E96</f>
        <v>Add’l 10 year initialized hindcasts &amp; predictions</v>
      </c>
      <c r="F96" s="3" t="str">
        <f>'Experiment list - Runs'!H96</f>
        <v>CVWG/Tribbia</v>
      </c>
      <c r="G96" s="3" t="str">
        <f>'Experiment list - Runs'!I96</f>
        <v>0.5x1CN</v>
      </c>
      <c r="H96" s="3" t="str">
        <f>'Experiment list - Runs'!J96</f>
        <v>ORNL</v>
      </c>
      <c r="I96" s="3">
        <f>'Experiment list - Runs'!K96</f>
        <v>1995</v>
      </c>
      <c r="J96" s="3">
        <f>'Experiment list - Runs'!L96</f>
        <v>2005</v>
      </c>
      <c r="K96" s="3" t="str">
        <f>'Experiment list - Runs'!M96</f>
        <v>0.5</v>
      </c>
      <c r="L96" s="3">
        <f>'Experiment list - Runs'!N96</f>
        <v>1</v>
      </c>
      <c r="M96" s="9">
        <f>'Experiment list - Runs'!O96</f>
        <v>10</v>
      </c>
      <c r="N96" s="9">
        <f>'Experiment list - Runs'!P96</f>
        <v>95</v>
      </c>
      <c r="O96" s="232">
        <f>M96*(INDEX('CCSM4 PEhrs-yr'!$B$2:$D$10, MATCH(G96,'CCSM4 PEhrs-yr'!$A$2:$A$10,0), MATCH(H96,'CCSM4 PEhrs-yr'!$B$1:$D$1,0)))/1000</f>
        <v>0</v>
      </c>
      <c r="P96" s="235" t="e">
        <f>M96/(INDEX('CCSM4 yrs-day'!$B$2:$D$10, MATCH(G96,'CCSM4 yrs-day'!$A$2:$A$10,0), MATCH(H96,'CCSM4 yrs-day'!$B$1:$D$1,0)))</f>
        <v>#DIV/0!</v>
      </c>
    </row>
    <row r="97" spans="1:16" ht="13">
      <c r="A97" s="8" t="str">
        <f>'Experiment list - Runs'!A97</f>
        <v>DP</v>
      </c>
      <c r="B97" s="3" t="str">
        <f>'Experiment list - Runs'!B97</f>
        <v>tier1</v>
      </c>
      <c r="C97" s="3" t="str">
        <f>'Experiment list - Runs'!C97</f>
        <v>1.1-E</v>
      </c>
      <c r="D97" s="3">
        <f>'Experiment list - Runs'!D97</f>
        <v>87</v>
      </c>
      <c r="E97" s="2" t="str">
        <f>'Experiment list - Runs'!E97</f>
        <v>Add’l 10 year initialized hindcasts &amp; predictions</v>
      </c>
      <c r="F97" s="3" t="str">
        <f>'Experiment list - Runs'!H97</f>
        <v>CVWG/Tribbia</v>
      </c>
      <c r="G97" s="3" t="str">
        <f>'Experiment list - Runs'!I97</f>
        <v>0.5x1CN</v>
      </c>
      <c r="H97" s="3" t="str">
        <f>'Experiment list - Runs'!J97</f>
        <v>ORNL</v>
      </c>
      <c r="I97" s="3">
        <f>'Experiment list - Runs'!K97</f>
        <v>2000</v>
      </c>
      <c r="J97" s="3">
        <f>'Experiment list - Runs'!L97</f>
        <v>2010</v>
      </c>
      <c r="K97" s="3" t="str">
        <f>'Experiment list - Runs'!M97</f>
        <v>0.5</v>
      </c>
      <c r="L97" s="3">
        <f>'Experiment list - Runs'!N97</f>
        <v>1</v>
      </c>
      <c r="M97" s="9">
        <f>'Experiment list - Runs'!O97</f>
        <v>10</v>
      </c>
      <c r="N97" s="9">
        <f>'Experiment list - Runs'!P97</f>
        <v>96</v>
      </c>
      <c r="O97" s="232">
        <f>M97*(INDEX('CCSM4 PEhrs-yr'!$B$2:$D$10, MATCH(G97,'CCSM4 PEhrs-yr'!$A$2:$A$10,0), MATCH(H97,'CCSM4 PEhrs-yr'!$B$1:$D$1,0)))/1000</f>
        <v>0</v>
      </c>
      <c r="P97" s="235" t="e">
        <f>M97/(INDEX('CCSM4 yrs-day'!$B$2:$D$10, MATCH(G97,'CCSM4 yrs-day'!$A$2:$A$10,0), MATCH(H97,'CCSM4 yrs-day'!$B$1:$D$1,0)))</f>
        <v>#DIV/0!</v>
      </c>
    </row>
    <row r="98" spans="1:16" ht="13">
      <c r="A98" s="8" t="str">
        <f>'Experiment list - Runs'!A98</f>
        <v>DP</v>
      </c>
      <c r="B98" s="3" t="str">
        <f>'Experiment list - Runs'!B98</f>
        <v>tier1</v>
      </c>
      <c r="C98" s="3" t="str">
        <f>'Experiment list - Runs'!C98</f>
        <v>1.1-E</v>
      </c>
      <c r="D98" s="3">
        <f>'Experiment list - Runs'!D98</f>
        <v>88</v>
      </c>
      <c r="E98" s="2" t="str">
        <f>'Experiment list - Runs'!E98</f>
        <v>Add’l 10 year initialized hindcasts &amp; predictions</v>
      </c>
      <c r="F98" s="3" t="str">
        <f>'Experiment list - Runs'!H98</f>
        <v>CVWG/Tribbia</v>
      </c>
      <c r="G98" s="3" t="str">
        <f>'Experiment list - Runs'!I98</f>
        <v>0.5x1CN</v>
      </c>
      <c r="H98" s="3" t="str">
        <f>'Experiment list - Runs'!J98</f>
        <v>ORNL</v>
      </c>
      <c r="I98" s="3">
        <f>'Experiment list - Runs'!K98</f>
        <v>2000</v>
      </c>
      <c r="J98" s="3">
        <f>'Experiment list - Runs'!L98</f>
        <v>2010</v>
      </c>
      <c r="K98" s="3" t="str">
        <f>'Experiment list - Runs'!M98</f>
        <v>0.5</v>
      </c>
      <c r="L98" s="3">
        <f>'Experiment list - Runs'!N98</f>
        <v>1</v>
      </c>
      <c r="M98" s="9">
        <f>'Experiment list - Runs'!O98</f>
        <v>10</v>
      </c>
      <c r="N98" s="9">
        <f>'Experiment list - Runs'!P98</f>
        <v>97</v>
      </c>
      <c r="O98" s="232">
        <f>M98*(INDEX('CCSM4 PEhrs-yr'!$B$2:$D$10, MATCH(G98,'CCSM4 PEhrs-yr'!$A$2:$A$10,0), MATCH(H98,'CCSM4 PEhrs-yr'!$B$1:$D$1,0)))/1000</f>
        <v>0</v>
      </c>
      <c r="P98" s="235" t="e">
        <f>M98/(INDEX('CCSM4 yrs-day'!$B$2:$D$10, MATCH(G98,'CCSM4 yrs-day'!$A$2:$A$10,0), MATCH(H98,'CCSM4 yrs-day'!$B$1:$D$1,0)))</f>
        <v>#DIV/0!</v>
      </c>
    </row>
    <row r="99" spans="1:16" ht="13">
      <c r="A99" s="8" t="str">
        <f>'Experiment list - Runs'!A99</f>
        <v>DP</v>
      </c>
      <c r="B99" s="3" t="str">
        <f>'Experiment list - Runs'!B99</f>
        <v>tier1</v>
      </c>
      <c r="C99" s="3" t="str">
        <f>'Experiment list - Runs'!C99</f>
        <v>1.1-E</v>
      </c>
      <c r="D99" s="3">
        <f>'Experiment list - Runs'!D99</f>
        <v>89</v>
      </c>
      <c r="E99" s="2" t="str">
        <f>'Experiment list - Runs'!E99</f>
        <v>Add’l 10 year initialized hindcasts &amp; predictions</v>
      </c>
      <c r="F99" s="3" t="str">
        <f>'Experiment list - Runs'!H99</f>
        <v>CVWG/Tribbia</v>
      </c>
      <c r="G99" s="3" t="str">
        <f>'Experiment list - Runs'!I99</f>
        <v>0.5x1CN</v>
      </c>
      <c r="H99" s="3" t="str">
        <f>'Experiment list - Runs'!J99</f>
        <v>ORNL</v>
      </c>
      <c r="I99" s="3">
        <f>'Experiment list - Runs'!K99</f>
        <v>2000</v>
      </c>
      <c r="J99" s="3">
        <f>'Experiment list - Runs'!L99</f>
        <v>2010</v>
      </c>
      <c r="K99" s="3" t="str">
        <f>'Experiment list - Runs'!M99</f>
        <v>0.5</v>
      </c>
      <c r="L99" s="3">
        <f>'Experiment list - Runs'!N99</f>
        <v>1</v>
      </c>
      <c r="M99" s="9">
        <f>'Experiment list - Runs'!O99</f>
        <v>10</v>
      </c>
      <c r="N99" s="9">
        <f>'Experiment list - Runs'!P99</f>
        <v>98</v>
      </c>
      <c r="O99" s="232">
        <f>M99*(INDEX('CCSM4 PEhrs-yr'!$B$2:$D$10, MATCH(G99,'CCSM4 PEhrs-yr'!$A$2:$A$10,0), MATCH(H99,'CCSM4 PEhrs-yr'!$B$1:$D$1,0)))/1000</f>
        <v>0</v>
      </c>
      <c r="P99" s="235" t="e">
        <f>M99/(INDEX('CCSM4 yrs-day'!$B$2:$D$10, MATCH(G99,'CCSM4 yrs-day'!$A$2:$A$10,0), MATCH(H99,'CCSM4 yrs-day'!$B$1:$D$1,0)))</f>
        <v>#DIV/0!</v>
      </c>
    </row>
    <row r="100" spans="1:16" ht="13">
      <c r="A100" s="8" t="str">
        <f>'Experiment list - Runs'!A100</f>
        <v>DP</v>
      </c>
      <c r="B100" s="3" t="str">
        <f>'Experiment list - Runs'!B100</f>
        <v>tier1</v>
      </c>
      <c r="C100" s="3" t="str">
        <f>'Experiment list - Runs'!C100</f>
        <v>1.1-E</v>
      </c>
      <c r="D100" s="3">
        <f>'Experiment list - Runs'!D100</f>
        <v>90</v>
      </c>
      <c r="E100" s="2" t="str">
        <f>'Experiment list - Runs'!E100</f>
        <v>Add’l 10 year initialized hindcasts &amp; predictions</v>
      </c>
      <c r="F100" s="3" t="str">
        <f>'Experiment list - Runs'!H100</f>
        <v>CVWG/Tribbia</v>
      </c>
      <c r="G100" s="3" t="str">
        <f>'Experiment list - Runs'!I100</f>
        <v>0.5x1CN</v>
      </c>
      <c r="H100" s="3" t="str">
        <f>'Experiment list - Runs'!J100</f>
        <v>ORNL</v>
      </c>
      <c r="I100" s="3">
        <f>'Experiment list - Runs'!K100</f>
        <v>2000</v>
      </c>
      <c r="J100" s="3">
        <f>'Experiment list - Runs'!L100</f>
        <v>2010</v>
      </c>
      <c r="K100" s="3" t="str">
        <f>'Experiment list - Runs'!M100</f>
        <v>0.5</v>
      </c>
      <c r="L100" s="3">
        <f>'Experiment list - Runs'!N100</f>
        <v>1</v>
      </c>
      <c r="M100" s="9">
        <f>'Experiment list - Runs'!O100</f>
        <v>10</v>
      </c>
      <c r="N100" s="9">
        <f>'Experiment list - Runs'!P100</f>
        <v>99</v>
      </c>
      <c r="O100" s="232">
        <f>M100*(INDEX('CCSM4 PEhrs-yr'!$B$2:$D$10, MATCH(G100,'CCSM4 PEhrs-yr'!$A$2:$A$10,0), MATCH(H100,'CCSM4 PEhrs-yr'!$B$1:$D$1,0)))/1000</f>
        <v>0</v>
      </c>
      <c r="P100" s="235" t="e">
        <f>M100/(INDEX('CCSM4 yrs-day'!$B$2:$D$10, MATCH(G100,'CCSM4 yrs-day'!$A$2:$A$10,0), MATCH(H100,'CCSM4 yrs-day'!$B$1:$D$1,0)))</f>
        <v>#DIV/0!</v>
      </c>
    </row>
    <row r="101" spans="1:16" ht="13">
      <c r="A101" s="8" t="str">
        <f>'Experiment list - Runs'!A101</f>
        <v>DP</v>
      </c>
      <c r="B101" s="3" t="str">
        <f>'Experiment list - Runs'!B101</f>
        <v>tier1</v>
      </c>
      <c r="C101" s="3" t="str">
        <f>'Experiment list - Runs'!C101</f>
        <v>1.1-E</v>
      </c>
      <c r="D101" s="3">
        <f>'Experiment list - Runs'!D101</f>
        <v>91</v>
      </c>
      <c r="E101" s="2" t="str">
        <f>'Experiment list - Runs'!E101</f>
        <v>Add’l 10 year initialized hindcasts &amp; predictions</v>
      </c>
      <c r="F101" s="3" t="str">
        <f>'Experiment list - Runs'!H101</f>
        <v>CVWG/Tribbia</v>
      </c>
      <c r="G101" s="3" t="str">
        <f>'Experiment list - Runs'!I101</f>
        <v>0.5x1CN</v>
      </c>
      <c r="H101" s="3" t="str">
        <f>'Experiment list - Runs'!J101</f>
        <v>ORNL</v>
      </c>
      <c r="I101" s="3">
        <f>'Experiment list - Runs'!K101</f>
        <v>2000</v>
      </c>
      <c r="J101" s="3">
        <f>'Experiment list - Runs'!L101</f>
        <v>2010</v>
      </c>
      <c r="K101" s="3" t="str">
        <f>'Experiment list - Runs'!M101</f>
        <v>0.5</v>
      </c>
      <c r="L101" s="3">
        <f>'Experiment list - Runs'!N101</f>
        <v>1</v>
      </c>
      <c r="M101" s="9">
        <f>'Experiment list - Runs'!O101</f>
        <v>10</v>
      </c>
      <c r="N101" s="9">
        <f>'Experiment list - Runs'!P101</f>
        <v>100</v>
      </c>
      <c r="O101" s="232">
        <f>M101*(INDEX('CCSM4 PEhrs-yr'!$B$2:$D$10, MATCH(G101,'CCSM4 PEhrs-yr'!$A$2:$A$10,0), MATCH(H101,'CCSM4 PEhrs-yr'!$B$1:$D$1,0)))/1000</f>
        <v>0</v>
      </c>
      <c r="P101" s="235" t="e">
        <f>M101/(INDEX('CCSM4 yrs-day'!$B$2:$D$10, MATCH(G101,'CCSM4 yrs-day'!$A$2:$A$10,0), MATCH(H101,'CCSM4 yrs-day'!$B$1:$D$1,0)))</f>
        <v>#DIV/0!</v>
      </c>
    </row>
    <row r="102" spans="1:16" ht="13">
      <c r="A102" s="8" t="str">
        <f>'Experiment list - Runs'!A102</f>
        <v>DP</v>
      </c>
      <c r="B102" s="3" t="str">
        <f>'Experiment list - Runs'!B102</f>
        <v>tier1</v>
      </c>
      <c r="C102" s="3" t="str">
        <f>'Experiment list - Runs'!C102</f>
        <v>1.1-E</v>
      </c>
      <c r="D102" s="3">
        <f>'Experiment list - Runs'!D102</f>
        <v>92</v>
      </c>
      <c r="E102" s="2" t="str">
        <f>'Experiment list - Runs'!E102</f>
        <v>Add’l 10 year initialized hindcasts &amp; predictions</v>
      </c>
      <c r="F102" s="3" t="str">
        <f>'Experiment list - Runs'!H102</f>
        <v>CVWG/Tribbia</v>
      </c>
      <c r="G102" s="3" t="str">
        <f>'Experiment list - Runs'!I102</f>
        <v>0.5x1CN</v>
      </c>
      <c r="H102" s="3" t="str">
        <f>'Experiment list - Runs'!J102</f>
        <v>ORNL</v>
      </c>
      <c r="I102" s="3">
        <f>'Experiment list - Runs'!K102</f>
        <v>2000</v>
      </c>
      <c r="J102" s="3">
        <f>'Experiment list - Runs'!L102</f>
        <v>2010</v>
      </c>
      <c r="K102" s="3" t="str">
        <f>'Experiment list - Runs'!M102</f>
        <v>0.5</v>
      </c>
      <c r="L102" s="3">
        <f>'Experiment list - Runs'!N102</f>
        <v>1</v>
      </c>
      <c r="M102" s="9">
        <f>'Experiment list - Runs'!O102</f>
        <v>10</v>
      </c>
      <c r="N102" s="9">
        <f>'Experiment list - Runs'!P102</f>
        <v>101</v>
      </c>
      <c r="O102" s="232">
        <f>M102*(INDEX('CCSM4 PEhrs-yr'!$B$2:$D$10, MATCH(G102,'CCSM4 PEhrs-yr'!$A$2:$A$10,0), MATCH(H102,'CCSM4 PEhrs-yr'!$B$1:$D$1,0)))/1000</f>
        <v>0</v>
      </c>
      <c r="P102" s="235" t="e">
        <f>M102/(INDEX('CCSM4 yrs-day'!$B$2:$D$10, MATCH(G102,'CCSM4 yrs-day'!$A$2:$A$10,0), MATCH(H102,'CCSM4 yrs-day'!$B$1:$D$1,0)))</f>
        <v>#DIV/0!</v>
      </c>
    </row>
    <row r="103" spans="1:16" ht="13">
      <c r="A103" s="8" t="str">
        <f>'Experiment list - Runs'!A103</f>
        <v>DP</v>
      </c>
      <c r="B103" s="3" t="str">
        <f>'Experiment list - Runs'!B103</f>
        <v>tier1</v>
      </c>
      <c r="C103" s="3" t="str">
        <f>'Experiment list - Runs'!C103</f>
        <v>1.1-E</v>
      </c>
      <c r="D103" s="3">
        <f>'Experiment list - Runs'!D103</f>
        <v>93</v>
      </c>
      <c r="E103" s="2" t="str">
        <f>'Experiment list - Runs'!E103</f>
        <v>Add’l 10 year initialized hindcasts &amp; predictions</v>
      </c>
      <c r="F103" s="3" t="str">
        <f>'Experiment list - Runs'!H103</f>
        <v>CVWG/Tribbia</v>
      </c>
      <c r="G103" s="3" t="str">
        <f>'Experiment list - Runs'!I103</f>
        <v>0.5x1CN</v>
      </c>
      <c r="H103" s="3" t="str">
        <f>'Experiment list - Runs'!J103</f>
        <v>ORNL</v>
      </c>
      <c r="I103" s="3">
        <f>'Experiment list - Runs'!K103</f>
        <v>2000</v>
      </c>
      <c r="J103" s="3">
        <f>'Experiment list - Runs'!L103</f>
        <v>2010</v>
      </c>
      <c r="K103" s="3" t="str">
        <f>'Experiment list - Runs'!M103</f>
        <v>0.5</v>
      </c>
      <c r="L103" s="3">
        <f>'Experiment list - Runs'!N103</f>
        <v>1</v>
      </c>
      <c r="M103" s="9">
        <f>'Experiment list - Runs'!O103</f>
        <v>10</v>
      </c>
      <c r="N103" s="9">
        <f>'Experiment list - Runs'!P103</f>
        <v>102</v>
      </c>
      <c r="O103" s="232">
        <f>M103*(INDEX('CCSM4 PEhrs-yr'!$B$2:$D$10, MATCH(G103,'CCSM4 PEhrs-yr'!$A$2:$A$10,0), MATCH(H103,'CCSM4 PEhrs-yr'!$B$1:$D$1,0)))/1000</f>
        <v>0</v>
      </c>
      <c r="P103" s="235" t="e">
        <f>M103/(INDEX('CCSM4 yrs-day'!$B$2:$D$10, MATCH(G103,'CCSM4 yrs-day'!$A$2:$A$10,0), MATCH(H103,'CCSM4 yrs-day'!$B$1:$D$1,0)))</f>
        <v>#DIV/0!</v>
      </c>
    </row>
    <row r="104" spans="1:16" ht="13">
      <c r="A104" s="8" t="str">
        <f>'Experiment list - Runs'!A104</f>
        <v>DP</v>
      </c>
      <c r="B104" s="3" t="str">
        <f>'Experiment list - Runs'!B104</f>
        <v>tier1</v>
      </c>
      <c r="C104" s="3" t="str">
        <f>'Experiment list - Runs'!C104</f>
        <v>1.1-E</v>
      </c>
      <c r="D104" s="3">
        <f>'Experiment list - Runs'!D104</f>
        <v>94</v>
      </c>
      <c r="E104" s="2" t="str">
        <f>'Experiment list - Runs'!E104</f>
        <v>Add’l 10 year initialized hindcasts &amp; predictions</v>
      </c>
      <c r="F104" s="3" t="str">
        <f>'Experiment list - Runs'!H104</f>
        <v>CVWG/Tribbia</v>
      </c>
      <c r="G104" s="3" t="str">
        <f>'Experiment list - Runs'!I104</f>
        <v>0.5x1CN</v>
      </c>
      <c r="H104" s="3" t="str">
        <f>'Experiment list - Runs'!J104</f>
        <v>ORNL</v>
      </c>
      <c r="I104" s="3">
        <f>'Experiment list - Runs'!K104</f>
        <v>2005</v>
      </c>
      <c r="J104" s="3">
        <f>'Experiment list - Runs'!L104</f>
        <v>2015</v>
      </c>
      <c r="K104" s="3" t="str">
        <f>'Experiment list - Runs'!M104</f>
        <v>0.5</v>
      </c>
      <c r="L104" s="3">
        <f>'Experiment list - Runs'!N104</f>
        <v>1</v>
      </c>
      <c r="M104" s="9">
        <f>'Experiment list - Runs'!O104</f>
        <v>10</v>
      </c>
      <c r="N104" s="9">
        <f>'Experiment list - Runs'!P104</f>
        <v>103</v>
      </c>
      <c r="O104" s="232">
        <f>M104*(INDEX('CCSM4 PEhrs-yr'!$B$2:$D$10, MATCH(G104,'CCSM4 PEhrs-yr'!$A$2:$A$10,0), MATCH(H104,'CCSM4 PEhrs-yr'!$B$1:$D$1,0)))/1000</f>
        <v>0</v>
      </c>
      <c r="P104" s="235" t="e">
        <f>M104/(INDEX('CCSM4 yrs-day'!$B$2:$D$10, MATCH(G104,'CCSM4 yrs-day'!$A$2:$A$10,0), MATCH(H104,'CCSM4 yrs-day'!$B$1:$D$1,0)))</f>
        <v>#DIV/0!</v>
      </c>
    </row>
    <row r="105" spans="1:16" ht="13">
      <c r="A105" s="8" t="str">
        <f>'Experiment list - Runs'!A105</f>
        <v>DP</v>
      </c>
      <c r="B105" s="3" t="str">
        <f>'Experiment list - Runs'!B105</f>
        <v>tier1</v>
      </c>
      <c r="C105" s="3" t="str">
        <f>'Experiment list - Runs'!C105</f>
        <v>1.1-E</v>
      </c>
      <c r="D105" s="3">
        <f>'Experiment list - Runs'!D105</f>
        <v>95</v>
      </c>
      <c r="E105" s="2" t="str">
        <f>'Experiment list - Runs'!E105</f>
        <v>Add’l 10 year initialized hindcasts &amp; predictions</v>
      </c>
      <c r="F105" s="3" t="str">
        <f>'Experiment list - Runs'!H105</f>
        <v>CVWG/Tribbia</v>
      </c>
      <c r="G105" s="3" t="str">
        <f>'Experiment list - Runs'!I105</f>
        <v>0.5x1CN</v>
      </c>
      <c r="H105" s="3" t="str">
        <f>'Experiment list - Runs'!J105</f>
        <v>ORNL</v>
      </c>
      <c r="I105" s="3">
        <f>'Experiment list - Runs'!K105</f>
        <v>2005</v>
      </c>
      <c r="J105" s="3">
        <f>'Experiment list - Runs'!L105</f>
        <v>2015</v>
      </c>
      <c r="K105" s="3" t="str">
        <f>'Experiment list - Runs'!M105</f>
        <v>0.5</v>
      </c>
      <c r="L105" s="3">
        <f>'Experiment list - Runs'!N105</f>
        <v>1</v>
      </c>
      <c r="M105" s="9">
        <f>'Experiment list - Runs'!O105</f>
        <v>10</v>
      </c>
      <c r="N105" s="9">
        <f>'Experiment list - Runs'!P105</f>
        <v>104</v>
      </c>
      <c r="O105" s="232">
        <f>M105*(INDEX('CCSM4 PEhrs-yr'!$B$2:$D$10, MATCH(G105,'CCSM4 PEhrs-yr'!$A$2:$A$10,0), MATCH(H105,'CCSM4 PEhrs-yr'!$B$1:$D$1,0)))/1000</f>
        <v>0</v>
      </c>
      <c r="P105" s="235" t="e">
        <f>M105/(INDEX('CCSM4 yrs-day'!$B$2:$D$10, MATCH(G105,'CCSM4 yrs-day'!$A$2:$A$10,0), MATCH(H105,'CCSM4 yrs-day'!$B$1:$D$1,0)))</f>
        <v>#DIV/0!</v>
      </c>
    </row>
    <row r="106" spans="1:16" ht="13">
      <c r="A106" s="8" t="str">
        <f>'Experiment list - Runs'!A106</f>
        <v>DP</v>
      </c>
      <c r="B106" s="3" t="str">
        <f>'Experiment list - Runs'!B106</f>
        <v>tier1</v>
      </c>
      <c r="C106" s="3" t="str">
        <f>'Experiment list - Runs'!C106</f>
        <v>1.1-E</v>
      </c>
      <c r="D106" s="3">
        <f>'Experiment list - Runs'!D106</f>
        <v>96</v>
      </c>
      <c r="E106" s="2" t="str">
        <f>'Experiment list - Runs'!E106</f>
        <v>Add’l 10 year initialized hindcasts &amp; predictions</v>
      </c>
      <c r="F106" s="3" t="str">
        <f>'Experiment list - Runs'!H106</f>
        <v>CVWG/Tribbia</v>
      </c>
      <c r="G106" s="3" t="str">
        <f>'Experiment list - Runs'!I106</f>
        <v>0.5x1CN</v>
      </c>
      <c r="H106" s="3" t="str">
        <f>'Experiment list - Runs'!J106</f>
        <v>ORNL</v>
      </c>
      <c r="I106" s="3">
        <f>'Experiment list - Runs'!K106</f>
        <v>2005</v>
      </c>
      <c r="J106" s="3">
        <f>'Experiment list - Runs'!L106</f>
        <v>2015</v>
      </c>
      <c r="K106" s="3" t="str">
        <f>'Experiment list - Runs'!M106</f>
        <v>0.5</v>
      </c>
      <c r="L106" s="3">
        <f>'Experiment list - Runs'!N106</f>
        <v>1</v>
      </c>
      <c r="M106" s="9">
        <f>'Experiment list - Runs'!O106</f>
        <v>10</v>
      </c>
      <c r="N106" s="9">
        <f>'Experiment list - Runs'!P106</f>
        <v>105</v>
      </c>
      <c r="O106" s="232">
        <f>M106*(INDEX('CCSM4 PEhrs-yr'!$B$2:$D$10, MATCH(G106,'CCSM4 PEhrs-yr'!$A$2:$A$10,0), MATCH(H106,'CCSM4 PEhrs-yr'!$B$1:$D$1,0)))/1000</f>
        <v>0</v>
      </c>
      <c r="P106" s="235" t="e">
        <f>M106/(INDEX('CCSM4 yrs-day'!$B$2:$D$10, MATCH(G106,'CCSM4 yrs-day'!$A$2:$A$10,0), MATCH(H106,'CCSM4 yrs-day'!$B$1:$D$1,0)))</f>
        <v>#DIV/0!</v>
      </c>
    </row>
    <row r="107" spans="1:16" ht="13">
      <c r="A107" s="8" t="str">
        <f>'Experiment list - Runs'!A107</f>
        <v>DP</v>
      </c>
      <c r="B107" s="3" t="str">
        <f>'Experiment list - Runs'!B107</f>
        <v>tier1</v>
      </c>
      <c r="C107" s="3" t="str">
        <f>'Experiment list - Runs'!C107</f>
        <v>1.1-E</v>
      </c>
      <c r="D107" s="3">
        <f>'Experiment list - Runs'!D107</f>
        <v>97</v>
      </c>
      <c r="E107" s="2" t="str">
        <f>'Experiment list - Runs'!E107</f>
        <v>Add’l 10 year initialized hindcasts &amp; predictions</v>
      </c>
      <c r="F107" s="3" t="str">
        <f>'Experiment list - Runs'!H107</f>
        <v>CVWG/Tribbia</v>
      </c>
      <c r="G107" s="3" t="str">
        <f>'Experiment list - Runs'!I107</f>
        <v>0.5x1CN</v>
      </c>
      <c r="H107" s="3" t="str">
        <f>'Experiment list - Runs'!J107</f>
        <v>ORNL</v>
      </c>
      <c r="I107" s="3">
        <f>'Experiment list - Runs'!K107</f>
        <v>2005</v>
      </c>
      <c r="J107" s="3">
        <f>'Experiment list - Runs'!L107</f>
        <v>2015</v>
      </c>
      <c r="K107" s="3" t="str">
        <f>'Experiment list - Runs'!M107</f>
        <v>0.5</v>
      </c>
      <c r="L107" s="3">
        <f>'Experiment list - Runs'!N107</f>
        <v>1</v>
      </c>
      <c r="M107" s="9">
        <f>'Experiment list - Runs'!O107</f>
        <v>10</v>
      </c>
      <c r="N107" s="9">
        <f>'Experiment list - Runs'!P107</f>
        <v>106</v>
      </c>
      <c r="O107" s="232">
        <f>M107*(INDEX('CCSM4 PEhrs-yr'!$B$2:$D$10, MATCH(G107,'CCSM4 PEhrs-yr'!$A$2:$A$10,0), MATCH(H107,'CCSM4 PEhrs-yr'!$B$1:$D$1,0)))/1000</f>
        <v>0</v>
      </c>
      <c r="P107" s="235" t="e">
        <f>M107/(INDEX('CCSM4 yrs-day'!$B$2:$D$10, MATCH(G107,'CCSM4 yrs-day'!$A$2:$A$10,0), MATCH(H107,'CCSM4 yrs-day'!$B$1:$D$1,0)))</f>
        <v>#DIV/0!</v>
      </c>
    </row>
    <row r="108" spans="1:16" ht="13">
      <c r="A108" s="8" t="str">
        <f>'Experiment list - Runs'!A108</f>
        <v>DP</v>
      </c>
      <c r="B108" s="3" t="str">
        <f>'Experiment list - Runs'!B108</f>
        <v>tier1</v>
      </c>
      <c r="C108" s="3" t="str">
        <f>'Experiment list - Runs'!C108</f>
        <v>1.1-E</v>
      </c>
      <c r="D108" s="3">
        <f>'Experiment list - Runs'!D108</f>
        <v>98</v>
      </c>
      <c r="E108" s="2" t="str">
        <f>'Experiment list - Runs'!E108</f>
        <v>Add’l 10 year initialized hindcasts &amp; predictions</v>
      </c>
      <c r="F108" s="3" t="str">
        <f>'Experiment list - Runs'!H108</f>
        <v>CVWG/Tribbia</v>
      </c>
      <c r="G108" s="3" t="str">
        <f>'Experiment list - Runs'!I108</f>
        <v>0.5x1CN</v>
      </c>
      <c r="H108" s="3" t="str">
        <f>'Experiment list - Runs'!J108</f>
        <v>ORNL</v>
      </c>
      <c r="I108" s="3">
        <f>'Experiment list - Runs'!K108</f>
        <v>2005</v>
      </c>
      <c r="J108" s="3">
        <f>'Experiment list - Runs'!L108</f>
        <v>2015</v>
      </c>
      <c r="K108" s="3" t="str">
        <f>'Experiment list - Runs'!M108</f>
        <v>0.5</v>
      </c>
      <c r="L108" s="3">
        <f>'Experiment list - Runs'!N108</f>
        <v>1</v>
      </c>
      <c r="M108" s="9">
        <f>'Experiment list - Runs'!O108</f>
        <v>10</v>
      </c>
      <c r="N108" s="9">
        <f>'Experiment list - Runs'!P108</f>
        <v>107</v>
      </c>
      <c r="O108" s="232">
        <f>M108*(INDEX('CCSM4 PEhrs-yr'!$B$2:$D$10, MATCH(G108,'CCSM4 PEhrs-yr'!$A$2:$A$10,0), MATCH(H108,'CCSM4 PEhrs-yr'!$B$1:$D$1,0)))/1000</f>
        <v>0</v>
      </c>
      <c r="P108" s="235" t="e">
        <f>M108/(INDEX('CCSM4 yrs-day'!$B$2:$D$10, MATCH(G108,'CCSM4 yrs-day'!$A$2:$A$10,0), MATCH(H108,'CCSM4 yrs-day'!$B$1:$D$1,0)))</f>
        <v>#DIV/0!</v>
      </c>
    </row>
    <row r="109" spans="1:16" ht="13">
      <c r="A109" s="8" t="str">
        <f>'Experiment list - Runs'!A109</f>
        <v>DP</v>
      </c>
      <c r="B109" s="3" t="str">
        <f>'Experiment list - Runs'!B109</f>
        <v>tier1</v>
      </c>
      <c r="C109" s="3" t="str">
        <f>'Experiment list - Runs'!C109</f>
        <v>1.1-E</v>
      </c>
      <c r="D109" s="3">
        <f>'Experiment list - Runs'!D109</f>
        <v>99</v>
      </c>
      <c r="E109" s="2" t="str">
        <f>'Experiment list - Runs'!E109</f>
        <v>Add’l 10 year initialized hindcasts &amp; predictions</v>
      </c>
      <c r="F109" s="3" t="str">
        <f>'Experiment list - Runs'!H109</f>
        <v>CVWG/Tribbia</v>
      </c>
      <c r="G109" s="3" t="str">
        <f>'Experiment list - Runs'!I109</f>
        <v>0.5x1CN</v>
      </c>
      <c r="H109" s="3" t="str">
        <f>'Experiment list - Runs'!J109</f>
        <v>ORNL</v>
      </c>
      <c r="I109" s="3">
        <f>'Experiment list - Runs'!K109</f>
        <v>2005</v>
      </c>
      <c r="J109" s="3">
        <f>'Experiment list - Runs'!L109</f>
        <v>2015</v>
      </c>
      <c r="K109" s="3" t="str">
        <f>'Experiment list - Runs'!M109</f>
        <v>0.5</v>
      </c>
      <c r="L109" s="3">
        <f>'Experiment list - Runs'!N109</f>
        <v>1</v>
      </c>
      <c r="M109" s="9">
        <f>'Experiment list - Runs'!O109</f>
        <v>10</v>
      </c>
      <c r="N109" s="9">
        <f>'Experiment list - Runs'!P109</f>
        <v>108</v>
      </c>
      <c r="O109" s="232">
        <f>M109*(INDEX('CCSM4 PEhrs-yr'!$B$2:$D$10, MATCH(G109,'CCSM4 PEhrs-yr'!$A$2:$A$10,0), MATCH(H109,'CCSM4 PEhrs-yr'!$B$1:$D$1,0)))/1000</f>
        <v>0</v>
      </c>
      <c r="P109" s="235" t="e">
        <f>M109/(INDEX('CCSM4 yrs-day'!$B$2:$D$10, MATCH(G109,'CCSM4 yrs-day'!$A$2:$A$10,0), MATCH(H109,'CCSM4 yrs-day'!$B$1:$D$1,0)))</f>
        <v>#DIV/0!</v>
      </c>
    </row>
    <row r="110" spans="1:16" ht="13">
      <c r="A110" s="8" t="str">
        <f>'Experiment list - Runs'!A110</f>
        <v>DP</v>
      </c>
      <c r="B110" s="3" t="str">
        <f>'Experiment list - Runs'!B110</f>
        <v>tier1</v>
      </c>
      <c r="C110" s="3" t="str">
        <f>'Experiment list - Runs'!C110</f>
        <v>1.1-E</v>
      </c>
      <c r="D110" s="3">
        <f>'Experiment list - Runs'!D110</f>
        <v>100</v>
      </c>
      <c r="E110" s="2" t="str">
        <f>'Experiment list - Runs'!E110</f>
        <v>Add’l 10 year initialized hindcasts &amp; predictions</v>
      </c>
      <c r="F110" s="3" t="str">
        <f>'Experiment list - Runs'!H110</f>
        <v>CVWG/Tribbia</v>
      </c>
      <c r="G110" s="3" t="str">
        <f>'Experiment list - Runs'!I110</f>
        <v>0.5x1CN</v>
      </c>
      <c r="H110" s="3" t="str">
        <f>'Experiment list - Runs'!J110</f>
        <v>ORNL</v>
      </c>
      <c r="I110" s="3">
        <f>'Experiment list - Runs'!K110</f>
        <v>2005</v>
      </c>
      <c r="J110" s="3">
        <f>'Experiment list - Runs'!L110</f>
        <v>2015</v>
      </c>
      <c r="K110" s="3" t="str">
        <f>'Experiment list - Runs'!M110</f>
        <v>0.5</v>
      </c>
      <c r="L110" s="3">
        <f>'Experiment list - Runs'!N110</f>
        <v>1</v>
      </c>
      <c r="M110" s="9">
        <f>'Experiment list - Runs'!O110</f>
        <v>10</v>
      </c>
      <c r="N110" s="9">
        <f>'Experiment list - Runs'!P110</f>
        <v>109</v>
      </c>
      <c r="O110" s="232">
        <f>M110*(INDEX('CCSM4 PEhrs-yr'!$B$2:$D$10, MATCH(G110,'CCSM4 PEhrs-yr'!$A$2:$A$10,0), MATCH(H110,'CCSM4 PEhrs-yr'!$B$1:$D$1,0)))/1000</f>
        <v>0</v>
      </c>
      <c r="P110" s="235" t="e">
        <f>M110/(INDEX('CCSM4 yrs-day'!$B$2:$D$10, MATCH(G110,'CCSM4 yrs-day'!$A$2:$A$10,0), MATCH(H110,'CCSM4 yrs-day'!$B$1:$D$1,0)))</f>
        <v>#DIV/0!</v>
      </c>
    </row>
    <row r="111" spans="1:16" ht="13">
      <c r="A111" s="8" t="str">
        <f>'Experiment list - Runs'!A111</f>
        <v>DP</v>
      </c>
      <c r="B111" s="3" t="str">
        <f>'Experiment list - Runs'!B111</f>
        <v>tier1</v>
      </c>
      <c r="C111" s="3" t="str">
        <f>'Experiment list - Runs'!C111</f>
        <v>1.1-I</v>
      </c>
      <c r="D111" s="3">
        <f>'Experiment list - Runs'!D111</f>
        <v>1</v>
      </c>
      <c r="E111" s="2" t="str">
        <f>'Experiment list - Runs'!E111</f>
        <v>Additional predictions initialized in 01,02..09</v>
      </c>
      <c r="F111" s="3" t="str">
        <f>'Experiment list - Runs'!H111</f>
        <v>CVWG/Tribbia</v>
      </c>
      <c r="G111" s="3" t="str">
        <f>'Experiment list - Runs'!I111</f>
        <v>0.5x1CN</v>
      </c>
      <c r="H111" s="3" t="str">
        <f>'Experiment list - Runs'!J111</f>
        <v>ORNL</v>
      </c>
      <c r="I111" s="3">
        <f>'Experiment list - Runs'!K111</f>
        <v>2000</v>
      </c>
      <c r="J111" s="3">
        <f>'Experiment list - Runs'!L111</f>
        <v>2010</v>
      </c>
      <c r="K111" s="3" t="str">
        <f>'Experiment list - Runs'!M111</f>
        <v>0.5</v>
      </c>
      <c r="L111" s="3">
        <f>'Experiment list - Runs'!N111</f>
        <v>1</v>
      </c>
      <c r="M111" s="9">
        <f>'Experiment list - Runs'!O111</f>
        <v>10</v>
      </c>
      <c r="N111" s="9">
        <f>'Experiment list - Runs'!P111</f>
        <v>110</v>
      </c>
      <c r="O111" s="232">
        <f>M111*(INDEX('CCSM4 PEhrs-yr'!$B$2:$D$10, MATCH(G111,'CCSM4 PEhrs-yr'!$A$2:$A$10,0), MATCH(H111,'CCSM4 PEhrs-yr'!$B$1:$D$1,0)))/1000</f>
        <v>0</v>
      </c>
      <c r="P111" s="235" t="e">
        <f>M111/(INDEX('CCSM4 yrs-day'!$B$2:$D$10, MATCH(G111,'CCSM4 yrs-day'!$A$2:$A$10,0), MATCH(H111,'CCSM4 yrs-day'!$B$1:$D$1,0)))</f>
        <v>#DIV/0!</v>
      </c>
    </row>
    <row r="112" spans="1:16" ht="13">
      <c r="A112" s="8" t="str">
        <f>'Experiment list - Runs'!A112</f>
        <v>DP</v>
      </c>
      <c r="B112" s="3" t="str">
        <f>'Experiment list - Runs'!B112</f>
        <v>tier1</v>
      </c>
      <c r="C112" s="3" t="str">
        <f>'Experiment list - Runs'!C112</f>
        <v>1.1-I</v>
      </c>
      <c r="D112" s="3">
        <f>'Experiment list - Runs'!D112</f>
        <v>2</v>
      </c>
      <c r="E112" s="2" t="str">
        <f>'Experiment list - Runs'!E112</f>
        <v>Additional predictions initialized in 01,02..09</v>
      </c>
      <c r="F112" s="3" t="str">
        <f>'Experiment list - Runs'!H112</f>
        <v>CVWG/Tribbia</v>
      </c>
      <c r="G112" s="3" t="str">
        <f>'Experiment list - Runs'!I112</f>
        <v>0.5x1CN</v>
      </c>
      <c r="H112" s="3" t="str">
        <f>'Experiment list - Runs'!J112</f>
        <v>ORNL</v>
      </c>
      <c r="I112" s="3">
        <f>'Experiment list - Runs'!K112</f>
        <v>2001</v>
      </c>
      <c r="J112" s="3">
        <f>'Experiment list - Runs'!L112</f>
        <v>2011</v>
      </c>
      <c r="K112" s="3" t="str">
        <f>'Experiment list - Runs'!M112</f>
        <v>0.5</v>
      </c>
      <c r="L112" s="3">
        <f>'Experiment list - Runs'!N112</f>
        <v>1</v>
      </c>
      <c r="M112" s="9">
        <f>'Experiment list - Runs'!O112</f>
        <v>10</v>
      </c>
      <c r="N112" s="9">
        <f>'Experiment list - Runs'!P112</f>
        <v>111</v>
      </c>
      <c r="O112" s="232">
        <f>M112*(INDEX('CCSM4 PEhrs-yr'!$B$2:$D$10, MATCH(G112,'CCSM4 PEhrs-yr'!$A$2:$A$10,0), MATCH(H112,'CCSM4 PEhrs-yr'!$B$1:$D$1,0)))/1000</f>
        <v>0</v>
      </c>
      <c r="P112" s="235" t="e">
        <f>M112/(INDEX('CCSM4 yrs-day'!$B$2:$D$10, MATCH(G112,'CCSM4 yrs-day'!$A$2:$A$10,0), MATCH(H112,'CCSM4 yrs-day'!$B$1:$D$1,0)))</f>
        <v>#DIV/0!</v>
      </c>
    </row>
    <row r="113" spans="1:16" ht="13">
      <c r="A113" s="8" t="str">
        <f>'Experiment list - Runs'!A113</f>
        <v>DP</v>
      </c>
      <c r="B113" s="3" t="str">
        <f>'Experiment list - Runs'!B113</f>
        <v>tier1</v>
      </c>
      <c r="C113" s="3" t="str">
        <f>'Experiment list - Runs'!C113</f>
        <v>1.1-I</v>
      </c>
      <c r="D113" s="3">
        <f>'Experiment list - Runs'!D113</f>
        <v>3</v>
      </c>
      <c r="E113" s="2" t="str">
        <f>'Experiment list - Runs'!E113</f>
        <v>Additional predictions initialized in 01,02..09</v>
      </c>
      <c r="F113" s="3" t="str">
        <f>'Experiment list - Runs'!H113</f>
        <v>CVWG/Tribbia</v>
      </c>
      <c r="G113" s="3" t="str">
        <f>'Experiment list - Runs'!I113</f>
        <v>0.5x1CN</v>
      </c>
      <c r="H113" s="3" t="str">
        <f>'Experiment list - Runs'!J113</f>
        <v>ORNL</v>
      </c>
      <c r="I113" s="3">
        <f>'Experiment list - Runs'!K113</f>
        <v>2002</v>
      </c>
      <c r="J113" s="3">
        <f>'Experiment list - Runs'!L113</f>
        <v>2012</v>
      </c>
      <c r="K113" s="3" t="str">
        <f>'Experiment list - Runs'!M113</f>
        <v>0.5</v>
      </c>
      <c r="L113" s="3">
        <f>'Experiment list - Runs'!N113</f>
        <v>1</v>
      </c>
      <c r="M113" s="9">
        <f>'Experiment list - Runs'!O113</f>
        <v>10</v>
      </c>
      <c r="N113" s="9">
        <f>'Experiment list - Runs'!P113</f>
        <v>112</v>
      </c>
      <c r="O113" s="232">
        <f>M113*(INDEX('CCSM4 PEhrs-yr'!$B$2:$D$10, MATCH(G113,'CCSM4 PEhrs-yr'!$A$2:$A$10,0), MATCH(H113,'CCSM4 PEhrs-yr'!$B$1:$D$1,0)))/1000</f>
        <v>0</v>
      </c>
      <c r="P113" s="235" t="e">
        <f>M113/(INDEX('CCSM4 yrs-day'!$B$2:$D$10, MATCH(G113,'CCSM4 yrs-day'!$A$2:$A$10,0), MATCH(H113,'CCSM4 yrs-day'!$B$1:$D$1,0)))</f>
        <v>#DIV/0!</v>
      </c>
    </row>
    <row r="114" spans="1:16" ht="13">
      <c r="A114" s="8" t="str">
        <f>'Experiment list - Runs'!A114</f>
        <v>DP</v>
      </c>
      <c r="B114" s="3" t="str">
        <f>'Experiment list - Runs'!B114</f>
        <v>tier1</v>
      </c>
      <c r="C114" s="3" t="str">
        <f>'Experiment list - Runs'!C114</f>
        <v>1.1-I</v>
      </c>
      <c r="D114" s="3">
        <f>'Experiment list - Runs'!D114</f>
        <v>4</v>
      </c>
      <c r="E114" s="2" t="str">
        <f>'Experiment list - Runs'!E114</f>
        <v>Additional predictions initialized in 01,02..09</v>
      </c>
      <c r="F114" s="3" t="str">
        <f>'Experiment list - Runs'!H114</f>
        <v>CVWG/Tribbia</v>
      </c>
      <c r="G114" s="3" t="str">
        <f>'Experiment list - Runs'!I114</f>
        <v>0.5x1CN</v>
      </c>
      <c r="H114" s="3" t="str">
        <f>'Experiment list - Runs'!J114</f>
        <v>ORNL</v>
      </c>
      <c r="I114" s="3">
        <f>'Experiment list - Runs'!K114</f>
        <v>2003</v>
      </c>
      <c r="J114" s="3">
        <f>'Experiment list - Runs'!L114</f>
        <v>2013</v>
      </c>
      <c r="K114" s="3" t="str">
        <f>'Experiment list - Runs'!M114</f>
        <v>0.5</v>
      </c>
      <c r="L114" s="3">
        <f>'Experiment list - Runs'!N114</f>
        <v>1</v>
      </c>
      <c r="M114" s="9">
        <f>'Experiment list - Runs'!O114</f>
        <v>10</v>
      </c>
      <c r="N114" s="9">
        <f>'Experiment list - Runs'!P114</f>
        <v>113</v>
      </c>
      <c r="O114" s="232">
        <f>M114*(INDEX('CCSM4 PEhrs-yr'!$B$2:$D$10, MATCH(G114,'CCSM4 PEhrs-yr'!$A$2:$A$10,0), MATCH(H114,'CCSM4 PEhrs-yr'!$B$1:$D$1,0)))/1000</f>
        <v>0</v>
      </c>
      <c r="P114" s="235" t="e">
        <f>M114/(INDEX('CCSM4 yrs-day'!$B$2:$D$10, MATCH(G114,'CCSM4 yrs-day'!$A$2:$A$10,0), MATCH(H114,'CCSM4 yrs-day'!$B$1:$D$1,0)))</f>
        <v>#DIV/0!</v>
      </c>
    </row>
    <row r="115" spans="1:16" ht="13">
      <c r="A115" s="8" t="str">
        <f>'Experiment list - Runs'!A115</f>
        <v>DP</v>
      </c>
      <c r="B115" s="3" t="str">
        <f>'Experiment list - Runs'!B115</f>
        <v>tier1</v>
      </c>
      <c r="C115" s="3" t="str">
        <f>'Experiment list - Runs'!C115</f>
        <v>1.1-I</v>
      </c>
      <c r="D115" s="3">
        <f>'Experiment list - Runs'!D115</f>
        <v>5</v>
      </c>
      <c r="E115" s="2" t="str">
        <f>'Experiment list - Runs'!E115</f>
        <v>Additional predictions initialized in 01,02..09</v>
      </c>
      <c r="F115" s="3" t="str">
        <f>'Experiment list - Runs'!H115</f>
        <v>CVWG/Tribbia</v>
      </c>
      <c r="G115" s="3" t="str">
        <f>'Experiment list - Runs'!I115</f>
        <v>0.5x1CN</v>
      </c>
      <c r="H115" s="3" t="str">
        <f>'Experiment list - Runs'!J115</f>
        <v>ORNL</v>
      </c>
      <c r="I115" s="3">
        <f>'Experiment list - Runs'!K115</f>
        <v>2004</v>
      </c>
      <c r="J115" s="3">
        <f>'Experiment list - Runs'!L115</f>
        <v>2014</v>
      </c>
      <c r="K115" s="3" t="str">
        <f>'Experiment list - Runs'!M115</f>
        <v>0.5</v>
      </c>
      <c r="L115" s="3">
        <f>'Experiment list - Runs'!N115</f>
        <v>1</v>
      </c>
      <c r="M115" s="9">
        <f>'Experiment list - Runs'!O115</f>
        <v>10</v>
      </c>
      <c r="N115" s="9">
        <f>'Experiment list - Runs'!P115</f>
        <v>114</v>
      </c>
      <c r="O115" s="232">
        <f>M115*(INDEX('CCSM4 PEhrs-yr'!$B$2:$D$10, MATCH(G115,'CCSM4 PEhrs-yr'!$A$2:$A$10,0), MATCH(H115,'CCSM4 PEhrs-yr'!$B$1:$D$1,0)))/1000</f>
        <v>0</v>
      </c>
      <c r="P115" s="235" t="e">
        <f>M115/(INDEX('CCSM4 yrs-day'!$B$2:$D$10, MATCH(G115,'CCSM4 yrs-day'!$A$2:$A$10,0), MATCH(H115,'CCSM4 yrs-day'!$B$1:$D$1,0)))</f>
        <v>#DIV/0!</v>
      </c>
    </row>
    <row r="116" spans="1:16" ht="13">
      <c r="A116" s="8" t="str">
        <f>'Experiment list - Runs'!A116</f>
        <v>DP</v>
      </c>
      <c r="B116" s="3" t="str">
        <f>'Experiment list - Runs'!B116</f>
        <v>tier1</v>
      </c>
      <c r="C116" s="3" t="str">
        <f>'Experiment list - Runs'!C116</f>
        <v>1.1-I</v>
      </c>
      <c r="D116" s="3">
        <f>'Experiment list - Runs'!D116</f>
        <v>6</v>
      </c>
      <c r="E116" s="2" t="str">
        <f>'Experiment list - Runs'!E116</f>
        <v>Additional predictions initialized in 01,02..09</v>
      </c>
      <c r="F116" s="3" t="str">
        <f>'Experiment list - Runs'!H116</f>
        <v>CVWG/Tribbia</v>
      </c>
      <c r="G116" s="3" t="str">
        <f>'Experiment list - Runs'!I116</f>
        <v>0.5x1CN</v>
      </c>
      <c r="H116" s="3" t="str">
        <f>'Experiment list - Runs'!J116</f>
        <v>ORNL</v>
      </c>
      <c r="I116" s="3">
        <f>'Experiment list - Runs'!K116</f>
        <v>2005</v>
      </c>
      <c r="J116" s="3">
        <f>'Experiment list - Runs'!L116</f>
        <v>2015</v>
      </c>
      <c r="K116" s="3" t="str">
        <f>'Experiment list - Runs'!M116</f>
        <v>0.5</v>
      </c>
      <c r="L116" s="3">
        <f>'Experiment list - Runs'!N116</f>
        <v>1</v>
      </c>
      <c r="M116" s="9">
        <f>'Experiment list - Runs'!O116</f>
        <v>10</v>
      </c>
      <c r="N116" s="9">
        <f>'Experiment list - Runs'!P116</f>
        <v>115</v>
      </c>
      <c r="O116" s="232">
        <f>M116*(INDEX('CCSM4 PEhrs-yr'!$B$2:$D$10, MATCH(G116,'CCSM4 PEhrs-yr'!$A$2:$A$10,0), MATCH(H116,'CCSM4 PEhrs-yr'!$B$1:$D$1,0)))/1000</f>
        <v>0</v>
      </c>
      <c r="P116" s="235" t="e">
        <f>M116/(INDEX('CCSM4 yrs-day'!$B$2:$D$10, MATCH(G116,'CCSM4 yrs-day'!$A$2:$A$10,0), MATCH(H116,'CCSM4 yrs-day'!$B$1:$D$1,0)))</f>
        <v>#DIV/0!</v>
      </c>
    </row>
    <row r="117" spans="1:16" ht="13">
      <c r="A117" s="8" t="str">
        <f>'Experiment list - Runs'!A117</f>
        <v>DP</v>
      </c>
      <c r="B117" s="3" t="str">
        <f>'Experiment list - Runs'!B117</f>
        <v>tier1</v>
      </c>
      <c r="C117" s="3" t="str">
        <f>'Experiment list - Runs'!C117</f>
        <v>1.1-I</v>
      </c>
      <c r="D117" s="3">
        <f>'Experiment list - Runs'!D117</f>
        <v>7</v>
      </c>
      <c r="E117" s="2" t="str">
        <f>'Experiment list - Runs'!E117</f>
        <v>Additional predictions initialized in 01,02..09</v>
      </c>
      <c r="F117" s="3" t="str">
        <f>'Experiment list - Runs'!H117</f>
        <v>CVWG/Tribbia</v>
      </c>
      <c r="G117" s="3" t="str">
        <f>'Experiment list - Runs'!I117</f>
        <v>0.5x1CN</v>
      </c>
      <c r="H117" s="3" t="str">
        <f>'Experiment list - Runs'!J117</f>
        <v>ORNL</v>
      </c>
      <c r="I117" s="3">
        <f>'Experiment list - Runs'!K117</f>
        <v>2006</v>
      </c>
      <c r="J117" s="3">
        <f>'Experiment list - Runs'!L117</f>
        <v>2016</v>
      </c>
      <c r="K117" s="3" t="str">
        <f>'Experiment list - Runs'!M117</f>
        <v>0.5</v>
      </c>
      <c r="L117" s="3">
        <f>'Experiment list - Runs'!N117</f>
        <v>1</v>
      </c>
      <c r="M117" s="9">
        <f>'Experiment list - Runs'!O117</f>
        <v>10</v>
      </c>
      <c r="N117" s="9">
        <f>'Experiment list - Runs'!P117</f>
        <v>116</v>
      </c>
      <c r="O117" s="232">
        <f>M117*(INDEX('CCSM4 PEhrs-yr'!$B$2:$D$10, MATCH(G117,'CCSM4 PEhrs-yr'!$A$2:$A$10,0), MATCH(H117,'CCSM4 PEhrs-yr'!$B$1:$D$1,0)))/1000</f>
        <v>0</v>
      </c>
      <c r="P117" s="235" t="e">
        <f>M117/(INDEX('CCSM4 yrs-day'!$B$2:$D$10, MATCH(G117,'CCSM4 yrs-day'!$A$2:$A$10,0), MATCH(H117,'CCSM4 yrs-day'!$B$1:$D$1,0)))</f>
        <v>#DIV/0!</v>
      </c>
    </row>
    <row r="118" spans="1:16" ht="13">
      <c r="A118" s="8" t="str">
        <f>'Experiment list - Runs'!A118</f>
        <v>DP</v>
      </c>
      <c r="B118" s="3" t="str">
        <f>'Experiment list - Runs'!B118</f>
        <v>tier1</v>
      </c>
      <c r="C118" s="3" t="str">
        <f>'Experiment list - Runs'!C118</f>
        <v>1.1-I</v>
      </c>
      <c r="D118" s="3">
        <f>'Experiment list - Runs'!D118</f>
        <v>8</v>
      </c>
      <c r="E118" s="2" t="str">
        <f>'Experiment list - Runs'!E118</f>
        <v>Additional predictions initialized in 01,02..09</v>
      </c>
      <c r="F118" s="3" t="str">
        <f>'Experiment list - Runs'!H118</f>
        <v>CVWG/Tribbia</v>
      </c>
      <c r="G118" s="3" t="str">
        <f>'Experiment list - Runs'!I118</f>
        <v>0.5x1CN</v>
      </c>
      <c r="H118" s="3" t="str">
        <f>'Experiment list - Runs'!J118</f>
        <v>ORNL</v>
      </c>
      <c r="I118" s="3">
        <f>'Experiment list - Runs'!K118</f>
        <v>2007</v>
      </c>
      <c r="J118" s="3">
        <f>'Experiment list - Runs'!L118</f>
        <v>2017</v>
      </c>
      <c r="K118" s="3" t="str">
        <f>'Experiment list - Runs'!M118</f>
        <v>0.5</v>
      </c>
      <c r="L118" s="3">
        <f>'Experiment list - Runs'!N118</f>
        <v>1</v>
      </c>
      <c r="M118" s="9">
        <f>'Experiment list - Runs'!O118</f>
        <v>10</v>
      </c>
      <c r="N118" s="9">
        <f>'Experiment list - Runs'!P118</f>
        <v>117</v>
      </c>
      <c r="O118" s="232">
        <f>M118*(INDEX('CCSM4 PEhrs-yr'!$B$2:$D$10, MATCH(G118,'CCSM4 PEhrs-yr'!$A$2:$A$10,0), MATCH(H118,'CCSM4 PEhrs-yr'!$B$1:$D$1,0)))/1000</f>
        <v>0</v>
      </c>
      <c r="P118" s="235" t="e">
        <f>M118/(INDEX('CCSM4 yrs-day'!$B$2:$D$10, MATCH(G118,'CCSM4 yrs-day'!$A$2:$A$10,0), MATCH(H118,'CCSM4 yrs-day'!$B$1:$D$1,0)))</f>
        <v>#DIV/0!</v>
      </c>
    </row>
    <row r="119" spans="1:16" ht="13">
      <c r="A119" s="8" t="str">
        <f>'Experiment list - Runs'!A119</f>
        <v>DP</v>
      </c>
      <c r="B119" s="3" t="str">
        <f>'Experiment list - Runs'!B119</f>
        <v>tier1</v>
      </c>
      <c r="C119" s="3" t="str">
        <f>'Experiment list - Runs'!C119</f>
        <v>1.1-I</v>
      </c>
      <c r="D119" s="3">
        <f>'Experiment list - Runs'!D119</f>
        <v>9</v>
      </c>
      <c r="E119" s="2" t="str">
        <f>'Experiment list - Runs'!E119</f>
        <v>Additional predictions initialized in 01,02..09</v>
      </c>
      <c r="F119" s="3" t="str">
        <f>'Experiment list - Runs'!H119</f>
        <v>CVWG/Tribbia</v>
      </c>
      <c r="G119" s="3" t="str">
        <f>'Experiment list - Runs'!I119</f>
        <v>0.5x1CN</v>
      </c>
      <c r="H119" s="3" t="str">
        <f>'Experiment list - Runs'!J119</f>
        <v>ORNL</v>
      </c>
      <c r="I119" s="3">
        <f>'Experiment list - Runs'!K119</f>
        <v>2008</v>
      </c>
      <c r="J119" s="3">
        <f>'Experiment list - Runs'!L119</f>
        <v>2018</v>
      </c>
      <c r="K119" s="3" t="str">
        <f>'Experiment list - Runs'!M119</f>
        <v>0.5</v>
      </c>
      <c r="L119" s="3">
        <f>'Experiment list - Runs'!N119</f>
        <v>1</v>
      </c>
      <c r="M119" s="9">
        <f>'Experiment list - Runs'!O119</f>
        <v>10</v>
      </c>
      <c r="N119" s="9">
        <f>'Experiment list - Runs'!P119</f>
        <v>118</v>
      </c>
      <c r="O119" s="232">
        <f>M119*(INDEX('CCSM4 PEhrs-yr'!$B$2:$D$10, MATCH(G119,'CCSM4 PEhrs-yr'!$A$2:$A$10,0), MATCH(H119,'CCSM4 PEhrs-yr'!$B$1:$D$1,0)))/1000</f>
        <v>0</v>
      </c>
      <c r="P119" s="235" t="e">
        <f>M119/(INDEX('CCSM4 yrs-day'!$B$2:$D$10, MATCH(G119,'CCSM4 yrs-day'!$A$2:$A$10,0), MATCH(H119,'CCSM4 yrs-day'!$B$1:$D$1,0)))</f>
        <v>#DIV/0!</v>
      </c>
    </row>
    <row r="120" spans="1:16" ht="13">
      <c r="A120" s="8" t="str">
        <f>'Experiment list - Runs'!A120</f>
        <v>DP</v>
      </c>
      <c r="B120" s="3" t="str">
        <f>'Experiment list - Runs'!B120</f>
        <v>tier1</v>
      </c>
      <c r="C120" s="3" t="str">
        <f>'Experiment list - Runs'!C120</f>
        <v>1.1-I</v>
      </c>
      <c r="D120" s="3">
        <f>'Experiment list - Runs'!D120</f>
        <v>10</v>
      </c>
      <c r="E120" s="2" t="str">
        <f>'Experiment list - Runs'!E120</f>
        <v>Additional predictions initialized in 01,02..09</v>
      </c>
      <c r="F120" s="3" t="str">
        <f>'Experiment list - Runs'!H120</f>
        <v>CVWG/Tribbia</v>
      </c>
      <c r="G120" s="3" t="str">
        <f>'Experiment list - Runs'!I120</f>
        <v>0.5x1CN</v>
      </c>
      <c r="H120" s="3" t="str">
        <f>'Experiment list - Runs'!J120</f>
        <v>ORNL</v>
      </c>
      <c r="I120" s="3">
        <f>'Experiment list - Runs'!K120</f>
        <v>2009</v>
      </c>
      <c r="J120" s="3">
        <f>'Experiment list - Runs'!L120</f>
        <v>2019</v>
      </c>
      <c r="K120" s="3" t="str">
        <f>'Experiment list - Runs'!M120</f>
        <v>0.5</v>
      </c>
      <c r="L120" s="3">
        <f>'Experiment list - Runs'!N120</f>
        <v>1</v>
      </c>
      <c r="M120" s="9">
        <f>'Experiment list - Runs'!O120</f>
        <v>10</v>
      </c>
      <c r="N120" s="9">
        <f>'Experiment list - Runs'!P120</f>
        <v>119</v>
      </c>
      <c r="O120" s="232">
        <f>M120*(INDEX('CCSM4 PEhrs-yr'!$B$2:$D$10, MATCH(G120,'CCSM4 PEhrs-yr'!$A$2:$A$10,0), MATCH(H120,'CCSM4 PEhrs-yr'!$B$1:$D$1,0)))/1000</f>
        <v>0</v>
      </c>
      <c r="P120" s="235" t="e">
        <f>M120/(INDEX('CCSM4 yrs-day'!$B$2:$D$10, MATCH(G120,'CCSM4 yrs-day'!$A$2:$A$10,0), MATCH(H120,'CCSM4 yrs-day'!$B$1:$D$1,0)))</f>
        <v>#DIV/0!</v>
      </c>
    </row>
    <row r="121" spans="1:16" ht="13">
      <c r="A121" s="8" t="str">
        <f>'Experiment list - Runs'!A121</f>
        <v>DP</v>
      </c>
      <c r="B121" s="3" t="str">
        <f>'Experiment list - Runs'!B121</f>
        <v>tier1</v>
      </c>
      <c r="C121" s="3" t="str">
        <f>'Experiment list - Runs'!C121</f>
        <v>1.2-E</v>
      </c>
      <c r="D121" s="3">
        <f>'Experiment list - Runs'!D121</f>
        <v>10</v>
      </c>
      <c r="E121" s="2" t="str">
        <f>'Experiment list - Runs'!E121</f>
        <v>Add'l 30 year initialized hindcasts &amp; predictions</v>
      </c>
      <c r="F121" s="3" t="str">
        <f>'Experiment list - Runs'!H121</f>
        <v>CVWG/Tribbia</v>
      </c>
      <c r="G121" s="3" t="str">
        <f>'Experiment list - Runs'!I121</f>
        <v>0.5x1CN</v>
      </c>
      <c r="H121" s="3" t="str">
        <f>'Experiment list - Runs'!J121</f>
        <v>ORNL</v>
      </c>
      <c r="I121" s="3">
        <f>'Experiment list - Runs'!K121</f>
        <v>1960</v>
      </c>
      <c r="J121" s="3">
        <f>'Experiment list - Runs'!L121</f>
        <v>1990</v>
      </c>
      <c r="K121" s="3" t="str">
        <f>'Experiment list - Runs'!M121</f>
        <v>0.5</v>
      </c>
      <c r="L121" s="3">
        <f>'Experiment list - Runs'!N121</f>
        <v>1</v>
      </c>
      <c r="M121" s="9">
        <f>'Experiment list - Runs'!O121</f>
        <v>30</v>
      </c>
      <c r="N121" s="9">
        <f>'Experiment list - Runs'!P121</f>
        <v>120</v>
      </c>
      <c r="O121" s="232">
        <f>M121*(INDEX('CCSM4 PEhrs-yr'!$B$2:$D$10, MATCH(G121,'CCSM4 PEhrs-yr'!$A$2:$A$10,0), MATCH(H121,'CCSM4 PEhrs-yr'!$B$1:$D$1,0)))/1000</f>
        <v>0</v>
      </c>
      <c r="P121" s="235" t="e">
        <f>M121/(INDEX('CCSM4 yrs-day'!$B$2:$D$10, MATCH(G121,'CCSM4 yrs-day'!$A$2:$A$10,0), MATCH(H121,'CCSM4 yrs-day'!$B$1:$D$1,0)))</f>
        <v>#DIV/0!</v>
      </c>
    </row>
    <row r="122" spans="1:16" ht="13">
      <c r="A122" s="8" t="str">
        <f>'Experiment list - Runs'!A122</f>
        <v>DP</v>
      </c>
      <c r="B122" s="3" t="str">
        <f>'Experiment list - Runs'!B122</f>
        <v>tier1</v>
      </c>
      <c r="C122" s="3" t="str">
        <f>'Experiment list - Runs'!C122</f>
        <v>1.2-E</v>
      </c>
      <c r="D122" s="3">
        <f>'Experiment list - Runs'!D122</f>
        <v>11</v>
      </c>
      <c r="E122" s="2" t="str">
        <f>'Experiment list - Runs'!E122</f>
        <v>Add'l 30 year initialized hindcasts &amp; predictions</v>
      </c>
      <c r="F122" s="3" t="str">
        <f>'Experiment list - Runs'!H122</f>
        <v>CVWG/Tribbia</v>
      </c>
      <c r="G122" s="3" t="str">
        <f>'Experiment list - Runs'!I122</f>
        <v>0.5x1CN</v>
      </c>
      <c r="H122" s="3" t="str">
        <f>'Experiment list - Runs'!J122</f>
        <v>ORNL</v>
      </c>
      <c r="I122" s="3">
        <f>'Experiment list - Runs'!K122</f>
        <v>1960</v>
      </c>
      <c r="J122" s="3">
        <f>'Experiment list - Runs'!L122</f>
        <v>1990</v>
      </c>
      <c r="K122" s="3" t="str">
        <f>'Experiment list - Runs'!M122</f>
        <v>0.5</v>
      </c>
      <c r="L122" s="3">
        <f>'Experiment list - Runs'!N122</f>
        <v>1</v>
      </c>
      <c r="M122" s="9">
        <f>'Experiment list - Runs'!O122</f>
        <v>30</v>
      </c>
      <c r="N122" s="9">
        <f>'Experiment list - Runs'!P122</f>
        <v>121</v>
      </c>
      <c r="O122" s="232">
        <f>M122*(INDEX('CCSM4 PEhrs-yr'!$B$2:$D$10, MATCH(G122,'CCSM4 PEhrs-yr'!$A$2:$A$10,0), MATCH(H122,'CCSM4 PEhrs-yr'!$B$1:$D$1,0)))/1000</f>
        <v>0</v>
      </c>
      <c r="P122" s="235" t="e">
        <f>M122/(INDEX('CCSM4 yrs-day'!$B$2:$D$10, MATCH(G122,'CCSM4 yrs-day'!$A$2:$A$10,0), MATCH(H122,'CCSM4 yrs-day'!$B$1:$D$1,0)))</f>
        <v>#DIV/0!</v>
      </c>
    </row>
    <row r="123" spans="1:16" ht="13">
      <c r="A123" s="8" t="str">
        <f>'Experiment list - Runs'!A123</f>
        <v>DP</v>
      </c>
      <c r="B123" s="3" t="str">
        <f>'Experiment list - Runs'!B123</f>
        <v>tier1</v>
      </c>
      <c r="C123" s="3" t="str">
        <f>'Experiment list - Runs'!C123</f>
        <v>1.2-E</v>
      </c>
      <c r="D123" s="3">
        <f>'Experiment list - Runs'!D123</f>
        <v>12</v>
      </c>
      <c r="E123" s="2" t="str">
        <f>'Experiment list - Runs'!E123</f>
        <v>Add'l 30 year initialized hindcasts &amp; predictions</v>
      </c>
      <c r="F123" s="3" t="str">
        <f>'Experiment list - Runs'!H123</f>
        <v>CVWG/Tribbia</v>
      </c>
      <c r="G123" s="3" t="str">
        <f>'Experiment list - Runs'!I123</f>
        <v>0.5x1CN</v>
      </c>
      <c r="H123" s="3" t="str">
        <f>'Experiment list - Runs'!J123</f>
        <v>ORNL</v>
      </c>
      <c r="I123" s="3">
        <f>'Experiment list - Runs'!K123</f>
        <v>1960</v>
      </c>
      <c r="J123" s="3">
        <f>'Experiment list - Runs'!L123</f>
        <v>1990</v>
      </c>
      <c r="K123" s="3" t="str">
        <f>'Experiment list - Runs'!M123</f>
        <v>0.5</v>
      </c>
      <c r="L123" s="3">
        <f>'Experiment list - Runs'!N123</f>
        <v>1</v>
      </c>
      <c r="M123" s="9">
        <f>'Experiment list - Runs'!O123</f>
        <v>30</v>
      </c>
      <c r="N123" s="9">
        <f>'Experiment list - Runs'!P123</f>
        <v>122</v>
      </c>
      <c r="O123" s="232">
        <f>M123*(INDEX('CCSM4 PEhrs-yr'!$B$2:$D$10, MATCH(G123,'CCSM4 PEhrs-yr'!$A$2:$A$10,0), MATCH(H123,'CCSM4 PEhrs-yr'!$B$1:$D$1,0)))/1000</f>
        <v>0</v>
      </c>
      <c r="P123" s="235" t="e">
        <f>M123/(INDEX('CCSM4 yrs-day'!$B$2:$D$10, MATCH(G123,'CCSM4 yrs-day'!$A$2:$A$10,0), MATCH(H123,'CCSM4 yrs-day'!$B$1:$D$1,0)))</f>
        <v>#DIV/0!</v>
      </c>
    </row>
    <row r="124" spans="1:16" ht="13">
      <c r="A124" s="8" t="str">
        <f>'Experiment list - Runs'!A124</f>
        <v>DP</v>
      </c>
      <c r="B124" s="3" t="str">
        <f>'Experiment list - Runs'!B124</f>
        <v>tier1</v>
      </c>
      <c r="C124" s="3" t="str">
        <f>'Experiment list - Runs'!C124</f>
        <v>1.2-E</v>
      </c>
      <c r="D124" s="3">
        <f>'Experiment list - Runs'!D124</f>
        <v>13</v>
      </c>
      <c r="E124" s="2" t="str">
        <f>'Experiment list - Runs'!E124</f>
        <v>Add'l 30 year initialized hindcasts &amp; predictions</v>
      </c>
      <c r="F124" s="3" t="str">
        <f>'Experiment list - Runs'!H124</f>
        <v>CVWG/Tribbia</v>
      </c>
      <c r="G124" s="3" t="str">
        <f>'Experiment list - Runs'!I124</f>
        <v>0.5x1CN</v>
      </c>
      <c r="H124" s="3" t="str">
        <f>'Experiment list - Runs'!J124</f>
        <v>ORNL</v>
      </c>
      <c r="I124" s="3">
        <f>'Experiment list - Runs'!K124</f>
        <v>1960</v>
      </c>
      <c r="J124" s="3">
        <f>'Experiment list - Runs'!L124</f>
        <v>1990</v>
      </c>
      <c r="K124" s="3" t="str">
        <f>'Experiment list - Runs'!M124</f>
        <v>0.5</v>
      </c>
      <c r="L124" s="3">
        <f>'Experiment list - Runs'!N124</f>
        <v>1</v>
      </c>
      <c r="M124" s="9">
        <f>'Experiment list - Runs'!O124</f>
        <v>30</v>
      </c>
      <c r="N124" s="9">
        <f>'Experiment list - Runs'!P124</f>
        <v>123</v>
      </c>
      <c r="O124" s="232">
        <f>M124*(INDEX('CCSM4 PEhrs-yr'!$B$2:$D$10, MATCH(G124,'CCSM4 PEhrs-yr'!$A$2:$A$10,0), MATCH(H124,'CCSM4 PEhrs-yr'!$B$1:$D$1,0)))/1000</f>
        <v>0</v>
      </c>
      <c r="P124" s="235" t="e">
        <f>M124/(INDEX('CCSM4 yrs-day'!$B$2:$D$10, MATCH(G124,'CCSM4 yrs-day'!$A$2:$A$10,0), MATCH(H124,'CCSM4 yrs-day'!$B$1:$D$1,0)))</f>
        <v>#DIV/0!</v>
      </c>
    </row>
    <row r="125" spans="1:16" ht="13">
      <c r="A125" s="8" t="str">
        <f>'Experiment list - Runs'!A125</f>
        <v>DP</v>
      </c>
      <c r="B125" s="3" t="str">
        <f>'Experiment list - Runs'!B125</f>
        <v>tier1</v>
      </c>
      <c r="C125" s="3" t="str">
        <f>'Experiment list - Runs'!C125</f>
        <v>1.2-E</v>
      </c>
      <c r="D125" s="3">
        <f>'Experiment list - Runs'!D125</f>
        <v>14</v>
      </c>
      <c r="E125" s="2" t="str">
        <f>'Experiment list - Runs'!E125</f>
        <v>Add'l 30 year initialized hindcasts &amp; predictions</v>
      </c>
      <c r="F125" s="3" t="str">
        <f>'Experiment list - Runs'!H125</f>
        <v>CVWG/Tribbia</v>
      </c>
      <c r="G125" s="3" t="str">
        <f>'Experiment list - Runs'!I125</f>
        <v>0.5x1CN</v>
      </c>
      <c r="H125" s="3" t="str">
        <f>'Experiment list - Runs'!J125</f>
        <v>ORNL</v>
      </c>
      <c r="I125" s="3">
        <f>'Experiment list - Runs'!K125</f>
        <v>1960</v>
      </c>
      <c r="J125" s="3">
        <f>'Experiment list - Runs'!L125</f>
        <v>1990</v>
      </c>
      <c r="K125" s="3" t="str">
        <f>'Experiment list - Runs'!M125</f>
        <v>0.5</v>
      </c>
      <c r="L125" s="3">
        <f>'Experiment list - Runs'!N125</f>
        <v>1</v>
      </c>
      <c r="M125" s="9">
        <f>'Experiment list - Runs'!O125</f>
        <v>30</v>
      </c>
      <c r="N125" s="9">
        <f>'Experiment list - Runs'!P125</f>
        <v>124</v>
      </c>
      <c r="O125" s="232">
        <f>M125*(INDEX('CCSM4 PEhrs-yr'!$B$2:$D$10, MATCH(G125,'CCSM4 PEhrs-yr'!$A$2:$A$10,0), MATCH(H125,'CCSM4 PEhrs-yr'!$B$1:$D$1,0)))/1000</f>
        <v>0</v>
      </c>
      <c r="P125" s="235" t="e">
        <f>M125/(INDEX('CCSM4 yrs-day'!$B$2:$D$10, MATCH(G125,'CCSM4 yrs-day'!$A$2:$A$10,0), MATCH(H125,'CCSM4 yrs-day'!$B$1:$D$1,0)))</f>
        <v>#DIV/0!</v>
      </c>
    </row>
    <row r="126" spans="1:16" ht="13">
      <c r="A126" s="8" t="str">
        <f>'Experiment list - Runs'!A126</f>
        <v>DP</v>
      </c>
      <c r="B126" s="3" t="str">
        <f>'Experiment list - Runs'!B126</f>
        <v>tier1</v>
      </c>
      <c r="C126" s="3" t="str">
        <f>'Experiment list - Runs'!C126</f>
        <v>1.2-E</v>
      </c>
      <c r="D126" s="3">
        <f>'Experiment list - Runs'!D126</f>
        <v>15</v>
      </c>
      <c r="E126" s="2" t="str">
        <f>'Experiment list - Runs'!E126</f>
        <v>Add'l 30 year initialized hindcasts &amp; predictions</v>
      </c>
      <c r="F126" s="3" t="str">
        <f>'Experiment list - Runs'!H126</f>
        <v>CVWG/Tribbia</v>
      </c>
      <c r="G126" s="3" t="str">
        <f>'Experiment list - Runs'!I126</f>
        <v>0.5x1CN</v>
      </c>
      <c r="H126" s="3" t="str">
        <f>'Experiment list - Runs'!J126</f>
        <v>ORNL</v>
      </c>
      <c r="I126" s="3">
        <f>'Experiment list - Runs'!K126</f>
        <v>1960</v>
      </c>
      <c r="J126" s="3">
        <f>'Experiment list - Runs'!L126</f>
        <v>1990</v>
      </c>
      <c r="K126" s="3" t="str">
        <f>'Experiment list - Runs'!M126</f>
        <v>0.5</v>
      </c>
      <c r="L126" s="3">
        <f>'Experiment list - Runs'!N126</f>
        <v>1</v>
      </c>
      <c r="M126" s="9">
        <f>'Experiment list - Runs'!O126</f>
        <v>30</v>
      </c>
      <c r="N126" s="9">
        <f>'Experiment list - Runs'!P126</f>
        <v>125</v>
      </c>
      <c r="O126" s="232">
        <f>M126*(INDEX('CCSM4 PEhrs-yr'!$B$2:$D$10, MATCH(G126,'CCSM4 PEhrs-yr'!$A$2:$A$10,0), MATCH(H126,'CCSM4 PEhrs-yr'!$B$1:$D$1,0)))/1000</f>
        <v>0</v>
      </c>
      <c r="P126" s="235" t="e">
        <f>M126/(INDEX('CCSM4 yrs-day'!$B$2:$D$10, MATCH(G126,'CCSM4 yrs-day'!$A$2:$A$10,0), MATCH(H126,'CCSM4 yrs-day'!$B$1:$D$1,0)))</f>
        <v>#DIV/0!</v>
      </c>
    </row>
    <row r="127" spans="1:16" ht="13">
      <c r="A127" s="8" t="str">
        <f>'Experiment list - Runs'!A127</f>
        <v>DP</v>
      </c>
      <c r="B127" s="3" t="str">
        <f>'Experiment list - Runs'!B127</f>
        <v>tier1</v>
      </c>
      <c r="C127" s="3" t="str">
        <f>'Experiment list - Runs'!C127</f>
        <v>1.2-E</v>
      </c>
      <c r="D127" s="3">
        <f>'Experiment list - Runs'!D127</f>
        <v>16</v>
      </c>
      <c r="E127" s="2" t="str">
        <f>'Experiment list - Runs'!E127</f>
        <v>Add'l 30 year initialized hindcasts &amp; predictions</v>
      </c>
      <c r="F127" s="3" t="str">
        <f>'Experiment list - Runs'!H127</f>
        <v>CVWG/Tribbia</v>
      </c>
      <c r="G127" s="3" t="str">
        <f>'Experiment list - Runs'!I127</f>
        <v>0.5x1CN</v>
      </c>
      <c r="H127" s="3" t="str">
        <f>'Experiment list - Runs'!J127</f>
        <v>ORNL</v>
      </c>
      <c r="I127" s="3">
        <f>'Experiment list - Runs'!K127</f>
        <v>1960</v>
      </c>
      <c r="J127" s="3">
        <f>'Experiment list - Runs'!L127</f>
        <v>1990</v>
      </c>
      <c r="K127" s="3" t="str">
        <f>'Experiment list - Runs'!M127</f>
        <v>0.5</v>
      </c>
      <c r="L127" s="3">
        <f>'Experiment list - Runs'!N127</f>
        <v>1</v>
      </c>
      <c r="M127" s="9">
        <f>'Experiment list - Runs'!O127</f>
        <v>30</v>
      </c>
      <c r="N127" s="9">
        <f>'Experiment list - Runs'!P127</f>
        <v>126</v>
      </c>
      <c r="O127" s="232">
        <f>M127*(INDEX('CCSM4 PEhrs-yr'!$B$2:$D$10, MATCH(G127,'CCSM4 PEhrs-yr'!$A$2:$A$10,0), MATCH(H127,'CCSM4 PEhrs-yr'!$B$1:$D$1,0)))/1000</f>
        <v>0</v>
      </c>
      <c r="P127" s="235" t="e">
        <f>M127/(INDEX('CCSM4 yrs-day'!$B$2:$D$10, MATCH(G127,'CCSM4 yrs-day'!$A$2:$A$10,0), MATCH(H127,'CCSM4 yrs-day'!$B$1:$D$1,0)))</f>
        <v>#DIV/0!</v>
      </c>
    </row>
    <row r="128" spans="1:16" ht="13">
      <c r="A128" s="8" t="str">
        <f>'Experiment list - Runs'!A128</f>
        <v>DP</v>
      </c>
      <c r="B128" s="3" t="str">
        <f>'Experiment list - Runs'!B128</f>
        <v>tier1</v>
      </c>
      <c r="C128" s="3" t="str">
        <f>'Experiment list - Runs'!C128</f>
        <v>1.2-E</v>
      </c>
      <c r="D128" s="3">
        <f>'Experiment list - Runs'!D128</f>
        <v>17</v>
      </c>
      <c r="E128" s="2" t="str">
        <f>'Experiment list - Runs'!E128</f>
        <v>Add'l 30 year initialized hindcasts &amp; predictions</v>
      </c>
      <c r="F128" s="3" t="str">
        <f>'Experiment list - Runs'!H128</f>
        <v>CVWG/Tribbia</v>
      </c>
      <c r="G128" s="3" t="str">
        <f>'Experiment list - Runs'!I128</f>
        <v>0.5x1CN</v>
      </c>
      <c r="H128" s="3" t="str">
        <f>'Experiment list - Runs'!J128</f>
        <v>ORNL</v>
      </c>
      <c r="I128" s="3">
        <f>'Experiment list - Runs'!K128</f>
        <v>1980</v>
      </c>
      <c r="J128" s="3">
        <f>'Experiment list - Runs'!L128</f>
        <v>2010</v>
      </c>
      <c r="K128" s="3" t="str">
        <f>'Experiment list - Runs'!M128</f>
        <v>0.5</v>
      </c>
      <c r="L128" s="3">
        <f>'Experiment list - Runs'!N128</f>
        <v>1</v>
      </c>
      <c r="M128" s="9">
        <f>'Experiment list - Runs'!O128</f>
        <v>30</v>
      </c>
      <c r="N128" s="9">
        <f>'Experiment list - Runs'!P128</f>
        <v>127</v>
      </c>
      <c r="O128" s="232">
        <f>M128*(INDEX('CCSM4 PEhrs-yr'!$B$2:$D$10, MATCH(G128,'CCSM4 PEhrs-yr'!$A$2:$A$10,0), MATCH(H128,'CCSM4 PEhrs-yr'!$B$1:$D$1,0)))/1000</f>
        <v>0</v>
      </c>
      <c r="P128" s="235" t="e">
        <f>M128/(INDEX('CCSM4 yrs-day'!$B$2:$D$10, MATCH(G128,'CCSM4 yrs-day'!$A$2:$A$10,0), MATCH(H128,'CCSM4 yrs-day'!$B$1:$D$1,0)))</f>
        <v>#DIV/0!</v>
      </c>
    </row>
    <row r="129" spans="1:16" ht="13">
      <c r="A129" s="8" t="str">
        <f>'Experiment list - Runs'!A129</f>
        <v>DP</v>
      </c>
      <c r="B129" s="3" t="str">
        <f>'Experiment list - Runs'!B129</f>
        <v>tier1</v>
      </c>
      <c r="C129" s="3" t="str">
        <f>'Experiment list - Runs'!C129</f>
        <v>1.2-E</v>
      </c>
      <c r="D129" s="3">
        <f>'Experiment list - Runs'!D129</f>
        <v>18</v>
      </c>
      <c r="E129" s="2" t="str">
        <f>'Experiment list - Runs'!E129</f>
        <v>Add'l 30 year initialized hindcasts &amp; predictions</v>
      </c>
      <c r="F129" s="3" t="str">
        <f>'Experiment list - Runs'!H129</f>
        <v>CVWG/Tribbia</v>
      </c>
      <c r="G129" s="3" t="str">
        <f>'Experiment list - Runs'!I129</f>
        <v>0.5x1CN</v>
      </c>
      <c r="H129" s="3" t="str">
        <f>'Experiment list - Runs'!J129</f>
        <v>ORNL</v>
      </c>
      <c r="I129" s="3">
        <f>'Experiment list - Runs'!K129</f>
        <v>1980</v>
      </c>
      <c r="J129" s="3">
        <f>'Experiment list - Runs'!L129</f>
        <v>2010</v>
      </c>
      <c r="K129" s="3" t="str">
        <f>'Experiment list - Runs'!M129</f>
        <v>0.5</v>
      </c>
      <c r="L129" s="3">
        <f>'Experiment list - Runs'!N129</f>
        <v>1</v>
      </c>
      <c r="M129" s="9">
        <f>'Experiment list - Runs'!O129</f>
        <v>30</v>
      </c>
      <c r="N129" s="9">
        <f>'Experiment list - Runs'!P129</f>
        <v>128</v>
      </c>
      <c r="O129" s="232">
        <f>M129*(INDEX('CCSM4 PEhrs-yr'!$B$2:$D$10, MATCH(G129,'CCSM4 PEhrs-yr'!$A$2:$A$10,0), MATCH(H129,'CCSM4 PEhrs-yr'!$B$1:$D$1,0)))/1000</f>
        <v>0</v>
      </c>
      <c r="P129" s="235" t="e">
        <f>M129/(INDEX('CCSM4 yrs-day'!$B$2:$D$10, MATCH(G129,'CCSM4 yrs-day'!$A$2:$A$10,0), MATCH(H129,'CCSM4 yrs-day'!$B$1:$D$1,0)))</f>
        <v>#DIV/0!</v>
      </c>
    </row>
    <row r="130" spans="1:16" ht="13">
      <c r="A130" s="8" t="str">
        <f>'Experiment list - Runs'!A130</f>
        <v>DP</v>
      </c>
      <c r="B130" s="3" t="str">
        <f>'Experiment list - Runs'!B130</f>
        <v>tier1</v>
      </c>
      <c r="C130" s="3" t="str">
        <f>'Experiment list - Runs'!C130</f>
        <v>1.2-E</v>
      </c>
      <c r="D130" s="3">
        <f>'Experiment list - Runs'!D130</f>
        <v>19</v>
      </c>
      <c r="E130" s="2" t="str">
        <f>'Experiment list - Runs'!E130</f>
        <v>Add'l 30 year initialized hindcasts &amp; predictions</v>
      </c>
      <c r="F130" s="3" t="str">
        <f>'Experiment list - Runs'!H130</f>
        <v>CVWG/Tribbia</v>
      </c>
      <c r="G130" s="3" t="str">
        <f>'Experiment list - Runs'!I130</f>
        <v>0.5x1CN</v>
      </c>
      <c r="H130" s="3" t="str">
        <f>'Experiment list - Runs'!J130</f>
        <v>ORNL</v>
      </c>
      <c r="I130" s="3">
        <f>'Experiment list - Runs'!K130</f>
        <v>1980</v>
      </c>
      <c r="J130" s="3">
        <f>'Experiment list - Runs'!L130</f>
        <v>2010</v>
      </c>
      <c r="K130" s="3" t="str">
        <f>'Experiment list - Runs'!M130</f>
        <v>0.5</v>
      </c>
      <c r="L130" s="3">
        <f>'Experiment list - Runs'!N130</f>
        <v>1</v>
      </c>
      <c r="M130" s="9">
        <f>'Experiment list - Runs'!O130</f>
        <v>30</v>
      </c>
      <c r="N130" s="9">
        <f>'Experiment list - Runs'!P130</f>
        <v>129</v>
      </c>
      <c r="O130" s="232">
        <f>M130*(INDEX('CCSM4 PEhrs-yr'!$B$2:$D$10, MATCH(G130,'CCSM4 PEhrs-yr'!$A$2:$A$10,0), MATCH(H130,'CCSM4 PEhrs-yr'!$B$1:$D$1,0)))/1000</f>
        <v>0</v>
      </c>
      <c r="P130" s="235" t="e">
        <f>M130/(INDEX('CCSM4 yrs-day'!$B$2:$D$10, MATCH(G130,'CCSM4 yrs-day'!$A$2:$A$10,0), MATCH(H130,'CCSM4 yrs-day'!$B$1:$D$1,0)))</f>
        <v>#DIV/0!</v>
      </c>
    </row>
    <row r="131" spans="1:16" ht="13">
      <c r="A131" s="8" t="str">
        <f>'Experiment list - Runs'!A131</f>
        <v>DP</v>
      </c>
      <c r="B131" s="3" t="str">
        <f>'Experiment list - Runs'!B131</f>
        <v>tier1</v>
      </c>
      <c r="C131" s="3" t="str">
        <f>'Experiment list - Runs'!C131</f>
        <v>1.2-E</v>
      </c>
      <c r="D131" s="3">
        <f>'Experiment list - Runs'!D131</f>
        <v>20</v>
      </c>
      <c r="E131" s="2" t="str">
        <f>'Experiment list - Runs'!E131</f>
        <v>Add'l 30 year initialized hindcasts &amp; predictions</v>
      </c>
      <c r="F131" s="3" t="str">
        <f>'Experiment list - Runs'!H131</f>
        <v>CVWG/Tribbia</v>
      </c>
      <c r="G131" s="3" t="str">
        <f>'Experiment list - Runs'!I131</f>
        <v>0.5x1CN</v>
      </c>
      <c r="H131" s="3" t="str">
        <f>'Experiment list - Runs'!J131</f>
        <v>ORNL</v>
      </c>
      <c r="I131" s="3">
        <f>'Experiment list - Runs'!K131</f>
        <v>1980</v>
      </c>
      <c r="J131" s="3">
        <f>'Experiment list - Runs'!L131</f>
        <v>2010</v>
      </c>
      <c r="K131" s="3" t="str">
        <f>'Experiment list - Runs'!M131</f>
        <v>0.5</v>
      </c>
      <c r="L131" s="3">
        <f>'Experiment list - Runs'!N131</f>
        <v>1</v>
      </c>
      <c r="M131" s="9">
        <f>'Experiment list - Runs'!O131</f>
        <v>30</v>
      </c>
      <c r="N131" s="9">
        <f>'Experiment list - Runs'!P131</f>
        <v>130</v>
      </c>
      <c r="O131" s="232">
        <f>M131*(INDEX('CCSM4 PEhrs-yr'!$B$2:$D$10, MATCH(G131,'CCSM4 PEhrs-yr'!$A$2:$A$10,0), MATCH(H131,'CCSM4 PEhrs-yr'!$B$1:$D$1,0)))/1000</f>
        <v>0</v>
      </c>
      <c r="P131" s="235" t="e">
        <f>M131/(INDEX('CCSM4 yrs-day'!$B$2:$D$10, MATCH(G131,'CCSM4 yrs-day'!$A$2:$A$10,0), MATCH(H131,'CCSM4 yrs-day'!$B$1:$D$1,0)))</f>
        <v>#DIV/0!</v>
      </c>
    </row>
    <row r="132" spans="1:16" ht="13">
      <c r="A132" s="8" t="str">
        <f>'Experiment list - Runs'!A132</f>
        <v>DP</v>
      </c>
      <c r="B132" s="3" t="str">
        <f>'Experiment list - Runs'!B132</f>
        <v>tier1</v>
      </c>
      <c r="C132" s="3" t="str">
        <f>'Experiment list - Runs'!C132</f>
        <v>1.2-E</v>
      </c>
      <c r="D132" s="3">
        <f>'Experiment list - Runs'!D132</f>
        <v>21</v>
      </c>
      <c r="E132" s="2" t="str">
        <f>'Experiment list - Runs'!E132</f>
        <v>Add'l 30 year initialized hindcasts &amp; predictions</v>
      </c>
      <c r="F132" s="3" t="str">
        <f>'Experiment list - Runs'!H132</f>
        <v>CVWG/Tribbia</v>
      </c>
      <c r="G132" s="3" t="str">
        <f>'Experiment list - Runs'!I132</f>
        <v>0.5x1CN</v>
      </c>
      <c r="H132" s="3" t="str">
        <f>'Experiment list - Runs'!J132</f>
        <v>ORNL</v>
      </c>
      <c r="I132" s="3">
        <f>'Experiment list - Runs'!K132</f>
        <v>1980</v>
      </c>
      <c r="J132" s="3">
        <f>'Experiment list - Runs'!L132</f>
        <v>2010</v>
      </c>
      <c r="K132" s="3" t="str">
        <f>'Experiment list - Runs'!M132</f>
        <v>0.5</v>
      </c>
      <c r="L132" s="3">
        <f>'Experiment list - Runs'!N132</f>
        <v>1</v>
      </c>
      <c r="M132" s="9">
        <f>'Experiment list - Runs'!O132</f>
        <v>30</v>
      </c>
      <c r="N132" s="9">
        <f>'Experiment list - Runs'!P132</f>
        <v>131</v>
      </c>
      <c r="O132" s="232">
        <f>M132*(INDEX('CCSM4 PEhrs-yr'!$B$2:$D$10, MATCH(G132,'CCSM4 PEhrs-yr'!$A$2:$A$10,0), MATCH(H132,'CCSM4 PEhrs-yr'!$B$1:$D$1,0)))/1000</f>
        <v>0</v>
      </c>
      <c r="P132" s="235" t="e">
        <f>M132/(INDEX('CCSM4 yrs-day'!$B$2:$D$10, MATCH(G132,'CCSM4 yrs-day'!$A$2:$A$10,0), MATCH(H132,'CCSM4 yrs-day'!$B$1:$D$1,0)))</f>
        <v>#DIV/0!</v>
      </c>
    </row>
    <row r="133" spans="1:16" ht="13">
      <c r="A133" s="8" t="str">
        <f>'Experiment list - Runs'!A133</f>
        <v>DP</v>
      </c>
      <c r="B133" s="3" t="str">
        <f>'Experiment list - Runs'!B133</f>
        <v>tier1</v>
      </c>
      <c r="C133" s="3" t="str">
        <f>'Experiment list - Runs'!C133</f>
        <v>1.2-E</v>
      </c>
      <c r="D133" s="3">
        <f>'Experiment list - Runs'!D133</f>
        <v>22</v>
      </c>
      <c r="E133" s="2" t="str">
        <f>'Experiment list - Runs'!E133</f>
        <v>Add'l 30 year initialized hindcasts &amp; predictions</v>
      </c>
      <c r="F133" s="3" t="str">
        <f>'Experiment list - Runs'!H133</f>
        <v>CVWG/Tribbia</v>
      </c>
      <c r="G133" s="3" t="str">
        <f>'Experiment list - Runs'!I133</f>
        <v>0.5x1CN</v>
      </c>
      <c r="H133" s="3" t="str">
        <f>'Experiment list - Runs'!J133</f>
        <v>ORNL</v>
      </c>
      <c r="I133" s="3">
        <f>'Experiment list - Runs'!K133</f>
        <v>1980</v>
      </c>
      <c r="J133" s="3">
        <f>'Experiment list - Runs'!L133</f>
        <v>2010</v>
      </c>
      <c r="K133" s="3" t="str">
        <f>'Experiment list - Runs'!M133</f>
        <v>0.5</v>
      </c>
      <c r="L133" s="3">
        <f>'Experiment list - Runs'!N133</f>
        <v>1</v>
      </c>
      <c r="M133" s="9">
        <f>'Experiment list - Runs'!O133</f>
        <v>30</v>
      </c>
      <c r="N133" s="9">
        <f>'Experiment list - Runs'!P133</f>
        <v>132</v>
      </c>
      <c r="O133" s="232">
        <f>M133*(INDEX('CCSM4 PEhrs-yr'!$B$2:$D$10, MATCH(G133,'CCSM4 PEhrs-yr'!$A$2:$A$10,0), MATCH(H133,'CCSM4 PEhrs-yr'!$B$1:$D$1,0)))/1000</f>
        <v>0</v>
      </c>
      <c r="P133" s="235" t="e">
        <f>M133/(INDEX('CCSM4 yrs-day'!$B$2:$D$10, MATCH(G133,'CCSM4 yrs-day'!$A$2:$A$10,0), MATCH(H133,'CCSM4 yrs-day'!$B$1:$D$1,0)))</f>
        <v>#DIV/0!</v>
      </c>
    </row>
    <row r="134" spans="1:16" ht="13">
      <c r="A134" s="8" t="str">
        <f>'Experiment list - Runs'!A134</f>
        <v>DP</v>
      </c>
      <c r="B134" s="3" t="str">
        <f>'Experiment list - Runs'!B134</f>
        <v>tier1</v>
      </c>
      <c r="C134" s="3" t="str">
        <f>'Experiment list - Runs'!C134</f>
        <v>1.2-E</v>
      </c>
      <c r="D134" s="3">
        <f>'Experiment list - Runs'!D134</f>
        <v>23</v>
      </c>
      <c r="E134" s="2" t="str">
        <f>'Experiment list - Runs'!E134</f>
        <v>Add'l 30 year initialized hindcasts &amp; predictions</v>
      </c>
      <c r="F134" s="3" t="str">
        <f>'Experiment list - Runs'!H134</f>
        <v>CVWG/Tribbia</v>
      </c>
      <c r="G134" s="3" t="str">
        <f>'Experiment list - Runs'!I134</f>
        <v>0.5x1CN</v>
      </c>
      <c r="H134" s="3" t="str">
        <f>'Experiment list - Runs'!J134</f>
        <v>ORNL</v>
      </c>
      <c r="I134" s="3">
        <f>'Experiment list - Runs'!K134</f>
        <v>1980</v>
      </c>
      <c r="J134" s="3">
        <f>'Experiment list - Runs'!L134</f>
        <v>2010</v>
      </c>
      <c r="K134" s="3" t="str">
        <f>'Experiment list - Runs'!M134</f>
        <v>0.5</v>
      </c>
      <c r="L134" s="3">
        <f>'Experiment list - Runs'!N134</f>
        <v>1</v>
      </c>
      <c r="M134" s="9">
        <f>'Experiment list - Runs'!O134</f>
        <v>30</v>
      </c>
      <c r="N134" s="9">
        <f>'Experiment list - Runs'!P134</f>
        <v>133</v>
      </c>
      <c r="O134" s="232">
        <f>M134*(INDEX('CCSM4 PEhrs-yr'!$B$2:$D$10, MATCH(G134,'CCSM4 PEhrs-yr'!$A$2:$A$10,0), MATCH(H134,'CCSM4 PEhrs-yr'!$B$1:$D$1,0)))/1000</f>
        <v>0</v>
      </c>
      <c r="P134" s="235" t="e">
        <f>M134/(INDEX('CCSM4 yrs-day'!$B$2:$D$10, MATCH(G134,'CCSM4 yrs-day'!$A$2:$A$10,0), MATCH(H134,'CCSM4 yrs-day'!$B$1:$D$1,0)))</f>
        <v>#DIV/0!</v>
      </c>
    </row>
    <row r="135" spans="1:16" ht="13">
      <c r="A135" s="8" t="str">
        <f>'Experiment list - Runs'!A135</f>
        <v>DP</v>
      </c>
      <c r="B135" s="3" t="str">
        <f>'Experiment list - Runs'!B135</f>
        <v>tier1</v>
      </c>
      <c r="C135" s="3" t="str">
        <f>'Experiment list - Runs'!C135</f>
        <v>1.2-E</v>
      </c>
      <c r="D135" s="3">
        <f>'Experiment list - Runs'!D135</f>
        <v>24</v>
      </c>
      <c r="E135" s="2" t="str">
        <f>'Experiment list - Runs'!E135</f>
        <v>Add'l 30 year initialized hindcasts &amp; predictions</v>
      </c>
      <c r="F135" s="3" t="str">
        <f>'Experiment list - Runs'!H135</f>
        <v>CVWG/Tribbia</v>
      </c>
      <c r="G135" s="3" t="str">
        <f>'Experiment list - Runs'!I135</f>
        <v>0.5x1CN</v>
      </c>
      <c r="H135" s="3" t="str">
        <f>'Experiment list - Runs'!J135</f>
        <v>ORNL</v>
      </c>
      <c r="I135" s="3">
        <f>'Experiment list - Runs'!K135</f>
        <v>2005</v>
      </c>
      <c r="J135" s="3">
        <f>'Experiment list - Runs'!L135</f>
        <v>2035</v>
      </c>
      <c r="K135" s="3" t="str">
        <f>'Experiment list - Runs'!M135</f>
        <v>0.5</v>
      </c>
      <c r="L135" s="3">
        <f>'Experiment list - Runs'!N135</f>
        <v>1</v>
      </c>
      <c r="M135" s="9">
        <f>'Experiment list - Runs'!O135</f>
        <v>30</v>
      </c>
      <c r="N135" s="9">
        <f>'Experiment list - Runs'!P135</f>
        <v>134</v>
      </c>
      <c r="O135" s="232">
        <f>M135*(INDEX('CCSM4 PEhrs-yr'!$B$2:$D$10, MATCH(G135,'CCSM4 PEhrs-yr'!$A$2:$A$10,0), MATCH(H135,'CCSM4 PEhrs-yr'!$B$1:$D$1,0)))/1000</f>
        <v>0</v>
      </c>
      <c r="P135" s="235" t="e">
        <f>M135/(INDEX('CCSM4 yrs-day'!$B$2:$D$10, MATCH(G135,'CCSM4 yrs-day'!$A$2:$A$10,0), MATCH(H135,'CCSM4 yrs-day'!$B$1:$D$1,0)))</f>
        <v>#DIV/0!</v>
      </c>
    </row>
    <row r="136" spans="1:16" ht="13">
      <c r="A136" s="8" t="str">
        <f>'Experiment list - Runs'!A136</f>
        <v>DP</v>
      </c>
      <c r="B136" s="3" t="str">
        <f>'Experiment list - Runs'!B136</f>
        <v>tier1</v>
      </c>
      <c r="C136" s="3" t="str">
        <f>'Experiment list - Runs'!C136</f>
        <v>1.2-E</v>
      </c>
      <c r="D136" s="3">
        <f>'Experiment list - Runs'!D136</f>
        <v>25</v>
      </c>
      <c r="E136" s="2" t="str">
        <f>'Experiment list - Runs'!E136</f>
        <v>Add'l 30 year initialized hindcasts &amp; predictions</v>
      </c>
      <c r="F136" s="3" t="str">
        <f>'Experiment list - Runs'!H136</f>
        <v>CVWG/Tribbia</v>
      </c>
      <c r="G136" s="3" t="str">
        <f>'Experiment list - Runs'!I136</f>
        <v>0.5x1CN</v>
      </c>
      <c r="H136" s="3" t="str">
        <f>'Experiment list - Runs'!J136</f>
        <v>ORNL</v>
      </c>
      <c r="I136" s="3">
        <f>'Experiment list - Runs'!K136</f>
        <v>2005</v>
      </c>
      <c r="J136" s="3">
        <f>'Experiment list - Runs'!L136</f>
        <v>2035</v>
      </c>
      <c r="K136" s="3" t="str">
        <f>'Experiment list - Runs'!M136</f>
        <v>0.5</v>
      </c>
      <c r="L136" s="3">
        <f>'Experiment list - Runs'!N136</f>
        <v>1</v>
      </c>
      <c r="M136" s="9">
        <f>'Experiment list - Runs'!O136</f>
        <v>30</v>
      </c>
      <c r="N136" s="9">
        <f>'Experiment list - Runs'!P136</f>
        <v>135</v>
      </c>
      <c r="O136" s="232">
        <f>M136*(INDEX('CCSM4 PEhrs-yr'!$B$2:$D$10, MATCH(G136,'CCSM4 PEhrs-yr'!$A$2:$A$10,0), MATCH(H136,'CCSM4 PEhrs-yr'!$B$1:$D$1,0)))/1000</f>
        <v>0</v>
      </c>
      <c r="P136" s="235" t="e">
        <f>M136/(INDEX('CCSM4 yrs-day'!$B$2:$D$10, MATCH(G136,'CCSM4 yrs-day'!$A$2:$A$10,0), MATCH(H136,'CCSM4 yrs-day'!$B$1:$D$1,0)))</f>
        <v>#DIV/0!</v>
      </c>
    </row>
    <row r="137" spans="1:16" ht="13">
      <c r="A137" s="8" t="str">
        <f>'Experiment list - Runs'!A137</f>
        <v>DP</v>
      </c>
      <c r="B137" s="3" t="str">
        <f>'Experiment list - Runs'!B137</f>
        <v>tier1</v>
      </c>
      <c r="C137" s="3" t="str">
        <f>'Experiment list - Runs'!C137</f>
        <v>1.2-E</v>
      </c>
      <c r="D137" s="3">
        <f>'Experiment list - Runs'!D137</f>
        <v>26</v>
      </c>
      <c r="E137" s="2" t="str">
        <f>'Experiment list - Runs'!E137</f>
        <v>Add'l 30 year initialized hindcasts &amp; predictions</v>
      </c>
      <c r="F137" s="3" t="str">
        <f>'Experiment list - Runs'!H137</f>
        <v>CVWG/Tribbia</v>
      </c>
      <c r="G137" s="3" t="str">
        <f>'Experiment list - Runs'!I137</f>
        <v>0.5x1CN</v>
      </c>
      <c r="H137" s="3" t="str">
        <f>'Experiment list - Runs'!J137</f>
        <v>ORNL</v>
      </c>
      <c r="I137" s="3">
        <f>'Experiment list - Runs'!K137</f>
        <v>2005</v>
      </c>
      <c r="J137" s="3">
        <f>'Experiment list - Runs'!L137</f>
        <v>2035</v>
      </c>
      <c r="K137" s="3" t="str">
        <f>'Experiment list - Runs'!M137</f>
        <v>0.5</v>
      </c>
      <c r="L137" s="3">
        <f>'Experiment list - Runs'!N137</f>
        <v>1</v>
      </c>
      <c r="M137" s="9">
        <f>'Experiment list - Runs'!O137</f>
        <v>30</v>
      </c>
      <c r="N137" s="9">
        <f>'Experiment list - Runs'!P137</f>
        <v>136</v>
      </c>
      <c r="O137" s="232">
        <f>M137*(INDEX('CCSM4 PEhrs-yr'!$B$2:$D$10, MATCH(G137,'CCSM4 PEhrs-yr'!$A$2:$A$10,0), MATCH(H137,'CCSM4 PEhrs-yr'!$B$1:$D$1,0)))/1000</f>
        <v>0</v>
      </c>
      <c r="P137" s="235" t="e">
        <f>M137/(INDEX('CCSM4 yrs-day'!$B$2:$D$10, MATCH(G137,'CCSM4 yrs-day'!$A$2:$A$10,0), MATCH(H137,'CCSM4 yrs-day'!$B$1:$D$1,0)))</f>
        <v>#DIV/0!</v>
      </c>
    </row>
    <row r="138" spans="1:16" ht="13">
      <c r="A138" s="8" t="str">
        <f>'Experiment list - Runs'!A138</f>
        <v>DP</v>
      </c>
      <c r="B138" s="3" t="str">
        <f>'Experiment list - Runs'!B138</f>
        <v>tier1</v>
      </c>
      <c r="C138" s="3" t="str">
        <f>'Experiment list - Runs'!C138</f>
        <v>1.2-E</v>
      </c>
      <c r="D138" s="3">
        <f>'Experiment list - Runs'!D138</f>
        <v>27</v>
      </c>
      <c r="E138" s="2" t="str">
        <f>'Experiment list - Runs'!E138</f>
        <v>Add'l 30 year initialized hindcasts &amp; predictions</v>
      </c>
      <c r="F138" s="3" t="str">
        <f>'Experiment list - Runs'!H138</f>
        <v>CVWG/Tribbia</v>
      </c>
      <c r="G138" s="3" t="str">
        <f>'Experiment list - Runs'!I138</f>
        <v>0.5x1CN</v>
      </c>
      <c r="H138" s="3" t="str">
        <f>'Experiment list - Runs'!J138</f>
        <v>ORNL</v>
      </c>
      <c r="I138" s="3">
        <f>'Experiment list - Runs'!K138</f>
        <v>2005</v>
      </c>
      <c r="J138" s="3">
        <f>'Experiment list - Runs'!L138</f>
        <v>2035</v>
      </c>
      <c r="K138" s="3" t="str">
        <f>'Experiment list - Runs'!M138</f>
        <v>0.5</v>
      </c>
      <c r="L138" s="3">
        <f>'Experiment list - Runs'!N138</f>
        <v>1</v>
      </c>
      <c r="M138" s="9">
        <f>'Experiment list - Runs'!O138</f>
        <v>30</v>
      </c>
      <c r="N138" s="9">
        <f>'Experiment list - Runs'!P138</f>
        <v>137</v>
      </c>
      <c r="O138" s="232">
        <f>M138*(INDEX('CCSM4 PEhrs-yr'!$B$2:$D$10, MATCH(G138,'CCSM4 PEhrs-yr'!$A$2:$A$10,0), MATCH(H138,'CCSM4 PEhrs-yr'!$B$1:$D$1,0)))/1000</f>
        <v>0</v>
      </c>
      <c r="P138" s="235" t="e">
        <f>M138/(INDEX('CCSM4 yrs-day'!$B$2:$D$10, MATCH(G138,'CCSM4 yrs-day'!$A$2:$A$10,0), MATCH(H138,'CCSM4 yrs-day'!$B$1:$D$1,0)))</f>
        <v>#DIV/0!</v>
      </c>
    </row>
    <row r="139" spans="1:16" ht="13">
      <c r="A139" s="8" t="str">
        <f>'Experiment list - Runs'!A139</f>
        <v>DP</v>
      </c>
      <c r="B139" s="3" t="str">
        <f>'Experiment list - Runs'!B139</f>
        <v>tier1</v>
      </c>
      <c r="C139" s="3" t="str">
        <f>'Experiment list - Runs'!C139</f>
        <v>1.2-E</v>
      </c>
      <c r="D139" s="3">
        <f>'Experiment list - Runs'!D139</f>
        <v>28</v>
      </c>
      <c r="E139" s="2" t="str">
        <f>'Experiment list - Runs'!E139</f>
        <v>Add'l 30 year initialized hindcasts &amp; predictions</v>
      </c>
      <c r="F139" s="3" t="str">
        <f>'Experiment list - Runs'!H139</f>
        <v>CVWG/Tribbia</v>
      </c>
      <c r="G139" s="3" t="str">
        <f>'Experiment list - Runs'!I139</f>
        <v>0.5x1CN</v>
      </c>
      <c r="H139" s="3" t="str">
        <f>'Experiment list - Runs'!J139</f>
        <v>ORNL</v>
      </c>
      <c r="I139" s="3">
        <f>'Experiment list - Runs'!K139</f>
        <v>2005</v>
      </c>
      <c r="J139" s="3">
        <f>'Experiment list - Runs'!L139</f>
        <v>2035</v>
      </c>
      <c r="K139" s="3" t="str">
        <f>'Experiment list - Runs'!M139</f>
        <v>0.5</v>
      </c>
      <c r="L139" s="3">
        <f>'Experiment list - Runs'!N139</f>
        <v>1</v>
      </c>
      <c r="M139" s="9">
        <f>'Experiment list - Runs'!O139</f>
        <v>30</v>
      </c>
      <c r="N139" s="9">
        <f>'Experiment list - Runs'!P139</f>
        <v>138</v>
      </c>
      <c r="O139" s="232">
        <f>M139*(INDEX('CCSM4 PEhrs-yr'!$B$2:$D$10, MATCH(G139,'CCSM4 PEhrs-yr'!$A$2:$A$10,0), MATCH(H139,'CCSM4 PEhrs-yr'!$B$1:$D$1,0)))/1000</f>
        <v>0</v>
      </c>
      <c r="P139" s="235" t="e">
        <f>M139/(INDEX('CCSM4 yrs-day'!$B$2:$D$10, MATCH(G139,'CCSM4 yrs-day'!$A$2:$A$10,0), MATCH(H139,'CCSM4 yrs-day'!$B$1:$D$1,0)))</f>
        <v>#DIV/0!</v>
      </c>
    </row>
    <row r="140" spans="1:16" ht="13">
      <c r="A140" s="8" t="str">
        <f>'Experiment list - Runs'!A140</f>
        <v>DP</v>
      </c>
      <c r="B140" s="3" t="str">
        <f>'Experiment list - Runs'!B140</f>
        <v>tier1</v>
      </c>
      <c r="C140" s="3" t="str">
        <f>'Experiment list - Runs'!C140</f>
        <v>1.2-E</v>
      </c>
      <c r="D140" s="3">
        <f>'Experiment list - Runs'!D140</f>
        <v>29</v>
      </c>
      <c r="E140" s="2" t="str">
        <f>'Experiment list - Runs'!E140</f>
        <v>Add'l 30 year initialized hindcasts &amp; predictions</v>
      </c>
      <c r="F140" s="3" t="str">
        <f>'Experiment list - Runs'!H140</f>
        <v>CVWG/Tribbia</v>
      </c>
      <c r="G140" s="3" t="str">
        <f>'Experiment list - Runs'!I140</f>
        <v>0.5x1CN</v>
      </c>
      <c r="H140" s="3" t="str">
        <f>'Experiment list - Runs'!J140</f>
        <v>ORNL</v>
      </c>
      <c r="I140" s="3">
        <f>'Experiment list - Runs'!K140</f>
        <v>2005</v>
      </c>
      <c r="J140" s="3">
        <f>'Experiment list - Runs'!L140</f>
        <v>2035</v>
      </c>
      <c r="K140" s="3" t="str">
        <f>'Experiment list - Runs'!M140</f>
        <v>0.5</v>
      </c>
      <c r="L140" s="3">
        <f>'Experiment list - Runs'!N140</f>
        <v>1</v>
      </c>
      <c r="M140" s="9">
        <f>'Experiment list - Runs'!O140</f>
        <v>30</v>
      </c>
      <c r="N140" s="9">
        <f>'Experiment list - Runs'!P140</f>
        <v>139</v>
      </c>
      <c r="O140" s="232">
        <f>M140*(INDEX('CCSM4 PEhrs-yr'!$B$2:$D$10, MATCH(G140,'CCSM4 PEhrs-yr'!$A$2:$A$10,0), MATCH(H140,'CCSM4 PEhrs-yr'!$B$1:$D$1,0)))/1000</f>
        <v>0</v>
      </c>
      <c r="P140" s="235" t="e">
        <f>M140/(INDEX('CCSM4 yrs-day'!$B$2:$D$10, MATCH(G140,'CCSM4 yrs-day'!$A$2:$A$10,0), MATCH(H140,'CCSM4 yrs-day'!$B$1:$D$1,0)))</f>
        <v>#DIV/0!</v>
      </c>
    </row>
    <row r="141" spans="1:16" ht="13">
      <c r="A141" s="8" t="str">
        <f>'Experiment list - Runs'!A141</f>
        <v>DP</v>
      </c>
      <c r="B141" s="3" t="str">
        <f>'Experiment list - Runs'!B141</f>
        <v>tier1</v>
      </c>
      <c r="C141" s="3" t="str">
        <f>'Experiment list - Runs'!C141</f>
        <v>1.2-E</v>
      </c>
      <c r="D141" s="3">
        <f>'Experiment list - Runs'!D141</f>
        <v>30</v>
      </c>
      <c r="E141" s="2" t="str">
        <f>'Experiment list - Runs'!E141</f>
        <v>Add'l 30 year initialized hindcasts &amp; predictions</v>
      </c>
      <c r="F141" s="3" t="str">
        <f>'Experiment list - Runs'!H141</f>
        <v>CVWG/Tribbia</v>
      </c>
      <c r="G141" s="3" t="str">
        <f>'Experiment list - Runs'!I141</f>
        <v>0.5x1CN</v>
      </c>
      <c r="H141" s="3" t="str">
        <f>'Experiment list - Runs'!J141</f>
        <v>ORNL</v>
      </c>
      <c r="I141" s="3">
        <f>'Experiment list - Runs'!K141</f>
        <v>2005</v>
      </c>
      <c r="J141" s="3">
        <f>'Experiment list - Runs'!L141</f>
        <v>2035</v>
      </c>
      <c r="K141" s="3" t="str">
        <f>'Experiment list - Runs'!M141</f>
        <v>0.5</v>
      </c>
      <c r="L141" s="3">
        <f>'Experiment list - Runs'!N141</f>
        <v>1</v>
      </c>
      <c r="M141" s="9">
        <f>'Experiment list - Runs'!O141</f>
        <v>30</v>
      </c>
      <c r="N141" s="9">
        <f>'Experiment list - Runs'!P141</f>
        <v>140</v>
      </c>
      <c r="O141" s="232">
        <f>M141*(INDEX('CCSM4 PEhrs-yr'!$B$2:$D$10, MATCH(G141,'CCSM4 PEhrs-yr'!$A$2:$A$10,0), MATCH(H141,'CCSM4 PEhrs-yr'!$B$1:$D$1,0)))/1000</f>
        <v>0</v>
      </c>
      <c r="P141" s="235" t="e">
        <f>M141/(INDEX('CCSM4 yrs-day'!$B$2:$D$10, MATCH(G141,'CCSM4 yrs-day'!$A$2:$A$10,0), MATCH(H141,'CCSM4 yrs-day'!$B$1:$D$1,0)))</f>
        <v>#DIV/0!</v>
      </c>
    </row>
    <row r="142" spans="1:16" ht="13">
      <c r="A142" s="8" t="str">
        <f>'Experiment list - Runs'!A142</f>
        <v>DP</v>
      </c>
      <c r="B142" s="3" t="str">
        <f>'Experiment list - Runs'!B142</f>
        <v>tier1</v>
      </c>
      <c r="C142" s="3" t="str">
        <f>'Experiment list - Runs'!C142</f>
        <v>1.3</v>
      </c>
      <c r="D142" s="3">
        <f>'Experiment list - Runs'!D142</f>
        <v>1</v>
      </c>
      <c r="E142" s="2" t="str">
        <f>'Experiment list - Runs'!E142</f>
        <v>Hindcasts sans volcanoes</v>
      </c>
      <c r="F142" s="3" t="str">
        <f>'Experiment list - Runs'!H142</f>
        <v>PCWG/Ammann</v>
      </c>
      <c r="G142" s="3" t="str">
        <f>'Experiment list - Runs'!I142</f>
        <v>0.5x1CN</v>
      </c>
      <c r="H142" s="3" t="str">
        <f>'Experiment list - Runs'!J142</f>
        <v>ORNL</v>
      </c>
      <c r="I142" s="3">
        <f>'Experiment list - Runs'!K142</f>
        <v>0</v>
      </c>
      <c r="J142" s="3">
        <f>'Experiment list - Runs'!L142</f>
        <v>0</v>
      </c>
      <c r="K142" s="3" t="str">
        <f>'Experiment list - Runs'!M142</f>
        <v>0.5</v>
      </c>
      <c r="L142" s="3">
        <f>'Experiment list - Runs'!N142</f>
        <v>1</v>
      </c>
      <c r="M142" s="9">
        <f>'Experiment list - Runs'!O142</f>
        <v>0</v>
      </c>
      <c r="N142" s="9">
        <f>'Experiment list - Runs'!P142</f>
        <v>141</v>
      </c>
      <c r="O142" s="232">
        <f>M142*(INDEX('CCSM4 PEhrs-yr'!$B$2:$D$10, MATCH(G142,'CCSM4 PEhrs-yr'!$A$2:$A$10,0), MATCH(H142,'CCSM4 PEhrs-yr'!$B$1:$D$1,0)))/1000</f>
        <v>0</v>
      </c>
      <c r="P142" s="235" t="e">
        <f>M142/(INDEX('CCSM4 yrs-day'!$B$2:$D$10, MATCH(G142,'CCSM4 yrs-day'!$A$2:$A$10,0), MATCH(H142,'CCSM4 yrs-day'!$B$1:$D$1,0)))</f>
        <v>#DIV/0!</v>
      </c>
    </row>
    <row r="143" spans="1:16" ht="13">
      <c r="A143" s="8" t="str">
        <f>'Experiment list - Runs'!A143</f>
        <v>DP</v>
      </c>
      <c r="B143" s="3" t="str">
        <f>'Experiment list - Runs'!B143</f>
        <v>tier1</v>
      </c>
      <c r="C143" s="3" t="str">
        <f>'Experiment list - Runs'!C143</f>
        <v>1.4</v>
      </c>
      <c r="D143" s="3">
        <f>'Experiment list - Runs'!D143</f>
        <v>1</v>
      </c>
      <c r="E143" s="2" t="str">
        <f>'Experiment list - Runs'!E143</f>
        <v>Prediction with 2010 Pinatubo-like eruption</v>
      </c>
      <c r="F143" s="3" t="str">
        <f>'Experiment list - Runs'!H143</f>
        <v>PCWG/Ammann</v>
      </c>
      <c r="G143" s="3" t="str">
        <f>'Experiment list - Runs'!I143</f>
        <v>0.5x1CN</v>
      </c>
      <c r="H143" s="3" t="str">
        <f>'Experiment list - Runs'!J143</f>
        <v>NERSC</v>
      </c>
      <c r="I143" s="3">
        <f>'Experiment list - Runs'!K143</f>
        <v>2005</v>
      </c>
      <c r="J143" s="3">
        <f>'Experiment list - Runs'!L143</f>
        <v>2015</v>
      </c>
      <c r="K143" s="3" t="str">
        <f>'Experiment list - Runs'!M143</f>
        <v>0.5</v>
      </c>
      <c r="L143" s="3">
        <f>'Experiment list - Runs'!N143</f>
        <v>1</v>
      </c>
      <c r="M143" s="9">
        <f>'Experiment list - Runs'!O143</f>
        <v>10</v>
      </c>
      <c r="N143" s="9">
        <f>'Experiment list - Runs'!P143</f>
        <v>142</v>
      </c>
      <c r="O143" s="232">
        <f>M143*(INDEX('CCSM4 PEhrs-yr'!$B$2:$D$10, MATCH(G143,'CCSM4 PEhrs-yr'!$A$2:$A$10,0), MATCH(H143,'CCSM4 PEhrs-yr'!$B$1:$D$1,0)))/1000</f>
        <v>0</v>
      </c>
      <c r="P143" s="235" t="e">
        <f>M143/(INDEX('CCSM4 yrs-day'!$B$2:$D$10, MATCH(G143,'CCSM4 yrs-day'!$A$2:$A$10,0), MATCH(H143,'CCSM4 yrs-day'!$B$1:$D$1,0)))</f>
        <v>#DIV/0!</v>
      </c>
    </row>
    <row r="144" spans="1:16" ht="13">
      <c r="A144" s="8" t="str">
        <f>'Experiment list - Runs'!A144</f>
        <v>DP</v>
      </c>
      <c r="B144" s="3" t="str">
        <f>'Experiment list - Runs'!B144</f>
        <v>tier1</v>
      </c>
      <c r="C144" s="3" t="str">
        <f>'Experiment list - Runs'!C144</f>
        <v>1.4</v>
      </c>
      <c r="D144" s="3">
        <f>'Experiment list - Runs'!D144</f>
        <v>2</v>
      </c>
      <c r="E144" s="2" t="str">
        <f>'Experiment list - Runs'!E144</f>
        <v>Prediction with 2010 Pinatubo-like eruption</v>
      </c>
      <c r="F144" s="3" t="str">
        <f>'Experiment list - Runs'!H144</f>
        <v>PCWG/Ammann</v>
      </c>
      <c r="G144" s="3" t="str">
        <f>'Experiment list - Runs'!I144</f>
        <v>0.5x1CN</v>
      </c>
      <c r="H144" s="3" t="str">
        <f>'Experiment list - Runs'!J144</f>
        <v>NERSC</v>
      </c>
      <c r="I144" s="3">
        <f>'Experiment list - Runs'!K144</f>
        <v>2005</v>
      </c>
      <c r="J144" s="3">
        <f>'Experiment list - Runs'!L144</f>
        <v>2015</v>
      </c>
      <c r="K144" s="3" t="str">
        <f>'Experiment list - Runs'!M144</f>
        <v>0.5</v>
      </c>
      <c r="L144" s="3">
        <f>'Experiment list - Runs'!N144</f>
        <v>1</v>
      </c>
      <c r="M144" s="9">
        <f>'Experiment list - Runs'!O144</f>
        <v>10</v>
      </c>
      <c r="N144" s="9">
        <f>'Experiment list - Runs'!P144</f>
        <v>143</v>
      </c>
      <c r="O144" s="232">
        <f>M144*(INDEX('CCSM4 PEhrs-yr'!$B$2:$D$10, MATCH(G144,'CCSM4 PEhrs-yr'!$A$2:$A$10,0), MATCH(H144,'CCSM4 PEhrs-yr'!$B$1:$D$1,0)))/1000</f>
        <v>0</v>
      </c>
      <c r="P144" s="235" t="e">
        <f>M144/(INDEX('CCSM4 yrs-day'!$B$2:$D$10, MATCH(G144,'CCSM4 yrs-day'!$A$2:$A$10,0), MATCH(H144,'CCSM4 yrs-day'!$B$1:$D$1,0)))</f>
        <v>#DIV/0!</v>
      </c>
    </row>
    <row r="145" spans="1:16" ht="13">
      <c r="A145" s="8" t="str">
        <f>'Experiment list - Runs'!A145</f>
        <v>DP</v>
      </c>
      <c r="B145" s="3" t="str">
        <f>'Experiment list - Runs'!B145</f>
        <v>tier1</v>
      </c>
      <c r="C145" s="3" t="str">
        <f>'Experiment list - Runs'!C145</f>
        <v>1.4</v>
      </c>
      <c r="D145" s="3">
        <f>'Experiment list - Runs'!D145</f>
        <v>3</v>
      </c>
      <c r="E145" s="2" t="str">
        <f>'Experiment list - Runs'!E145</f>
        <v>Prediction with 2010 Pinatubo-like eruption</v>
      </c>
      <c r="F145" s="3" t="str">
        <f>'Experiment list - Runs'!H145</f>
        <v>PCWG/Ammann</v>
      </c>
      <c r="G145" s="3" t="str">
        <f>'Experiment list - Runs'!I145</f>
        <v>0.5x1CN</v>
      </c>
      <c r="H145" s="3" t="str">
        <f>'Experiment list - Runs'!J145</f>
        <v>NERSC</v>
      </c>
      <c r="I145" s="3">
        <f>'Experiment list - Runs'!K145</f>
        <v>2005</v>
      </c>
      <c r="J145" s="3">
        <f>'Experiment list - Runs'!L145</f>
        <v>2015</v>
      </c>
      <c r="K145" s="3" t="str">
        <f>'Experiment list - Runs'!M145</f>
        <v>0.5</v>
      </c>
      <c r="L145" s="3">
        <f>'Experiment list - Runs'!N145</f>
        <v>1</v>
      </c>
      <c r="M145" s="9">
        <f>'Experiment list - Runs'!O145</f>
        <v>10</v>
      </c>
      <c r="N145" s="9">
        <f>'Experiment list - Runs'!P145</f>
        <v>144</v>
      </c>
      <c r="O145" s="232">
        <f>M145*(INDEX('CCSM4 PEhrs-yr'!$B$2:$D$10, MATCH(G145,'CCSM4 PEhrs-yr'!$A$2:$A$10,0), MATCH(H145,'CCSM4 PEhrs-yr'!$B$1:$D$1,0)))/1000</f>
        <v>0</v>
      </c>
      <c r="P145" s="235" t="e">
        <f>M145/(INDEX('CCSM4 yrs-day'!$B$2:$D$10, MATCH(G145,'CCSM4 yrs-day'!$A$2:$A$10,0), MATCH(H145,'CCSM4 yrs-day'!$B$1:$D$1,0)))</f>
        <v>#DIV/0!</v>
      </c>
    </row>
    <row r="146" spans="1:16" ht="13">
      <c r="A146" s="8" t="str">
        <f>'Experiment list - Runs'!A146</f>
        <v>DP</v>
      </c>
      <c r="B146" s="3" t="str">
        <f>'Experiment list - Runs'!B146</f>
        <v>tier1</v>
      </c>
      <c r="C146" s="3" t="str">
        <f>'Experiment list - Runs'!C146</f>
        <v>1.4</v>
      </c>
      <c r="D146" s="3">
        <f>'Experiment list - Runs'!D146</f>
        <v>4</v>
      </c>
      <c r="E146" s="2" t="str">
        <f>'Experiment list - Runs'!E146</f>
        <v>Prediction with 2010 Pinatubo-like eruption</v>
      </c>
      <c r="F146" s="3" t="str">
        <f>'Experiment list - Runs'!H146</f>
        <v>PCWG/Ammann</v>
      </c>
      <c r="G146" s="3" t="str">
        <f>'Experiment list - Runs'!I146</f>
        <v>0.5x1CN</v>
      </c>
      <c r="H146" s="3" t="str">
        <f>'Experiment list - Runs'!J146</f>
        <v>NERSC</v>
      </c>
      <c r="I146" s="3">
        <f>'Experiment list - Runs'!K146</f>
        <v>2005</v>
      </c>
      <c r="J146" s="3">
        <f>'Experiment list - Runs'!L146</f>
        <v>2015</v>
      </c>
      <c r="K146" s="3" t="str">
        <f>'Experiment list - Runs'!M146</f>
        <v>0.5</v>
      </c>
      <c r="L146" s="3">
        <f>'Experiment list - Runs'!N146</f>
        <v>1</v>
      </c>
      <c r="M146" s="9">
        <f>'Experiment list - Runs'!O146</f>
        <v>10</v>
      </c>
      <c r="N146" s="9">
        <f>'Experiment list - Runs'!P146</f>
        <v>145</v>
      </c>
      <c r="O146" s="232">
        <f>M146*(INDEX('CCSM4 PEhrs-yr'!$B$2:$D$10, MATCH(G146,'CCSM4 PEhrs-yr'!$A$2:$A$10,0), MATCH(H146,'CCSM4 PEhrs-yr'!$B$1:$D$1,0)))/1000</f>
        <v>0</v>
      </c>
      <c r="P146" s="235" t="e">
        <f>M146/(INDEX('CCSM4 yrs-day'!$B$2:$D$10, MATCH(G146,'CCSM4 yrs-day'!$A$2:$A$10,0), MATCH(H146,'CCSM4 yrs-day'!$B$1:$D$1,0)))</f>
        <v>#DIV/0!</v>
      </c>
    </row>
    <row r="147" spans="1:16" ht="13">
      <c r="A147" s="8" t="str">
        <f>'Experiment list - Runs'!A147</f>
        <v>DP</v>
      </c>
      <c r="B147" s="3" t="str">
        <f>'Experiment list - Runs'!B147</f>
        <v>tier1</v>
      </c>
      <c r="C147" s="3" t="str">
        <f>'Experiment list - Runs'!C147</f>
        <v>1.4</v>
      </c>
      <c r="D147" s="3">
        <f>'Experiment list - Runs'!D147</f>
        <v>5</v>
      </c>
      <c r="E147" s="2" t="str">
        <f>'Experiment list - Runs'!E147</f>
        <v>Prediction with 2010 Pinatubo-like eruption</v>
      </c>
      <c r="F147" s="3" t="str">
        <f>'Experiment list - Runs'!H147</f>
        <v>PCWG/Ammann</v>
      </c>
      <c r="G147" s="3" t="str">
        <f>'Experiment list - Runs'!I147</f>
        <v>0.5x1CN</v>
      </c>
      <c r="H147" s="3" t="str">
        <f>'Experiment list - Runs'!J147</f>
        <v>NERSC</v>
      </c>
      <c r="I147" s="3">
        <f>'Experiment list - Runs'!K147</f>
        <v>2005</v>
      </c>
      <c r="J147" s="3">
        <f>'Experiment list - Runs'!L147</f>
        <v>2015</v>
      </c>
      <c r="K147" s="3" t="str">
        <f>'Experiment list - Runs'!M147</f>
        <v>0.5</v>
      </c>
      <c r="L147" s="3">
        <f>'Experiment list - Runs'!N147</f>
        <v>1</v>
      </c>
      <c r="M147" s="9">
        <f>'Experiment list - Runs'!O147</f>
        <v>10</v>
      </c>
      <c r="N147" s="9">
        <f>'Experiment list - Runs'!P147</f>
        <v>146</v>
      </c>
      <c r="O147" s="232">
        <f>M147*(INDEX('CCSM4 PEhrs-yr'!$B$2:$D$10, MATCH(G147,'CCSM4 PEhrs-yr'!$A$2:$A$10,0), MATCH(H147,'CCSM4 PEhrs-yr'!$B$1:$D$1,0)))/1000</f>
        <v>0</v>
      </c>
      <c r="P147" s="235" t="e">
        <f>M147/(INDEX('CCSM4 yrs-day'!$B$2:$D$10, MATCH(G147,'CCSM4 yrs-day'!$A$2:$A$10,0), MATCH(H147,'CCSM4 yrs-day'!$B$1:$D$1,0)))</f>
        <v>#DIV/0!</v>
      </c>
    </row>
    <row r="148" spans="1:16" ht="13">
      <c r="A148" s="8" t="str">
        <f>'Experiment list - Runs'!A148</f>
        <v>DP</v>
      </c>
      <c r="B148" s="3" t="str">
        <f>'Experiment list - Runs'!B148</f>
        <v>tier1</v>
      </c>
      <c r="C148" s="3" t="str">
        <f>'Experiment list - Runs'!C148</f>
        <v>1.5</v>
      </c>
      <c r="D148" s="3">
        <f>'Experiment list - Runs'!D148</f>
        <v>1</v>
      </c>
      <c r="E148" s="2" t="str">
        <f>'Experiment list - Runs'!E148</f>
        <v>Alternative Initialization strategies</v>
      </c>
      <c r="F148" s="3" t="str">
        <f>'Experiment list - Runs'!H148</f>
        <v>CVWG/Tribbia</v>
      </c>
      <c r="G148" s="3" t="str">
        <f>'Experiment list - Runs'!I148</f>
        <v>0.5x1CN</v>
      </c>
      <c r="H148" s="3" t="str">
        <f>'Experiment list - Runs'!J148</f>
        <v>ORNL</v>
      </c>
      <c r="I148" s="3">
        <f>'Experiment list - Runs'!K148</f>
        <v>0</v>
      </c>
      <c r="J148" s="3">
        <f>'Experiment list - Runs'!L148</f>
        <v>10</v>
      </c>
      <c r="K148" s="3" t="str">
        <f>'Experiment list - Runs'!M148</f>
        <v>0.5</v>
      </c>
      <c r="L148" s="3">
        <f>'Experiment list - Runs'!N148</f>
        <v>1</v>
      </c>
      <c r="M148" s="9">
        <f>'Experiment list - Runs'!O148</f>
        <v>10</v>
      </c>
      <c r="N148" s="9">
        <f>'Experiment list - Runs'!P148</f>
        <v>147</v>
      </c>
      <c r="O148" s="232">
        <f>M148*(INDEX('CCSM4 PEhrs-yr'!$B$2:$D$10, MATCH(G148,'CCSM4 PEhrs-yr'!$A$2:$A$10,0), MATCH(H148,'CCSM4 PEhrs-yr'!$B$1:$D$1,0)))/1000</f>
        <v>0</v>
      </c>
      <c r="P148" s="235" t="e">
        <f>M148/(INDEX('CCSM4 yrs-day'!$B$2:$D$10, MATCH(G148,'CCSM4 yrs-day'!$A$2:$A$10,0), MATCH(H148,'CCSM4 yrs-day'!$B$1:$D$1,0)))</f>
        <v>#DIV/0!</v>
      </c>
    </row>
    <row r="149" spans="1:16" ht="13">
      <c r="A149" s="8" t="str">
        <f>'Experiment list - Runs'!A149</f>
        <v>DP</v>
      </c>
      <c r="B149" s="3" t="str">
        <f>'Experiment list - Runs'!B149</f>
        <v>tier1</v>
      </c>
      <c r="C149" s="3" t="str">
        <f>'Experiment list - Runs'!C149</f>
        <v>1.5</v>
      </c>
      <c r="D149" s="3">
        <f>'Experiment list - Runs'!D149</f>
        <v>2</v>
      </c>
      <c r="E149" s="2" t="str">
        <f>'Experiment list - Runs'!E149</f>
        <v>Alternative Initialization strategies</v>
      </c>
      <c r="F149" s="3" t="str">
        <f>'Experiment list - Runs'!H149</f>
        <v>CVWG/Tribbia</v>
      </c>
      <c r="G149" s="3" t="str">
        <f>'Experiment list - Runs'!I149</f>
        <v>0.5x1CN</v>
      </c>
      <c r="H149" s="3" t="str">
        <f>'Experiment list - Runs'!J149</f>
        <v>ORNL</v>
      </c>
      <c r="I149" s="3">
        <f>'Experiment list - Runs'!K149</f>
        <v>0</v>
      </c>
      <c r="J149" s="3">
        <f>'Experiment list - Runs'!L149</f>
        <v>10</v>
      </c>
      <c r="K149" s="3" t="str">
        <f>'Experiment list - Runs'!M149</f>
        <v>0.5</v>
      </c>
      <c r="L149" s="3">
        <f>'Experiment list - Runs'!N149</f>
        <v>1</v>
      </c>
      <c r="M149" s="9">
        <f>'Experiment list - Runs'!O149</f>
        <v>10</v>
      </c>
      <c r="N149" s="9">
        <f>'Experiment list - Runs'!P149</f>
        <v>148</v>
      </c>
      <c r="O149" s="232">
        <f>M149*(INDEX('CCSM4 PEhrs-yr'!$B$2:$D$10, MATCH(G149,'CCSM4 PEhrs-yr'!$A$2:$A$10,0), MATCH(H149,'CCSM4 PEhrs-yr'!$B$1:$D$1,0)))/1000</f>
        <v>0</v>
      </c>
      <c r="P149" s="235" t="e">
        <f>M149/(INDEX('CCSM4 yrs-day'!$B$2:$D$10, MATCH(G149,'CCSM4 yrs-day'!$A$2:$A$10,0), MATCH(H149,'CCSM4 yrs-day'!$B$1:$D$1,0)))</f>
        <v>#DIV/0!</v>
      </c>
    </row>
    <row r="150" spans="1:16" ht="13">
      <c r="A150" s="8" t="str">
        <f>'Experiment list - Runs'!A150</f>
        <v>DP</v>
      </c>
      <c r="B150" s="3" t="str">
        <f>'Experiment list - Runs'!B150</f>
        <v>tier1</v>
      </c>
      <c r="C150" s="3" t="str">
        <f>'Experiment list - Runs'!C150</f>
        <v>1.5</v>
      </c>
      <c r="D150" s="3">
        <f>'Experiment list - Runs'!D150</f>
        <v>3</v>
      </c>
      <c r="E150" s="2" t="str">
        <f>'Experiment list - Runs'!E150</f>
        <v>Alternative Initialization strategies</v>
      </c>
      <c r="F150" s="3" t="str">
        <f>'Experiment list - Runs'!H150</f>
        <v>CVWG/Tribbia</v>
      </c>
      <c r="G150" s="3" t="str">
        <f>'Experiment list - Runs'!I150</f>
        <v>0.5x1CN</v>
      </c>
      <c r="H150" s="3" t="str">
        <f>'Experiment list - Runs'!J150</f>
        <v>ORNL</v>
      </c>
      <c r="I150" s="3">
        <f>'Experiment list - Runs'!K150</f>
        <v>0</v>
      </c>
      <c r="J150" s="3">
        <f>'Experiment list - Runs'!L150</f>
        <v>10</v>
      </c>
      <c r="K150" s="3" t="str">
        <f>'Experiment list - Runs'!M150</f>
        <v>0.5</v>
      </c>
      <c r="L150" s="3">
        <f>'Experiment list - Runs'!N150</f>
        <v>1</v>
      </c>
      <c r="M150" s="9">
        <f>'Experiment list - Runs'!O150</f>
        <v>10</v>
      </c>
      <c r="N150" s="9">
        <f>'Experiment list - Runs'!P150</f>
        <v>149</v>
      </c>
      <c r="O150" s="232">
        <f>M150*(INDEX('CCSM4 PEhrs-yr'!$B$2:$D$10, MATCH(G150,'CCSM4 PEhrs-yr'!$A$2:$A$10,0), MATCH(H150,'CCSM4 PEhrs-yr'!$B$1:$D$1,0)))/1000</f>
        <v>0</v>
      </c>
      <c r="P150" s="235" t="e">
        <f>M150/(INDEX('CCSM4 yrs-day'!$B$2:$D$10, MATCH(G150,'CCSM4 yrs-day'!$A$2:$A$10,0), MATCH(H150,'CCSM4 yrs-day'!$B$1:$D$1,0)))</f>
        <v>#DIV/0!</v>
      </c>
    </row>
    <row r="151" spans="1:16" ht="13">
      <c r="A151" s="8" t="str">
        <f>'Experiment list - Runs'!A151</f>
        <v>DP</v>
      </c>
      <c r="B151" s="3" t="str">
        <f>'Experiment list - Runs'!B151</f>
        <v>tier1</v>
      </c>
      <c r="C151" s="3" t="str">
        <f>'Experiment list - Runs'!C151</f>
        <v>1.6</v>
      </c>
      <c r="D151" s="3">
        <f>'Experiment list - Runs'!D151</f>
        <v>1</v>
      </c>
      <c r="E151" s="2" t="str">
        <f>'Experiment list - Runs'!E151</f>
        <v>More complete atm chemistry</v>
      </c>
      <c r="F151" s="3" t="str">
        <f>'Experiment list - Runs'!H151</f>
        <v>ChemCWG/Lamarque</v>
      </c>
      <c r="G151" s="3" t="str">
        <f>'Experiment list - Runs'!I151</f>
        <v>0.5x1CN</v>
      </c>
      <c r="H151" s="3" t="str">
        <f>'Experiment list - Runs'!J151</f>
        <v>ORNL</v>
      </c>
      <c r="I151" s="3">
        <f>'Experiment list - Runs'!K151</f>
        <v>0</v>
      </c>
      <c r="J151" s="3">
        <f>'Experiment list - Runs'!L151</f>
        <v>0</v>
      </c>
      <c r="K151" s="3" t="str">
        <f>'Experiment list - Runs'!M151</f>
        <v>0.5</v>
      </c>
      <c r="L151" s="3">
        <f>'Experiment list - Runs'!N151</f>
        <v>1</v>
      </c>
      <c r="M151" s="9">
        <f>'Experiment list - Runs'!O151</f>
        <v>0</v>
      </c>
      <c r="N151" s="9">
        <f>'Experiment list - Runs'!P151</f>
        <v>150</v>
      </c>
      <c r="O151" s="232">
        <f>M151*(INDEX('CCSM4 PEhrs-yr'!$B$2:$D$10, MATCH(G151,'CCSM4 PEhrs-yr'!$A$2:$A$10,0), MATCH(H151,'CCSM4 PEhrs-yr'!$B$1:$D$1,0)))/1000</f>
        <v>0</v>
      </c>
      <c r="P151" s="235" t="e">
        <f>M151/(INDEX('CCSM4 yrs-day'!$B$2:$D$10, MATCH(G151,'CCSM4 yrs-day'!$A$2:$A$10,0), MATCH(H151,'CCSM4 yrs-day'!$B$1:$D$1,0)))</f>
        <v>#DIV/0!</v>
      </c>
    </row>
    <row r="152" spans="1:16" ht="13">
      <c r="A152" s="8" t="str">
        <f>'Experiment list - Runs'!A152</f>
        <v>DP</v>
      </c>
      <c r="B152" s="3" t="str">
        <f>'Experiment list - Runs'!B152</f>
        <v>tier1</v>
      </c>
      <c r="C152" s="3" t="str">
        <f>'Experiment list - Runs'!C152</f>
        <v>2.1</v>
      </c>
      <c r="D152" s="3">
        <f>'Experiment list - Runs'!D152</f>
        <v>1</v>
      </c>
      <c r="E152" s="2" t="str">
        <f>'Experiment list - Runs'!E152</f>
        <v>Future “time slice” (2026-2035) (atm only)</v>
      </c>
      <c r="F152" s="3" t="str">
        <f>'Experiment list - Runs'!H152</f>
        <v>AMWG/?</v>
      </c>
      <c r="G152" s="3" t="str">
        <f>'Experiment list - Runs'!I152</f>
        <v>0.5x1CN</v>
      </c>
      <c r="H152" s="3" t="str">
        <f>'Experiment list - Runs'!J152</f>
        <v>ORNL</v>
      </c>
      <c r="I152" s="3">
        <f>'Experiment list - Runs'!K152</f>
        <v>2026</v>
      </c>
      <c r="J152" s="3">
        <f>'Experiment list - Runs'!L152</f>
        <v>2035</v>
      </c>
      <c r="K152" s="3" t="str">
        <f>'Experiment list - Runs'!M152</f>
        <v>0.5</v>
      </c>
      <c r="L152" s="3">
        <f>'Experiment list - Runs'!N152</f>
        <v>1</v>
      </c>
      <c r="M152" s="9">
        <f>'Experiment list - Runs'!O152</f>
        <v>10</v>
      </c>
      <c r="N152" s="9">
        <f>'Experiment list - Runs'!P152</f>
        <v>151</v>
      </c>
      <c r="O152" s="232">
        <f>M152*(INDEX('CCSM4 PEhrs-yr'!$B$2:$D$10, MATCH(G152,'CCSM4 PEhrs-yr'!$A$2:$A$10,0), MATCH(H152,'CCSM4 PEhrs-yr'!$B$1:$D$1,0)))/1000</f>
        <v>0</v>
      </c>
      <c r="P152" s="235" t="e">
        <f>M152/(INDEX('CCSM4 yrs-day'!$B$2:$D$10, MATCH(G152,'CCSM4 yrs-day'!$A$2:$A$10,0), MATCH(H152,'CCSM4 yrs-day'!$B$1:$D$1,0)))</f>
        <v>#DIV/0!</v>
      </c>
    </row>
    <row r="153" spans="1:16" ht="13">
      <c r="A153" s="8" t="str">
        <f>'Experiment list - Runs'!A153</f>
        <v>DP</v>
      </c>
      <c r="B153" s="3" t="str">
        <f>'Experiment list - Runs'!B153</f>
        <v>tier1</v>
      </c>
      <c r="C153" s="3" t="str">
        <f>'Experiment list - Runs'!C153</f>
        <v>2.1-E</v>
      </c>
      <c r="D153" s="3">
        <f>'Experiment list - Runs'!D153</f>
        <v>2</v>
      </c>
      <c r="E153" s="2" t="str">
        <f>'Experiment list - Runs'!E153</f>
        <v>Add’l future “time slice” (2026-2035) (atm only)</v>
      </c>
      <c r="F153" s="3" t="str">
        <f>'Experiment list - Runs'!H153</f>
        <v>AMWG/?</v>
      </c>
      <c r="G153" s="3" t="str">
        <f>'Experiment list - Runs'!I153</f>
        <v>0.5x1CN</v>
      </c>
      <c r="H153" s="3" t="str">
        <f>'Experiment list - Runs'!J153</f>
        <v>ORNL</v>
      </c>
      <c r="I153" s="3">
        <f>'Experiment list - Runs'!K153</f>
        <v>2026</v>
      </c>
      <c r="J153" s="3">
        <f>'Experiment list - Runs'!L153</f>
        <v>2035</v>
      </c>
      <c r="K153" s="3" t="str">
        <f>'Experiment list - Runs'!M153</f>
        <v>0.5</v>
      </c>
      <c r="L153" s="3">
        <f>'Experiment list - Runs'!N153</f>
        <v>1</v>
      </c>
      <c r="M153" s="9">
        <f>'Experiment list - Runs'!O153</f>
        <v>10</v>
      </c>
      <c r="N153" s="9">
        <f>'Experiment list - Runs'!P153</f>
        <v>152</v>
      </c>
      <c r="O153" s="232">
        <f>M153*(INDEX('CCSM4 PEhrs-yr'!$B$2:$D$10, MATCH(G153,'CCSM4 PEhrs-yr'!$A$2:$A$10,0), MATCH(H153,'CCSM4 PEhrs-yr'!$B$1:$D$1,0)))/1000</f>
        <v>0</v>
      </c>
      <c r="P153" s="235" t="e">
        <f>M153/(INDEX('CCSM4 yrs-day'!$B$2:$D$10, MATCH(G153,'CCSM4 yrs-day'!$A$2:$A$10,0), MATCH(H153,'CCSM4 yrs-day'!$B$1:$D$1,0)))</f>
        <v>#DIV/0!</v>
      </c>
    </row>
    <row r="154" spans="1:16" ht="13">
      <c r="A154" s="8" t="str">
        <f>'Experiment list - Runs'!A154</f>
        <v>DP</v>
      </c>
      <c r="B154" s="3" t="str">
        <f>'Experiment list - Runs'!B154</f>
        <v>tier1</v>
      </c>
      <c r="C154" s="3" t="str">
        <f>'Experiment list - Runs'!C154</f>
        <v>2.1-E</v>
      </c>
      <c r="D154" s="3">
        <f>'Experiment list - Runs'!D154</f>
        <v>3</v>
      </c>
      <c r="E154" s="2" t="str">
        <f>'Experiment list - Runs'!E154</f>
        <v>Add’l future “time slice” (2026-2035) (atm only)</v>
      </c>
      <c r="F154" s="3" t="str">
        <f>'Experiment list - Runs'!H154</f>
        <v>AMWG/?</v>
      </c>
      <c r="G154" s="3" t="str">
        <f>'Experiment list - Runs'!I154</f>
        <v>0.5x1CN</v>
      </c>
      <c r="H154" s="3" t="str">
        <f>'Experiment list - Runs'!J154</f>
        <v>ORNL</v>
      </c>
      <c r="I154" s="3">
        <f>'Experiment list - Runs'!K154</f>
        <v>2026</v>
      </c>
      <c r="J154" s="3">
        <f>'Experiment list - Runs'!L154</f>
        <v>2035</v>
      </c>
      <c r="K154" s="3" t="str">
        <f>'Experiment list - Runs'!M154</f>
        <v>0.5</v>
      </c>
      <c r="L154" s="3">
        <f>'Experiment list - Runs'!N154</f>
        <v>1</v>
      </c>
      <c r="M154" s="9">
        <f>'Experiment list - Runs'!O154</f>
        <v>10</v>
      </c>
      <c r="N154" s="9">
        <f>'Experiment list - Runs'!P154</f>
        <v>153</v>
      </c>
      <c r="O154" s="232">
        <f>M154*(INDEX('CCSM4 PEhrs-yr'!$B$2:$D$10, MATCH(G154,'CCSM4 PEhrs-yr'!$A$2:$A$10,0), MATCH(H154,'CCSM4 PEhrs-yr'!$B$1:$D$1,0)))/1000</f>
        <v>0</v>
      </c>
      <c r="P154" s="235" t="e">
        <f>M154/(INDEX('CCSM4 yrs-day'!$B$2:$D$10, MATCH(G154,'CCSM4 yrs-day'!$A$2:$A$10,0), MATCH(H154,'CCSM4 yrs-day'!$B$1:$D$1,0)))</f>
        <v>#DIV/0!</v>
      </c>
    </row>
    <row r="155" spans="1:16" ht="13">
      <c r="A155" s="8" t="str">
        <f>'Experiment list - Runs'!A155</f>
        <v>DP</v>
      </c>
      <c r="B155" s="3" t="str">
        <f>'Experiment list - Runs'!B155</f>
        <v>tier1</v>
      </c>
      <c r="C155" s="3" t="str">
        <f>'Experiment list - Runs'!C155</f>
        <v>3.1-S</v>
      </c>
      <c r="D155" s="3">
        <f>'Experiment list - Runs'!D155</f>
        <v>1</v>
      </c>
      <c r="E155" s="2" t="str">
        <f>'Experiment list - Runs'!E155</f>
        <v>100-Yr Control</v>
      </c>
      <c r="F155" s="3" t="str">
        <f>'Experiment list - Runs'!H155</f>
        <v>CCSM/Hurrell</v>
      </c>
      <c r="G155" s="3" t="str">
        <f>'Experiment list - Runs'!I155</f>
        <v>0.5x1CN</v>
      </c>
      <c r="H155" s="3" t="str">
        <f>'Experiment list - Runs'!J155</f>
        <v>ORNL</v>
      </c>
      <c r="I155" s="3">
        <f>'Experiment list - Runs'!K155</f>
        <v>1</v>
      </c>
      <c r="J155" s="3">
        <f>'Experiment list - Runs'!L155</f>
        <v>100</v>
      </c>
      <c r="K155" s="3" t="str">
        <f>'Experiment list - Runs'!M155</f>
        <v>0.5</v>
      </c>
      <c r="L155" s="3">
        <f>'Experiment list - Runs'!N155</f>
        <v>1</v>
      </c>
      <c r="M155" s="9">
        <f>'Experiment list - Runs'!O155</f>
        <v>100</v>
      </c>
      <c r="N155" s="9">
        <f>'Experiment list - Runs'!P155</f>
        <v>154</v>
      </c>
      <c r="O155" s="232">
        <f>M155*(INDEX('CCSM4 PEhrs-yr'!$B$2:$D$10, MATCH(G155,'CCSM4 PEhrs-yr'!$A$2:$A$10,0), MATCH(H155,'CCSM4 PEhrs-yr'!$B$1:$D$1,0)))/1000</f>
        <v>0</v>
      </c>
      <c r="P155" s="235" t="e">
        <f>M155/(INDEX('CCSM4 yrs-day'!$B$2:$D$10, MATCH(G155,'CCSM4 yrs-day'!$A$2:$A$10,0), MATCH(H155,'CCSM4 yrs-day'!$B$1:$D$1,0)))</f>
        <v>#DIV/0!</v>
      </c>
    </row>
    <row r="156" spans="1:16" ht="13">
      <c r="A156" s="8" t="str">
        <f>'Experiment list - Runs'!A156</f>
        <v>DP</v>
      </c>
      <c r="B156" s="3" t="str">
        <f>'Experiment list - Runs'!B156</f>
        <v>tier1</v>
      </c>
      <c r="C156" s="3" t="str">
        <f>'Experiment list - Runs'!C156</f>
        <v>6.1-S</v>
      </c>
      <c r="D156" s="3">
        <f>'Experiment list - Runs'!D156</f>
        <v>1</v>
      </c>
      <c r="E156" s="2" t="str">
        <f>'Experiment list - Runs'!E156</f>
        <v>1% CO2 increase</v>
      </c>
      <c r="F156" s="3" t="str">
        <f>'Experiment list - Runs'!H156</f>
        <v>CCWG/Meehl</v>
      </c>
      <c r="G156" s="3" t="str">
        <f>'Experiment list - Runs'!I156</f>
        <v>1x1noCN</v>
      </c>
      <c r="H156" s="3" t="str">
        <f>'Experiment list - Runs'!J156</f>
        <v>NCAR</v>
      </c>
      <c r="I156" s="3">
        <f>'Experiment list - Runs'!K156</f>
        <v>1850</v>
      </c>
      <c r="J156" s="3">
        <f>'Experiment list - Runs'!L156</f>
        <v>1990</v>
      </c>
      <c r="K156" s="3" t="str">
        <f>'Experiment list - Runs'!M156</f>
        <v>1</v>
      </c>
      <c r="L156" s="3">
        <f>'Experiment list - Runs'!N156</f>
        <v>1</v>
      </c>
      <c r="M156" s="9">
        <f>'Experiment list - Runs'!O156</f>
        <v>141</v>
      </c>
      <c r="N156" s="9">
        <f>'Experiment list - Runs'!P156</f>
        <v>155</v>
      </c>
      <c r="O156" s="232">
        <f>M156*(INDEX('CCSM4 PEhrs-yr'!$B$2:$D$10, MATCH(G156,'CCSM4 PEhrs-yr'!$A$2:$A$10,0), MATCH(H156,'CCSM4 PEhrs-yr'!$B$1:$D$1,0)))/1000</f>
        <v>82.061999999999998</v>
      </c>
      <c r="P156" s="235">
        <f>M156/(INDEX('CCSM4 yrs-day'!$B$2:$D$10, MATCH(G156,'CCSM4 yrs-day'!$A$2:$A$10,0), MATCH(H156,'CCSM4 yrs-day'!$B$1:$D$1,0)))</f>
        <v>9.5077545515846253</v>
      </c>
    </row>
    <row r="157" spans="1:16" ht="13">
      <c r="A157" s="8" t="str">
        <f>'Experiment list - Runs'!A157</f>
        <v>LT</v>
      </c>
      <c r="B157" s="3" t="str">
        <f>'Experiment list - Runs'!B157</f>
        <v>core</v>
      </c>
      <c r="C157" s="3" t="str">
        <f>'Experiment list - Runs'!C157</f>
        <v>3.1</v>
      </c>
      <c r="D157" s="3">
        <f>'Experiment list - Runs'!D157</f>
        <v>1</v>
      </c>
      <c r="E157" s="2" t="str">
        <f>'Experiment list - Runs'!E157</f>
        <v>Pre-industrial control (concentrations)</v>
      </c>
      <c r="F157" s="3" t="str">
        <f>'Experiment list - Runs'!H157</f>
        <v>CCSM/Hurrell</v>
      </c>
      <c r="G157" s="3" t="str">
        <f>'Experiment list - Runs'!I157</f>
        <v>1x1CN</v>
      </c>
      <c r="H157" s="3" t="str">
        <f>'Experiment list - Runs'!J157</f>
        <v>NCAR</v>
      </c>
      <c r="I157" s="3">
        <f>'Experiment list - Runs'!K157</f>
        <v>1</v>
      </c>
      <c r="J157" s="3">
        <f>'Experiment list - Runs'!L157</f>
        <v>1000</v>
      </c>
      <c r="K157" s="3" t="str">
        <f>'Experiment list - Runs'!M157</f>
        <v>1</v>
      </c>
      <c r="L157" s="3">
        <f>'Experiment list - Runs'!N157</f>
        <v>1</v>
      </c>
      <c r="M157" s="9">
        <f>'Experiment list - Runs'!O157</f>
        <v>1000</v>
      </c>
      <c r="N157" s="9">
        <f>'Experiment list - Runs'!P157</f>
        <v>156</v>
      </c>
      <c r="O157" s="232">
        <f>M157*(INDEX('CCSM4 PEhrs-yr'!$B$2:$D$10, MATCH(G157,'CCSM4 PEhrs-yr'!$A$2:$A$10,0), MATCH(H157,'CCSM4 PEhrs-yr'!$B$1:$D$1,0)))/1000</f>
        <v>840</v>
      </c>
      <c r="P157" s="235">
        <f>M157/(INDEX('CCSM4 yrs-day'!$B$2:$D$10, MATCH(G157,'CCSM4 yrs-day'!$A$2:$A$10,0), MATCH(H157,'CCSM4 yrs-day'!$B$1:$D$1,0)))</f>
        <v>66.666666666666671</v>
      </c>
    </row>
    <row r="158" spans="1:16" s="156" customFormat="1" ht="13">
      <c r="A158" s="8" t="str">
        <f>'Experiment list - Runs'!A158</f>
        <v>LT</v>
      </c>
      <c r="B158" s="3" t="str">
        <f>'Experiment list - Runs'!B158</f>
        <v>core</v>
      </c>
      <c r="C158" s="3" t="str">
        <f>'Experiment list - Runs'!C158</f>
        <v>3.1-X</v>
      </c>
      <c r="D158" s="3">
        <f>'Experiment list - Runs'!D158</f>
        <v>1</v>
      </c>
      <c r="E158" s="2" t="str">
        <f>'Experiment list - Runs'!E158</f>
        <v>Pre-industrial control (concentrations, no CN)</v>
      </c>
      <c r="F158" s="3" t="str">
        <f>'Experiment list - Runs'!H158</f>
        <v>CCSM/Hurrell</v>
      </c>
      <c r="G158" s="3" t="str">
        <f>'Experiment list - Runs'!I158</f>
        <v>1x1noCN</v>
      </c>
      <c r="H158" s="3" t="str">
        <f>'Experiment list - Runs'!J158</f>
        <v>NCAR</v>
      </c>
      <c r="I158" s="3">
        <f>'Experiment list - Runs'!K158</f>
        <v>1</v>
      </c>
      <c r="J158" s="3">
        <f>'Experiment list - Runs'!L158</f>
        <v>1000</v>
      </c>
      <c r="K158" s="3" t="str">
        <f>'Experiment list - Runs'!M158</f>
        <v>1</v>
      </c>
      <c r="L158" s="3">
        <f>'Experiment list - Runs'!N158</f>
        <v>1</v>
      </c>
      <c r="M158" s="9">
        <f>'Experiment list - Runs'!O158</f>
        <v>1000</v>
      </c>
      <c r="N158" s="9">
        <f>'Experiment list - Runs'!P158</f>
        <v>157</v>
      </c>
      <c r="O158" s="232">
        <f>M158*(INDEX('CCSM4 PEhrs-yr'!$B$2:$D$10, MATCH(G158,'CCSM4 PEhrs-yr'!$A$2:$A$10,0), MATCH(H158,'CCSM4 PEhrs-yr'!$B$1:$D$1,0)))/1000</f>
        <v>582</v>
      </c>
      <c r="P158" s="235">
        <f>M158/(INDEX('CCSM4 yrs-day'!$B$2:$D$10, MATCH(G158,'CCSM4 yrs-day'!$A$2:$A$10,0), MATCH(H158,'CCSM4 yrs-day'!$B$1:$D$1,0)))</f>
        <v>67.430883344571811</v>
      </c>
    </row>
    <row r="159" spans="1:16" ht="13">
      <c r="A159" s="8" t="str">
        <f>'Experiment list - Runs'!A159</f>
        <v>LT</v>
      </c>
      <c r="B159" s="3" t="str">
        <f>'Experiment list - Runs'!B159</f>
        <v>core</v>
      </c>
      <c r="C159" s="3" t="str">
        <f>'Experiment list - Runs'!C159</f>
        <v>3.2</v>
      </c>
      <c r="D159" s="3">
        <f>'Experiment list - Runs'!D159</f>
        <v>1</v>
      </c>
      <c r="E159" s="2" t="str">
        <f>'Experiment list - Runs'!E159</f>
        <v>Historical (1850-2005, concentrations)</v>
      </c>
      <c r="F159" s="3" t="str">
        <f>'Experiment list - Runs'!H159</f>
        <v>CCWG/Meehl</v>
      </c>
      <c r="G159" s="3" t="str">
        <f>'Experiment list - Runs'!I159</f>
        <v>1x1CN</v>
      </c>
      <c r="H159" s="3" t="str">
        <f>'Experiment list - Runs'!J159</f>
        <v>NCAR</v>
      </c>
      <c r="I159" s="3">
        <f>'Experiment list - Runs'!K159</f>
        <v>1850</v>
      </c>
      <c r="J159" s="3">
        <f>'Experiment list - Runs'!L159</f>
        <v>2005</v>
      </c>
      <c r="K159" s="3" t="str">
        <f>'Experiment list - Runs'!M159</f>
        <v>1</v>
      </c>
      <c r="L159" s="3">
        <f>'Experiment list - Runs'!N159</f>
        <v>1</v>
      </c>
      <c r="M159" s="9">
        <f>'Experiment list - Runs'!O159</f>
        <v>156</v>
      </c>
      <c r="N159" s="9">
        <f>'Experiment list - Runs'!P159</f>
        <v>158</v>
      </c>
      <c r="O159" s="232">
        <f>M159*(INDEX('CCSM4 PEhrs-yr'!$B$2:$D$10, MATCH(G159,'CCSM4 PEhrs-yr'!$A$2:$A$10,0), MATCH(H159,'CCSM4 PEhrs-yr'!$B$1:$D$1,0)))/1000</f>
        <v>131.04</v>
      </c>
      <c r="P159" s="235">
        <f>M159/(INDEX('CCSM4 yrs-day'!$B$2:$D$10, MATCH(G159,'CCSM4 yrs-day'!$A$2:$A$10,0), MATCH(H159,'CCSM4 yrs-day'!$B$1:$D$1,0)))</f>
        <v>10.4</v>
      </c>
    </row>
    <row r="160" spans="1:16" s="156" customFormat="1" ht="13">
      <c r="A160" s="8" t="str">
        <f>'Experiment list - Runs'!A160</f>
        <v>LT</v>
      </c>
      <c r="B160" s="3" t="str">
        <f>'Experiment list - Runs'!B160</f>
        <v>core</v>
      </c>
      <c r="C160" s="3" t="str">
        <f>'Experiment list - Runs'!C160</f>
        <v>3.2-E</v>
      </c>
      <c r="D160" s="3">
        <f>'Experiment list - Runs'!D160</f>
        <v>1</v>
      </c>
      <c r="E160" s="2" t="str">
        <f>'Experiment list - Runs'!E160</f>
        <v>Add’l historical (concentrations)</v>
      </c>
      <c r="F160" s="3" t="str">
        <f>'Experiment list - Runs'!H160</f>
        <v>CCWG/Meehl</v>
      </c>
      <c r="G160" s="3" t="str">
        <f>'Experiment list - Runs'!I160</f>
        <v>1x1CN</v>
      </c>
      <c r="H160" s="3" t="str">
        <f>'Experiment list - Runs'!J160</f>
        <v>NCAR</v>
      </c>
      <c r="I160" s="3">
        <f>'Experiment list - Runs'!K160</f>
        <v>1850</v>
      </c>
      <c r="J160" s="3">
        <f>'Experiment list - Runs'!L160</f>
        <v>2005</v>
      </c>
      <c r="K160" s="3" t="str">
        <f>'Experiment list - Runs'!M160</f>
        <v>1</v>
      </c>
      <c r="L160" s="3">
        <f>'Experiment list - Runs'!N160</f>
        <v>1</v>
      </c>
      <c r="M160" s="9">
        <f>'Experiment list - Runs'!O160</f>
        <v>156</v>
      </c>
      <c r="N160" s="9">
        <f>'Experiment list - Runs'!P160</f>
        <v>159</v>
      </c>
      <c r="O160" s="232">
        <f>M160*(INDEX('CCSM4 PEhrs-yr'!$B$2:$D$10, MATCH(G160,'CCSM4 PEhrs-yr'!$A$2:$A$10,0), MATCH(H160,'CCSM4 PEhrs-yr'!$B$1:$D$1,0)))/1000</f>
        <v>131.04</v>
      </c>
      <c r="P160" s="235">
        <f>M160/(INDEX('CCSM4 yrs-day'!$B$2:$D$10, MATCH(G160,'CCSM4 yrs-day'!$A$2:$A$10,0), MATCH(H160,'CCSM4 yrs-day'!$B$1:$D$1,0)))</f>
        <v>10.4</v>
      </c>
    </row>
    <row r="161" spans="1:16" ht="13">
      <c r="A161" s="8" t="str">
        <f>'Experiment list - Runs'!A161</f>
        <v>LT</v>
      </c>
      <c r="B161" s="3" t="str">
        <f>'Experiment list - Runs'!B161</f>
        <v>core</v>
      </c>
      <c r="C161" s="3" t="str">
        <f>'Experiment list - Runs'!C161</f>
        <v>3.2-E</v>
      </c>
      <c r="D161" s="3">
        <f>'Experiment list - Runs'!D161</f>
        <v>2</v>
      </c>
      <c r="E161" s="2" t="str">
        <f>'Experiment list - Runs'!E161</f>
        <v>Add’l historical (concentrations)</v>
      </c>
      <c r="F161" s="3" t="str">
        <f>'Experiment list - Runs'!H161</f>
        <v>CCWG/Meehl</v>
      </c>
      <c r="G161" s="3" t="str">
        <f>'Experiment list - Runs'!I161</f>
        <v>1x1CN</v>
      </c>
      <c r="H161" s="3" t="str">
        <f>'Experiment list - Runs'!J161</f>
        <v>NCAR</v>
      </c>
      <c r="I161" s="3">
        <f>'Experiment list - Runs'!K161</f>
        <v>1850</v>
      </c>
      <c r="J161" s="3">
        <f>'Experiment list - Runs'!L161</f>
        <v>2005</v>
      </c>
      <c r="K161" s="3" t="str">
        <f>'Experiment list - Runs'!M161</f>
        <v>1</v>
      </c>
      <c r="L161" s="3">
        <f>'Experiment list - Runs'!N161</f>
        <v>1</v>
      </c>
      <c r="M161" s="9">
        <f>'Experiment list - Runs'!O161</f>
        <v>156</v>
      </c>
      <c r="N161" s="9">
        <f>'Experiment list - Runs'!P161</f>
        <v>160</v>
      </c>
      <c r="O161" s="232">
        <f>M161*(INDEX('CCSM4 PEhrs-yr'!$B$2:$D$10, MATCH(G161,'CCSM4 PEhrs-yr'!$A$2:$A$10,0), MATCH(H161,'CCSM4 PEhrs-yr'!$B$1:$D$1,0)))/1000</f>
        <v>131.04</v>
      </c>
      <c r="P161" s="235">
        <f>M161/(INDEX('CCSM4 yrs-day'!$B$2:$D$10, MATCH(G161,'CCSM4 yrs-day'!$A$2:$A$10,0), MATCH(H161,'CCSM4 yrs-day'!$B$1:$D$1,0)))</f>
        <v>10.4</v>
      </c>
    </row>
    <row r="162" spans="1:16" ht="13">
      <c r="A162" s="8" t="str">
        <f>'Experiment list - Runs'!A162</f>
        <v>LT</v>
      </c>
      <c r="B162" s="3" t="str">
        <f>'Experiment list - Runs'!B162</f>
        <v>core</v>
      </c>
      <c r="C162" s="3" t="str">
        <f>'Experiment list - Runs'!C162</f>
        <v>3.2-E</v>
      </c>
      <c r="D162" s="3">
        <f>'Experiment list - Runs'!D162</f>
        <v>3</v>
      </c>
      <c r="E162" s="2" t="str">
        <f>'Experiment list - Runs'!E162</f>
        <v>Add’l historical (concentrations)</v>
      </c>
      <c r="F162" s="3" t="str">
        <f>'Experiment list - Runs'!H162</f>
        <v>CCWG/Meehl</v>
      </c>
      <c r="G162" s="3" t="str">
        <f>'Experiment list - Runs'!I162</f>
        <v>1x1CN</v>
      </c>
      <c r="H162" s="3" t="str">
        <f>'Experiment list - Runs'!J162</f>
        <v>NCAR</v>
      </c>
      <c r="I162" s="3">
        <f>'Experiment list - Runs'!K162</f>
        <v>1850</v>
      </c>
      <c r="J162" s="3">
        <f>'Experiment list - Runs'!L162</f>
        <v>2005</v>
      </c>
      <c r="K162" s="3" t="str">
        <f>'Experiment list - Runs'!M162</f>
        <v>1</v>
      </c>
      <c r="L162" s="3">
        <f>'Experiment list - Runs'!N162</f>
        <v>1</v>
      </c>
      <c r="M162" s="9">
        <f>'Experiment list - Runs'!O162</f>
        <v>156</v>
      </c>
      <c r="N162" s="9">
        <f>'Experiment list - Runs'!P162</f>
        <v>161</v>
      </c>
      <c r="O162" s="232">
        <f>M162*(INDEX('CCSM4 PEhrs-yr'!$B$2:$D$10, MATCH(G162,'CCSM4 PEhrs-yr'!$A$2:$A$10,0), MATCH(H162,'CCSM4 PEhrs-yr'!$B$1:$D$1,0)))/1000</f>
        <v>131.04</v>
      </c>
      <c r="P162" s="235">
        <f>M162/(INDEX('CCSM4 yrs-day'!$B$2:$D$10, MATCH(G162,'CCSM4 yrs-day'!$A$2:$A$10,0), MATCH(H162,'CCSM4 yrs-day'!$B$1:$D$1,0)))</f>
        <v>10.4</v>
      </c>
    </row>
    <row r="163" spans="1:16" ht="13">
      <c r="A163" s="8" t="str">
        <f>'Experiment list - Runs'!A163</f>
        <v>LT</v>
      </c>
      <c r="B163" s="3" t="str">
        <f>'Experiment list - Runs'!B163</f>
        <v>core</v>
      </c>
      <c r="C163" s="3" t="str">
        <f>'Experiment list - Runs'!C163</f>
        <v>3.2-E</v>
      </c>
      <c r="D163" s="3">
        <f>'Experiment list - Runs'!D163</f>
        <v>4</v>
      </c>
      <c r="E163" s="2" t="str">
        <f>'Experiment list - Runs'!E163</f>
        <v>Add’l historical (concentrations)</v>
      </c>
      <c r="F163" s="3" t="str">
        <f>'Experiment list - Runs'!H163</f>
        <v>CCWG/Meehl</v>
      </c>
      <c r="G163" s="3" t="str">
        <f>'Experiment list - Runs'!I163</f>
        <v>1x1CN</v>
      </c>
      <c r="H163" s="3" t="str">
        <f>'Experiment list - Runs'!J163</f>
        <v>NCAR</v>
      </c>
      <c r="I163" s="3">
        <f>'Experiment list - Runs'!K163</f>
        <v>1850</v>
      </c>
      <c r="J163" s="3">
        <f>'Experiment list - Runs'!L163</f>
        <v>2005</v>
      </c>
      <c r="K163" s="3" t="str">
        <f>'Experiment list - Runs'!M163</f>
        <v>1</v>
      </c>
      <c r="L163" s="3">
        <f>'Experiment list - Runs'!N163</f>
        <v>1</v>
      </c>
      <c r="M163" s="9">
        <f>'Experiment list - Runs'!O163</f>
        <v>156</v>
      </c>
      <c r="N163" s="9">
        <f>'Experiment list - Runs'!P163</f>
        <v>162</v>
      </c>
      <c r="O163" s="232">
        <f>M163*(INDEX('CCSM4 PEhrs-yr'!$B$2:$D$10, MATCH(G163,'CCSM4 PEhrs-yr'!$A$2:$A$10,0), MATCH(H163,'CCSM4 PEhrs-yr'!$B$1:$D$1,0)))/1000</f>
        <v>131.04</v>
      </c>
      <c r="P163" s="235">
        <f>M163/(INDEX('CCSM4 yrs-day'!$B$2:$D$10, MATCH(G163,'CCSM4 yrs-day'!$A$2:$A$10,0), MATCH(H163,'CCSM4 yrs-day'!$B$1:$D$1,0)))</f>
        <v>10.4</v>
      </c>
    </row>
    <row r="164" spans="1:16" ht="13">
      <c r="A164" s="8" t="str">
        <f>'Experiment list - Runs'!A164</f>
        <v>LT</v>
      </c>
      <c r="B164" s="3" t="str">
        <f>'Experiment list - Runs'!B164</f>
        <v>core</v>
      </c>
      <c r="C164" s="3" t="str">
        <f>'Experiment list - Runs'!C164</f>
        <v>3.2-E</v>
      </c>
      <c r="D164" s="3">
        <f>'Experiment list - Runs'!D164</f>
        <v>5</v>
      </c>
      <c r="E164" s="2" t="str">
        <f>'Experiment list - Runs'!E164</f>
        <v>Add’l historical (concentrations)</v>
      </c>
      <c r="F164" s="3" t="str">
        <f>'Experiment list - Runs'!H164</f>
        <v>CCWG/Meehl</v>
      </c>
      <c r="G164" s="3" t="str">
        <f>'Experiment list - Runs'!I164</f>
        <v>1x1CN</v>
      </c>
      <c r="H164" s="3" t="str">
        <f>'Experiment list - Runs'!J164</f>
        <v>NCAR</v>
      </c>
      <c r="I164" s="3">
        <f>'Experiment list - Runs'!K164</f>
        <v>1850</v>
      </c>
      <c r="J164" s="3">
        <f>'Experiment list - Runs'!L164</f>
        <v>2005</v>
      </c>
      <c r="K164" s="3" t="str">
        <f>'Experiment list - Runs'!M164</f>
        <v>1</v>
      </c>
      <c r="L164" s="3">
        <f>'Experiment list - Runs'!N164</f>
        <v>1</v>
      </c>
      <c r="M164" s="9">
        <f>'Experiment list - Runs'!O164</f>
        <v>156</v>
      </c>
      <c r="N164" s="9">
        <f>'Experiment list - Runs'!P164</f>
        <v>163</v>
      </c>
      <c r="O164" s="232">
        <f>M164*(INDEX('CCSM4 PEhrs-yr'!$B$2:$D$10, MATCH(G164,'CCSM4 PEhrs-yr'!$A$2:$A$10,0), MATCH(H164,'CCSM4 PEhrs-yr'!$B$1:$D$1,0)))/1000</f>
        <v>131.04</v>
      </c>
      <c r="P164" s="235">
        <f>M164/(INDEX('CCSM4 yrs-day'!$B$2:$D$10, MATCH(G164,'CCSM4 yrs-day'!$A$2:$A$10,0), MATCH(H164,'CCSM4 yrs-day'!$B$1:$D$1,0)))</f>
        <v>10.4</v>
      </c>
    </row>
    <row r="165" spans="1:16" ht="13">
      <c r="A165" s="8" t="str">
        <f>'Experiment list - Runs'!A165</f>
        <v>LT</v>
      </c>
      <c r="B165" s="3" t="str">
        <f>'Experiment list - Runs'!B165</f>
        <v>core</v>
      </c>
      <c r="C165" s="3" t="str">
        <f>'Experiment list - Runs'!C165</f>
        <v>3.2-E</v>
      </c>
      <c r="D165" s="3">
        <f>'Experiment list - Runs'!D165</f>
        <v>6</v>
      </c>
      <c r="E165" s="2" t="str">
        <f>'Experiment list - Runs'!E165</f>
        <v>Add’l historical (concentrations)</v>
      </c>
      <c r="F165" s="3" t="str">
        <f>'Experiment list - Runs'!H165</f>
        <v>CCWG/Meehl</v>
      </c>
      <c r="G165" s="3" t="str">
        <f>'Experiment list - Runs'!I165</f>
        <v>1x1CN</v>
      </c>
      <c r="H165" s="3" t="str">
        <f>'Experiment list - Runs'!J165</f>
        <v>NCAR</v>
      </c>
      <c r="I165" s="3">
        <f>'Experiment list - Runs'!K165</f>
        <v>1850</v>
      </c>
      <c r="J165" s="3">
        <f>'Experiment list - Runs'!L165</f>
        <v>2005</v>
      </c>
      <c r="K165" s="3" t="str">
        <f>'Experiment list - Runs'!M165</f>
        <v>1</v>
      </c>
      <c r="L165" s="3">
        <f>'Experiment list - Runs'!N165</f>
        <v>1</v>
      </c>
      <c r="M165" s="9">
        <f>'Experiment list - Runs'!O165</f>
        <v>156</v>
      </c>
      <c r="N165" s="9">
        <f>'Experiment list - Runs'!P165</f>
        <v>164</v>
      </c>
      <c r="O165" s="232">
        <f>M165*(INDEX('CCSM4 PEhrs-yr'!$B$2:$D$10, MATCH(G165,'CCSM4 PEhrs-yr'!$A$2:$A$10,0), MATCH(H165,'CCSM4 PEhrs-yr'!$B$1:$D$1,0)))/1000</f>
        <v>131.04</v>
      </c>
      <c r="P165" s="235">
        <f>M165/(INDEX('CCSM4 yrs-day'!$B$2:$D$10, MATCH(G165,'CCSM4 yrs-day'!$A$2:$A$10,0), MATCH(H165,'CCSM4 yrs-day'!$B$1:$D$1,0)))</f>
        <v>10.4</v>
      </c>
    </row>
    <row r="166" spans="1:16" ht="13">
      <c r="A166" s="8" t="str">
        <f>'Experiment list - Runs'!A166</f>
        <v>LT</v>
      </c>
      <c r="B166" s="3" t="str">
        <f>'Experiment list - Runs'!B166</f>
        <v>core</v>
      </c>
      <c r="C166" s="3" t="str">
        <f>'Experiment list - Runs'!C166</f>
        <v>3.2-X</v>
      </c>
      <c r="D166" s="3">
        <f>'Experiment list - Runs'!D166</f>
        <v>1</v>
      </c>
      <c r="E166" s="2" t="str">
        <f>'Experiment list - Runs'!E166</f>
        <v>Historical (concentrations, noCN)</v>
      </c>
      <c r="F166" s="3" t="str">
        <f>'Experiment list - Runs'!H166</f>
        <v>CCWG/Meehl</v>
      </c>
      <c r="G166" s="3" t="str">
        <f>'Experiment list - Runs'!I166</f>
        <v>1x1noCN</v>
      </c>
      <c r="H166" s="3" t="str">
        <f>'Experiment list - Runs'!J166</f>
        <v>NCAR</v>
      </c>
      <c r="I166" s="3">
        <f>'Experiment list - Runs'!K166</f>
        <v>1850</v>
      </c>
      <c r="J166" s="3">
        <f>'Experiment list - Runs'!L166</f>
        <v>2005</v>
      </c>
      <c r="K166" s="3" t="str">
        <f>'Experiment list - Runs'!M166</f>
        <v>1</v>
      </c>
      <c r="L166" s="3">
        <f>'Experiment list - Runs'!N166</f>
        <v>1</v>
      </c>
      <c r="M166" s="9">
        <f>'Experiment list - Runs'!O166</f>
        <v>156</v>
      </c>
      <c r="N166" s="9">
        <f>'Experiment list - Runs'!P166</f>
        <v>165</v>
      </c>
      <c r="O166" s="232">
        <f>M166*(INDEX('CCSM4 PEhrs-yr'!$B$2:$D$10, MATCH(G166,'CCSM4 PEhrs-yr'!$A$2:$A$10,0), MATCH(H166,'CCSM4 PEhrs-yr'!$B$1:$D$1,0)))/1000</f>
        <v>90.792000000000002</v>
      </c>
      <c r="P166" s="235">
        <f>M166/(INDEX('CCSM4 yrs-day'!$B$2:$D$10, MATCH(G166,'CCSM4 yrs-day'!$A$2:$A$10,0), MATCH(H166,'CCSM4 yrs-day'!$B$1:$D$1,0)))</f>
        <v>10.519217801753204</v>
      </c>
    </row>
    <row r="167" spans="1:16" ht="13">
      <c r="A167" s="8" t="str">
        <f>'Experiment list - Runs'!A167</f>
        <v>LT</v>
      </c>
      <c r="B167" s="3" t="str">
        <f>'Experiment list - Runs'!B167</f>
        <v>core</v>
      </c>
      <c r="C167" s="3" t="str">
        <f>'Experiment list - Runs'!C167</f>
        <v>3.2-XE</v>
      </c>
      <c r="D167" s="3">
        <f>'Experiment list - Runs'!D167</f>
        <v>1</v>
      </c>
      <c r="E167" s="2" t="str">
        <f>'Experiment list - Runs'!E167</f>
        <v>Historical (concentrations, noCN)</v>
      </c>
      <c r="F167" s="3" t="str">
        <f>'Experiment list - Runs'!H167</f>
        <v>CCWG/Meehl</v>
      </c>
      <c r="G167" s="3" t="str">
        <f>'Experiment list - Runs'!I167</f>
        <v>1x1noCN</v>
      </c>
      <c r="H167" s="3" t="str">
        <f>'Experiment list - Runs'!J167</f>
        <v>NCAR</v>
      </c>
      <c r="I167" s="3">
        <f>'Experiment list - Runs'!K167</f>
        <v>1850</v>
      </c>
      <c r="J167" s="3">
        <f>'Experiment list - Runs'!L167</f>
        <v>2005</v>
      </c>
      <c r="K167" s="3" t="str">
        <f>'Experiment list - Runs'!M167</f>
        <v>1</v>
      </c>
      <c r="L167" s="3">
        <f>'Experiment list - Runs'!N167</f>
        <v>1</v>
      </c>
      <c r="M167" s="9">
        <f>'Experiment list - Runs'!O167</f>
        <v>156</v>
      </c>
      <c r="N167" s="9">
        <f>'Experiment list - Runs'!P167</f>
        <v>166</v>
      </c>
      <c r="O167" s="232">
        <f>M167*(INDEX('CCSM4 PEhrs-yr'!$B$2:$D$10, MATCH(G167,'CCSM4 PEhrs-yr'!$A$2:$A$10,0), MATCH(H167,'CCSM4 PEhrs-yr'!$B$1:$D$1,0)))/1000</f>
        <v>90.792000000000002</v>
      </c>
      <c r="P167" s="235">
        <f>M167/(INDEX('CCSM4 yrs-day'!$B$2:$D$10, MATCH(G167,'CCSM4 yrs-day'!$A$2:$A$10,0), MATCH(H167,'CCSM4 yrs-day'!$B$1:$D$1,0)))</f>
        <v>10.519217801753204</v>
      </c>
    </row>
    <row r="168" spans="1:16" ht="13">
      <c r="A168" s="8" t="str">
        <f>'Experiment list - Runs'!A168</f>
        <v>LT</v>
      </c>
      <c r="B168" s="3" t="str">
        <f>'Experiment list - Runs'!B168</f>
        <v>core</v>
      </c>
      <c r="C168" s="3" t="str">
        <f>'Experiment list - Runs'!C168</f>
        <v>3.2-XE</v>
      </c>
      <c r="D168" s="3">
        <f>'Experiment list - Runs'!D168</f>
        <v>2</v>
      </c>
      <c r="E168" s="2" t="str">
        <f>'Experiment list - Runs'!E168</f>
        <v>Historical (concentrations, noCN)</v>
      </c>
      <c r="F168" s="3" t="str">
        <f>'Experiment list - Runs'!H168</f>
        <v>CCWG/Meehl</v>
      </c>
      <c r="G168" s="3" t="str">
        <f>'Experiment list - Runs'!I168</f>
        <v>1x1noCN</v>
      </c>
      <c r="H168" s="3" t="str">
        <f>'Experiment list - Runs'!J168</f>
        <v>NCAR</v>
      </c>
      <c r="I168" s="3">
        <f>'Experiment list - Runs'!K168</f>
        <v>1850</v>
      </c>
      <c r="J168" s="3">
        <f>'Experiment list - Runs'!L168</f>
        <v>2005</v>
      </c>
      <c r="K168" s="3" t="str">
        <f>'Experiment list - Runs'!M168</f>
        <v>1</v>
      </c>
      <c r="L168" s="3">
        <f>'Experiment list - Runs'!N168</f>
        <v>1</v>
      </c>
      <c r="M168" s="9">
        <f>'Experiment list - Runs'!O168</f>
        <v>156</v>
      </c>
      <c r="N168" s="9">
        <f>'Experiment list - Runs'!P168</f>
        <v>167</v>
      </c>
      <c r="O168" s="232">
        <f>M168*(INDEX('CCSM4 PEhrs-yr'!$B$2:$D$10, MATCH(G168,'CCSM4 PEhrs-yr'!$A$2:$A$10,0), MATCH(H168,'CCSM4 PEhrs-yr'!$B$1:$D$1,0)))/1000</f>
        <v>90.792000000000002</v>
      </c>
      <c r="P168" s="235">
        <f>M168/(INDEX('CCSM4 yrs-day'!$B$2:$D$10, MATCH(G168,'CCSM4 yrs-day'!$A$2:$A$10,0), MATCH(H168,'CCSM4 yrs-day'!$B$1:$D$1,0)))</f>
        <v>10.519217801753204</v>
      </c>
    </row>
    <row r="169" spans="1:16" ht="13">
      <c r="A169" s="8" t="str">
        <f>'Experiment list - Runs'!A169</f>
        <v>LT</v>
      </c>
      <c r="B169" s="3" t="str">
        <f>'Experiment list - Runs'!B169</f>
        <v>core</v>
      </c>
      <c r="C169" s="3" t="str">
        <f>'Experiment list - Runs'!C169</f>
        <v>3.2-XE</v>
      </c>
      <c r="D169" s="3">
        <f>'Experiment list - Runs'!D169</f>
        <v>3</v>
      </c>
      <c r="E169" s="2" t="str">
        <f>'Experiment list - Runs'!E169</f>
        <v>Historical (concentrations, noCN)</v>
      </c>
      <c r="F169" s="3" t="str">
        <f>'Experiment list - Runs'!H169</f>
        <v>CCWG/Meehl</v>
      </c>
      <c r="G169" s="3" t="str">
        <f>'Experiment list - Runs'!I169</f>
        <v>1x1noCN</v>
      </c>
      <c r="H169" s="3" t="str">
        <f>'Experiment list - Runs'!J169</f>
        <v>NCAR</v>
      </c>
      <c r="I169" s="3">
        <f>'Experiment list - Runs'!K169</f>
        <v>1850</v>
      </c>
      <c r="J169" s="3">
        <f>'Experiment list - Runs'!L169</f>
        <v>2005</v>
      </c>
      <c r="K169" s="3" t="str">
        <f>'Experiment list - Runs'!M169</f>
        <v>1</v>
      </c>
      <c r="L169" s="3">
        <f>'Experiment list - Runs'!N169</f>
        <v>1</v>
      </c>
      <c r="M169" s="9">
        <f>'Experiment list - Runs'!O169</f>
        <v>156</v>
      </c>
      <c r="N169" s="9">
        <f>'Experiment list - Runs'!P169</f>
        <v>168</v>
      </c>
      <c r="O169" s="232">
        <f>M169*(INDEX('CCSM4 PEhrs-yr'!$B$2:$D$10, MATCH(G169,'CCSM4 PEhrs-yr'!$A$2:$A$10,0), MATCH(H169,'CCSM4 PEhrs-yr'!$B$1:$D$1,0)))/1000</f>
        <v>90.792000000000002</v>
      </c>
      <c r="P169" s="235">
        <f>M169/(INDEX('CCSM4 yrs-day'!$B$2:$D$10, MATCH(G169,'CCSM4 yrs-day'!$A$2:$A$10,0), MATCH(H169,'CCSM4 yrs-day'!$B$1:$D$1,0)))</f>
        <v>10.519217801753204</v>
      </c>
    </row>
    <row r="170" spans="1:16" ht="13">
      <c r="A170" s="8" t="str">
        <f>'Experiment list - Runs'!A170</f>
        <v>LT</v>
      </c>
      <c r="B170" s="3" t="str">
        <f>'Experiment list - Runs'!B170</f>
        <v>core</v>
      </c>
      <c r="C170" s="3" t="str">
        <f>'Experiment list - Runs'!C170</f>
        <v>3.2-XE</v>
      </c>
      <c r="D170" s="3">
        <f>'Experiment list - Runs'!D170</f>
        <v>4</v>
      </c>
      <c r="E170" s="2" t="str">
        <f>'Experiment list - Runs'!E170</f>
        <v>Historical (concentrations, noCN)</v>
      </c>
      <c r="F170" s="3" t="str">
        <f>'Experiment list - Runs'!H170</f>
        <v>CCWG/Meehl</v>
      </c>
      <c r="G170" s="3" t="str">
        <f>'Experiment list - Runs'!I170</f>
        <v>1x1noCN</v>
      </c>
      <c r="H170" s="3" t="str">
        <f>'Experiment list - Runs'!J170</f>
        <v>NCAR</v>
      </c>
      <c r="I170" s="3">
        <f>'Experiment list - Runs'!K170</f>
        <v>1850</v>
      </c>
      <c r="J170" s="3">
        <f>'Experiment list - Runs'!L170</f>
        <v>2005</v>
      </c>
      <c r="K170" s="3" t="str">
        <f>'Experiment list - Runs'!M170</f>
        <v>1</v>
      </c>
      <c r="L170" s="3">
        <f>'Experiment list - Runs'!N170</f>
        <v>1</v>
      </c>
      <c r="M170" s="9">
        <f>'Experiment list - Runs'!O170</f>
        <v>156</v>
      </c>
      <c r="N170" s="9">
        <f>'Experiment list - Runs'!P170</f>
        <v>169</v>
      </c>
      <c r="O170" s="232">
        <f>M170*(INDEX('CCSM4 PEhrs-yr'!$B$2:$D$10, MATCH(G170,'CCSM4 PEhrs-yr'!$A$2:$A$10,0), MATCH(H170,'CCSM4 PEhrs-yr'!$B$1:$D$1,0)))/1000</f>
        <v>90.792000000000002</v>
      </c>
      <c r="P170" s="235">
        <f>M170/(INDEX('CCSM4 yrs-day'!$B$2:$D$10, MATCH(G170,'CCSM4 yrs-day'!$A$2:$A$10,0), MATCH(H170,'CCSM4 yrs-day'!$B$1:$D$1,0)))</f>
        <v>10.519217801753204</v>
      </c>
    </row>
    <row r="171" spans="1:16" ht="13">
      <c r="A171" s="8" t="str">
        <f>'Experiment list - Runs'!A171</f>
        <v>LT</v>
      </c>
      <c r="B171" s="3" t="str">
        <f>'Experiment list - Runs'!B171</f>
        <v>core</v>
      </c>
      <c r="C171" s="3" t="str">
        <f>'Experiment list - Runs'!C171</f>
        <v>3.2-XE</v>
      </c>
      <c r="D171" s="3">
        <f>'Experiment list - Runs'!D171</f>
        <v>5</v>
      </c>
      <c r="E171" s="2" t="str">
        <f>'Experiment list - Runs'!E171</f>
        <v>Historical (concentrations, noCN)</v>
      </c>
      <c r="F171" s="3" t="str">
        <f>'Experiment list - Runs'!H171</f>
        <v>CCWG/Meehl</v>
      </c>
      <c r="G171" s="3" t="str">
        <f>'Experiment list - Runs'!I171</f>
        <v>1x1noCN</v>
      </c>
      <c r="H171" s="3" t="str">
        <f>'Experiment list - Runs'!J171</f>
        <v>NCAR</v>
      </c>
      <c r="I171" s="3">
        <f>'Experiment list - Runs'!K171</f>
        <v>1850</v>
      </c>
      <c r="J171" s="3">
        <f>'Experiment list - Runs'!L171</f>
        <v>2005</v>
      </c>
      <c r="K171" s="3" t="str">
        <f>'Experiment list - Runs'!M171</f>
        <v>1</v>
      </c>
      <c r="L171" s="3">
        <f>'Experiment list - Runs'!N171</f>
        <v>1</v>
      </c>
      <c r="M171" s="9">
        <f>'Experiment list - Runs'!O171</f>
        <v>156</v>
      </c>
      <c r="N171" s="9">
        <f>'Experiment list - Runs'!P171</f>
        <v>170</v>
      </c>
      <c r="O171" s="232">
        <f>M171*(INDEX('CCSM4 PEhrs-yr'!$B$2:$D$10, MATCH(G171,'CCSM4 PEhrs-yr'!$A$2:$A$10,0), MATCH(H171,'CCSM4 PEhrs-yr'!$B$1:$D$1,0)))/1000</f>
        <v>90.792000000000002</v>
      </c>
      <c r="P171" s="235">
        <f>M171/(INDEX('CCSM4 yrs-day'!$B$2:$D$10, MATCH(G171,'CCSM4 yrs-day'!$A$2:$A$10,0), MATCH(H171,'CCSM4 yrs-day'!$B$1:$D$1,0)))</f>
        <v>10.519217801753204</v>
      </c>
    </row>
    <row r="172" spans="1:16" ht="13">
      <c r="A172" s="8" t="str">
        <f>'Experiment list - Runs'!A172</f>
        <v>LT</v>
      </c>
      <c r="B172" s="3" t="str">
        <f>'Experiment list - Runs'!B172</f>
        <v>core</v>
      </c>
      <c r="C172" s="3" t="str">
        <f>'Experiment list - Runs'!C172</f>
        <v>3.3-X</v>
      </c>
      <c r="D172" s="3">
        <f>'Experiment list - Runs'!D172</f>
        <v>1</v>
      </c>
      <c r="E172" s="2" t="str">
        <f>'Experiment list - Runs'!E172</f>
        <v>AMIP (concentrations, noCN)</v>
      </c>
      <c r="F172" s="3" t="str">
        <f>'Experiment list - Runs'!H172</f>
        <v>CVWG/Tribbia</v>
      </c>
      <c r="G172" s="3" t="str">
        <f>'Experiment list - Runs'!I172</f>
        <v>1x1AMIP</v>
      </c>
      <c r="H172" s="3" t="str">
        <f>'Experiment list - Runs'!J172</f>
        <v>NCAR</v>
      </c>
      <c r="I172" s="3">
        <f>'Experiment list - Runs'!K172</f>
        <v>1979</v>
      </c>
      <c r="J172" s="3">
        <f>'Experiment list - Runs'!L172</f>
        <v>2008</v>
      </c>
      <c r="K172" s="3" t="str">
        <f>'Experiment list - Runs'!M172</f>
        <v>1</v>
      </c>
      <c r="L172" s="3">
        <f>'Experiment list - Runs'!N172</f>
        <v>1</v>
      </c>
      <c r="M172" s="9">
        <f>'Experiment list - Runs'!O172</f>
        <v>30</v>
      </c>
      <c r="N172" s="9">
        <f>'Experiment list - Runs'!P172</f>
        <v>171</v>
      </c>
      <c r="O172" s="232">
        <f>M172*(INDEX('CCSM4 PEhrs-yr'!$B$2:$D$10, MATCH(G172,'CCSM4 PEhrs-yr'!$A$2:$A$10,0), MATCH(H172,'CCSM4 PEhrs-yr'!$B$1:$D$1,0)))/1000</f>
        <v>10.5</v>
      </c>
      <c r="P172" s="235">
        <f>M172/(INDEX('CCSM4 yrs-day'!$B$2:$D$10, MATCH(G172,'CCSM4 yrs-day'!$A$2:$A$10,0), MATCH(H172,'CCSM4 yrs-day'!$B$1:$D$1,0)))</f>
        <v>2</v>
      </c>
    </row>
    <row r="173" spans="1:16" ht="13">
      <c r="A173" s="8" t="str">
        <f>'Experiment list - Runs'!A173</f>
        <v>LT</v>
      </c>
      <c r="B173" s="3" t="str">
        <f>'Experiment list - Runs'!B173</f>
        <v>core</v>
      </c>
      <c r="C173" s="3" t="str">
        <f>'Experiment list - Runs'!C173</f>
        <v>3.3-XE</v>
      </c>
      <c r="D173" s="3">
        <f>'Experiment list - Runs'!D173</f>
        <v>2</v>
      </c>
      <c r="E173" s="2" t="str">
        <f>'Experiment list - Runs'!E173</f>
        <v>Add'l AMIP (concentrations, noCN)</v>
      </c>
      <c r="F173" s="3" t="str">
        <f>'Experiment list - Runs'!H173</f>
        <v>CVWG/Tribbia</v>
      </c>
      <c r="G173" s="3" t="str">
        <f>'Experiment list - Runs'!I173</f>
        <v>1x1AMIP</v>
      </c>
      <c r="H173" s="3" t="str">
        <f>'Experiment list - Runs'!J173</f>
        <v>NCAR</v>
      </c>
      <c r="I173" s="3">
        <f>'Experiment list - Runs'!K173</f>
        <v>1979</v>
      </c>
      <c r="J173" s="3">
        <f>'Experiment list - Runs'!L173</f>
        <v>2008</v>
      </c>
      <c r="K173" s="3" t="str">
        <f>'Experiment list - Runs'!M173</f>
        <v>1</v>
      </c>
      <c r="L173" s="3">
        <f>'Experiment list - Runs'!N173</f>
        <v>1</v>
      </c>
      <c r="M173" s="9">
        <f>'Experiment list - Runs'!O173</f>
        <v>30</v>
      </c>
      <c r="N173" s="9">
        <f>'Experiment list - Runs'!P173</f>
        <v>172</v>
      </c>
      <c r="O173" s="232">
        <f>M173*(INDEX('CCSM4 PEhrs-yr'!$B$2:$D$10, MATCH(G173,'CCSM4 PEhrs-yr'!$A$2:$A$10,0), MATCH(H173,'CCSM4 PEhrs-yr'!$B$1:$D$1,0)))/1000</f>
        <v>10.5</v>
      </c>
      <c r="P173" s="235">
        <f>M173/(INDEX('CCSM4 yrs-day'!$B$2:$D$10, MATCH(G173,'CCSM4 yrs-day'!$A$2:$A$10,0), MATCH(H173,'CCSM4 yrs-day'!$B$1:$D$1,0)))</f>
        <v>2</v>
      </c>
    </row>
    <row r="174" spans="1:16" ht="13">
      <c r="A174" s="8" t="str">
        <f>'Experiment list - Runs'!A174</f>
        <v>LT</v>
      </c>
      <c r="B174" s="3" t="str">
        <f>'Experiment list - Runs'!B174</f>
        <v>core</v>
      </c>
      <c r="C174" s="3" t="str">
        <f>'Experiment list - Runs'!C174</f>
        <v>3.3-XE</v>
      </c>
      <c r="D174" s="3">
        <f>'Experiment list - Runs'!D174</f>
        <v>3</v>
      </c>
      <c r="E174" s="2" t="str">
        <f>'Experiment list - Runs'!E174</f>
        <v>Add'l AMIP (concentrations, noCN)</v>
      </c>
      <c r="F174" s="3" t="str">
        <f>'Experiment list - Runs'!H174</f>
        <v>CVWG/Tribbia</v>
      </c>
      <c r="G174" s="3" t="str">
        <f>'Experiment list - Runs'!I174</f>
        <v>1x1AMIP</v>
      </c>
      <c r="H174" s="3" t="str">
        <f>'Experiment list - Runs'!J174</f>
        <v>NCAR</v>
      </c>
      <c r="I174" s="3">
        <f>'Experiment list - Runs'!K174</f>
        <v>1979</v>
      </c>
      <c r="J174" s="3">
        <f>'Experiment list - Runs'!L174</f>
        <v>2008</v>
      </c>
      <c r="K174" s="3" t="str">
        <f>'Experiment list - Runs'!M174</f>
        <v>1</v>
      </c>
      <c r="L174" s="3">
        <f>'Experiment list - Runs'!N174</f>
        <v>1</v>
      </c>
      <c r="M174" s="9">
        <f>'Experiment list - Runs'!O174</f>
        <v>30</v>
      </c>
      <c r="N174" s="9">
        <f>'Experiment list - Runs'!P174</f>
        <v>173</v>
      </c>
      <c r="O174" s="232">
        <f>M174*(INDEX('CCSM4 PEhrs-yr'!$B$2:$D$10, MATCH(G174,'CCSM4 PEhrs-yr'!$A$2:$A$10,0), MATCH(H174,'CCSM4 PEhrs-yr'!$B$1:$D$1,0)))/1000</f>
        <v>10.5</v>
      </c>
      <c r="P174" s="235">
        <f>M174/(INDEX('CCSM4 yrs-day'!$B$2:$D$10, MATCH(G174,'CCSM4 yrs-day'!$A$2:$A$10,0), MATCH(H174,'CCSM4 yrs-day'!$B$1:$D$1,0)))</f>
        <v>2</v>
      </c>
    </row>
    <row r="175" spans="1:16" ht="13">
      <c r="A175" s="8" t="str">
        <f>'Experiment list - Runs'!A175</f>
        <v>LT</v>
      </c>
      <c r="B175" s="3" t="str">
        <f>'Experiment list - Runs'!B175</f>
        <v>core</v>
      </c>
      <c r="C175" s="3" t="str">
        <f>'Experiment list - Runs'!C175</f>
        <v>3.3-XE</v>
      </c>
      <c r="D175" s="3">
        <f>'Experiment list - Runs'!D175</f>
        <v>4</v>
      </c>
      <c r="E175" s="2" t="str">
        <f>'Experiment list - Runs'!E175</f>
        <v>Add'l AMIP (concentrations, noCN)</v>
      </c>
      <c r="F175" s="3" t="str">
        <f>'Experiment list - Runs'!H175</f>
        <v>CVWG/Tribbia</v>
      </c>
      <c r="G175" s="3" t="str">
        <f>'Experiment list - Runs'!I175</f>
        <v>1x1AMIP</v>
      </c>
      <c r="H175" s="3" t="str">
        <f>'Experiment list - Runs'!J175</f>
        <v>NCAR</v>
      </c>
      <c r="I175" s="3">
        <f>'Experiment list - Runs'!K175</f>
        <v>1979</v>
      </c>
      <c r="J175" s="3">
        <f>'Experiment list - Runs'!L175</f>
        <v>2008</v>
      </c>
      <c r="K175" s="3" t="str">
        <f>'Experiment list - Runs'!M175</f>
        <v>1</v>
      </c>
      <c r="L175" s="3">
        <f>'Experiment list - Runs'!N175</f>
        <v>1</v>
      </c>
      <c r="M175" s="9">
        <f>'Experiment list - Runs'!O175</f>
        <v>30</v>
      </c>
      <c r="N175" s="9">
        <f>'Experiment list - Runs'!P175</f>
        <v>174</v>
      </c>
      <c r="O175" s="232">
        <f>M175*(INDEX('CCSM4 PEhrs-yr'!$B$2:$D$10, MATCH(G175,'CCSM4 PEhrs-yr'!$A$2:$A$10,0), MATCH(H175,'CCSM4 PEhrs-yr'!$B$1:$D$1,0)))/1000</f>
        <v>10.5</v>
      </c>
      <c r="P175" s="235">
        <f>M175/(INDEX('CCSM4 yrs-day'!$B$2:$D$10, MATCH(G175,'CCSM4 yrs-day'!$A$2:$A$10,0), MATCH(H175,'CCSM4 yrs-day'!$B$1:$D$1,0)))</f>
        <v>2</v>
      </c>
    </row>
    <row r="176" spans="1:16" ht="13">
      <c r="A176" s="8" t="str">
        <f>'Experiment list - Runs'!A176</f>
        <v>LT</v>
      </c>
      <c r="B176" s="3" t="str">
        <f>'Experiment list - Runs'!B176</f>
        <v>core</v>
      </c>
      <c r="C176" s="3" t="str">
        <f>'Experiment list - Runs'!C176</f>
        <v>3.3-XE</v>
      </c>
      <c r="D176" s="3">
        <f>'Experiment list - Runs'!D176</f>
        <v>5</v>
      </c>
      <c r="E176" s="2" t="str">
        <f>'Experiment list - Runs'!E176</f>
        <v>Add'l AMIP (concentrations, noCN)</v>
      </c>
      <c r="F176" s="3" t="str">
        <f>'Experiment list - Runs'!H176</f>
        <v>CVWG/Tribbia</v>
      </c>
      <c r="G176" s="3" t="str">
        <f>'Experiment list - Runs'!I176</f>
        <v>1x1AMIP</v>
      </c>
      <c r="H176" s="3" t="str">
        <f>'Experiment list - Runs'!J176</f>
        <v>NCAR</v>
      </c>
      <c r="I176" s="3">
        <f>'Experiment list - Runs'!K176</f>
        <v>1979</v>
      </c>
      <c r="J176" s="3">
        <f>'Experiment list - Runs'!L176</f>
        <v>2008</v>
      </c>
      <c r="K176" s="3" t="str">
        <f>'Experiment list - Runs'!M176</f>
        <v>1</v>
      </c>
      <c r="L176" s="3">
        <f>'Experiment list - Runs'!N176</f>
        <v>1</v>
      </c>
      <c r="M176" s="9">
        <f>'Experiment list - Runs'!O176</f>
        <v>30</v>
      </c>
      <c r="N176" s="9">
        <f>'Experiment list - Runs'!P176</f>
        <v>175</v>
      </c>
      <c r="O176" s="232">
        <f>M176*(INDEX('CCSM4 PEhrs-yr'!$B$2:$D$10, MATCH(G176,'CCSM4 PEhrs-yr'!$A$2:$A$10,0), MATCH(H176,'CCSM4 PEhrs-yr'!$B$1:$D$1,0)))/1000</f>
        <v>10.5</v>
      </c>
      <c r="P176" s="235">
        <f>M176/(INDEX('CCSM4 yrs-day'!$B$2:$D$10, MATCH(G176,'CCSM4 yrs-day'!$A$2:$A$10,0), MATCH(H176,'CCSM4 yrs-day'!$B$1:$D$1,0)))</f>
        <v>2</v>
      </c>
    </row>
    <row r="177" spans="1:16" s="156" customFormat="1" ht="13">
      <c r="A177" s="8" t="str">
        <f>'Experiment list - Runs'!A177</f>
        <v>LT</v>
      </c>
      <c r="B177" s="3" t="str">
        <f>'Experiment list - Runs'!B177</f>
        <v>core</v>
      </c>
      <c r="C177" s="3" t="str">
        <f>'Experiment list - Runs'!C177</f>
        <v>4.1</v>
      </c>
      <c r="D177" s="3">
        <f>'Experiment list - Runs'!D177</f>
        <v>1</v>
      </c>
      <c r="E177" s="2" t="str">
        <f>'Experiment list - Runs'!E177</f>
        <v>RCP 4.5 (concentrations)</v>
      </c>
      <c r="F177" s="3" t="str">
        <f>'Experiment list - Runs'!H177</f>
        <v>CCWG/Meehl</v>
      </c>
      <c r="G177" s="3" t="str">
        <f>'Experiment list - Runs'!I177</f>
        <v>1x1CN</v>
      </c>
      <c r="H177" s="3" t="str">
        <f>'Experiment list - Runs'!J177</f>
        <v>NCAR</v>
      </c>
      <c r="I177" s="3">
        <f>'Experiment list - Runs'!K177</f>
        <v>2005</v>
      </c>
      <c r="J177" s="3">
        <f>'Experiment list - Runs'!L177</f>
        <v>2100</v>
      </c>
      <c r="K177" s="3" t="str">
        <f>'Experiment list - Runs'!M177</f>
        <v>1</v>
      </c>
      <c r="L177" s="3">
        <f>'Experiment list - Runs'!N177</f>
        <v>1</v>
      </c>
      <c r="M177" s="9">
        <f>'Experiment list - Runs'!O177</f>
        <v>96</v>
      </c>
      <c r="N177" s="9">
        <f>'Experiment list - Runs'!P177</f>
        <v>176</v>
      </c>
      <c r="O177" s="232">
        <f>M177*(INDEX('CCSM4 PEhrs-yr'!$B$2:$D$10, MATCH(G177,'CCSM4 PEhrs-yr'!$A$2:$A$10,0), MATCH(H177,'CCSM4 PEhrs-yr'!$B$1:$D$1,0)))/1000</f>
        <v>80.64</v>
      </c>
      <c r="P177" s="235">
        <f>M177/(INDEX('CCSM4 yrs-day'!$B$2:$D$10, MATCH(G177,'CCSM4 yrs-day'!$A$2:$A$10,0), MATCH(H177,'CCSM4 yrs-day'!$B$1:$D$1,0)))</f>
        <v>6.4</v>
      </c>
    </row>
    <row r="178" spans="1:16" ht="13">
      <c r="A178" s="8" t="str">
        <f>'Experiment list - Runs'!A178</f>
        <v>LT</v>
      </c>
      <c r="B178" s="3" t="str">
        <f>'Experiment list - Runs'!B178</f>
        <v>core</v>
      </c>
      <c r="C178" s="3" t="str">
        <f>'Experiment list - Runs'!C178</f>
        <v>4.1-X</v>
      </c>
      <c r="D178" s="3">
        <f>'Experiment list - Runs'!D178</f>
        <v>1</v>
      </c>
      <c r="E178" s="2" t="str">
        <f>'Experiment list - Runs'!E178</f>
        <v>RCP 4.5 (concentrations, noCN)</v>
      </c>
      <c r="F178" s="3" t="str">
        <f>'Experiment list - Runs'!H178</f>
        <v>CCWG/Meehl</v>
      </c>
      <c r="G178" s="3" t="str">
        <f>'Experiment list - Runs'!I178</f>
        <v>1x1noCN</v>
      </c>
      <c r="H178" s="3" t="str">
        <f>'Experiment list - Runs'!J178</f>
        <v>NCAR</v>
      </c>
      <c r="I178" s="3">
        <f>'Experiment list - Runs'!K178</f>
        <v>2005</v>
      </c>
      <c r="J178" s="3">
        <f>'Experiment list - Runs'!L178</f>
        <v>2100</v>
      </c>
      <c r="K178" s="3" t="str">
        <f>'Experiment list - Runs'!M178</f>
        <v>1</v>
      </c>
      <c r="L178" s="3">
        <f>'Experiment list - Runs'!N178</f>
        <v>1</v>
      </c>
      <c r="M178" s="9">
        <f>'Experiment list - Runs'!O178</f>
        <v>96</v>
      </c>
      <c r="N178" s="9">
        <f>'Experiment list - Runs'!P178</f>
        <v>177</v>
      </c>
      <c r="O178" s="232">
        <f>M178*(INDEX('CCSM4 PEhrs-yr'!$B$2:$D$10, MATCH(G178,'CCSM4 PEhrs-yr'!$A$2:$A$10,0), MATCH(H178,'CCSM4 PEhrs-yr'!$B$1:$D$1,0)))/1000</f>
        <v>55.872</v>
      </c>
      <c r="P178" s="235">
        <f>M178/(INDEX('CCSM4 yrs-day'!$B$2:$D$10, MATCH(G178,'CCSM4 yrs-day'!$A$2:$A$10,0), MATCH(H178,'CCSM4 yrs-day'!$B$1:$D$1,0)))</f>
        <v>6.473364801078894</v>
      </c>
    </row>
    <row r="179" spans="1:16" ht="13">
      <c r="A179" s="8" t="str">
        <f>'Experiment list - Runs'!A179</f>
        <v>LT</v>
      </c>
      <c r="B179" s="3" t="str">
        <f>'Experiment list - Runs'!B179</f>
        <v>core</v>
      </c>
      <c r="C179" s="3" t="str">
        <f>'Experiment list - Runs'!C179</f>
        <v>4.1-XE</v>
      </c>
      <c r="D179" s="3">
        <f>'Experiment list - Runs'!D179</f>
        <v>1</v>
      </c>
      <c r="E179" s="2" t="str">
        <f>'Experiment list - Runs'!E179</f>
        <v>RCP 4.5 (concentrations, noCN)</v>
      </c>
      <c r="F179" s="3" t="str">
        <f>'Experiment list - Runs'!H179</f>
        <v>CCWG/Meehl</v>
      </c>
      <c r="G179" s="3" t="str">
        <f>'Experiment list - Runs'!I179</f>
        <v>1x1noCN</v>
      </c>
      <c r="H179" s="3" t="str">
        <f>'Experiment list - Runs'!J179</f>
        <v>NCAR</v>
      </c>
      <c r="I179" s="3">
        <f>'Experiment list - Runs'!K179</f>
        <v>2005</v>
      </c>
      <c r="J179" s="3">
        <f>'Experiment list - Runs'!L179</f>
        <v>2100</v>
      </c>
      <c r="K179" s="3" t="str">
        <f>'Experiment list - Runs'!M179</f>
        <v>1</v>
      </c>
      <c r="L179" s="3">
        <f>'Experiment list - Runs'!N179</f>
        <v>1</v>
      </c>
      <c r="M179" s="9">
        <f>'Experiment list - Runs'!O179</f>
        <v>96</v>
      </c>
      <c r="N179" s="9">
        <f>'Experiment list - Runs'!P179</f>
        <v>178</v>
      </c>
      <c r="O179" s="232">
        <f>M179*(INDEX('CCSM4 PEhrs-yr'!$B$2:$D$10, MATCH(G179,'CCSM4 PEhrs-yr'!$A$2:$A$10,0), MATCH(H179,'CCSM4 PEhrs-yr'!$B$1:$D$1,0)))/1000</f>
        <v>55.872</v>
      </c>
      <c r="P179" s="235">
        <f>M179/(INDEX('CCSM4 yrs-day'!$B$2:$D$10, MATCH(G179,'CCSM4 yrs-day'!$A$2:$A$10,0), MATCH(H179,'CCSM4 yrs-day'!$B$1:$D$1,0)))</f>
        <v>6.473364801078894</v>
      </c>
    </row>
    <row r="180" spans="1:16" ht="13">
      <c r="A180" s="8" t="str">
        <f>'Experiment list - Runs'!A180</f>
        <v>LT</v>
      </c>
      <c r="B180" s="3" t="str">
        <f>'Experiment list - Runs'!B180</f>
        <v>core</v>
      </c>
      <c r="C180" s="3" t="str">
        <f>'Experiment list - Runs'!C180</f>
        <v>4.1-XE</v>
      </c>
      <c r="D180" s="3">
        <f>'Experiment list - Runs'!D180</f>
        <v>2</v>
      </c>
      <c r="E180" s="2" t="str">
        <f>'Experiment list - Runs'!E180</f>
        <v>RCP 4.5 (concentrations, noCN)</v>
      </c>
      <c r="F180" s="3" t="str">
        <f>'Experiment list - Runs'!H180</f>
        <v>CCWG/Meehl</v>
      </c>
      <c r="G180" s="3" t="str">
        <f>'Experiment list - Runs'!I180</f>
        <v>1x1noCN</v>
      </c>
      <c r="H180" s="3" t="str">
        <f>'Experiment list - Runs'!J180</f>
        <v>NCAR</v>
      </c>
      <c r="I180" s="3">
        <f>'Experiment list - Runs'!K180</f>
        <v>2005</v>
      </c>
      <c r="J180" s="3">
        <f>'Experiment list - Runs'!L180</f>
        <v>2100</v>
      </c>
      <c r="K180" s="3" t="str">
        <f>'Experiment list - Runs'!M180</f>
        <v>1</v>
      </c>
      <c r="L180" s="3">
        <f>'Experiment list - Runs'!N180</f>
        <v>1</v>
      </c>
      <c r="M180" s="9">
        <f>'Experiment list - Runs'!O180</f>
        <v>96</v>
      </c>
      <c r="N180" s="9">
        <f>'Experiment list - Runs'!P180</f>
        <v>179</v>
      </c>
      <c r="O180" s="232">
        <f>M180*(INDEX('CCSM4 PEhrs-yr'!$B$2:$D$10, MATCH(G180,'CCSM4 PEhrs-yr'!$A$2:$A$10,0), MATCH(H180,'CCSM4 PEhrs-yr'!$B$1:$D$1,0)))/1000</f>
        <v>55.872</v>
      </c>
      <c r="P180" s="235">
        <f>M180/(INDEX('CCSM4 yrs-day'!$B$2:$D$10, MATCH(G180,'CCSM4 yrs-day'!$A$2:$A$10,0), MATCH(H180,'CCSM4 yrs-day'!$B$1:$D$1,0)))</f>
        <v>6.473364801078894</v>
      </c>
    </row>
    <row r="181" spans="1:16" ht="13">
      <c r="A181" s="8" t="str">
        <f>'Experiment list - Runs'!A181</f>
        <v>LT</v>
      </c>
      <c r="B181" s="3" t="str">
        <f>'Experiment list - Runs'!B181</f>
        <v>core</v>
      </c>
      <c r="C181" s="3" t="str">
        <f>'Experiment list - Runs'!C181</f>
        <v>4.1-XE</v>
      </c>
      <c r="D181" s="3">
        <f>'Experiment list - Runs'!D181</f>
        <v>3</v>
      </c>
      <c r="E181" s="2" t="str">
        <f>'Experiment list - Runs'!E181</f>
        <v>RCP 4.5 (concentrations, noCN)</v>
      </c>
      <c r="F181" s="3" t="str">
        <f>'Experiment list - Runs'!H181</f>
        <v>CCWG/Meehl</v>
      </c>
      <c r="G181" s="3" t="str">
        <f>'Experiment list - Runs'!I181</f>
        <v>1x1noCN</v>
      </c>
      <c r="H181" s="3" t="str">
        <f>'Experiment list - Runs'!J181</f>
        <v>NCAR</v>
      </c>
      <c r="I181" s="3">
        <f>'Experiment list - Runs'!K181</f>
        <v>2005</v>
      </c>
      <c r="J181" s="3">
        <f>'Experiment list - Runs'!L181</f>
        <v>2100</v>
      </c>
      <c r="K181" s="3" t="str">
        <f>'Experiment list - Runs'!M181</f>
        <v>1</v>
      </c>
      <c r="L181" s="3">
        <f>'Experiment list - Runs'!N181</f>
        <v>1</v>
      </c>
      <c r="M181" s="9">
        <f>'Experiment list - Runs'!O181</f>
        <v>96</v>
      </c>
      <c r="N181" s="9">
        <f>'Experiment list - Runs'!P181</f>
        <v>180</v>
      </c>
      <c r="O181" s="232">
        <f>M181*(INDEX('CCSM4 PEhrs-yr'!$B$2:$D$10, MATCH(G181,'CCSM4 PEhrs-yr'!$A$2:$A$10,0), MATCH(H181,'CCSM4 PEhrs-yr'!$B$1:$D$1,0)))/1000</f>
        <v>55.872</v>
      </c>
      <c r="P181" s="235">
        <f>M181/(INDEX('CCSM4 yrs-day'!$B$2:$D$10, MATCH(G181,'CCSM4 yrs-day'!$A$2:$A$10,0), MATCH(H181,'CCSM4 yrs-day'!$B$1:$D$1,0)))</f>
        <v>6.473364801078894</v>
      </c>
    </row>
    <row r="182" spans="1:16" ht="13">
      <c r="A182" s="8" t="str">
        <f>'Experiment list - Runs'!A182</f>
        <v>LT</v>
      </c>
      <c r="B182" s="3" t="str">
        <f>'Experiment list - Runs'!B182</f>
        <v>core</v>
      </c>
      <c r="C182" s="3" t="str">
        <f>'Experiment list - Runs'!C182</f>
        <v>4.1-XE</v>
      </c>
      <c r="D182" s="3">
        <f>'Experiment list - Runs'!D182</f>
        <v>4</v>
      </c>
      <c r="E182" s="2" t="str">
        <f>'Experiment list - Runs'!E182</f>
        <v>RCP 4.5 (concentrations, noCN)</v>
      </c>
      <c r="F182" s="3" t="str">
        <f>'Experiment list - Runs'!H182</f>
        <v>CCWG/Meehl</v>
      </c>
      <c r="G182" s="3" t="str">
        <f>'Experiment list - Runs'!I182</f>
        <v>1x1noCN</v>
      </c>
      <c r="H182" s="3" t="str">
        <f>'Experiment list - Runs'!J182</f>
        <v>NCAR</v>
      </c>
      <c r="I182" s="3">
        <f>'Experiment list - Runs'!K182</f>
        <v>2005</v>
      </c>
      <c r="J182" s="3">
        <f>'Experiment list - Runs'!L182</f>
        <v>2100</v>
      </c>
      <c r="K182" s="3" t="str">
        <f>'Experiment list - Runs'!M182</f>
        <v>1</v>
      </c>
      <c r="L182" s="3">
        <f>'Experiment list - Runs'!N182</f>
        <v>1</v>
      </c>
      <c r="M182" s="9">
        <f>'Experiment list - Runs'!O182</f>
        <v>96</v>
      </c>
      <c r="N182" s="9">
        <f>'Experiment list - Runs'!P182</f>
        <v>181</v>
      </c>
      <c r="O182" s="232">
        <f>M182*(INDEX('CCSM4 PEhrs-yr'!$B$2:$D$10, MATCH(G182,'CCSM4 PEhrs-yr'!$A$2:$A$10,0), MATCH(H182,'CCSM4 PEhrs-yr'!$B$1:$D$1,0)))/1000</f>
        <v>55.872</v>
      </c>
      <c r="P182" s="235">
        <f>M182/(INDEX('CCSM4 yrs-day'!$B$2:$D$10, MATCH(G182,'CCSM4 yrs-day'!$A$2:$A$10,0), MATCH(H182,'CCSM4 yrs-day'!$B$1:$D$1,0)))</f>
        <v>6.473364801078894</v>
      </c>
    </row>
    <row r="183" spans="1:16" ht="13">
      <c r="A183" s="8" t="str">
        <f>'Experiment list - Runs'!A183</f>
        <v>LT</v>
      </c>
      <c r="B183" s="3" t="str">
        <f>'Experiment list - Runs'!B183</f>
        <v>core</v>
      </c>
      <c r="C183" s="3" t="str">
        <f>'Experiment list - Runs'!C183</f>
        <v>4.1-XE</v>
      </c>
      <c r="D183" s="3">
        <f>'Experiment list - Runs'!D183</f>
        <v>5</v>
      </c>
      <c r="E183" s="2" t="str">
        <f>'Experiment list - Runs'!E183</f>
        <v>RCP 4.5 (concentrations, noCN)</v>
      </c>
      <c r="F183" s="3" t="str">
        <f>'Experiment list - Runs'!H183</f>
        <v>CCWG/Meehl</v>
      </c>
      <c r="G183" s="3" t="str">
        <f>'Experiment list - Runs'!I183</f>
        <v>1x1noCN</v>
      </c>
      <c r="H183" s="3" t="str">
        <f>'Experiment list - Runs'!J183</f>
        <v>NCAR</v>
      </c>
      <c r="I183" s="3">
        <f>'Experiment list - Runs'!K183</f>
        <v>2005</v>
      </c>
      <c r="J183" s="3">
        <f>'Experiment list - Runs'!L183</f>
        <v>2100</v>
      </c>
      <c r="K183" s="3" t="str">
        <f>'Experiment list - Runs'!M183</f>
        <v>1</v>
      </c>
      <c r="L183" s="3">
        <f>'Experiment list - Runs'!N183</f>
        <v>1</v>
      </c>
      <c r="M183" s="9">
        <f>'Experiment list - Runs'!O183</f>
        <v>96</v>
      </c>
      <c r="N183" s="9">
        <f>'Experiment list - Runs'!P183</f>
        <v>182</v>
      </c>
      <c r="O183" s="232">
        <f>M183*(INDEX('CCSM4 PEhrs-yr'!$B$2:$D$10, MATCH(G183,'CCSM4 PEhrs-yr'!$A$2:$A$10,0), MATCH(H183,'CCSM4 PEhrs-yr'!$B$1:$D$1,0)))/1000</f>
        <v>55.872</v>
      </c>
      <c r="P183" s="235">
        <f>M183/(INDEX('CCSM4 yrs-day'!$B$2:$D$10, MATCH(G183,'CCSM4 yrs-day'!$A$2:$A$10,0), MATCH(H183,'CCSM4 yrs-day'!$B$1:$D$1,0)))</f>
        <v>6.473364801078894</v>
      </c>
    </row>
    <row r="184" spans="1:16" ht="13">
      <c r="A184" s="8" t="str">
        <f>'Experiment list - Runs'!A184</f>
        <v>LT</v>
      </c>
      <c r="B184" s="3" t="str">
        <f>'Experiment list - Runs'!B184</f>
        <v>core</v>
      </c>
      <c r="C184" s="3" t="str">
        <f>'Experiment list - Runs'!C184</f>
        <v>4.2</v>
      </c>
      <c r="D184" s="3">
        <f>'Experiment list - Runs'!D184</f>
        <v>1</v>
      </c>
      <c r="E184" s="2" t="str">
        <f>'Experiment list - Runs'!E184</f>
        <v>RCP 8.5 (concentrations)</v>
      </c>
      <c r="F184" s="3" t="str">
        <f>'Experiment list - Runs'!H184</f>
        <v>CCWG/Meehl</v>
      </c>
      <c r="G184" s="3" t="str">
        <f>'Experiment list - Runs'!I184</f>
        <v>1x1CN</v>
      </c>
      <c r="H184" s="3" t="str">
        <f>'Experiment list - Runs'!J184</f>
        <v>NCAR</v>
      </c>
      <c r="I184" s="3">
        <f>'Experiment list - Runs'!K184</f>
        <v>2005</v>
      </c>
      <c r="J184" s="3">
        <f>'Experiment list - Runs'!L184</f>
        <v>2100</v>
      </c>
      <c r="K184" s="3" t="str">
        <f>'Experiment list - Runs'!M184</f>
        <v>1</v>
      </c>
      <c r="L184" s="3">
        <f>'Experiment list - Runs'!N184</f>
        <v>1</v>
      </c>
      <c r="M184" s="9">
        <f>'Experiment list - Runs'!O184</f>
        <v>96</v>
      </c>
      <c r="N184" s="9">
        <f>'Experiment list - Runs'!P184</f>
        <v>183</v>
      </c>
      <c r="O184" s="232">
        <f>M184*(INDEX('CCSM4 PEhrs-yr'!$B$2:$D$10, MATCH(G184,'CCSM4 PEhrs-yr'!$A$2:$A$10,0), MATCH(H184,'CCSM4 PEhrs-yr'!$B$1:$D$1,0)))/1000</f>
        <v>80.64</v>
      </c>
      <c r="P184" s="235">
        <f>M184/(INDEX('CCSM4 yrs-day'!$B$2:$D$10, MATCH(G184,'CCSM4 yrs-day'!$A$2:$A$10,0), MATCH(H184,'CCSM4 yrs-day'!$B$1:$D$1,0)))</f>
        <v>6.4</v>
      </c>
    </row>
    <row r="185" spans="1:16" ht="13">
      <c r="A185" s="8" t="str">
        <f>'Experiment list - Runs'!A185</f>
        <v>LT</v>
      </c>
      <c r="B185" s="3" t="str">
        <f>'Experiment list - Runs'!B185</f>
        <v>core</v>
      </c>
      <c r="C185" s="3" t="str">
        <f>'Experiment list - Runs'!C185</f>
        <v>4.2-X</v>
      </c>
      <c r="D185" s="3">
        <f>'Experiment list - Runs'!D185</f>
        <v>1</v>
      </c>
      <c r="E185" s="2" t="str">
        <f>'Experiment list - Runs'!E185</f>
        <v>RCP 8.5 (concentrations, noCN)</v>
      </c>
      <c r="F185" s="3" t="str">
        <f>'Experiment list - Runs'!H185</f>
        <v>CCWG/Meehl</v>
      </c>
      <c r="G185" s="3" t="str">
        <f>'Experiment list - Runs'!I185</f>
        <v>1x1noCN</v>
      </c>
      <c r="H185" s="3" t="str">
        <f>'Experiment list - Runs'!J185</f>
        <v>NCAR</v>
      </c>
      <c r="I185" s="3">
        <f>'Experiment list - Runs'!K185</f>
        <v>2005</v>
      </c>
      <c r="J185" s="3">
        <f>'Experiment list - Runs'!L185</f>
        <v>2100</v>
      </c>
      <c r="K185" s="3" t="str">
        <f>'Experiment list - Runs'!M185</f>
        <v>1</v>
      </c>
      <c r="L185" s="3" t="str">
        <f>'Experiment list - Runs'!N185</f>
        <v>1</v>
      </c>
      <c r="M185" s="9">
        <f>'Experiment list - Runs'!O185</f>
        <v>96</v>
      </c>
      <c r="N185" s="9">
        <f>'Experiment list - Runs'!P185</f>
        <v>184</v>
      </c>
      <c r="O185" s="232">
        <f>M185*(INDEX('CCSM4 PEhrs-yr'!$B$2:$D$10, MATCH(G185,'CCSM4 PEhrs-yr'!$A$2:$A$10,0), MATCH(H185,'CCSM4 PEhrs-yr'!$B$1:$D$1,0)))/1000</f>
        <v>55.872</v>
      </c>
      <c r="P185" s="235">
        <f>M185/(INDEX('CCSM4 yrs-day'!$B$2:$D$10, MATCH(G185,'CCSM4 yrs-day'!$A$2:$A$10,0), MATCH(H185,'CCSM4 yrs-day'!$B$1:$D$1,0)))</f>
        <v>6.473364801078894</v>
      </c>
    </row>
    <row r="186" spans="1:16" ht="13">
      <c r="A186" s="8" t="str">
        <f>'Experiment list - Runs'!A186</f>
        <v>LT</v>
      </c>
      <c r="B186" s="3" t="str">
        <f>'Experiment list - Runs'!B186</f>
        <v>core</v>
      </c>
      <c r="C186" s="3" t="str">
        <f>'Experiment list - Runs'!C186</f>
        <v>4.2-XE</v>
      </c>
      <c r="D186" s="3">
        <f>'Experiment list - Runs'!D186</f>
        <v>1</v>
      </c>
      <c r="E186" s="2" t="str">
        <f>'Experiment list - Runs'!E186</f>
        <v>RCP 8.5 (concentrations, noCN)</v>
      </c>
      <c r="F186" s="3" t="str">
        <f>'Experiment list - Runs'!H186</f>
        <v>CCWG/Meehl</v>
      </c>
      <c r="G186" s="3" t="str">
        <f>'Experiment list - Runs'!I186</f>
        <v>1x1noCN</v>
      </c>
      <c r="H186" s="3" t="str">
        <f>'Experiment list - Runs'!J186</f>
        <v>NCAR</v>
      </c>
      <c r="I186" s="3">
        <f>'Experiment list - Runs'!K186</f>
        <v>2005</v>
      </c>
      <c r="J186" s="3">
        <f>'Experiment list - Runs'!L186</f>
        <v>2100</v>
      </c>
      <c r="K186" s="3" t="str">
        <f>'Experiment list - Runs'!M186</f>
        <v>1</v>
      </c>
      <c r="L186" s="3" t="str">
        <f>'Experiment list - Runs'!N186</f>
        <v>1</v>
      </c>
      <c r="M186" s="9">
        <f>'Experiment list - Runs'!O186</f>
        <v>96</v>
      </c>
      <c r="N186" s="9">
        <f>'Experiment list - Runs'!P186</f>
        <v>185</v>
      </c>
      <c r="O186" s="232">
        <f>M186*(INDEX('CCSM4 PEhrs-yr'!$B$2:$D$10, MATCH(G186,'CCSM4 PEhrs-yr'!$A$2:$A$10,0), MATCH(H186,'CCSM4 PEhrs-yr'!$B$1:$D$1,0)))/1000</f>
        <v>55.872</v>
      </c>
      <c r="P186" s="235">
        <f>M186/(INDEX('CCSM4 yrs-day'!$B$2:$D$10, MATCH(G186,'CCSM4 yrs-day'!$A$2:$A$10,0), MATCH(H186,'CCSM4 yrs-day'!$B$1:$D$1,0)))</f>
        <v>6.473364801078894</v>
      </c>
    </row>
    <row r="187" spans="1:16" ht="13">
      <c r="A187" s="8" t="str">
        <f>'Experiment list - Runs'!A187</f>
        <v>LT</v>
      </c>
      <c r="B187" s="3" t="str">
        <f>'Experiment list - Runs'!B187</f>
        <v>core</v>
      </c>
      <c r="C187" s="3" t="str">
        <f>'Experiment list - Runs'!C187</f>
        <v>4.2-XE</v>
      </c>
      <c r="D187" s="3">
        <f>'Experiment list - Runs'!D187</f>
        <v>2</v>
      </c>
      <c r="E187" s="2" t="str">
        <f>'Experiment list - Runs'!E187</f>
        <v>RCP 8.5 (concentrations, noCN)</v>
      </c>
      <c r="F187" s="3" t="str">
        <f>'Experiment list - Runs'!H187</f>
        <v>CCWG/Meehl</v>
      </c>
      <c r="G187" s="3" t="str">
        <f>'Experiment list - Runs'!I187</f>
        <v>1x1noCN</v>
      </c>
      <c r="H187" s="3" t="str">
        <f>'Experiment list - Runs'!J187</f>
        <v>NCAR</v>
      </c>
      <c r="I187" s="3">
        <f>'Experiment list - Runs'!K187</f>
        <v>2005</v>
      </c>
      <c r="J187" s="3">
        <f>'Experiment list - Runs'!L187</f>
        <v>2100</v>
      </c>
      <c r="K187" s="3" t="str">
        <f>'Experiment list - Runs'!M187</f>
        <v>1</v>
      </c>
      <c r="L187" s="3" t="str">
        <f>'Experiment list - Runs'!N187</f>
        <v>1</v>
      </c>
      <c r="M187" s="9">
        <f>'Experiment list - Runs'!O187</f>
        <v>96</v>
      </c>
      <c r="N187" s="9">
        <f>'Experiment list - Runs'!P187</f>
        <v>186</v>
      </c>
      <c r="O187" s="232">
        <f>M187*(INDEX('CCSM4 PEhrs-yr'!$B$2:$D$10, MATCH(G187,'CCSM4 PEhrs-yr'!$A$2:$A$10,0), MATCH(H187,'CCSM4 PEhrs-yr'!$B$1:$D$1,0)))/1000</f>
        <v>55.872</v>
      </c>
      <c r="P187" s="235">
        <f>M187/(INDEX('CCSM4 yrs-day'!$B$2:$D$10, MATCH(G187,'CCSM4 yrs-day'!$A$2:$A$10,0), MATCH(H187,'CCSM4 yrs-day'!$B$1:$D$1,0)))</f>
        <v>6.473364801078894</v>
      </c>
    </row>
    <row r="188" spans="1:16" ht="13">
      <c r="A188" s="8" t="str">
        <f>'Experiment list - Runs'!A188</f>
        <v>LT</v>
      </c>
      <c r="B188" s="3" t="str">
        <f>'Experiment list - Runs'!B188</f>
        <v>core</v>
      </c>
      <c r="C188" s="3" t="str">
        <f>'Experiment list - Runs'!C188</f>
        <v>4.2-XE</v>
      </c>
      <c r="D188" s="3">
        <f>'Experiment list - Runs'!D188</f>
        <v>3</v>
      </c>
      <c r="E188" s="2" t="str">
        <f>'Experiment list - Runs'!E188</f>
        <v>RCP 8.5 (concentrations, noCN)</v>
      </c>
      <c r="F188" s="3" t="str">
        <f>'Experiment list - Runs'!H188</f>
        <v>CCWG/Meehl</v>
      </c>
      <c r="G188" s="3" t="str">
        <f>'Experiment list - Runs'!I188</f>
        <v>1x1noCN</v>
      </c>
      <c r="H188" s="3" t="str">
        <f>'Experiment list - Runs'!J188</f>
        <v>NCAR</v>
      </c>
      <c r="I188" s="3">
        <f>'Experiment list - Runs'!K188</f>
        <v>2005</v>
      </c>
      <c r="J188" s="3">
        <f>'Experiment list - Runs'!L188</f>
        <v>2100</v>
      </c>
      <c r="K188" s="3" t="str">
        <f>'Experiment list - Runs'!M188</f>
        <v>1</v>
      </c>
      <c r="L188" s="3" t="str">
        <f>'Experiment list - Runs'!N188</f>
        <v>1</v>
      </c>
      <c r="M188" s="9">
        <f>'Experiment list - Runs'!O188</f>
        <v>96</v>
      </c>
      <c r="N188" s="9">
        <f>'Experiment list - Runs'!P188</f>
        <v>187</v>
      </c>
      <c r="O188" s="232">
        <f>M188*(INDEX('CCSM4 PEhrs-yr'!$B$2:$D$10, MATCH(G188,'CCSM4 PEhrs-yr'!$A$2:$A$10,0), MATCH(H188,'CCSM4 PEhrs-yr'!$B$1:$D$1,0)))/1000</f>
        <v>55.872</v>
      </c>
      <c r="P188" s="235">
        <f>M188/(INDEX('CCSM4 yrs-day'!$B$2:$D$10, MATCH(G188,'CCSM4 yrs-day'!$A$2:$A$10,0), MATCH(H188,'CCSM4 yrs-day'!$B$1:$D$1,0)))</f>
        <v>6.473364801078894</v>
      </c>
    </row>
    <row r="189" spans="1:16" ht="13">
      <c r="A189" s="8" t="str">
        <f>'Experiment list - Runs'!A189</f>
        <v>LT</v>
      </c>
      <c r="B189" s="3" t="str">
        <f>'Experiment list - Runs'!B189</f>
        <v>core</v>
      </c>
      <c r="C189" s="3" t="str">
        <f>'Experiment list - Runs'!C189</f>
        <v>4.2-XE</v>
      </c>
      <c r="D189" s="3">
        <f>'Experiment list - Runs'!D189</f>
        <v>4</v>
      </c>
      <c r="E189" s="2" t="str">
        <f>'Experiment list - Runs'!E189</f>
        <v>RCP 8.5 (concentrations, noCN)</v>
      </c>
      <c r="F189" s="3" t="str">
        <f>'Experiment list - Runs'!H189</f>
        <v>CCWG/Meehl</v>
      </c>
      <c r="G189" s="3" t="str">
        <f>'Experiment list - Runs'!I189</f>
        <v>1x1noCN</v>
      </c>
      <c r="H189" s="3" t="str">
        <f>'Experiment list - Runs'!J189</f>
        <v>NCAR</v>
      </c>
      <c r="I189" s="3">
        <f>'Experiment list - Runs'!K189</f>
        <v>2005</v>
      </c>
      <c r="J189" s="3">
        <f>'Experiment list - Runs'!L189</f>
        <v>2100</v>
      </c>
      <c r="K189" s="3" t="str">
        <f>'Experiment list - Runs'!M189</f>
        <v>1</v>
      </c>
      <c r="L189" s="3" t="str">
        <f>'Experiment list - Runs'!N189</f>
        <v>1</v>
      </c>
      <c r="M189" s="9">
        <f>'Experiment list - Runs'!O189</f>
        <v>96</v>
      </c>
      <c r="N189" s="9">
        <f>'Experiment list - Runs'!P189</f>
        <v>188</v>
      </c>
      <c r="O189" s="232">
        <f>M189*(INDEX('CCSM4 PEhrs-yr'!$B$2:$D$10, MATCH(G189,'CCSM4 PEhrs-yr'!$A$2:$A$10,0), MATCH(H189,'CCSM4 PEhrs-yr'!$B$1:$D$1,0)))/1000</f>
        <v>55.872</v>
      </c>
      <c r="P189" s="235">
        <f>M189/(INDEX('CCSM4 yrs-day'!$B$2:$D$10, MATCH(G189,'CCSM4 yrs-day'!$A$2:$A$10,0), MATCH(H189,'CCSM4 yrs-day'!$B$1:$D$1,0)))</f>
        <v>6.473364801078894</v>
      </c>
    </row>
    <row r="190" spans="1:16" ht="13">
      <c r="A190" s="8" t="str">
        <f>'Experiment list - Runs'!A190</f>
        <v>LT</v>
      </c>
      <c r="B190" s="3" t="str">
        <f>'Experiment list - Runs'!B190</f>
        <v>core</v>
      </c>
      <c r="C190" s="3" t="str">
        <f>'Experiment list - Runs'!C190</f>
        <v>4.2-XE</v>
      </c>
      <c r="D190" s="3">
        <f>'Experiment list - Runs'!D190</f>
        <v>5</v>
      </c>
      <c r="E190" s="2" t="str">
        <f>'Experiment list - Runs'!E190</f>
        <v>RCP 8.5 (concentrations, noCN)</v>
      </c>
      <c r="F190" s="3" t="str">
        <f>'Experiment list - Runs'!H190</f>
        <v>CCWG/Meehl</v>
      </c>
      <c r="G190" s="3" t="str">
        <f>'Experiment list - Runs'!I190</f>
        <v>1x1noCN</v>
      </c>
      <c r="H190" s="3" t="str">
        <f>'Experiment list - Runs'!J190</f>
        <v>NCAR</v>
      </c>
      <c r="I190" s="3">
        <f>'Experiment list - Runs'!K190</f>
        <v>2005</v>
      </c>
      <c r="J190" s="3">
        <f>'Experiment list - Runs'!L190</f>
        <v>2100</v>
      </c>
      <c r="K190" s="3" t="str">
        <f>'Experiment list - Runs'!M190</f>
        <v>1</v>
      </c>
      <c r="L190" s="3" t="str">
        <f>'Experiment list - Runs'!N190</f>
        <v>1</v>
      </c>
      <c r="M190" s="9">
        <f>'Experiment list - Runs'!O190</f>
        <v>96</v>
      </c>
      <c r="N190" s="9">
        <f>'Experiment list - Runs'!P190</f>
        <v>189</v>
      </c>
      <c r="O190" s="232">
        <f>M190*(INDEX('CCSM4 PEhrs-yr'!$B$2:$D$10, MATCH(G190,'CCSM4 PEhrs-yr'!$A$2:$A$10,0), MATCH(H190,'CCSM4 PEhrs-yr'!$B$1:$D$1,0)))/1000</f>
        <v>55.872</v>
      </c>
      <c r="P190" s="235">
        <f>M190/(INDEX('CCSM4 yrs-day'!$B$2:$D$10, MATCH(G190,'CCSM4 yrs-day'!$A$2:$A$10,0), MATCH(H190,'CCSM4 yrs-day'!$B$1:$D$1,0)))</f>
        <v>6.473364801078894</v>
      </c>
    </row>
    <row r="191" spans="1:16" ht="13">
      <c r="A191" s="8" t="str">
        <f>'Experiment list - Runs'!A191</f>
        <v>LT</v>
      </c>
      <c r="B191" s="3" t="str">
        <f>'Experiment list - Runs'!B191</f>
        <v>core</v>
      </c>
      <c r="C191" s="3" t="str">
        <f>'Experiment list - Runs'!C191</f>
        <v>5.1</v>
      </c>
      <c r="D191" s="3">
        <f>'Experiment list - Runs'!D191</f>
        <v>1</v>
      </c>
      <c r="E191" s="2" t="str">
        <f>'Experiment list - Runs'!E191</f>
        <v>Pre-industrial control (emissions)</v>
      </c>
      <c r="F191" s="3" t="str">
        <f>'Experiment list - Runs'!H191</f>
        <v>CCSM/Hurrell</v>
      </c>
      <c r="G191" s="3" t="str">
        <f>'Experiment list - Runs'!I191</f>
        <v>1x1CN</v>
      </c>
      <c r="H191" s="3" t="str">
        <f>'Experiment list - Runs'!J191</f>
        <v>NCAR</v>
      </c>
      <c r="I191" s="3">
        <f>'Experiment list - Runs'!K191</f>
        <v>1</v>
      </c>
      <c r="J191" s="3">
        <f>'Experiment list - Runs'!L191</f>
        <v>1000</v>
      </c>
      <c r="K191" s="3" t="str">
        <f>'Experiment list - Runs'!M191</f>
        <v>1</v>
      </c>
      <c r="L191" s="3" t="str">
        <f>'Experiment list - Runs'!N191</f>
        <v>1</v>
      </c>
      <c r="M191" s="9">
        <f>'Experiment list - Runs'!O191</f>
        <v>1000</v>
      </c>
      <c r="N191" s="9">
        <f>'Experiment list - Runs'!P191</f>
        <v>190</v>
      </c>
      <c r="O191" s="232">
        <f>M191*(INDEX('CCSM4 PEhrs-yr'!$B$2:$D$10, MATCH(G191,'CCSM4 PEhrs-yr'!$A$2:$A$10,0), MATCH(H191,'CCSM4 PEhrs-yr'!$B$1:$D$1,0)))/1000</f>
        <v>840</v>
      </c>
      <c r="P191" s="235">
        <f>M191/(INDEX('CCSM4 yrs-day'!$B$2:$D$10, MATCH(G191,'CCSM4 yrs-day'!$A$2:$A$10,0), MATCH(H191,'CCSM4 yrs-day'!$B$1:$D$1,0)))</f>
        <v>66.666666666666671</v>
      </c>
    </row>
    <row r="192" spans="1:16" ht="13">
      <c r="A192" s="8" t="str">
        <f>'Experiment list - Runs'!A192</f>
        <v>LT</v>
      </c>
      <c r="B192" s="3" t="str">
        <f>'Experiment list - Runs'!B192</f>
        <v>core</v>
      </c>
      <c r="C192" s="3" t="str">
        <f>'Experiment list - Runs'!C192</f>
        <v>5.2</v>
      </c>
      <c r="D192" s="3">
        <f>'Experiment list - Runs'!D192</f>
        <v>1</v>
      </c>
      <c r="E192" s="2" t="str">
        <f>'Experiment list - Runs'!E192</f>
        <v>Historical (1850-2005, emissions)</v>
      </c>
      <c r="F192" s="3" t="str">
        <f>'Experiment list - Runs'!H192</f>
        <v>CCWG/Meehl</v>
      </c>
      <c r="G192" s="3" t="str">
        <f>'Experiment list - Runs'!I192</f>
        <v>1x1CN</v>
      </c>
      <c r="H192" s="3" t="str">
        <f>'Experiment list - Runs'!J192</f>
        <v>NCAR</v>
      </c>
      <c r="I192" s="3">
        <f>'Experiment list - Runs'!K192</f>
        <v>1850</v>
      </c>
      <c r="J192" s="3">
        <f>'Experiment list - Runs'!L192</f>
        <v>2005</v>
      </c>
      <c r="K192" s="3" t="str">
        <f>'Experiment list - Runs'!M192</f>
        <v>1</v>
      </c>
      <c r="L192" s="3">
        <f>'Experiment list - Runs'!N192</f>
        <v>1</v>
      </c>
      <c r="M192" s="9">
        <f>'Experiment list - Runs'!O192</f>
        <v>156</v>
      </c>
      <c r="N192" s="9">
        <f>'Experiment list - Runs'!P192</f>
        <v>191</v>
      </c>
      <c r="O192" s="232">
        <f>M192*(INDEX('CCSM4 PEhrs-yr'!$B$2:$D$10, MATCH(G192,'CCSM4 PEhrs-yr'!$A$2:$A$10,0), MATCH(H192,'CCSM4 PEhrs-yr'!$B$1:$D$1,0)))/1000</f>
        <v>131.04</v>
      </c>
      <c r="P192" s="235">
        <f>M192/(INDEX('CCSM4 yrs-day'!$B$2:$D$10, MATCH(G192,'CCSM4 yrs-day'!$A$2:$A$10,0), MATCH(H192,'CCSM4 yrs-day'!$B$1:$D$1,0)))</f>
        <v>10.4</v>
      </c>
    </row>
    <row r="193" spans="1:16" ht="13">
      <c r="A193" s="8" t="str">
        <f>'Experiment list - Runs'!A193</f>
        <v>LT</v>
      </c>
      <c r="B193" s="3" t="str">
        <f>'Experiment list - Runs'!B193</f>
        <v>core</v>
      </c>
      <c r="C193" s="3" t="str">
        <f>'Experiment list - Runs'!C193</f>
        <v>5.2-E</v>
      </c>
      <c r="D193" s="3">
        <f>'Experiment list - Runs'!D193</f>
        <v>1</v>
      </c>
      <c r="E193" s="2" t="str">
        <f>'Experiment list - Runs'!E193</f>
        <v>Add'l historical (1850-2005, emissions)</v>
      </c>
      <c r="F193" s="3" t="str">
        <f>'Experiment list - Runs'!H193</f>
        <v>CCWG/Meehl</v>
      </c>
      <c r="G193" s="3" t="str">
        <f>'Experiment list - Runs'!I193</f>
        <v>1x1CN</v>
      </c>
      <c r="H193" s="3" t="str">
        <f>'Experiment list - Runs'!J193</f>
        <v>NCAR</v>
      </c>
      <c r="I193" s="3">
        <f>'Experiment list - Runs'!K193</f>
        <v>1850</v>
      </c>
      <c r="J193" s="3">
        <f>'Experiment list - Runs'!L193</f>
        <v>2005</v>
      </c>
      <c r="K193" s="3" t="str">
        <f>'Experiment list - Runs'!M193</f>
        <v>1</v>
      </c>
      <c r="L193" s="3">
        <f>'Experiment list - Runs'!N193</f>
        <v>1</v>
      </c>
      <c r="M193" s="9">
        <f>'Experiment list - Runs'!O193</f>
        <v>156</v>
      </c>
      <c r="N193" s="9">
        <f>'Experiment list - Runs'!P193</f>
        <v>192</v>
      </c>
      <c r="O193" s="232">
        <f>M193*(INDEX('CCSM4 PEhrs-yr'!$B$2:$D$10, MATCH(G193,'CCSM4 PEhrs-yr'!$A$2:$A$10,0), MATCH(H193,'CCSM4 PEhrs-yr'!$B$1:$D$1,0)))/1000</f>
        <v>131.04</v>
      </c>
      <c r="P193" s="235">
        <f>M193/(INDEX('CCSM4 yrs-day'!$B$2:$D$10, MATCH(G193,'CCSM4 yrs-day'!$A$2:$A$10,0), MATCH(H193,'CCSM4 yrs-day'!$B$1:$D$1,0)))</f>
        <v>10.4</v>
      </c>
    </row>
    <row r="194" spans="1:16" ht="13">
      <c r="A194" s="8" t="str">
        <f>'Experiment list - Runs'!A194</f>
        <v>LT</v>
      </c>
      <c r="B194" s="3" t="str">
        <f>'Experiment list - Runs'!B194</f>
        <v>core</v>
      </c>
      <c r="C194" s="3" t="str">
        <f>'Experiment list - Runs'!C194</f>
        <v>5.2-E</v>
      </c>
      <c r="D194" s="3">
        <f>'Experiment list - Runs'!D194</f>
        <v>2</v>
      </c>
      <c r="E194" s="2" t="str">
        <f>'Experiment list - Runs'!E194</f>
        <v>Add'l historical (1850-2005, emissions)</v>
      </c>
      <c r="F194" s="3" t="str">
        <f>'Experiment list - Runs'!H194</f>
        <v>CCWG/Meehl</v>
      </c>
      <c r="G194" s="3" t="str">
        <f>'Experiment list - Runs'!I194</f>
        <v>1x1CN</v>
      </c>
      <c r="H194" s="3" t="str">
        <f>'Experiment list - Runs'!J194</f>
        <v>NCAR</v>
      </c>
      <c r="I194" s="3">
        <f>'Experiment list - Runs'!K194</f>
        <v>1850</v>
      </c>
      <c r="J194" s="3">
        <f>'Experiment list - Runs'!L194</f>
        <v>2005</v>
      </c>
      <c r="K194" s="3" t="str">
        <f>'Experiment list - Runs'!M194</f>
        <v>1</v>
      </c>
      <c r="L194" s="3">
        <f>'Experiment list - Runs'!N194</f>
        <v>1</v>
      </c>
      <c r="M194" s="9">
        <f>'Experiment list - Runs'!O194</f>
        <v>156</v>
      </c>
      <c r="N194" s="9">
        <f>'Experiment list - Runs'!P194</f>
        <v>193</v>
      </c>
      <c r="O194" s="232">
        <f>M194*(INDEX('CCSM4 PEhrs-yr'!$B$2:$D$10, MATCH(G194,'CCSM4 PEhrs-yr'!$A$2:$A$10,0), MATCH(H194,'CCSM4 PEhrs-yr'!$B$1:$D$1,0)))/1000</f>
        <v>131.04</v>
      </c>
      <c r="P194" s="235">
        <f>M194/(INDEX('CCSM4 yrs-day'!$B$2:$D$10, MATCH(G194,'CCSM4 yrs-day'!$A$2:$A$10,0), MATCH(H194,'CCSM4 yrs-day'!$B$1:$D$1,0)))</f>
        <v>10.4</v>
      </c>
    </row>
    <row r="195" spans="1:16" ht="13">
      <c r="A195" s="8" t="str">
        <f>'Experiment list - Runs'!A195</f>
        <v>LT</v>
      </c>
      <c r="B195" s="3" t="str">
        <f>'Experiment list - Runs'!B195</f>
        <v>core</v>
      </c>
      <c r="C195" s="3" t="str">
        <f>'Experiment list - Runs'!C195</f>
        <v>5.2-E</v>
      </c>
      <c r="D195" s="3">
        <f>'Experiment list - Runs'!D195</f>
        <v>3</v>
      </c>
      <c r="E195" s="2" t="str">
        <f>'Experiment list - Runs'!E195</f>
        <v>Add'l historical (1850-2005, emissions)</v>
      </c>
      <c r="F195" s="3" t="str">
        <f>'Experiment list - Runs'!H195</f>
        <v>CCWG/Meehl</v>
      </c>
      <c r="G195" s="3" t="str">
        <f>'Experiment list - Runs'!I195</f>
        <v>1x1CN</v>
      </c>
      <c r="H195" s="3" t="str">
        <f>'Experiment list - Runs'!J195</f>
        <v>NCAR</v>
      </c>
      <c r="I195" s="3">
        <f>'Experiment list - Runs'!K195</f>
        <v>1850</v>
      </c>
      <c r="J195" s="3">
        <f>'Experiment list - Runs'!L195</f>
        <v>2005</v>
      </c>
      <c r="K195" s="3" t="str">
        <f>'Experiment list - Runs'!M195</f>
        <v>1</v>
      </c>
      <c r="L195" s="3">
        <f>'Experiment list - Runs'!N195</f>
        <v>1</v>
      </c>
      <c r="M195" s="9">
        <f>'Experiment list - Runs'!O195</f>
        <v>156</v>
      </c>
      <c r="N195" s="9">
        <f>'Experiment list - Runs'!P195</f>
        <v>194</v>
      </c>
      <c r="O195" s="232">
        <f>M195*(INDEX('CCSM4 PEhrs-yr'!$B$2:$D$10, MATCH(G195,'CCSM4 PEhrs-yr'!$A$2:$A$10,0), MATCH(H195,'CCSM4 PEhrs-yr'!$B$1:$D$1,0)))/1000</f>
        <v>131.04</v>
      </c>
      <c r="P195" s="235">
        <f>M195/(INDEX('CCSM4 yrs-day'!$B$2:$D$10, MATCH(G195,'CCSM4 yrs-day'!$A$2:$A$10,0), MATCH(H195,'CCSM4 yrs-day'!$B$1:$D$1,0)))</f>
        <v>10.4</v>
      </c>
    </row>
    <row r="196" spans="1:16" ht="13">
      <c r="A196" s="8" t="str">
        <f>'Experiment list - Runs'!A196</f>
        <v>LT</v>
      </c>
      <c r="B196" s="3" t="str">
        <f>'Experiment list - Runs'!B196</f>
        <v>core</v>
      </c>
      <c r="C196" s="3" t="str">
        <f>'Experiment list - Runs'!C196</f>
        <v>5.2-E</v>
      </c>
      <c r="D196" s="3">
        <f>'Experiment list - Runs'!D196</f>
        <v>4</v>
      </c>
      <c r="E196" s="2" t="str">
        <f>'Experiment list - Runs'!E196</f>
        <v>Add'l historical (1850-2005, emissions)</v>
      </c>
      <c r="F196" s="3" t="str">
        <f>'Experiment list - Runs'!H196</f>
        <v>CCWG/Meehl</v>
      </c>
      <c r="G196" s="3" t="str">
        <f>'Experiment list - Runs'!I196</f>
        <v>1x1CN</v>
      </c>
      <c r="H196" s="3" t="str">
        <f>'Experiment list - Runs'!J196</f>
        <v>NCAR</v>
      </c>
      <c r="I196" s="3">
        <f>'Experiment list - Runs'!K196</f>
        <v>1850</v>
      </c>
      <c r="J196" s="3">
        <f>'Experiment list - Runs'!L196</f>
        <v>2005</v>
      </c>
      <c r="K196" s="3" t="str">
        <f>'Experiment list - Runs'!M196</f>
        <v>1</v>
      </c>
      <c r="L196" s="3">
        <f>'Experiment list - Runs'!N196</f>
        <v>1</v>
      </c>
      <c r="M196" s="9">
        <f>'Experiment list - Runs'!O196</f>
        <v>156</v>
      </c>
      <c r="N196" s="9">
        <f>'Experiment list - Runs'!P196</f>
        <v>195</v>
      </c>
      <c r="O196" s="232">
        <f>M196*(INDEX('CCSM4 PEhrs-yr'!$B$2:$D$10, MATCH(G196,'CCSM4 PEhrs-yr'!$A$2:$A$10,0), MATCH(H196,'CCSM4 PEhrs-yr'!$B$1:$D$1,0)))/1000</f>
        <v>131.04</v>
      </c>
      <c r="P196" s="235">
        <f>M196/(INDEX('CCSM4 yrs-day'!$B$2:$D$10, MATCH(G196,'CCSM4 yrs-day'!$A$2:$A$10,0), MATCH(H196,'CCSM4 yrs-day'!$B$1:$D$1,0)))</f>
        <v>10.4</v>
      </c>
    </row>
    <row r="197" spans="1:16" ht="13">
      <c r="A197" s="8" t="str">
        <f>'Experiment list - Runs'!A197</f>
        <v>LT</v>
      </c>
      <c r="B197" s="3" t="str">
        <f>'Experiment list - Runs'!B197</f>
        <v>core</v>
      </c>
      <c r="C197" s="3" t="str">
        <f>'Experiment list - Runs'!C197</f>
        <v>5.2-E</v>
      </c>
      <c r="D197" s="3">
        <f>'Experiment list - Runs'!D197</f>
        <v>5</v>
      </c>
      <c r="E197" s="2" t="str">
        <f>'Experiment list - Runs'!E197</f>
        <v>Add'l historical (1850-2005, emissions)</v>
      </c>
      <c r="F197" s="3" t="str">
        <f>'Experiment list - Runs'!H197</f>
        <v>CCWG/Meehl</v>
      </c>
      <c r="G197" s="3" t="str">
        <f>'Experiment list - Runs'!I197</f>
        <v>1x1CN</v>
      </c>
      <c r="H197" s="3" t="str">
        <f>'Experiment list - Runs'!J197</f>
        <v>NCAR</v>
      </c>
      <c r="I197" s="3">
        <f>'Experiment list - Runs'!K197</f>
        <v>1850</v>
      </c>
      <c r="J197" s="3">
        <f>'Experiment list - Runs'!L197</f>
        <v>2005</v>
      </c>
      <c r="K197" s="3" t="str">
        <f>'Experiment list - Runs'!M197</f>
        <v>1</v>
      </c>
      <c r="L197" s="3">
        <f>'Experiment list - Runs'!N197</f>
        <v>1</v>
      </c>
      <c r="M197" s="9">
        <f>'Experiment list - Runs'!O197</f>
        <v>156</v>
      </c>
      <c r="N197" s="9">
        <f>'Experiment list - Runs'!P197</f>
        <v>196</v>
      </c>
      <c r="O197" s="232">
        <f>M197*(INDEX('CCSM4 PEhrs-yr'!$B$2:$D$10, MATCH(G197,'CCSM4 PEhrs-yr'!$A$2:$A$10,0), MATCH(H197,'CCSM4 PEhrs-yr'!$B$1:$D$1,0)))/1000</f>
        <v>131.04</v>
      </c>
      <c r="P197" s="235">
        <f>M197/(INDEX('CCSM4 yrs-day'!$B$2:$D$10, MATCH(G197,'CCSM4 yrs-day'!$A$2:$A$10,0), MATCH(H197,'CCSM4 yrs-day'!$B$1:$D$1,0)))</f>
        <v>10.4</v>
      </c>
    </row>
    <row r="198" spans="1:16" ht="13">
      <c r="A198" s="8" t="str">
        <f>'Experiment list - Runs'!A198</f>
        <v>LT</v>
      </c>
      <c r="B198" s="3" t="str">
        <f>'Experiment list - Runs'!B198</f>
        <v>core</v>
      </c>
      <c r="C198" s="3" t="str">
        <f>'Experiment list - Runs'!C198</f>
        <v>5.2-E</v>
      </c>
      <c r="D198" s="3">
        <f>'Experiment list - Runs'!D198</f>
        <v>6</v>
      </c>
      <c r="E198" s="2" t="str">
        <f>'Experiment list - Runs'!E198</f>
        <v>Add'l historical (1850-2005, emissions)</v>
      </c>
      <c r="F198" s="3" t="str">
        <f>'Experiment list - Runs'!H198</f>
        <v>CCWG/Meehl</v>
      </c>
      <c r="G198" s="3" t="str">
        <f>'Experiment list - Runs'!I198</f>
        <v>1x1CN</v>
      </c>
      <c r="H198" s="3" t="str">
        <f>'Experiment list - Runs'!J198</f>
        <v>NCAR</v>
      </c>
      <c r="I198" s="3">
        <f>'Experiment list - Runs'!K198</f>
        <v>1850</v>
      </c>
      <c r="J198" s="3">
        <f>'Experiment list - Runs'!L198</f>
        <v>2005</v>
      </c>
      <c r="K198" s="3" t="str">
        <f>'Experiment list - Runs'!M198</f>
        <v>1</v>
      </c>
      <c r="L198" s="3">
        <f>'Experiment list - Runs'!N198</f>
        <v>1</v>
      </c>
      <c r="M198" s="9">
        <f>'Experiment list - Runs'!O198</f>
        <v>156</v>
      </c>
      <c r="N198" s="9">
        <f>'Experiment list - Runs'!P198</f>
        <v>197</v>
      </c>
      <c r="O198" s="232">
        <f>M198*(INDEX('CCSM4 PEhrs-yr'!$B$2:$D$10, MATCH(G198,'CCSM4 PEhrs-yr'!$A$2:$A$10,0), MATCH(H198,'CCSM4 PEhrs-yr'!$B$1:$D$1,0)))/1000</f>
        <v>131.04</v>
      </c>
      <c r="P198" s="235">
        <f>M198/(INDEX('CCSM4 yrs-day'!$B$2:$D$10, MATCH(G198,'CCSM4 yrs-day'!$A$2:$A$10,0), MATCH(H198,'CCSM4 yrs-day'!$B$1:$D$1,0)))</f>
        <v>10.4</v>
      </c>
    </row>
    <row r="199" spans="1:16" ht="13">
      <c r="A199" s="8" t="str">
        <f>'Experiment list - Runs'!A199</f>
        <v>LT</v>
      </c>
      <c r="B199" s="3" t="str">
        <f>'Experiment list - Runs'!B199</f>
        <v>core</v>
      </c>
      <c r="C199" s="3" t="str">
        <f>'Experiment list - Runs'!C199</f>
        <v>5.3</v>
      </c>
      <c r="D199" s="3">
        <f>'Experiment list - Runs'!D199</f>
        <v>1</v>
      </c>
      <c r="E199" s="2" t="str">
        <f>'Experiment list - Runs'!E199</f>
        <v>RCP 8.5 (emissions)</v>
      </c>
      <c r="F199" s="3" t="str">
        <f>'Experiment list - Runs'!H199</f>
        <v>CCWG/Meehl</v>
      </c>
      <c r="G199" s="3" t="str">
        <f>'Experiment list - Runs'!I199</f>
        <v>1x1CN</v>
      </c>
      <c r="H199" s="3" t="str">
        <f>'Experiment list - Runs'!J199</f>
        <v>NCAR</v>
      </c>
      <c r="I199" s="3">
        <f>'Experiment list - Runs'!K199</f>
        <v>2005</v>
      </c>
      <c r="J199" s="3">
        <f>'Experiment list - Runs'!L199</f>
        <v>2100</v>
      </c>
      <c r="K199" s="3" t="str">
        <f>'Experiment list - Runs'!M199</f>
        <v>1</v>
      </c>
      <c r="L199" s="3">
        <f>'Experiment list - Runs'!N199</f>
        <v>1</v>
      </c>
      <c r="M199" s="9">
        <f>'Experiment list - Runs'!O199</f>
        <v>96</v>
      </c>
      <c r="N199" s="9">
        <f>'Experiment list - Runs'!P199</f>
        <v>198</v>
      </c>
      <c r="O199" s="232">
        <f>M199*(INDEX('CCSM4 PEhrs-yr'!$B$2:$D$10, MATCH(G199,'CCSM4 PEhrs-yr'!$A$2:$A$10,0), MATCH(H199,'CCSM4 PEhrs-yr'!$B$1:$D$1,0)))/1000</f>
        <v>80.64</v>
      </c>
      <c r="P199" s="235">
        <f>M199/(INDEX('CCSM4 yrs-day'!$B$2:$D$10, MATCH(G199,'CCSM4 yrs-day'!$A$2:$A$10,0), MATCH(H199,'CCSM4 yrs-day'!$B$1:$D$1,0)))</f>
        <v>6.4</v>
      </c>
    </row>
    <row r="200" spans="1:16" ht="13">
      <c r="A200" s="8" t="str">
        <f>'Experiment list - Runs'!A200</f>
        <v>LT</v>
      </c>
      <c r="B200" s="3" t="str">
        <f>'Experiment list - Runs'!B200</f>
        <v>core</v>
      </c>
      <c r="C200" s="3" t="str">
        <f>'Experiment list - Runs'!C200</f>
        <v>5.3-E</v>
      </c>
      <c r="D200" s="3">
        <f>'Experiment list - Runs'!D200</f>
        <v>1</v>
      </c>
      <c r="E200" s="2" t="str">
        <f>'Experiment list - Runs'!E200</f>
        <v>Add'l RCP 8.5 (emissions)</v>
      </c>
      <c r="F200" s="3" t="str">
        <f>'Experiment list - Runs'!H200</f>
        <v>CCWG/Meehl</v>
      </c>
      <c r="G200" s="3" t="str">
        <f>'Experiment list - Runs'!I200</f>
        <v>1x1CN</v>
      </c>
      <c r="H200" s="3" t="str">
        <f>'Experiment list - Runs'!J200</f>
        <v>NCAR</v>
      </c>
      <c r="I200" s="3">
        <f>'Experiment list - Runs'!K200</f>
        <v>2005</v>
      </c>
      <c r="J200" s="3">
        <f>'Experiment list - Runs'!L200</f>
        <v>2100</v>
      </c>
      <c r="K200" s="3" t="str">
        <f>'Experiment list - Runs'!M200</f>
        <v>1</v>
      </c>
      <c r="L200" s="3">
        <f>'Experiment list - Runs'!N200</f>
        <v>1</v>
      </c>
      <c r="M200" s="9">
        <f>'Experiment list - Runs'!O200</f>
        <v>96</v>
      </c>
      <c r="N200" s="9">
        <f>'Experiment list - Runs'!P200</f>
        <v>199</v>
      </c>
      <c r="O200" s="232">
        <f>M200*(INDEX('CCSM4 PEhrs-yr'!$B$2:$D$10, MATCH(G200,'CCSM4 PEhrs-yr'!$A$2:$A$10,0), MATCH(H200,'CCSM4 PEhrs-yr'!$B$1:$D$1,0)))/1000</f>
        <v>80.64</v>
      </c>
      <c r="P200" s="235">
        <f>M200/(INDEX('CCSM4 yrs-day'!$B$2:$D$10, MATCH(G200,'CCSM4 yrs-day'!$A$2:$A$10,0), MATCH(H200,'CCSM4 yrs-day'!$B$1:$D$1,0)))</f>
        <v>6.4</v>
      </c>
    </row>
    <row r="201" spans="1:16" ht="13">
      <c r="A201" s="8" t="str">
        <f>'Experiment list - Runs'!A201</f>
        <v>LT</v>
      </c>
      <c r="B201" s="3" t="str">
        <f>'Experiment list - Runs'!B201</f>
        <v>core</v>
      </c>
      <c r="C201" s="3" t="str">
        <f>'Experiment list - Runs'!C201</f>
        <v>5.3-E</v>
      </c>
      <c r="D201" s="3">
        <f>'Experiment list - Runs'!D201</f>
        <v>2</v>
      </c>
      <c r="E201" s="2" t="str">
        <f>'Experiment list - Runs'!E201</f>
        <v>Add'l RCP 8.5 (emissions)</v>
      </c>
      <c r="F201" s="3" t="str">
        <f>'Experiment list - Runs'!H201</f>
        <v>CCWG/Meehl</v>
      </c>
      <c r="G201" s="3" t="str">
        <f>'Experiment list - Runs'!I201</f>
        <v>1x1CN</v>
      </c>
      <c r="H201" s="3" t="str">
        <f>'Experiment list - Runs'!J201</f>
        <v>NCAR</v>
      </c>
      <c r="I201" s="3">
        <f>'Experiment list - Runs'!K201</f>
        <v>2005</v>
      </c>
      <c r="J201" s="3">
        <f>'Experiment list - Runs'!L201</f>
        <v>2100</v>
      </c>
      <c r="K201" s="3" t="str">
        <f>'Experiment list - Runs'!M201</f>
        <v>1</v>
      </c>
      <c r="L201" s="3">
        <f>'Experiment list - Runs'!N201</f>
        <v>1</v>
      </c>
      <c r="M201" s="9">
        <f>'Experiment list - Runs'!O201</f>
        <v>96</v>
      </c>
      <c r="N201" s="9">
        <f>'Experiment list - Runs'!P201</f>
        <v>200</v>
      </c>
      <c r="O201" s="232">
        <f>M201*(INDEX('CCSM4 PEhrs-yr'!$B$2:$D$10, MATCH(G201,'CCSM4 PEhrs-yr'!$A$2:$A$10,0), MATCH(H201,'CCSM4 PEhrs-yr'!$B$1:$D$1,0)))/1000</f>
        <v>80.64</v>
      </c>
      <c r="P201" s="235">
        <f>M201/(INDEX('CCSM4 yrs-day'!$B$2:$D$10, MATCH(G201,'CCSM4 yrs-day'!$A$2:$A$10,0), MATCH(H201,'CCSM4 yrs-day'!$B$1:$D$1,0)))</f>
        <v>6.4</v>
      </c>
    </row>
    <row r="202" spans="1:16" ht="13">
      <c r="A202" s="8" t="str">
        <f>'Experiment list - Runs'!A202</f>
        <v>LT</v>
      </c>
      <c r="B202" s="3" t="str">
        <f>'Experiment list - Runs'!B202</f>
        <v>core</v>
      </c>
      <c r="C202" s="3" t="str">
        <f>'Experiment list - Runs'!C202</f>
        <v>5.3-E</v>
      </c>
      <c r="D202" s="3">
        <f>'Experiment list - Runs'!D202</f>
        <v>3</v>
      </c>
      <c r="E202" s="2" t="str">
        <f>'Experiment list - Runs'!E202</f>
        <v>Add'l RCP 8.5 (emissions)</v>
      </c>
      <c r="F202" s="3" t="str">
        <f>'Experiment list - Runs'!H202</f>
        <v>CCWG/Meehl</v>
      </c>
      <c r="G202" s="3" t="str">
        <f>'Experiment list - Runs'!I202</f>
        <v>1x1CN</v>
      </c>
      <c r="H202" s="3" t="str">
        <f>'Experiment list - Runs'!J202</f>
        <v>NCAR</v>
      </c>
      <c r="I202" s="3">
        <f>'Experiment list - Runs'!K202</f>
        <v>2005</v>
      </c>
      <c r="J202" s="3">
        <f>'Experiment list - Runs'!L202</f>
        <v>2100</v>
      </c>
      <c r="K202" s="3" t="str">
        <f>'Experiment list - Runs'!M202</f>
        <v>1</v>
      </c>
      <c r="L202" s="3">
        <f>'Experiment list - Runs'!N202</f>
        <v>1</v>
      </c>
      <c r="M202" s="9">
        <f>'Experiment list - Runs'!O202</f>
        <v>96</v>
      </c>
      <c r="N202" s="9">
        <f>'Experiment list - Runs'!P202</f>
        <v>201</v>
      </c>
      <c r="O202" s="232">
        <f>M202*(INDEX('CCSM4 PEhrs-yr'!$B$2:$D$10, MATCH(G202,'CCSM4 PEhrs-yr'!$A$2:$A$10,0), MATCH(H202,'CCSM4 PEhrs-yr'!$B$1:$D$1,0)))/1000</f>
        <v>80.64</v>
      </c>
      <c r="P202" s="235">
        <f>M202/(INDEX('CCSM4 yrs-day'!$B$2:$D$10, MATCH(G202,'CCSM4 yrs-day'!$A$2:$A$10,0), MATCH(H202,'CCSM4 yrs-day'!$B$1:$D$1,0)))</f>
        <v>6.4</v>
      </c>
    </row>
    <row r="203" spans="1:16" ht="13">
      <c r="A203" s="8" t="str">
        <f>'Experiment list - Runs'!A203</f>
        <v>LT</v>
      </c>
      <c r="B203" s="3" t="str">
        <f>'Experiment list - Runs'!B203</f>
        <v>core</v>
      </c>
      <c r="C203" s="3" t="str">
        <f>'Experiment list - Runs'!C203</f>
        <v>5.3-E</v>
      </c>
      <c r="D203" s="3">
        <f>'Experiment list - Runs'!D203</f>
        <v>4</v>
      </c>
      <c r="E203" s="2" t="str">
        <f>'Experiment list - Runs'!E203</f>
        <v>Add'l RCP 8.5 (emissions)</v>
      </c>
      <c r="F203" s="3" t="str">
        <f>'Experiment list - Runs'!H203</f>
        <v>CCWG/Meehl</v>
      </c>
      <c r="G203" s="3" t="str">
        <f>'Experiment list - Runs'!I203</f>
        <v>1x1CN</v>
      </c>
      <c r="H203" s="3" t="str">
        <f>'Experiment list - Runs'!J203</f>
        <v>NCAR</v>
      </c>
      <c r="I203" s="3">
        <f>'Experiment list - Runs'!K203</f>
        <v>2005</v>
      </c>
      <c r="J203" s="3">
        <f>'Experiment list - Runs'!L203</f>
        <v>2100</v>
      </c>
      <c r="K203" s="3" t="str">
        <f>'Experiment list - Runs'!M203</f>
        <v>1</v>
      </c>
      <c r="L203" s="3">
        <f>'Experiment list - Runs'!N203</f>
        <v>1</v>
      </c>
      <c r="M203" s="9">
        <f>'Experiment list - Runs'!O203</f>
        <v>96</v>
      </c>
      <c r="N203" s="9">
        <f>'Experiment list - Runs'!P203</f>
        <v>202</v>
      </c>
      <c r="O203" s="232">
        <f>M203*(INDEX('CCSM4 PEhrs-yr'!$B$2:$D$10, MATCH(G203,'CCSM4 PEhrs-yr'!$A$2:$A$10,0), MATCH(H203,'CCSM4 PEhrs-yr'!$B$1:$D$1,0)))/1000</f>
        <v>80.64</v>
      </c>
      <c r="P203" s="235">
        <f>M203/(INDEX('CCSM4 yrs-day'!$B$2:$D$10, MATCH(G203,'CCSM4 yrs-day'!$A$2:$A$10,0), MATCH(H203,'CCSM4 yrs-day'!$B$1:$D$1,0)))</f>
        <v>6.4</v>
      </c>
    </row>
    <row r="204" spans="1:16" ht="13">
      <c r="A204" s="8" t="str">
        <f>'Experiment list - Runs'!A204</f>
        <v>LT</v>
      </c>
      <c r="B204" s="3" t="str">
        <f>'Experiment list - Runs'!B204</f>
        <v>core</v>
      </c>
      <c r="C204" s="3" t="str">
        <f>'Experiment list - Runs'!C204</f>
        <v>5.3-E</v>
      </c>
      <c r="D204" s="3">
        <f>'Experiment list - Runs'!D204</f>
        <v>5</v>
      </c>
      <c r="E204" s="2" t="str">
        <f>'Experiment list - Runs'!E204</f>
        <v>Add'l RCP 8.5 (emissions)</v>
      </c>
      <c r="F204" s="3" t="str">
        <f>'Experiment list - Runs'!H204</f>
        <v>CCWG/Meehl</v>
      </c>
      <c r="G204" s="3" t="str">
        <f>'Experiment list - Runs'!I204</f>
        <v>1x1CN</v>
      </c>
      <c r="H204" s="3" t="str">
        <f>'Experiment list - Runs'!J204</f>
        <v>NCAR</v>
      </c>
      <c r="I204" s="3">
        <f>'Experiment list - Runs'!K204</f>
        <v>2005</v>
      </c>
      <c r="J204" s="3">
        <f>'Experiment list - Runs'!L204</f>
        <v>2100</v>
      </c>
      <c r="K204" s="3" t="str">
        <f>'Experiment list - Runs'!M204</f>
        <v>1</v>
      </c>
      <c r="L204" s="3">
        <f>'Experiment list - Runs'!N204</f>
        <v>1</v>
      </c>
      <c r="M204" s="9">
        <f>'Experiment list - Runs'!O204</f>
        <v>96</v>
      </c>
      <c r="N204" s="9">
        <f>'Experiment list - Runs'!P204</f>
        <v>203</v>
      </c>
      <c r="O204" s="232">
        <f>M204*(INDEX('CCSM4 PEhrs-yr'!$B$2:$D$10, MATCH(G204,'CCSM4 PEhrs-yr'!$A$2:$A$10,0), MATCH(H204,'CCSM4 PEhrs-yr'!$B$1:$D$1,0)))/1000</f>
        <v>80.64</v>
      </c>
      <c r="P204" s="235">
        <f>M204/(INDEX('CCSM4 yrs-day'!$B$2:$D$10, MATCH(G204,'CCSM4 yrs-day'!$A$2:$A$10,0), MATCH(H204,'CCSM4 yrs-day'!$B$1:$D$1,0)))</f>
        <v>6.4</v>
      </c>
    </row>
    <row r="205" spans="1:16" ht="13">
      <c r="A205" s="8" t="str">
        <f>'Experiment list - Runs'!A205</f>
        <v>LT</v>
      </c>
      <c r="B205" s="3" t="str">
        <f>'Experiment list - Runs'!B205</f>
        <v>core</v>
      </c>
      <c r="C205" s="3" t="str">
        <f>'Experiment list - Runs'!C205</f>
        <v>5.3-E</v>
      </c>
      <c r="D205" s="3">
        <f>'Experiment list - Runs'!D205</f>
        <v>6</v>
      </c>
      <c r="E205" s="2" t="str">
        <f>'Experiment list - Runs'!E205</f>
        <v>Add'l RCP 8.5 (emissions)</v>
      </c>
      <c r="F205" s="3" t="str">
        <f>'Experiment list - Runs'!H205</f>
        <v>CCWG/Meehl</v>
      </c>
      <c r="G205" s="3" t="str">
        <f>'Experiment list - Runs'!I205</f>
        <v>1x1CN</v>
      </c>
      <c r="H205" s="3" t="str">
        <f>'Experiment list - Runs'!J205</f>
        <v>NCAR</v>
      </c>
      <c r="I205" s="3">
        <f>'Experiment list - Runs'!K205</f>
        <v>2005</v>
      </c>
      <c r="J205" s="3">
        <f>'Experiment list - Runs'!L205</f>
        <v>2100</v>
      </c>
      <c r="K205" s="3" t="str">
        <f>'Experiment list - Runs'!M205</f>
        <v>1</v>
      </c>
      <c r="L205" s="3">
        <f>'Experiment list - Runs'!N205</f>
        <v>1</v>
      </c>
      <c r="M205" s="9">
        <f>'Experiment list - Runs'!O205</f>
        <v>96</v>
      </c>
      <c r="N205" s="9">
        <f>'Experiment list - Runs'!P205</f>
        <v>204</v>
      </c>
      <c r="O205" s="232">
        <f>M205*(INDEX('CCSM4 PEhrs-yr'!$B$2:$D$10, MATCH(G205,'CCSM4 PEhrs-yr'!$A$2:$A$10,0), MATCH(H205,'CCSM4 PEhrs-yr'!$B$1:$D$1,0)))/1000</f>
        <v>80.64</v>
      </c>
      <c r="P205" s="235">
        <f>M205/(INDEX('CCSM4 yrs-day'!$B$2:$D$10, MATCH(G205,'CCSM4 yrs-day'!$A$2:$A$10,0), MATCH(H205,'CCSM4 yrs-day'!$B$1:$D$1,0)))</f>
        <v>6.4</v>
      </c>
    </row>
    <row r="206" spans="1:16" ht="13">
      <c r="A206" s="8" t="str">
        <f>'Experiment list - Runs'!A206</f>
        <v>LT</v>
      </c>
      <c r="B206" s="3" t="str">
        <f>'Experiment list - Runs'!B206</f>
        <v>core</v>
      </c>
      <c r="C206" s="3" t="str">
        <f>'Experiment list - Runs'!C206</f>
        <v>6.1</v>
      </c>
      <c r="D206" s="3">
        <f>'Experiment list - Runs'!D206</f>
        <v>1</v>
      </c>
      <c r="E206" s="2" t="e">
        <f>'Experiment list - Runs'!E206</f>
        <v>#N/A</v>
      </c>
      <c r="F206" s="3" t="str">
        <f>'Experiment list - Runs'!H206</f>
        <v>CCWG/Meehl</v>
      </c>
      <c r="G206" s="3" t="e">
        <f>'Experiment list - Runs'!I206</f>
        <v>#N/A</v>
      </c>
      <c r="H206" s="3" t="str">
        <f>'Experiment list - Runs'!J206</f>
        <v>NCAR</v>
      </c>
      <c r="I206" s="3">
        <f>'Experiment list - Runs'!K206</f>
        <v>0</v>
      </c>
      <c r="J206" s="3">
        <f>'Experiment list - Runs'!L206</f>
        <v>140</v>
      </c>
      <c r="K206" s="3" t="str">
        <f>'Experiment list - Runs'!M206</f>
        <v>1</v>
      </c>
      <c r="L206" s="3">
        <f>'Experiment list - Runs'!N206</f>
        <v>1</v>
      </c>
      <c r="M206" s="9">
        <f>'Experiment list - Runs'!O206</f>
        <v>140</v>
      </c>
      <c r="N206" s="9">
        <f>'Experiment list - Runs'!P206</f>
        <v>205</v>
      </c>
      <c r="O206" s="232" t="e">
        <f>M206*(INDEX('CCSM4 PEhrs-yr'!$B$2:$D$10, MATCH(G206,'CCSM4 PEhrs-yr'!$A$2:$A$10,0), MATCH(H206,'CCSM4 PEhrs-yr'!$B$1:$D$1,0)))/1000</f>
        <v>#N/A</v>
      </c>
      <c r="P206" s="235" t="e">
        <f>M206/(INDEX('CCSM4 yrs-day'!$B$2:$D$10, MATCH(G206,'CCSM4 yrs-day'!$A$2:$A$10,0), MATCH(H206,'CCSM4 yrs-day'!$B$1:$D$1,0)))</f>
        <v>#N/A</v>
      </c>
    </row>
    <row r="207" spans="1:16" ht="13">
      <c r="A207" s="8" t="str">
        <f>'Experiment list - Runs'!A207</f>
        <v>LT</v>
      </c>
      <c r="B207" s="3" t="str">
        <f>'Experiment list - Runs'!B207</f>
        <v>core</v>
      </c>
      <c r="C207" s="3" t="str">
        <f>'Experiment list - Runs'!C207</f>
        <v>6.2a</v>
      </c>
      <c r="D207" s="3">
        <f>'Experiment list - Runs'!D207</f>
        <v>1</v>
      </c>
      <c r="E207" s="2" t="str">
        <f>'Experiment list - Runs'!E207</f>
        <v>Prescribed SST for “fast” response to 4xCO2</v>
      </c>
      <c r="F207" s="3" t="str">
        <f>'Experiment list - Runs'!H207</f>
        <v>AMWG/Teng</v>
      </c>
      <c r="G207" s="3" t="str">
        <f>'Experiment list - Runs'!I207</f>
        <v>1x1CN</v>
      </c>
      <c r="H207" s="3" t="str">
        <f>'Experiment list - Runs'!J207</f>
        <v>NCAR</v>
      </c>
      <c r="I207" s="3">
        <f>'Experiment list - Runs'!K207</f>
        <v>1979</v>
      </c>
      <c r="J207" s="3">
        <f>'Experiment list - Runs'!L207</f>
        <v>2008</v>
      </c>
      <c r="K207" s="3" t="str">
        <f>'Experiment list - Runs'!M207</f>
        <v>1</v>
      </c>
      <c r="L207" s="3">
        <f>'Experiment list - Runs'!N207</f>
        <v>1</v>
      </c>
      <c r="M207" s="9">
        <f>'Experiment list - Runs'!O207</f>
        <v>30</v>
      </c>
      <c r="N207" s="9">
        <f>'Experiment list - Runs'!P207</f>
        <v>206</v>
      </c>
      <c r="O207" s="232">
        <f>M207*(INDEX('CCSM4 PEhrs-yr'!$B$2:$D$10, MATCH(G207,'CCSM4 PEhrs-yr'!$A$2:$A$10,0), MATCH(H207,'CCSM4 PEhrs-yr'!$B$1:$D$1,0)))/1000</f>
        <v>25.2</v>
      </c>
      <c r="P207" s="235">
        <f>M207/(INDEX('CCSM4 yrs-day'!$B$2:$D$10, MATCH(G207,'CCSM4 yrs-day'!$A$2:$A$10,0), MATCH(H207,'CCSM4 yrs-day'!$B$1:$D$1,0)))</f>
        <v>2</v>
      </c>
    </row>
    <row r="208" spans="1:16" ht="13">
      <c r="A208" s="8" t="str">
        <f>'Experiment list - Runs'!A208</f>
        <v>LT</v>
      </c>
      <c r="B208" s="3" t="str">
        <f>'Experiment list - Runs'!B208</f>
        <v>core</v>
      </c>
      <c r="C208" s="3" t="str">
        <f>'Experiment list - Runs'!C208</f>
        <v>6.2b</v>
      </c>
      <c r="D208" s="3">
        <f>'Experiment list - Runs'!D208</f>
        <v>1</v>
      </c>
      <c r="E208" s="2" t="str">
        <f>'Experiment list - Runs'!E208</f>
        <v>Prescribed SST for “fast” response to 4xCO2</v>
      </c>
      <c r="F208" s="3" t="str">
        <f>'Experiment list - Runs'!H208</f>
        <v>AMWG/Teng</v>
      </c>
      <c r="G208" s="3" t="str">
        <f>'Experiment list - Runs'!I208</f>
        <v>1x1CN</v>
      </c>
      <c r="H208" s="3" t="str">
        <f>'Experiment list - Runs'!J208</f>
        <v>NCAR</v>
      </c>
      <c r="I208" s="3">
        <f>'Experiment list - Runs'!K208</f>
        <v>1979</v>
      </c>
      <c r="J208" s="3">
        <f>'Experiment list - Runs'!L208</f>
        <v>2008</v>
      </c>
      <c r="K208" s="3" t="str">
        <f>'Experiment list - Runs'!M208</f>
        <v>1</v>
      </c>
      <c r="L208" s="3">
        <f>'Experiment list - Runs'!N208</f>
        <v>1</v>
      </c>
      <c r="M208" s="9">
        <f>'Experiment list - Runs'!O208</f>
        <v>30</v>
      </c>
      <c r="N208" s="9">
        <f>'Experiment list - Runs'!P208</f>
        <v>207</v>
      </c>
      <c r="O208" s="232">
        <f>M208*(INDEX('CCSM4 PEhrs-yr'!$B$2:$D$10, MATCH(G208,'CCSM4 PEhrs-yr'!$A$2:$A$10,0), MATCH(H208,'CCSM4 PEhrs-yr'!$B$1:$D$1,0)))/1000</f>
        <v>25.2</v>
      </c>
      <c r="P208" s="235">
        <f>M208/(INDEX('CCSM4 yrs-day'!$B$2:$D$10, MATCH(G208,'CCSM4 yrs-day'!$A$2:$A$10,0), MATCH(H208,'CCSM4 yrs-day'!$B$1:$D$1,0)))</f>
        <v>2</v>
      </c>
    </row>
    <row r="209" spans="1:16" ht="13">
      <c r="A209" s="8" t="str">
        <f>'Experiment list - Runs'!A209</f>
        <v>LT</v>
      </c>
      <c r="B209" s="3" t="str">
        <f>'Experiment list - Runs'!B209</f>
        <v>tier1</v>
      </c>
      <c r="C209" s="3" t="str">
        <f>'Experiment list - Runs'!C209</f>
        <v>3.4-X</v>
      </c>
      <c r="D209" s="3">
        <f>'Experiment list - Runs'!D209</f>
        <v>1</v>
      </c>
      <c r="E209" s="2" t="str">
        <f>'Experiment list - Runs'!E209</f>
        <v>Mid-Holocene (6kyr ago)</v>
      </c>
      <c r="F209" s="3" t="str">
        <f>'Experiment list - Runs'!H209</f>
        <v>CVWG/Tribbia</v>
      </c>
      <c r="G209" s="3" t="str">
        <f>'Experiment list - Runs'!I209</f>
        <v>1x1noCN</v>
      </c>
      <c r="H209" s="3" t="str">
        <f>'Experiment list - Runs'!J209</f>
        <v>NCAR</v>
      </c>
      <c r="I209" s="3">
        <f>'Experiment list - Runs'!K209</f>
        <v>1</v>
      </c>
      <c r="J209" s="3">
        <f>'Experiment list - Runs'!L209</f>
        <v>1000</v>
      </c>
      <c r="K209" s="3" t="str">
        <f>'Experiment list - Runs'!M209</f>
        <v>1</v>
      </c>
      <c r="L209" s="3">
        <f>'Experiment list - Runs'!N209</f>
        <v>1</v>
      </c>
      <c r="M209" s="9">
        <f>'Experiment list - Runs'!O209</f>
        <v>1000</v>
      </c>
      <c r="N209" s="9">
        <f>'Experiment list - Runs'!P209</f>
        <v>208</v>
      </c>
      <c r="O209" s="232">
        <f>M209*(INDEX('CCSM4 PEhrs-yr'!$B$2:$D$10, MATCH(G209,'CCSM4 PEhrs-yr'!$A$2:$A$10,0), MATCH(H209,'CCSM4 PEhrs-yr'!$B$1:$D$1,0)))/1000</f>
        <v>582</v>
      </c>
      <c r="P209" s="235">
        <f>M209/(INDEX('CCSM4 yrs-day'!$B$2:$D$10, MATCH(G209,'CCSM4 yrs-day'!$A$2:$A$10,0), MATCH(H209,'CCSM4 yrs-day'!$B$1:$D$1,0)))</f>
        <v>67.430883344571811</v>
      </c>
    </row>
    <row r="210" spans="1:16" ht="13">
      <c r="A210" s="8" t="str">
        <f>'Experiment list - Runs'!A210</f>
        <v>LT</v>
      </c>
      <c r="B210" s="3" t="str">
        <f>'Experiment list - Runs'!B210</f>
        <v>tier1</v>
      </c>
      <c r="C210" s="3" t="str">
        <f>'Experiment list - Runs'!C210</f>
        <v>3.5-X</v>
      </c>
      <c r="D210" s="3">
        <f>'Experiment list - Runs'!D210</f>
        <v>1</v>
      </c>
      <c r="E210" s="2" t="str">
        <f>'Experiment list - Runs'!E210</f>
        <v>LGM (21 kyr ago)</v>
      </c>
      <c r="F210" s="3" t="str">
        <f>'Experiment list - Runs'!H210</f>
        <v>CVWG/Tribbia</v>
      </c>
      <c r="G210" s="3" t="str">
        <f>'Experiment list - Runs'!I210</f>
        <v>1x1noCN</v>
      </c>
      <c r="H210" s="3" t="str">
        <f>'Experiment list - Runs'!J210</f>
        <v>NCAR</v>
      </c>
      <c r="I210" s="3">
        <f>'Experiment list - Runs'!K210</f>
        <v>1</v>
      </c>
      <c r="J210" s="3">
        <f>'Experiment list - Runs'!L210</f>
        <v>1000</v>
      </c>
      <c r="K210" s="3" t="str">
        <f>'Experiment list - Runs'!M210</f>
        <v>1</v>
      </c>
      <c r="L210" s="3">
        <f>'Experiment list - Runs'!N210</f>
        <v>1</v>
      </c>
      <c r="M210" s="9">
        <f>'Experiment list - Runs'!O210</f>
        <v>1000</v>
      </c>
      <c r="N210" s="9">
        <f>'Experiment list - Runs'!P210</f>
        <v>209</v>
      </c>
      <c r="O210" s="232">
        <f>M210*(INDEX('CCSM4 PEhrs-yr'!$B$2:$D$10, MATCH(G210,'CCSM4 PEhrs-yr'!$A$2:$A$10,0), MATCH(H210,'CCSM4 PEhrs-yr'!$B$1:$D$1,0)))/1000</f>
        <v>582</v>
      </c>
      <c r="P210" s="235">
        <f>M210/(INDEX('CCSM4 yrs-day'!$B$2:$D$10, MATCH(G210,'CCSM4 yrs-day'!$A$2:$A$10,0), MATCH(H210,'CCSM4 yrs-day'!$B$1:$D$1,0)))</f>
        <v>67.430883344571811</v>
      </c>
    </row>
    <row r="211" spans="1:16" ht="13">
      <c r="A211" s="8" t="str">
        <f>'Experiment list - Runs'!A211</f>
        <v>LT</v>
      </c>
      <c r="B211" s="3" t="str">
        <f>'Experiment list - Runs'!B211</f>
        <v>tier1</v>
      </c>
      <c r="C211" s="3" t="str">
        <f>'Experiment list - Runs'!C211</f>
        <v>4.1-XL</v>
      </c>
      <c r="D211" s="3">
        <f>'Experiment list - Runs'!D211</f>
        <v>1</v>
      </c>
      <c r="E211" s="2" t="str">
        <f>'Experiment list - Runs'!E211</f>
        <v>Extend RCP 4.5 to 2300</v>
      </c>
      <c r="F211" s="3" t="str">
        <f>'Experiment list - Runs'!H211</f>
        <v>CCWG/Meehl</v>
      </c>
      <c r="G211" s="3" t="str">
        <f>'Experiment list - Runs'!I211</f>
        <v>1x1noCN</v>
      </c>
      <c r="H211" s="3" t="str">
        <f>'Experiment list - Runs'!J211</f>
        <v>NCAR</v>
      </c>
      <c r="I211" s="3">
        <f>'Experiment list - Runs'!K211</f>
        <v>2100</v>
      </c>
      <c r="J211" s="3">
        <f>'Experiment list - Runs'!L211</f>
        <v>2300</v>
      </c>
      <c r="K211" s="3" t="str">
        <f>'Experiment list - Runs'!M211</f>
        <v>1</v>
      </c>
      <c r="L211" s="3">
        <f>'Experiment list - Runs'!N211</f>
        <v>1</v>
      </c>
      <c r="M211" s="9">
        <f>'Experiment list - Runs'!O211</f>
        <v>201</v>
      </c>
      <c r="N211" s="9">
        <f>'Experiment list - Runs'!P211</f>
        <v>210</v>
      </c>
      <c r="O211" s="232">
        <f>M211*(INDEX('CCSM4 PEhrs-yr'!$B$2:$D$10, MATCH(G211,'CCSM4 PEhrs-yr'!$A$2:$A$10,0), MATCH(H211,'CCSM4 PEhrs-yr'!$B$1:$D$1,0)))/1000</f>
        <v>116.982</v>
      </c>
      <c r="P211" s="235">
        <f>M211/(INDEX('CCSM4 yrs-day'!$B$2:$D$10, MATCH(G211,'CCSM4 yrs-day'!$A$2:$A$10,0), MATCH(H211,'CCSM4 yrs-day'!$B$1:$D$1,0)))</f>
        <v>13.553607552258935</v>
      </c>
    </row>
    <row r="212" spans="1:16" ht="13">
      <c r="A212" s="8" t="str">
        <f>'Experiment list - Runs'!A212</f>
        <v>LT</v>
      </c>
      <c r="B212" s="3" t="str">
        <f>'Experiment list - Runs'!B212</f>
        <v>tier1</v>
      </c>
      <c r="C212" s="3" t="str">
        <f>'Experiment list - Runs'!C212</f>
        <v>4.3-X</v>
      </c>
      <c r="D212" s="3">
        <f>'Experiment list - Runs'!D212</f>
        <v>1</v>
      </c>
      <c r="E212" s="2" t="str">
        <f>'Experiment list - Runs'!E212</f>
        <v>RCP 2.7 (concentrations, noCN)</v>
      </c>
      <c r="F212" s="3" t="str">
        <f>'Experiment list - Runs'!H212</f>
        <v>CCWG/Meehl</v>
      </c>
      <c r="G212" s="3" t="str">
        <f>'Experiment list - Runs'!I212</f>
        <v>1x1noCN</v>
      </c>
      <c r="H212" s="3" t="str">
        <f>'Experiment list - Runs'!J212</f>
        <v>NCAR</v>
      </c>
      <c r="I212" s="3">
        <f>'Experiment list - Runs'!K212</f>
        <v>2005</v>
      </c>
      <c r="J212" s="3">
        <f>'Experiment list - Runs'!L212</f>
        <v>2100</v>
      </c>
      <c r="K212" s="3" t="str">
        <f>'Experiment list - Runs'!M212</f>
        <v>1</v>
      </c>
      <c r="L212" s="3">
        <f>'Experiment list - Runs'!N212</f>
        <v>1</v>
      </c>
      <c r="M212" s="9">
        <f>'Experiment list - Runs'!O212</f>
        <v>96</v>
      </c>
      <c r="N212" s="9">
        <f>'Experiment list - Runs'!P212</f>
        <v>211</v>
      </c>
      <c r="O212" s="232">
        <f>M212*(INDEX('CCSM4 PEhrs-yr'!$B$2:$D$10, MATCH(G212,'CCSM4 PEhrs-yr'!$A$2:$A$10,0), MATCH(H212,'CCSM4 PEhrs-yr'!$B$1:$D$1,0)))/1000</f>
        <v>55.872</v>
      </c>
      <c r="P212" s="235">
        <f>M212/(INDEX('CCSM4 yrs-day'!$B$2:$D$10, MATCH(G212,'CCSM4 yrs-day'!$A$2:$A$10,0), MATCH(H212,'CCSM4 yrs-day'!$B$1:$D$1,0)))</f>
        <v>6.473364801078894</v>
      </c>
    </row>
    <row r="213" spans="1:16" ht="13">
      <c r="A213" s="8" t="str">
        <f>'Experiment list - Runs'!A213</f>
        <v>LT</v>
      </c>
      <c r="B213" s="3" t="str">
        <f>'Experiment list - Runs'!B213</f>
        <v>tier1</v>
      </c>
      <c r="C213" s="3" t="str">
        <f>'Experiment list - Runs'!C213</f>
        <v>4.4-X</v>
      </c>
      <c r="D213" s="3">
        <f>'Experiment list - Runs'!D213</f>
        <v>1</v>
      </c>
      <c r="E213" s="2" t="str">
        <f>'Experiment list - Runs'!E213</f>
        <v>RCP 6 (concentrations, noCN)</v>
      </c>
      <c r="F213" s="3" t="str">
        <f>'Experiment list - Runs'!H213</f>
        <v>CCWG/Meehl</v>
      </c>
      <c r="G213" s="3" t="str">
        <f>'Experiment list - Runs'!I213</f>
        <v>1x1noCN</v>
      </c>
      <c r="H213" s="3" t="str">
        <f>'Experiment list - Runs'!J213</f>
        <v>NCAR</v>
      </c>
      <c r="I213" s="3">
        <f>'Experiment list - Runs'!K213</f>
        <v>2005</v>
      </c>
      <c r="J213" s="3">
        <f>'Experiment list - Runs'!L213</f>
        <v>2100</v>
      </c>
      <c r="K213" s="3" t="str">
        <f>'Experiment list - Runs'!M213</f>
        <v>1</v>
      </c>
      <c r="L213" s="3">
        <f>'Experiment list - Runs'!N213</f>
        <v>1</v>
      </c>
      <c r="M213" s="9">
        <f>'Experiment list - Runs'!O213</f>
        <v>96</v>
      </c>
      <c r="N213" s="9">
        <f>'Experiment list - Runs'!P213</f>
        <v>212</v>
      </c>
      <c r="O213" s="232">
        <f>M213*(INDEX('CCSM4 PEhrs-yr'!$B$2:$D$10, MATCH(G213,'CCSM4 PEhrs-yr'!$A$2:$A$10,0), MATCH(H213,'CCSM4 PEhrs-yr'!$B$1:$D$1,0)))/1000</f>
        <v>55.872</v>
      </c>
      <c r="P213" s="235">
        <f>M213/(INDEX('CCSM4 yrs-day'!$B$2:$D$10, MATCH(G213,'CCSM4 yrs-day'!$A$2:$A$10,0), MATCH(H213,'CCSM4 yrs-day'!$B$1:$D$1,0)))</f>
        <v>6.473364801078894</v>
      </c>
    </row>
    <row r="214" spans="1:16" ht="13">
      <c r="A214" s="8" t="str">
        <f>'Experiment list - Runs'!A214</f>
        <v>LT</v>
      </c>
      <c r="B214" s="3" t="str">
        <f>'Experiment list - Runs'!B214</f>
        <v>tier1</v>
      </c>
      <c r="C214" s="3" t="str">
        <f>'Experiment list - Runs'!C214</f>
        <v>4.4-X</v>
      </c>
      <c r="D214" s="3">
        <f>'Experiment list - Runs'!D214</f>
        <v>2</v>
      </c>
      <c r="E214" s="2" t="str">
        <f>'Experiment list - Runs'!E214</f>
        <v>RCP 6 (concentrations, noCN)</v>
      </c>
      <c r="F214" s="3" t="str">
        <f>'Experiment list - Runs'!H214</f>
        <v>CCWG/Meehl</v>
      </c>
      <c r="G214" s="3" t="str">
        <f>'Experiment list - Runs'!I214</f>
        <v>1x1noCN</v>
      </c>
      <c r="H214" s="3" t="str">
        <f>'Experiment list - Runs'!J214</f>
        <v>NCAR</v>
      </c>
      <c r="I214" s="3">
        <f>'Experiment list - Runs'!K214</f>
        <v>2005</v>
      </c>
      <c r="J214" s="3">
        <f>'Experiment list - Runs'!L214</f>
        <v>2100</v>
      </c>
      <c r="K214" s="3" t="str">
        <f>'Experiment list - Runs'!M214</f>
        <v>1</v>
      </c>
      <c r="L214" s="3">
        <f>'Experiment list - Runs'!N214</f>
        <v>1</v>
      </c>
      <c r="M214" s="9">
        <f>'Experiment list - Runs'!O214</f>
        <v>96</v>
      </c>
      <c r="N214" s="9">
        <f>'Experiment list - Runs'!P214</f>
        <v>213</v>
      </c>
      <c r="O214" s="232">
        <f>M214*(INDEX('CCSM4 PEhrs-yr'!$B$2:$D$10, MATCH(G214,'CCSM4 PEhrs-yr'!$A$2:$A$10,0), MATCH(H214,'CCSM4 PEhrs-yr'!$B$1:$D$1,0)))/1000</f>
        <v>55.872</v>
      </c>
      <c r="P214" s="235">
        <f>M214/(INDEX('CCSM4 yrs-day'!$B$2:$D$10, MATCH(G214,'CCSM4 yrs-day'!$A$2:$A$10,0), MATCH(H214,'CCSM4 yrs-day'!$B$1:$D$1,0)))</f>
        <v>6.473364801078894</v>
      </c>
    </row>
    <row r="215" spans="1:16" ht="13">
      <c r="A215" s="8" t="str">
        <f>'Experiment list - Runs'!A215</f>
        <v>LT</v>
      </c>
      <c r="B215" s="3" t="str">
        <f>'Experiment list - Runs'!B215</f>
        <v>tier1</v>
      </c>
      <c r="C215" s="3" t="str">
        <f>'Experiment list - Runs'!C215</f>
        <v>4.4-X</v>
      </c>
      <c r="D215" s="3">
        <f>'Experiment list - Runs'!D215</f>
        <v>3</v>
      </c>
      <c r="E215" s="2" t="str">
        <f>'Experiment list - Runs'!E215</f>
        <v>RCP 6 (concentrations, noCN)</v>
      </c>
      <c r="F215" s="3" t="str">
        <f>'Experiment list - Runs'!H215</f>
        <v>CCWG/Meehl</v>
      </c>
      <c r="G215" s="3" t="str">
        <f>'Experiment list - Runs'!I215</f>
        <v>1x1noCN</v>
      </c>
      <c r="H215" s="3" t="str">
        <f>'Experiment list - Runs'!J215</f>
        <v>NCAR</v>
      </c>
      <c r="I215" s="3">
        <f>'Experiment list - Runs'!K215</f>
        <v>2005</v>
      </c>
      <c r="J215" s="3">
        <f>'Experiment list - Runs'!L215</f>
        <v>2100</v>
      </c>
      <c r="K215" s="3" t="str">
        <f>'Experiment list - Runs'!M215</f>
        <v>1</v>
      </c>
      <c r="L215" s="3">
        <f>'Experiment list - Runs'!N215</f>
        <v>1</v>
      </c>
      <c r="M215" s="9">
        <f>'Experiment list - Runs'!O215</f>
        <v>96</v>
      </c>
      <c r="N215" s="9">
        <f>'Experiment list - Runs'!P215</f>
        <v>214</v>
      </c>
      <c r="O215" s="232">
        <f>M215*(INDEX('CCSM4 PEhrs-yr'!$B$2:$D$10, MATCH(G215,'CCSM4 PEhrs-yr'!$A$2:$A$10,0), MATCH(H215,'CCSM4 PEhrs-yr'!$B$1:$D$1,0)))/1000</f>
        <v>55.872</v>
      </c>
      <c r="P215" s="235">
        <f>M215/(INDEX('CCSM4 yrs-day'!$B$2:$D$10, MATCH(G215,'CCSM4 yrs-day'!$A$2:$A$10,0), MATCH(H215,'CCSM4 yrs-day'!$B$1:$D$1,0)))</f>
        <v>6.473364801078894</v>
      </c>
    </row>
    <row r="216" spans="1:16" ht="13">
      <c r="A216" s="8" t="str">
        <f>'Experiment list - Runs'!A216</f>
        <v>LT</v>
      </c>
      <c r="B216" s="3" t="str">
        <f>'Experiment list - Runs'!B216</f>
        <v>tier1</v>
      </c>
      <c r="C216" s="3" t="str">
        <f>'Experiment list - Runs'!C216</f>
        <v>4.4-X</v>
      </c>
      <c r="D216" s="3">
        <f>'Experiment list - Runs'!D216</f>
        <v>4</v>
      </c>
      <c r="E216" s="2" t="str">
        <f>'Experiment list - Runs'!E216</f>
        <v>RCP 6 (concentrations, noCN)</v>
      </c>
      <c r="F216" s="3" t="str">
        <f>'Experiment list - Runs'!H216</f>
        <v>CCWG/Meehl</v>
      </c>
      <c r="G216" s="3" t="str">
        <f>'Experiment list - Runs'!I216</f>
        <v>1x1noCN</v>
      </c>
      <c r="H216" s="3" t="str">
        <f>'Experiment list - Runs'!J216</f>
        <v>NCAR</v>
      </c>
      <c r="I216" s="3">
        <f>'Experiment list - Runs'!K216</f>
        <v>2005</v>
      </c>
      <c r="J216" s="3">
        <f>'Experiment list - Runs'!L216</f>
        <v>2100</v>
      </c>
      <c r="K216" s="3" t="str">
        <f>'Experiment list - Runs'!M216</f>
        <v>1</v>
      </c>
      <c r="L216" s="3">
        <f>'Experiment list - Runs'!N216</f>
        <v>1</v>
      </c>
      <c r="M216" s="9">
        <f>'Experiment list - Runs'!O216</f>
        <v>96</v>
      </c>
      <c r="N216" s="9">
        <f>'Experiment list - Runs'!P216</f>
        <v>215</v>
      </c>
      <c r="O216" s="232">
        <f>M216*(INDEX('CCSM4 PEhrs-yr'!$B$2:$D$10, MATCH(G216,'CCSM4 PEhrs-yr'!$A$2:$A$10,0), MATCH(H216,'CCSM4 PEhrs-yr'!$B$1:$D$1,0)))/1000</f>
        <v>55.872</v>
      </c>
      <c r="P216" s="235">
        <f>M216/(INDEX('CCSM4 yrs-day'!$B$2:$D$10, MATCH(G216,'CCSM4 yrs-day'!$A$2:$A$10,0), MATCH(H216,'CCSM4 yrs-day'!$B$1:$D$1,0)))</f>
        <v>6.473364801078894</v>
      </c>
    </row>
    <row r="217" spans="1:16" ht="13">
      <c r="A217" s="8" t="str">
        <f>'Experiment list - Runs'!A217</f>
        <v>LT</v>
      </c>
      <c r="B217" s="3" t="str">
        <f>'Experiment list - Runs'!B217</f>
        <v>tier1</v>
      </c>
      <c r="C217" s="3" t="str">
        <f>'Experiment list - Runs'!C217</f>
        <v>4.4-X</v>
      </c>
      <c r="D217" s="3">
        <f>'Experiment list - Runs'!D217</f>
        <v>5</v>
      </c>
      <c r="E217" s="2" t="str">
        <f>'Experiment list - Runs'!E217</f>
        <v>RCP 6 (concentrations, noCN)</v>
      </c>
      <c r="F217" s="3" t="str">
        <f>'Experiment list - Runs'!H217</f>
        <v>CCWG/Meehl</v>
      </c>
      <c r="G217" s="3" t="str">
        <f>'Experiment list - Runs'!I217</f>
        <v>1x1noCN</v>
      </c>
      <c r="H217" s="3" t="str">
        <f>'Experiment list - Runs'!J217</f>
        <v>NCAR</v>
      </c>
      <c r="I217" s="3">
        <f>'Experiment list - Runs'!K217</f>
        <v>2005</v>
      </c>
      <c r="J217" s="3">
        <f>'Experiment list - Runs'!L217</f>
        <v>2100</v>
      </c>
      <c r="K217" s="3" t="str">
        <f>'Experiment list - Runs'!M217</f>
        <v>1</v>
      </c>
      <c r="L217" s="3">
        <f>'Experiment list - Runs'!N217</f>
        <v>1</v>
      </c>
      <c r="M217" s="9">
        <f>'Experiment list - Runs'!O217</f>
        <v>96</v>
      </c>
      <c r="N217" s="9">
        <f>'Experiment list - Runs'!P217</f>
        <v>216</v>
      </c>
      <c r="O217" s="232">
        <f>M217*(INDEX('CCSM4 PEhrs-yr'!$B$2:$D$10, MATCH(G217,'CCSM4 PEhrs-yr'!$A$2:$A$10,0), MATCH(H217,'CCSM4 PEhrs-yr'!$B$1:$D$1,0)))/1000</f>
        <v>55.872</v>
      </c>
      <c r="P217" s="235">
        <f>M217/(INDEX('CCSM4 yrs-day'!$B$2:$D$10, MATCH(G217,'CCSM4 yrs-day'!$A$2:$A$10,0), MATCH(H217,'CCSM4 yrs-day'!$B$1:$D$1,0)))</f>
        <v>6.473364801078894</v>
      </c>
    </row>
    <row r="218" spans="1:16" ht="13">
      <c r="A218" s="8" t="str">
        <f>'Experiment list - Runs'!A218</f>
        <v>LT</v>
      </c>
      <c r="B218" s="3" t="str">
        <f>'Experiment list - Runs'!B218</f>
        <v>tier1</v>
      </c>
      <c r="C218" s="3" t="str">
        <f>'Experiment list - Runs'!C218</f>
        <v>5.4-1</v>
      </c>
      <c r="D218" s="3">
        <f>'Experiment list - Runs'!D218</f>
        <v>1</v>
      </c>
      <c r="E218" s="2" t="str">
        <f>'Experiment list - Runs'!E218</f>
        <v>Carbon-climate feedback, “idealized” pathway</v>
      </c>
      <c r="F218" s="3" t="str">
        <f>'Experiment list - Runs'!H218</f>
        <v>CCWG/Meehl</v>
      </c>
      <c r="G218" s="3" t="str">
        <f>'Experiment list - Runs'!I218</f>
        <v>1x1CN</v>
      </c>
      <c r="H218" s="3" t="str">
        <f>'Experiment list - Runs'!J218</f>
        <v>NCAR</v>
      </c>
      <c r="I218" s="3">
        <f>'Experiment list - Runs'!K218</f>
        <v>0</v>
      </c>
      <c r="J218" s="3">
        <f>'Experiment list - Runs'!L218</f>
        <v>140</v>
      </c>
      <c r="K218" s="3" t="str">
        <f>'Experiment list - Runs'!M218</f>
        <v>1</v>
      </c>
      <c r="L218" s="3">
        <f>'Experiment list - Runs'!N218</f>
        <v>1</v>
      </c>
      <c r="M218" s="9">
        <f>'Experiment list - Runs'!O218</f>
        <v>140</v>
      </c>
      <c r="N218" s="9">
        <f>'Experiment list - Runs'!P218</f>
        <v>217</v>
      </c>
      <c r="O218" s="232">
        <f>M218*(INDEX('CCSM4 PEhrs-yr'!$B$2:$D$10, MATCH(G218,'CCSM4 PEhrs-yr'!$A$2:$A$10,0), MATCH(H218,'CCSM4 PEhrs-yr'!$B$1:$D$1,0)))/1000</f>
        <v>117.6</v>
      </c>
      <c r="P218" s="235">
        <f>M218/(INDEX('CCSM4 yrs-day'!$B$2:$D$10, MATCH(G218,'CCSM4 yrs-day'!$A$2:$A$10,0), MATCH(H218,'CCSM4 yrs-day'!$B$1:$D$1,0)))</f>
        <v>9.3333333333333339</v>
      </c>
    </row>
    <row r="219" spans="1:16" ht="13">
      <c r="A219" s="8" t="str">
        <f>'Experiment list - Runs'!A219</f>
        <v>LT</v>
      </c>
      <c r="B219" s="3" t="str">
        <f>'Experiment list - Runs'!B219</f>
        <v>tier1</v>
      </c>
      <c r="C219" s="3" t="str">
        <f>'Experiment list - Runs'!C219</f>
        <v>5.4-1</v>
      </c>
      <c r="D219" s="3">
        <f>'Experiment list - Runs'!D219</f>
        <v>2</v>
      </c>
      <c r="E219" s="2" t="str">
        <f>'Experiment list - Runs'!E219</f>
        <v>Carbon-climate feedback, “idealized” pathway</v>
      </c>
      <c r="F219" s="3" t="str">
        <f>'Experiment list - Runs'!H219</f>
        <v>CCWG/Meehl</v>
      </c>
      <c r="G219" s="3" t="str">
        <f>'Experiment list - Runs'!I219</f>
        <v>1x1CN</v>
      </c>
      <c r="H219" s="3" t="str">
        <f>'Experiment list - Runs'!J219</f>
        <v>NCAR</v>
      </c>
      <c r="I219" s="3">
        <f>'Experiment list - Runs'!K219</f>
        <v>0</v>
      </c>
      <c r="J219" s="3">
        <f>'Experiment list - Runs'!L219</f>
        <v>140</v>
      </c>
      <c r="K219" s="3" t="str">
        <f>'Experiment list - Runs'!M219</f>
        <v>1</v>
      </c>
      <c r="L219" s="3">
        <f>'Experiment list - Runs'!N219</f>
        <v>1</v>
      </c>
      <c r="M219" s="9">
        <f>'Experiment list - Runs'!O219</f>
        <v>140</v>
      </c>
      <c r="N219" s="9">
        <f>'Experiment list - Runs'!P219</f>
        <v>218</v>
      </c>
      <c r="O219" s="232">
        <f>M219*(INDEX('CCSM4 PEhrs-yr'!$B$2:$D$10, MATCH(G219,'CCSM4 PEhrs-yr'!$A$2:$A$10,0), MATCH(H219,'CCSM4 PEhrs-yr'!$B$1:$D$1,0)))/1000</f>
        <v>117.6</v>
      </c>
      <c r="P219" s="235">
        <f>M219/(INDEX('CCSM4 yrs-day'!$B$2:$D$10, MATCH(G219,'CCSM4 yrs-day'!$A$2:$A$10,0), MATCH(H219,'CCSM4 yrs-day'!$B$1:$D$1,0)))</f>
        <v>9.3333333333333339</v>
      </c>
    </row>
    <row r="220" spans="1:16" ht="13">
      <c r="A220" s="8" t="str">
        <f>'Experiment list - Runs'!A220</f>
        <v>LT</v>
      </c>
      <c r="B220" s="3" t="str">
        <f>'Experiment list - Runs'!B220</f>
        <v>tier1</v>
      </c>
      <c r="C220" s="3" t="str">
        <f>'Experiment list - Runs'!C220</f>
        <v>5.4-1</v>
      </c>
      <c r="D220" s="3">
        <f>'Experiment list - Runs'!D220</f>
        <v>3</v>
      </c>
      <c r="E220" s="2" t="str">
        <f>'Experiment list - Runs'!E220</f>
        <v>Carbon-climate feedback, “idealized” pathway</v>
      </c>
      <c r="F220" s="3" t="str">
        <f>'Experiment list - Runs'!H220</f>
        <v>CCWG/Meehl</v>
      </c>
      <c r="G220" s="3" t="str">
        <f>'Experiment list - Runs'!I220</f>
        <v>1x1CN</v>
      </c>
      <c r="H220" s="3" t="str">
        <f>'Experiment list - Runs'!J220</f>
        <v>NCAR</v>
      </c>
      <c r="I220" s="3">
        <f>'Experiment list - Runs'!K220</f>
        <v>0</v>
      </c>
      <c r="J220" s="3">
        <f>'Experiment list - Runs'!L220</f>
        <v>140</v>
      </c>
      <c r="K220" s="3" t="str">
        <f>'Experiment list - Runs'!M220</f>
        <v>1</v>
      </c>
      <c r="L220" s="3">
        <f>'Experiment list - Runs'!N220</f>
        <v>1</v>
      </c>
      <c r="M220" s="9">
        <f>'Experiment list - Runs'!O220</f>
        <v>140</v>
      </c>
      <c r="N220" s="9">
        <f>'Experiment list - Runs'!P220</f>
        <v>219</v>
      </c>
      <c r="O220" s="232">
        <f>M220*(INDEX('CCSM4 PEhrs-yr'!$B$2:$D$10, MATCH(G220,'CCSM4 PEhrs-yr'!$A$2:$A$10,0), MATCH(H220,'CCSM4 PEhrs-yr'!$B$1:$D$1,0)))/1000</f>
        <v>117.6</v>
      </c>
      <c r="P220" s="235">
        <f>M220/(INDEX('CCSM4 yrs-day'!$B$2:$D$10, MATCH(G220,'CCSM4 yrs-day'!$A$2:$A$10,0), MATCH(H220,'CCSM4 yrs-day'!$B$1:$D$1,0)))</f>
        <v>9.3333333333333339</v>
      </c>
    </row>
    <row r="221" spans="1:16" ht="13">
      <c r="A221" s="8" t="str">
        <f>'Experiment list - Runs'!A221</f>
        <v>LT</v>
      </c>
      <c r="B221" s="3" t="str">
        <f>'Experiment list - Runs'!B221</f>
        <v>tier1</v>
      </c>
      <c r="C221" s="3" t="str">
        <f>'Experiment list - Runs'!C221</f>
        <v>5.4-1</v>
      </c>
      <c r="D221" s="3">
        <f>'Experiment list - Runs'!D221</f>
        <v>4</v>
      </c>
      <c r="E221" s="2" t="str">
        <f>'Experiment list - Runs'!E221</f>
        <v>Carbon-climate feedback, “idealized” pathway</v>
      </c>
      <c r="F221" s="3" t="str">
        <f>'Experiment list - Runs'!H221</f>
        <v>CCWG/Meehl</v>
      </c>
      <c r="G221" s="3" t="str">
        <f>'Experiment list - Runs'!I221</f>
        <v>1x1CN</v>
      </c>
      <c r="H221" s="3" t="str">
        <f>'Experiment list - Runs'!J221</f>
        <v>NCAR</v>
      </c>
      <c r="I221" s="3">
        <f>'Experiment list - Runs'!K221</f>
        <v>0</v>
      </c>
      <c r="J221" s="3">
        <f>'Experiment list - Runs'!L221</f>
        <v>140</v>
      </c>
      <c r="K221" s="3" t="str">
        <f>'Experiment list - Runs'!M221</f>
        <v>1</v>
      </c>
      <c r="L221" s="3">
        <f>'Experiment list - Runs'!N221</f>
        <v>1</v>
      </c>
      <c r="M221" s="9">
        <f>'Experiment list - Runs'!O221</f>
        <v>140</v>
      </c>
      <c r="N221" s="9">
        <f>'Experiment list - Runs'!P221</f>
        <v>220</v>
      </c>
      <c r="O221" s="232">
        <f>M221*(INDEX('CCSM4 PEhrs-yr'!$B$2:$D$10, MATCH(G221,'CCSM4 PEhrs-yr'!$A$2:$A$10,0), MATCH(H221,'CCSM4 PEhrs-yr'!$B$1:$D$1,0)))/1000</f>
        <v>117.6</v>
      </c>
      <c r="P221" s="235">
        <f>M221/(INDEX('CCSM4 yrs-day'!$B$2:$D$10, MATCH(G221,'CCSM4 yrs-day'!$A$2:$A$10,0), MATCH(H221,'CCSM4 yrs-day'!$B$1:$D$1,0)))</f>
        <v>9.3333333333333339</v>
      </c>
    </row>
    <row r="222" spans="1:16" ht="13">
      <c r="A222" s="8" t="str">
        <f>'Experiment list - Runs'!A222</f>
        <v>LT</v>
      </c>
      <c r="B222" s="3" t="str">
        <f>'Experiment list - Runs'!B222</f>
        <v>tier1</v>
      </c>
      <c r="C222" s="3" t="str">
        <f>'Experiment list - Runs'!C222</f>
        <v>5.4-1</v>
      </c>
      <c r="D222" s="3">
        <f>'Experiment list - Runs'!D222</f>
        <v>5</v>
      </c>
      <c r="E222" s="2" t="str">
        <f>'Experiment list - Runs'!E222</f>
        <v>Carbon-climate feedback, “idealized” pathway</v>
      </c>
      <c r="F222" s="3" t="str">
        <f>'Experiment list - Runs'!H222</f>
        <v>CCWG/Meehl</v>
      </c>
      <c r="G222" s="3" t="str">
        <f>'Experiment list - Runs'!I222</f>
        <v>1x1CN</v>
      </c>
      <c r="H222" s="3" t="str">
        <f>'Experiment list - Runs'!J222</f>
        <v>NCAR</v>
      </c>
      <c r="I222" s="3">
        <f>'Experiment list - Runs'!K222</f>
        <v>0</v>
      </c>
      <c r="J222" s="3">
        <f>'Experiment list - Runs'!L222</f>
        <v>140</v>
      </c>
      <c r="K222" s="3" t="str">
        <f>'Experiment list - Runs'!M222</f>
        <v>1</v>
      </c>
      <c r="L222" s="3">
        <f>'Experiment list - Runs'!N222</f>
        <v>1</v>
      </c>
      <c r="M222" s="9">
        <f>'Experiment list - Runs'!O222</f>
        <v>140</v>
      </c>
      <c r="N222" s="9">
        <f>'Experiment list - Runs'!P222</f>
        <v>221</v>
      </c>
      <c r="O222" s="232">
        <f>M222*(INDEX('CCSM4 PEhrs-yr'!$B$2:$D$10, MATCH(G222,'CCSM4 PEhrs-yr'!$A$2:$A$10,0), MATCH(H222,'CCSM4 PEhrs-yr'!$B$1:$D$1,0)))/1000</f>
        <v>117.6</v>
      </c>
      <c r="P222" s="235">
        <f>M222/(INDEX('CCSM4 yrs-day'!$B$2:$D$10, MATCH(G222,'CCSM4 yrs-day'!$A$2:$A$10,0), MATCH(H222,'CCSM4 yrs-day'!$B$1:$D$1,0)))</f>
        <v>9.3333333333333339</v>
      </c>
    </row>
    <row r="223" spans="1:16" ht="13">
      <c r="A223" s="8" t="str">
        <f>'Experiment list - Runs'!A223</f>
        <v>LT</v>
      </c>
      <c r="B223" s="3" t="str">
        <f>'Experiment list - Runs'!B223</f>
        <v>tier1</v>
      </c>
      <c r="C223" s="3" t="str">
        <f>'Experiment list - Runs'!C223</f>
        <v>6.3</v>
      </c>
      <c r="D223" s="3">
        <f>'Experiment list - Runs'!D223</f>
        <v>1</v>
      </c>
      <c r="E223" s="2" t="str">
        <f>'Experiment list - Runs'!E223</f>
        <v>Gregory-style diag. of “slow” response to 4xCO2</v>
      </c>
      <c r="F223" s="3" t="str">
        <f>'Experiment list - Runs'!H223</f>
        <v>AMWG/Teng</v>
      </c>
      <c r="G223" s="3" t="str">
        <f>'Experiment list - Runs'!I223</f>
        <v>1x1CN</v>
      </c>
      <c r="H223" s="3" t="str">
        <f>'Experiment list - Runs'!J223</f>
        <v>NCAR</v>
      </c>
      <c r="I223" s="3">
        <f>'Experiment list - Runs'!K223</f>
        <v>1</v>
      </c>
      <c r="J223" s="3">
        <f>'Experiment list - Runs'!L223</f>
        <v>150</v>
      </c>
      <c r="K223" s="3" t="str">
        <f>'Experiment list - Runs'!M223</f>
        <v>1</v>
      </c>
      <c r="L223" s="3">
        <f>'Experiment list - Runs'!N223</f>
        <v>1</v>
      </c>
      <c r="M223" s="9">
        <f>'Experiment list - Runs'!O223</f>
        <v>150</v>
      </c>
      <c r="N223" s="9">
        <f>'Experiment list - Runs'!P223</f>
        <v>222</v>
      </c>
      <c r="O223" s="232">
        <f>M223*(INDEX('CCSM4 PEhrs-yr'!$B$2:$D$10, MATCH(G223,'CCSM4 PEhrs-yr'!$A$2:$A$10,0), MATCH(H223,'CCSM4 PEhrs-yr'!$B$1:$D$1,0)))/1000</f>
        <v>126</v>
      </c>
      <c r="P223" s="235">
        <f>M223/(INDEX('CCSM4 yrs-day'!$B$2:$D$10, MATCH(G223,'CCSM4 yrs-day'!$A$2:$A$10,0), MATCH(H223,'CCSM4 yrs-day'!$B$1:$D$1,0)))</f>
        <v>10</v>
      </c>
    </row>
    <row r="224" spans="1:16" ht="13">
      <c r="A224" s="8" t="str">
        <f>'Experiment list - Runs'!A224</f>
        <v>LT</v>
      </c>
      <c r="B224" s="3" t="str">
        <f>'Experiment list - Runs'!B224</f>
        <v>tier1</v>
      </c>
      <c r="C224" s="3" t="str">
        <f>'Experiment list - Runs'!C224</f>
        <v>6.3-E</v>
      </c>
      <c r="D224" s="3">
        <f>'Experiment list - Runs'!D224</f>
        <v>1</v>
      </c>
      <c r="E224" s="2" t="str">
        <f>'Experiment list - Runs'!E224</f>
        <v>Ensemble of abrupt 4xCO2 5-year runs</v>
      </c>
      <c r="F224" s="3" t="str">
        <f>'Experiment list - Runs'!H224</f>
        <v>AMWG/Teng</v>
      </c>
      <c r="G224" s="3" t="str">
        <f>'Experiment list - Runs'!I224</f>
        <v>1x1CN</v>
      </c>
      <c r="H224" s="3" t="str">
        <f>'Experiment list - Runs'!J224</f>
        <v>NCAR</v>
      </c>
      <c r="I224" s="3">
        <f>'Experiment list - Runs'!K224</f>
        <v>1</v>
      </c>
      <c r="J224" s="3">
        <f>'Experiment list - Runs'!L224</f>
        <v>5</v>
      </c>
      <c r="K224" s="3" t="str">
        <f>'Experiment list - Runs'!M224</f>
        <v>1</v>
      </c>
      <c r="L224" s="3">
        <f>'Experiment list - Runs'!N224</f>
        <v>1</v>
      </c>
      <c r="M224" s="9">
        <f>'Experiment list - Runs'!O224</f>
        <v>5</v>
      </c>
      <c r="N224" s="9">
        <f>'Experiment list - Runs'!P224</f>
        <v>223</v>
      </c>
      <c r="O224" s="232">
        <f>M224*(INDEX('CCSM4 PEhrs-yr'!$B$2:$D$10, MATCH(G224,'CCSM4 PEhrs-yr'!$A$2:$A$10,0), MATCH(H224,'CCSM4 PEhrs-yr'!$B$1:$D$1,0)))/1000</f>
        <v>4.2</v>
      </c>
      <c r="P224" s="235">
        <f>M224/(INDEX('CCSM4 yrs-day'!$B$2:$D$10, MATCH(G224,'CCSM4 yrs-day'!$A$2:$A$10,0), MATCH(H224,'CCSM4 yrs-day'!$B$1:$D$1,0)))</f>
        <v>0.33333333333333331</v>
      </c>
    </row>
    <row r="225" spans="1:16" ht="13">
      <c r="A225" s="8" t="str">
        <f>'Experiment list - Runs'!A225</f>
        <v>LT</v>
      </c>
      <c r="B225" s="3" t="str">
        <f>'Experiment list - Runs'!B225</f>
        <v>tier1</v>
      </c>
      <c r="C225" s="3" t="str">
        <f>'Experiment list - Runs'!C225</f>
        <v>6.3-E</v>
      </c>
      <c r="D225" s="3">
        <f>'Experiment list - Runs'!D225</f>
        <v>2</v>
      </c>
      <c r="E225" s="2" t="str">
        <f>'Experiment list - Runs'!E225</f>
        <v>Ensemble of abrupt 4xCO2 5-year runs</v>
      </c>
      <c r="F225" s="3" t="str">
        <f>'Experiment list - Runs'!H225</f>
        <v>AMWG/Teng</v>
      </c>
      <c r="G225" s="3" t="str">
        <f>'Experiment list - Runs'!I225</f>
        <v>1x1CN</v>
      </c>
      <c r="H225" s="3" t="str">
        <f>'Experiment list - Runs'!J225</f>
        <v>NCAR</v>
      </c>
      <c r="I225" s="3">
        <f>'Experiment list - Runs'!K225</f>
        <v>1</v>
      </c>
      <c r="J225" s="3">
        <f>'Experiment list - Runs'!L225</f>
        <v>5</v>
      </c>
      <c r="K225" s="3" t="str">
        <f>'Experiment list - Runs'!M225</f>
        <v>1</v>
      </c>
      <c r="L225" s="3">
        <f>'Experiment list - Runs'!N225</f>
        <v>1</v>
      </c>
      <c r="M225" s="9">
        <f>'Experiment list - Runs'!O225</f>
        <v>5</v>
      </c>
      <c r="N225" s="9">
        <f>'Experiment list - Runs'!P225</f>
        <v>224</v>
      </c>
      <c r="O225" s="232">
        <f>M225*(INDEX('CCSM4 PEhrs-yr'!$B$2:$D$10, MATCH(G225,'CCSM4 PEhrs-yr'!$A$2:$A$10,0), MATCH(H225,'CCSM4 PEhrs-yr'!$B$1:$D$1,0)))/1000</f>
        <v>4.2</v>
      </c>
      <c r="P225" s="235">
        <f>M225/(INDEX('CCSM4 yrs-day'!$B$2:$D$10, MATCH(G225,'CCSM4 yrs-day'!$A$2:$A$10,0), MATCH(H225,'CCSM4 yrs-day'!$B$1:$D$1,0)))</f>
        <v>0.33333333333333331</v>
      </c>
    </row>
    <row r="226" spans="1:16" ht="13">
      <c r="A226" s="8" t="str">
        <f>'Experiment list - Runs'!A226</f>
        <v>LT</v>
      </c>
      <c r="B226" s="3" t="str">
        <f>'Experiment list - Runs'!B226</f>
        <v>tier1</v>
      </c>
      <c r="C226" s="3" t="str">
        <f>'Experiment list - Runs'!C226</f>
        <v>6.3-E</v>
      </c>
      <c r="D226" s="3">
        <f>'Experiment list - Runs'!D226</f>
        <v>3</v>
      </c>
      <c r="E226" s="2" t="str">
        <f>'Experiment list - Runs'!E226</f>
        <v>Ensemble of abrupt 4xCO2 5-year runs</v>
      </c>
      <c r="F226" s="3" t="str">
        <f>'Experiment list - Runs'!H226</f>
        <v>AMWG/Teng</v>
      </c>
      <c r="G226" s="3" t="str">
        <f>'Experiment list - Runs'!I226</f>
        <v>1x1CN</v>
      </c>
      <c r="H226" s="3" t="str">
        <f>'Experiment list - Runs'!J226</f>
        <v>NCAR</v>
      </c>
      <c r="I226" s="3">
        <f>'Experiment list - Runs'!K226</f>
        <v>1</v>
      </c>
      <c r="J226" s="3">
        <f>'Experiment list - Runs'!L226</f>
        <v>5</v>
      </c>
      <c r="K226" s="3" t="str">
        <f>'Experiment list - Runs'!M226</f>
        <v>1</v>
      </c>
      <c r="L226" s="3">
        <f>'Experiment list - Runs'!N226</f>
        <v>1</v>
      </c>
      <c r="M226" s="9">
        <f>'Experiment list - Runs'!O226</f>
        <v>5</v>
      </c>
      <c r="N226" s="9">
        <f>'Experiment list - Runs'!P226</f>
        <v>225</v>
      </c>
      <c r="O226" s="232">
        <f>M226*(INDEX('CCSM4 PEhrs-yr'!$B$2:$D$10, MATCH(G226,'CCSM4 PEhrs-yr'!$A$2:$A$10,0), MATCH(H226,'CCSM4 PEhrs-yr'!$B$1:$D$1,0)))/1000</f>
        <v>4.2</v>
      </c>
      <c r="P226" s="235">
        <f>M226/(INDEX('CCSM4 yrs-day'!$B$2:$D$10, MATCH(G226,'CCSM4 yrs-day'!$A$2:$A$10,0), MATCH(H226,'CCSM4 yrs-day'!$B$1:$D$1,0)))</f>
        <v>0.33333333333333331</v>
      </c>
    </row>
    <row r="227" spans="1:16" ht="13">
      <c r="A227" s="8" t="str">
        <f>'Experiment list - Runs'!A227</f>
        <v>LT</v>
      </c>
      <c r="B227" s="3" t="str">
        <f>'Experiment list - Runs'!B227</f>
        <v>tier1</v>
      </c>
      <c r="C227" s="3" t="str">
        <f>'Experiment list - Runs'!C227</f>
        <v>6.3-E</v>
      </c>
      <c r="D227" s="3">
        <f>'Experiment list - Runs'!D227</f>
        <v>4</v>
      </c>
      <c r="E227" s="2" t="str">
        <f>'Experiment list - Runs'!E227</f>
        <v>Ensemble of abrupt 4xCO2 5-year runs</v>
      </c>
      <c r="F227" s="3" t="str">
        <f>'Experiment list - Runs'!H227</f>
        <v>AMWG/Teng</v>
      </c>
      <c r="G227" s="3" t="str">
        <f>'Experiment list - Runs'!I227</f>
        <v>1x1CN</v>
      </c>
      <c r="H227" s="3" t="str">
        <f>'Experiment list - Runs'!J227</f>
        <v>NCAR</v>
      </c>
      <c r="I227" s="3">
        <f>'Experiment list - Runs'!K227</f>
        <v>1</v>
      </c>
      <c r="J227" s="3">
        <f>'Experiment list - Runs'!L227</f>
        <v>5</v>
      </c>
      <c r="K227" s="3" t="str">
        <f>'Experiment list - Runs'!M227</f>
        <v>1</v>
      </c>
      <c r="L227" s="3">
        <f>'Experiment list - Runs'!N227</f>
        <v>1</v>
      </c>
      <c r="M227" s="9">
        <f>'Experiment list - Runs'!O227</f>
        <v>5</v>
      </c>
      <c r="N227" s="9">
        <f>'Experiment list - Runs'!P227</f>
        <v>226</v>
      </c>
      <c r="O227" s="232">
        <f>M227*(INDEX('CCSM4 PEhrs-yr'!$B$2:$D$10, MATCH(G227,'CCSM4 PEhrs-yr'!$A$2:$A$10,0), MATCH(H227,'CCSM4 PEhrs-yr'!$B$1:$D$1,0)))/1000</f>
        <v>4.2</v>
      </c>
      <c r="P227" s="235">
        <f>M227/(INDEX('CCSM4 yrs-day'!$B$2:$D$10, MATCH(G227,'CCSM4 yrs-day'!$A$2:$A$10,0), MATCH(H227,'CCSM4 yrs-day'!$B$1:$D$1,0)))</f>
        <v>0.33333333333333331</v>
      </c>
    </row>
    <row r="228" spans="1:16" ht="13">
      <c r="A228" s="8" t="str">
        <f>'Experiment list - Runs'!A228</f>
        <v>LT</v>
      </c>
      <c r="B228" s="3" t="str">
        <f>'Experiment list - Runs'!B228</f>
        <v>tier1</v>
      </c>
      <c r="C228" s="3" t="str">
        <f>'Experiment list - Runs'!C228</f>
        <v>6.3-E</v>
      </c>
      <c r="D228" s="3">
        <f>'Experiment list - Runs'!D228</f>
        <v>5</v>
      </c>
      <c r="E228" s="2" t="str">
        <f>'Experiment list - Runs'!E228</f>
        <v>Ensemble of abrupt 4xCO2 5-year runs</v>
      </c>
      <c r="F228" s="3" t="str">
        <f>'Experiment list - Runs'!H228</f>
        <v>AMWG/Teng</v>
      </c>
      <c r="G228" s="3" t="str">
        <f>'Experiment list - Runs'!I228</f>
        <v>1x1CN</v>
      </c>
      <c r="H228" s="3" t="str">
        <f>'Experiment list - Runs'!J228</f>
        <v>NCAR</v>
      </c>
      <c r="I228" s="3">
        <f>'Experiment list - Runs'!K228</f>
        <v>1</v>
      </c>
      <c r="J228" s="3">
        <f>'Experiment list - Runs'!L228</f>
        <v>5</v>
      </c>
      <c r="K228" s="3" t="str">
        <f>'Experiment list - Runs'!M228</f>
        <v>1</v>
      </c>
      <c r="L228" s="3">
        <f>'Experiment list - Runs'!N228</f>
        <v>1</v>
      </c>
      <c r="M228" s="9">
        <f>'Experiment list - Runs'!O228</f>
        <v>5</v>
      </c>
      <c r="N228" s="9">
        <f>'Experiment list - Runs'!P228</f>
        <v>227</v>
      </c>
      <c r="O228" s="232">
        <f>M228*(INDEX('CCSM4 PEhrs-yr'!$B$2:$D$10, MATCH(G228,'CCSM4 PEhrs-yr'!$A$2:$A$10,0), MATCH(H228,'CCSM4 PEhrs-yr'!$B$1:$D$1,0)))/1000</f>
        <v>4.2</v>
      </c>
      <c r="P228" s="235">
        <f>M228/(INDEX('CCSM4 yrs-day'!$B$2:$D$10, MATCH(G228,'CCSM4 yrs-day'!$A$2:$A$10,0), MATCH(H228,'CCSM4 yrs-day'!$B$1:$D$1,0)))</f>
        <v>0.33333333333333331</v>
      </c>
    </row>
    <row r="229" spans="1:16" ht="13">
      <c r="A229" s="8" t="str">
        <f>'Experiment list - Runs'!A229</f>
        <v>LT</v>
      </c>
      <c r="B229" s="3" t="str">
        <f>'Experiment list - Runs'!B229</f>
        <v>tier1</v>
      </c>
      <c r="C229" s="3" t="str">
        <f>'Experiment list - Runs'!C229</f>
        <v>6.4</v>
      </c>
      <c r="D229" s="3">
        <f>'Experiment list - Runs'!D229</f>
        <v>1</v>
      </c>
      <c r="E229" s="2" t="str">
        <f>'Experiment list - Runs'!E229</f>
        <v>Prescribed SST for “fast” response to SOx</v>
      </c>
      <c r="F229" s="3" t="str">
        <f>'Experiment list - Runs'!H229</f>
        <v>AMWG/Teng</v>
      </c>
      <c r="G229" s="3" t="str">
        <f>'Experiment list - Runs'!I229</f>
        <v>1x1CN</v>
      </c>
      <c r="H229" s="3" t="str">
        <f>'Experiment list - Runs'!J229</f>
        <v>NCAR</v>
      </c>
      <c r="I229" s="3">
        <f>'Experiment list - Runs'!K229</f>
        <v>0</v>
      </c>
      <c r="J229" s="3">
        <f>'Experiment list - Runs'!L229</f>
        <v>0</v>
      </c>
      <c r="K229" s="3" t="str">
        <f>'Experiment list - Runs'!M229</f>
        <v>1</v>
      </c>
      <c r="L229" s="3">
        <f>'Experiment list - Runs'!N229</f>
        <v>1</v>
      </c>
      <c r="M229" s="9">
        <f>'Experiment list - Runs'!O229</f>
        <v>0</v>
      </c>
      <c r="N229" s="9">
        <f>'Experiment list - Runs'!P229</f>
        <v>228</v>
      </c>
      <c r="O229" s="232">
        <f>M229*(INDEX('CCSM4 PEhrs-yr'!$B$2:$D$10, MATCH(G229,'CCSM4 PEhrs-yr'!$A$2:$A$10,0), MATCH(H229,'CCSM4 PEhrs-yr'!$B$1:$D$1,0)))/1000</f>
        <v>0</v>
      </c>
      <c r="P229" s="235">
        <f>M229/(INDEX('CCSM4 yrs-day'!$B$2:$D$10, MATCH(G229,'CCSM4 yrs-day'!$A$2:$A$10,0), MATCH(H229,'CCSM4 yrs-day'!$B$1:$D$1,0)))</f>
        <v>0</v>
      </c>
    </row>
    <row r="230" spans="1:16" ht="13">
      <c r="A230" s="8" t="str">
        <f>'Experiment list - Runs'!A230</f>
        <v>LT</v>
      </c>
      <c r="B230" s="3" t="str">
        <f>'Experiment list - Runs'!B230</f>
        <v>tier1</v>
      </c>
      <c r="C230" s="3" t="str">
        <f>'Experiment list - Runs'!C230</f>
        <v>6.5</v>
      </c>
      <c r="D230" s="3">
        <f>'Experiment list - Runs'!D230</f>
        <v>1</v>
      </c>
      <c r="E230" s="2" t="str">
        <f>'Experiment list - Runs'!E230</f>
        <v>Prescribed change CO2 con. (clouds)</v>
      </c>
      <c r="F230" s="3" t="str">
        <f>'Experiment list - Runs'!H230</f>
        <v>AMWG/Teng</v>
      </c>
      <c r="G230" s="3" t="str">
        <f>'Experiment list - Runs'!I230</f>
        <v>1x1CN</v>
      </c>
      <c r="H230" s="3" t="str">
        <f>'Experiment list - Runs'!J230</f>
        <v>NCAR</v>
      </c>
      <c r="I230" s="3">
        <f>'Experiment list - Runs'!K230</f>
        <v>1979</v>
      </c>
      <c r="J230" s="3">
        <f>'Experiment list - Runs'!L230</f>
        <v>2008</v>
      </c>
      <c r="K230" s="3" t="str">
        <f>'Experiment list - Runs'!M230</f>
        <v>1</v>
      </c>
      <c r="L230" s="3">
        <f>'Experiment list - Runs'!N230</f>
        <v>1</v>
      </c>
      <c r="M230" s="9">
        <f>'Experiment list - Runs'!O230</f>
        <v>30</v>
      </c>
      <c r="N230" s="9">
        <f>'Experiment list - Runs'!P230</f>
        <v>229</v>
      </c>
      <c r="O230" s="232">
        <f>M230*(INDEX('CCSM4 PEhrs-yr'!$B$2:$D$10, MATCH(G230,'CCSM4 PEhrs-yr'!$A$2:$A$10,0), MATCH(H230,'CCSM4 PEhrs-yr'!$B$1:$D$1,0)))/1000</f>
        <v>25.2</v>
      </c>
      <c r="P230" s="235">
        <f>M230/(INDEX('CCSM4 yrs-day'!$B$2:$D$10, MATCH(G230,'CCSM4 yrs-day'!$A$2:$A$10,0), MATCH(H230,'CCSM4 yrs-day'!$B$1:$D$1,0)))</f>
        <v>2</v>
      </c>
    </row>
    <row r="231" spans="1:16" ht="13">
      <c r="A231" s="8" t="str">
        <f>'Experiment list - Runs'!A231</f>
        <v>LT</v>
      </c>
      <c r="B231" s="3" t="str">
        <f>'Experiment list - Runs'!B231</f>
        <v>tier1</v>
      </c>
      <c r="C231" s="3" t="str">
        <f>'Experiment list - Runs'!C231</f>
        <v>6.6</v>
      </c>
      <c r="D231" s="3">
        <f>'Experiment list - Runs'!D231</f>
        <v>1</v>
      </c>
      <c r="E231" s="2" t="str">
        <f>'Experiment list - Runs'!E231</f>
        <v>“Patterned” SST change (clouds)</v>
      </c>
      <c r="F231" s="3" t="str">
        <f>'Experiment list - Runs'!H231</f>
        <v>AMWG/Teng</v>
      </c>
      <c r="G231" s="3" t="str">
        <f>'Experiment list - Runs'!I231</f>
        <v>1x1CN</v>
      </c>
      <c r="H231" s="3" t="str">
        <f>'Experiment list - Runs'!J231</f>
        <v>NCAR</v>
      </c>
      <c r="I231" s="3">
        <f>'Experiment list - Runs'!K231</f>
        <v>1979</v>
      </c>
      <c r="J231" s="3">
        <f>'Experiment list - Runs'!L231</f>
        <v>2008</v>
      </c>
      <c r="K231" s="3" t="str">
        <f>'Experiment list - Runs'!M231</f>
        <v>1</v>
      </c>
      <c r="L231" s="3">
        <f>'Experiment list - Runs'!N231</f>
        <v>1</v>
      </c>
      <c r="M231" s="9">
        <f>'Experiment list - Runs'!O231</f>
        <v>30</v>
      </c>
      <c r="N231" s="9">
        <f>'Experiment list - Runs'!P231</f>
        <v>230</v>
      </c>
      <c r="O231" s="232">
        <f>M231*(INDEX('CCSM4 PEhrs-yr'!$B$2:$D$10, MATCH(G231,'CCSM4 PEhrs-yr'!$A$2:$A$10,0), MATCH(H231,'CCSM4 PEhrs-yr'!$B$1:$D$1,0)))/1000</f>
        <v>25.2</v>
      </c>
      <c r="P231" s="235">
        <f>M231/(INDEX('CCSM4 yrs-day'!$B$2:$D$10, MATCH(G231,'CCSM4 yrs-day'!$A$2:$A$10,0), MATCH(H231,'CCSM4 yrs-day'!$B$1:$D$1,0)))</f>
        <v>2</v>
      </c>
    </row>
    <row r="232" spans="1:16" ht="13">
      <c r="A232" s="8" t="str">
        <f>'Experiment list - Runs'!A232</f>
        <v>LT</v>
      </c>
      <c r="B232" s="3" t="str">
        <f>'Experiment list - Runs'!B232</f>
        <v>tier1</v>
      </c>
      <c r="C232" s="3" t="str">
        <f>'Experiment list - Runs'!C232</f>
        <v>6.7a</v>
      </c>
      <c r="D232" s="3">
        <f>'Experiment list - Runs'!D232</f>
        <v>1</v>
      </c>
      <c r="E232" s="2" t="str">
        <f>'Experiment list - Runs'!E232</f>
        <v>Aqua Planet control</v>
      </c>
      <c r="F232" s="3" t="str">
        <f>'Experiment list - Runs'!H232</f>
        <v>AMWG/Teng</v>
      </c>
      <c r="G232" s="3" t="str">
        <f>'Experiment list - Runs'!I232</f>
        <v>1x1CN</v>
      </c>
      <c r="H232" s="3" t="str">
        <f>'Experiment list - Runs'!J232</f>
        <v>NCAR</v>
      </c>
      <c r="I232" s="3">
        <f>'Experiment list - Runs'!K232</f>
        <v>1</v>
      </c>
      <c r="J232" s="3">
        <f>'Experiment list - Runs'!L232</f>
        <v>5</v>
      </c>
      <c r="K232" s="3" t="str">
        <f>'Experiment list - Runs'!M232</f>
        <v>1</v>
      </c>
      <c r="L232" s="3">
        <f>'Experiment list - Runs'!N232</f>
        <v>1</v>
      </c>
      <c r="M232" s="9">
        <f>'Experiment list - Runs'!O232</f>
        <v>5</v>
      </c>
      <c r="N232" s="9">
        <f>'Experiment list - Runs'!P232</f>
        <v>231</v>
      </c>
      <c r="O232" s="232">
        <f>M232*(INDEX('CCSM4 PEhrs-yr'!$B$2:$D$10, MATCH(G232,'CCSM4 PEhrs-yr'!$A$2:$A$10,0), MATCH(H232,'CCSM4 PEhrs-yr'!$B$1:$D$1,0)))/1000</f>
        <v>4.2</v>
      </c>
      <c r="P232" s="235">
        <f>M232/(INDEX('CCSM4 yrs-day'!$B$2:$D$10, MATCH(G232,'CCSM4 yrs-day'!$A$2:$A$10,0), MATCH(H232,'CCSM4 yrs-day'!$B$1:$D$1,0)))</f>
        <v>0.33333333333333331</v>
      </c>
    </row>
    <row r="233" spans="1:16" ht="13">
      <c r="A233" s="8" t="str">
        <f>'Experiment list - Runs'!A233</f>
        <v>LT</v>
      </c>
      <c r="B233" s="3" t="str">
        <f>'Experiment list - Runs'!B233</f>
        <v>tier1</v>
      </c>
      <c r="C233" s="3" t="str">
        <f>'Experiment list - Runs'!C233</f>
        <v>6.7b</v>
      </c>
      <c r="D233" s="3">
        <f>'Experiment list - Runs'!D233</f>
        <v>1</v>
      </c>
      <c r="E233" s="2" t="str">
        <f>'Experiment list - Runs'!E233</f>
        <v>Aqua Planet (4xCO2)</v>
      </c>
      <c r="F233" s="3" t="str">
        <f>'Experiment list - Runs'!H233</f>
        <v>AMWG/Teng</v>
      </c>
      <c r="G233" s="3" t="str">
        <f>'Experiment list - Runs'!I233</f>
        <v>1x1CN</v>
      </c>
      <c r="H233" s="3" t="str">
        <f>'Experiment list - Runs'!J233</f>
        <v>NCAR</v>
      </c>
      <c r="I233" s="3">
        <f>'Experiment list - Runs'!K233</f>
        <v>1</v>
      </c>
      <c r="J233" s="3">
        <f>'Experiment list - Runs'!L233</f>
        <v>5</v>
      </c>
      <c r="K233" s="3" t="str">
        <f>'Experiment list - Runs'!M233</f>
        <v>1</v>
      </c>
      <c r="L233" s="3">
        <f>'Experiment list - Runs'!N233</f>
        <v>1</v>
      </c>
      <c r="M233" s="9">
        <f>'Experiment list - Runs'!O233</f>
        <v>5</v>
      </c>
      <c r="N233" s="9">
        <f>'Experiment list - Runs'!P233</f>
        <v>232</v>
      </c>
      <c r="O233" s="232">
        <f>M233*(INDEX('CCSM4 PEhrs-yr'!$B$2:$D$10, MATCH(G233,'CCSM4 PEhrs-yr'!$A$2:$A$10,0), MATCH(H233,'CCSM4 PEhrs-yr'!$B$1:$D$1,0)))/1000</f>
        <v>4.2</v>
      </c>
      <c r="P233" s="235">
        <f>M233/(INDEX('CCSM4 yrs-day'!$B$2:$D$10, MATCH(G233,'CCSM4 yrs-day'!$A$2:$A$10,0), MATCH(H233,'CCSM4 yrs-day'!$B$1:$D$1,0)))</f>
        <v>0.33333333333333331</v>
      </c>
    </row>
    <row r="234" spans="1:16" ht="13">
      <c r="A234" s="8" t="str">
        <f>'Experiment list - Runs'!A234</f>
        <v>LT</v>
      </c>
      <c r="B234" s="3" t="str">
        <f>'Experiment list - Runs'!B234</f>
        <v>tier1</v>
      </c>
      <c r="C234" s="3" t="str">
        <f>'Experiment list - Runs'!C234</f>
        <v>7.1</v>
      </c>
      <c r="D234" s="3">
        <f>'Experiment list - Runs'!D234</f>
        <v>1</v>
      </c>
      <c r="E234" s="2" t="str">
        <f>'Experiment list - Runs'!E234</f>
        <v>Historical (natural-only)</v>
      </c>
      <c r="F234" s="3" t="str">
        <f>'Experiment list - Runs'!H234</f>
        <v>CCWG/Meehl</v>
      </c>
      <c r="G234" s="3" t="str">
        <f>'Experiment list - Runs'!I234</f>
        <v>1x1CN</v>
      </c>
      <c r="H234" s="3" t="str">
        <f>'Experiment list - Runs'!J234</f>
        <v>NERSC</v>
      </c>
      <c r="I234" s="3">
        <f>'Experiment list - Runs'!K234</f>
        <v>1850</v>
      </c>
      <c r="J234" s="3">
        <f>'Experiment list - Runs'!L234</f>
        <v>2005</v>
      </c>
      <c r="K234" s="3" t="str">
        <f>'Experiment list - Runs'!M234</f>
        <v>1</v>
      </c>
      <c r="L234" s="3">
        <f>'Experiment list - Runs'!N234</f>
        <v>1</v>
      </c>
      <c r="M234" s="9">
        <f>'Experiment list - Runs'!O234</f>
        <v>156</v>
      </c>
      <c r="N234" s="9">
        <f>'Experiment list - Runs'!P234</f>
        <v>233</v>
      </c>
      <c r="O234" s="232">
        <f>M234*(INDEX('CCSM4 PEhrs-yr'!$B$2:$D$10, MATCH(G234,'CCSM4 PEhrs-yr'!$A$2:$A$10,0), MATCH(H234,'CCSM4 PEhrs-yr'!$B$1:$D$1,0)))/1000</f>
        <v>0</v>
      </c>
      <c r="P234" s="235" t="e">
        <f>M234/(INDEX('CCSM4 yrs-day'!$B$2:$D$10, MATCH(G234,'CCSM4 yrs-day'!$A$2:$A$10,0), MATCH(H234,'CCSM4 yrs-day'!$B$1:$D$1,0)))</f>
        <v>#DIV/0!</v>
      </c>
    </row>
    <row r="235" spans="1:16" ht="13">
      <c r="A235" s="8" t="str">
        <f>'Experiment list - Runs'!A235</f>
        <v>LT</v>
      </c>
      <c r="B235" s="3" t="str">
        <f>'Experiment list - Runs'!B235</f>
        <v>tier1</v>
      </c>
      <c r="C235" s="3" t="str">
        <f>'Experiment list - Runs'!C235</f>
        <v>7.2</v>
      </c>
      <c r="D235" s="3">
        <f>'Experiment list - Runs'!D235</f>
        <v>1</v>
      </c>
      <c r="E235" s="2" t="str">
        <f>'Experiment list - Runs'!E235</f>
        <v>Historical (GHG-only)</v>
      </c>
      <c r="F235" s="3" t="str">
        <f>'Experiment list - Runs'!H235</f>
        <v>CCWG/Meehl</v>
      </c>
      <c r="G235" s="3" t="str">
        <f>'Experiment list - Runs'!I235</f>
        <v>1x1CN</v>
      </c>
      <c r="H235" s="3" t="str">
        <f>'Experiment list - Runs'!J235</f>
        <v>NERSC</v>
      </c>
      <c r="I235" s="3">
        <f>'Experiment list - Runs'!K235</f>
        <v>1850</v>
      </c>
      <c r="J235" s="3">
        <f>'Experiment list - Runs'!L235</f>
        <v>2005</v>
      </c>
      <c r="K235" s="3" t="str">
        <f>'Experiment list - Runs'!M235</f>
        <v>1</v>
      </c>
      <c r="L235" s="3">
        <f>'Experiment list - Runs'!N235</f>
        <v>1</v>
      </c>
      <c r="M235" s="9">
        <f>'Experiment list - Runs'!O235</f>
        <v>156</v>
      </c>
      <c r="N235" s="9">
        <f>'Experiment list - Runs'!P235</f>
        <v>234</v>
      </c>
      <c r="O235" s="232">
        <f>M235*(INDEX('CCSM4 PEhrs-yr'!$B$2:$D$10, MATCH(G235,'CCSM4 PEhrs-yr'!$A$2:$A$10,0), MATCH(H235,'CCSM4 PEhrs-yr'!$B$1:$D$1,0)))/1000</f>
        <v>0</v>
      </c>
      <c r="P235" s="235" t="e">
        <f>M235/(INDEX('CCSM4 yrs-day'!$B$2:$D$10, MATCH(G235,'CCSM4 yrs-day'!$A$2:$A$10,0), MATCH(H235,'CCSM4 yrs-day'!$B$1:$D$1,0)))</f>
        <v>#DIV/0!</v>
      </c>
    </row>
    <row r="236" spans="1:16" ht="13">
      <c r="A236" s="8" t="str">
        <f>'Experiment list - Runs'!A236</f>
        <v>LT</v>
      </c>
      <c r="B236" s="3" t="str">
        <f>'Experiment list - Runs'!B236</f>
        <v>tier2</v>
      </c>
      <c r="C236" s="3" t="str">
        <f>'Experiment list - Runs'!C236</f>
        <v>3.6-X</v>
      </c>
      <c r="D236" s="3">
        <f>'Experiment list - Runs'!D236</f>
        <v>1</v>
      </c>
      <c r="E236" s="2" t="str">
        <f>'Experiment list - Runs'!E236</f>
        <v>Last millennium (850-1850)</v>
      </c>
      <c r="F236" s="3" t="str">
        <f>'Experiment list - Runs'!H236</f>
        <v>CVWG/Tribbia</v>
      </c>
      <c r="G236" s="3" t="str">
        <f>'Experiment list - Runs'!I236</f>
        <v>1x1noCN</v>
      </c>
      <c r="H236" s="3" t="str">
        <f>'Experiment list - Runs'!J236</f>
        <v>NCAR</v>
      </c>
      <c r="I236" s="3">
        <f>'Experiment list - Runs'!K236</f>
        <v>850</v>
      </c>
      <c r="J236" s="3">
        <f>'Experiment list - Runs'!L236</f>
        <v>1850</v>
      </c>
      <c r="K236" s="3" t="str">
        <f>'Experiment list - Runs'!M236</f>
        <v>1</v>
      </c>
      <c r="L236" s="3">
        <f>'Experiment list - Runs'!N236</f>
        <v>1</v>
      </c>
      <c r="M236" s="9">
        <f>'Experiment list - Runs'!O236</f>
        <v>1000</v>
      </c>
      <c r="N236" s="9">
        <f>'Experiment list - Runs'!P236</f>
        <v>235</v>
      </c>
      <c r="O236" s="232">
        <f>M236*(INDEX('CCSM4 PEhrs-yr'!$B$2:$D$10, MATCH(G236,'CCSM4 PEhrs-yr'!$A$2:$A$10,0), MATCH(H236,'CCSM4 PEhrs-yr'!$B$1:$D$1,0)))/1000</f>
        <v>582</v>
      </c>
      <c r="P236" s="235">
        <f>M236/(INDEX('CCSM4 yrs-day'!$B$2:$D$10, MATCH(G236,'CCSM4 yrs-day'!$A$2:$A$10,0), MATCH(H236,'CCSM4 yrs-day'!$B$1:$D$1,0)))</f>
        <v>67.430883344571811</v>
      </c>
    </row>
    <row r="237" spans="1:16" ht="13">
      <c r="A237" s="8" t="str">
        <f>'Experiment list - Runs'!A237</f>
        <v>LT</v>
      </c>
      <c r="B237" s="3" t="str">
        <f>'Experiment list - Runs'!B237</f>
        <v>tier2</v>
      </c>
      <c r="C237" s="3" t="str">
        <f>'Experiment list - Runs'!C237</f>
        <v>4.2-XL</v>
      </c>
      <c r="D237" s="3">
        <f>'Experiment list - Runs'!D237</f>
        <v>1</v>
      </c>
      <c r="E237" s="2" t="str">
        <f>'Experiment list - Runs'!E237</f>
        <v>Extend RCP 8.5 to 2300</v>
      </c>
      <c r="F237" s="3" t="str">
        <f>'Experiment list - Runs'!H237</f>
        <v>CCWG/Meehl</v>
      </c>
      <c r="G237" s="3" t="str">
        <f>'Experiment list - Runs'!I237</f>
        <v>1x1noCN</v>
      </c>
      <c r="H237" s="3" t="str">
        <f>'Experiment list - Runs'!J237</f>
        <v>NCAR</v>
      </c>
      <c r="I237" s="3">
        <f>'Experiment list - Runs'!K237</f>
        <v>2100</v>
      </c>
      <c r="J237" s="3">
        <f>'Experiment list - Runs'!L237</f>
        <v>2300</v>
      </c>
      <c r="K237" s="3" t="str">
        <f>'Experiment list - Runs'!M237</f>
        <v>1</v>
      </c>
      <c r="L237" s="3">
        <f>'Experiment list - Runs'!N237</f>
        <v>1</v>
      </c>
      <c r="M237" s="9">
        <f>'Experiment list - Runs'!O237</f>
        <v>201</v>
      </c>
      <c r="N237" s="9">
        <f>'Experiment list - Runs'!P237</f>
        <v>236</v>
      </c>
      <c r="O237" s="232">
        <f>M237*(INDEX('CCSM4 PEhrs-yr'!$B$2:$D$10, MATCH(G237,'CCSM4 PEhrs-yr'!$A$2:$A$10,0), MATCH(H237,'CCSM4 PEhrs-yr'!$B$1:$D$1,0)))/1000</f>
        <v>116.982</v>
      </c>
      <c r="P237" s="235">
        <f>M237/(INDEX('CCSM4 yrs-day'!$B$2:$D$10, MATCH(G237,'CCSM4 yrs-day'!$A$2:$A$10,0), MATCH(H237,'CCSM4 yrs-day'!$B$1:$D$1,0)))</f>
        <v>13.553607552258935</v>
      </c>
    </row>
    <row r="238" spans="1:16" ht="13">
      <c r="A238" s="8" t="str">
        <f>'Experiment list - Runs'!A238</f>
        <v>LT</v>
      </c>
      <c r="B238" s="3" t="str">
        <f>'Experiment list - Runs'!B238</f>
        <v>tier2</v>
      </c>
      <c r="C238" s="3" t="str">
        <f>'Experiment list - Runs'!C238</f>
        <v>4.3-XL</v>
      </c>
      <c r="D238" s="3">
        <f>'Experiment list - Runs'!D238</f>
        <v>1</v>
      </c>
      <c r="E238" s="2" t="str">
        <f>'Experiment list - Runs'!E238</f>
        <v>Extend RCP 2.7 to 2300</v>
      </c>
      <c r="F238" s="3" t="str">
        <f>'Experiment list - Runs'!H238</f>
        <v>CCWG/Meehl</v>
      </c>
      <c r="G238" s="3" t="str">
        <f>'Experiment list - Runs'!I238</f>
        <v>1x1noCN</v>
      </c>
      <c r="H238" s="3" t="str">
        <f>'Experiment list - Runs'!J238</f>
        <v>NCAR</v>
      </c>
      <c r="I238" s="3">
        <f>'Experiment list - Runs'!K238</f>
        <v>2100</v>
      </c>
      <c r="J238" s="3">
        <f>'Experiment list - Runs'!L238</f>
        <v>2300</v>
      </c>
      <c r="K238" s="3" t="str">
        <f>'Experiment list - Runs'!M238</f>
        <v>1</v>
      </c>
      <c r="L238" s="3">
        <f>'Experiment list - Runs'!N238</f>
        <v>1</v>
      </c>
      <c r="M238" s="9">
        <f>'Experiment list - Runs'!O238</f>
        <v>201</v>
      </c>
      <c r="N238" s="9">
        <f>'Experiment list - Runs'!P238</f>
        <v>237</v>
      </c>
      <c r="O238" s="232">
        <f>M238*(INDEX('CCSM4 PEhrs-yr'!$B$2:$D$10, MATCH(G238,'CCSM4 PEhrs-yr'!$A$2:$A$10,0), MATCH(H238,'CCSM4 PEhrs-yr'!$B$1:$D$1,0)))/1000</f>
        <v>116.982</v>
      </c>
      <c r="P238" s="235">
        <f>M238/(INDEX('CCSM4 yrs-day'!$B$2:$D$10, MATCH(G238,'CCSM4 yrs-day'!$A$2:$A$10,0), MATCH(H238,'CCSM4 yrs-day'!$B$1:$D$1,0)))</f>
        <v>13.553607552258935</v>
      </c>
    </row>
    <row r="239" spans="1:16" ht="13">
      <c r="A239" s="8" t="str">
        <f>'Experiment list - Runs'!A239</f>
        <v>LT</v>
      </c>
      <c r="B239" s="3" t="str">
        <f>'Experiment list - Runs'!B239</f>
        <v>tier2</v>
      </c>
      <c r="C239" s="3" t="str">
        <f>'Experiment list - Runs'!C239</f>
        <v>5.4-2</v>
      </c>
      <c r="D239" s="3">
        <f>'Experiment list - Runs'!D239</f>
        <v>1</v>
      </c>
      <c r="E239" s="2" t="str">
        <f>'Experiment list - Runs'!E239</f>
        <v>Carbon-climate feedback, “realistic” pathway</v>
      </c>
      <c r="F239" s="3" t="str">
        <f>'Experiment list - Runs'!H239</f>
        <v>CCWG/Meehl</v>
      </c>
      <c r="G239" s="3" t="str">
        <f>'Experiment list - Runs'!I239</f>
        <v>1x1CN</v>
      </c>
      <c r="H239" s="3" t="str">
        <f>'Experiment list - Runs'!J239</f>
        <v>NCAR</v>
      </c>
      <c r="I239" s="3">
        <f>'Experiment list - Runs'!K239</f>
        <v>0</v>
      </c>
      <c r="J239" s="3">
        <f>'Experiment list - Runs'!L239</f>
        <v>251</v>
      </c>
      <c r="K239" s="3" t="str">
        <f>'Experiment list - Runs'!M239</f>
        <v>1</v>
      </c>
      <c r="L239" s="3">
        <f>'Experiment list - Runs'!N239</f>
        <v>1</v>
      </c>
      <c r="M239" s="9">
        <f>'Experiment list - Runs'!O239</f>
        <v>251</v>
      </c>
      <c r="N239" s="9">
        <f>'Experiment list - Runs'!P239</f>
        <v>238</v>
      </c>
      <c r="O239" s="232">
        <f>M239*(INDEX('CCSM4 PEhrs-yr'!$B$2:$D$10, MATCH(G239,'CCSM4 PEhrs-yr'!$A$2:$A$10,0), MATCH(H239,'CCSM4 PEhrs-yr'!$B$1:$D$1,0)))/1000</f>
        <v>210.84</v>
      </c>
      <c r="P239" s="235">
        <f>M239/(INDEX('CCSM4 yrs-day'!$B$2:$D$10, MATCH(G239,'CCSM4 yrs-day'!$A$2:$A$10,0), MATCH(H239,'CCSM4 yrs-day'!$B$1:$D$1,0)))</f>
        <v>16.733333333333334</v>
      </c>
    </row>
    <row r="240" spans="1:16" ht="13">
      <c r="A240" s="8" t="str">
        <f>'Experiment list - Runs'!A240</f>
        <v>LT</v>
      </c>
      <c r="B240" s="3" t="str">
        <f>'Experiment list - Runs'!B240</f>
        <v>tier2</v>
      </c>
      <c r="C240" s="3" t="str">
        <f>'Experiment list - Runs'!C240</f>
        <v>5.4-2</v>
      </c>
      <c r="D240" s="3">
        <f>'Experiment list - Runs'!D240</f>
        <v>2</v>
      </c>
      <c r="E240" s="2" t="str">
        <f>'Experiment list - Runs'!E240</f>
        <v>Carbon-climate feedback, “realistic” pathway</v>
      </c>
      <c r="F240" s="3" t="str">
        <f>'Experiment list - Runs'!H240</f>
        <v>CCWG/Meehl</v>
      </c>
      <c r="G240" s="3" t="str">
        <f>'Experiment list - Runs'!I240</f>
        <v>1x1CN</v>
      </c>
      <c r="H240" s="3" t="str">
        <f>'Experiment list - Runs'!J240</f>
        <v>NCAR</v>
      </c>
      <c r="I240" s="3">
        <f>'Experiment list - Runs'!K240</f>
        <v>0</v>
      </c>
      <c r="J240" s="3">
        <f>'Experiment list - Runs'!L240</f>
        <v>251</v>
      </c>
      <c r="K240" s="3" t="str">
        <f>'Experiment list - Runs'!M240</f>
        <v>1</v>
      </c>
      <c r="L240" s="3">
        <f>'Experiment list - Runs'!N240</f>
        <v>1</v>
      </c>
      <c r="M240" s="9">
        <f>'Experiment list - Runs'!O240</f>
        <v>251</v>
      </c>
      <c r="N240" s="9">
        <f>'Experiment list - Runs'!P240</f>
        <v>239</v>
      </c>
      <c r="O240" s="232">
        <f>M240*(INDEX('CCSM4 PEhrs-yr'!$B$2:$D$10, MATCH(G240,'CCSM4 PEhrs-yr'!$A$2:$A$10,0), MATCH(H240,'CCSM4 PEhrs-yr'!$B$1:$D$1,0)))/1000</f>
        <v>210.84</v>
      </c>
      <c r="P240" s="235">
        <f>M240/(INDEX('CCSM4 yrs-day'!$B$2:$D$10, MATCH(G240,'CCSM4 yrs-day'!$A$2:$A$10,0), MATCH(H240,'CCSM4 yrs-day'!$B$1:$D$1,0)))</f>
        <v>16.733333333333334</v>
      </c>
    </row>
    <row r="241" spans="1:16" ht="13">
      <c r="A241" s="8" t="str">
        <f>'Experiment list - Runs'!A241</f>
        <v>LT</v>
      </c>
      <c r="B241" s="3" t="str">
        <f>'Experiment list - Runs'!B241</f>
        <v>tier2</v>
      </c>
      <c r="C241" s="3" t="str">
        <f>'Experiment list - Runs'!C241</f>
        <v>5.4-2</v>
      </c>
      <c r="D241" s="3">
        <f>'Experiment list - Runs'!D241</f>
        <v>3</v>
      </c>
      <c r="E241" s="2" t="str">
        <f>'Experiment list - Runs'!E241</f>
        <v>Carbon-climate feedback, “realistic” pathway</v>
      </c>
      <c r="F241" s="3" t="str">
        <f>'Experiment list - Runs'!H241</f>
        <v>CCWG/Meehl</v>
      </c>
      <c r="G241" s="3" t="str">
        <f>'Experiment list - Runs'!I241</f>
        <v>1x1CN</v>
      </c>
      <c r="H241" s="3" t="str">
        <f>'Experiment list - Runs'!J241</f>
        <v>NCAR</v>
      </c>
      <c r="I241" s="3">
        <f>'Experiment list - Runs'!K241</f>
        <v>0</v>
      </c>
      <c r="J241" s="3">
        <f>'Experiment list - Runs'!L241</f>
        <v>251</v>
      </c>
      <c r="K241" s="3" t="str">
        <f>'Experiment list - Runs'!M241</f>
        <v>1</v>
      </c>
      <c r="L241" s="3">
        <f>'Experiment list - Runs'!N241</f>
        <v>1</v>
      </c>
      <c r="M241" s="9">
        <f>'Experiment list - Runs'!O241</f>
        <v>251</v>
      </c>
      <c r="N241" s="9">
        <f>'Experiment list - Runs'!P241</f>
        <v>240</v>
      </c>
      <c r="O241" s="232">
        <f>M241*(INDEX('CCSM4 PEhrs-yr'!$B$2:$D$10, MATCH(G241,'CCSM4 PEhrs-yr'!$A$2:$A$10,0), MATCH(H241,'CCSM4 PEhrs-yr'!$B$1:$D$1,0)))/1000</f>
        <v>210.84</v>
      </c>
      <c r="P241" s="235">
        <f>M241/(INDEX('CCSM4 yrs-day'!$B$2:$D$10, MATCH(G241,'CCSM4 yrs-day'!$A$2:$A$10,0), MATCH(H241,'CCSM4 yrs-day'!$B$1:$D$1,0)))</f>
        <v>16.733333333333334</v>
      </c>
    </row>
    <row r="242" spans="1:16" ht="13">
      <c r="A242" s="8" t="str">
        <f>'Experiment list - Runs'!A242</f>
        <v>LT</v>
      </c>
      <c r="B242" s="3" t="str">
        <f>'Experiment list - Runs'!B242</f>
        <v>tier2</v>
      </c>
      <c r="C242" s="3" t="str">
        <f>'Experiment list - Runs'!C242</f>
        <v>5.4-2</v>
      </c>
      <c r="D242" s="3">
        <f>'Experiment list - Runs'!D242</f>
        <v>4</v>
      </c>
      <c r="E242" s="2" t="str">
        <f>'Experiment list - Runs'!E242</f>
        <v>Carbon-climate feedback, “realistic” pathway</v>
      </c>
      <c r="F242" s="3" t="str">
        <f>'Experiment list - Runs'!H242</f>
        <v>CCWG/Meehl</v>
      </c>
      <c r="G242" s="3" t="str">
        <f>'Experiment list - Runs'!I242</f>
        <v>1x1CN</v>
      </c>
      <c r="H242" s="3" t="str">
        <f>'Experiment list - Runs'!J242</f>
        <v>NCAR</v>
      </c>
      <c r="I242" s="3">
        <f>'Experiment list - Runs'!K242</f>
        <v>0</v>
      </c>
      <c r="J242" s="3">
        <f>'Experiment list - Runs'!L242</f>
        <v>251</v>
      </c>
      <c r="K242" s="3" t="str">
        <f>'Experiment list - Runs'!M242</f>
        <v>1</v>
      </c>
      <c r="L242" s="3">
        <f>'Experiment list - Runs'!N242</f>
        <v>1</v>
      </c>
      <c r="M242" s="9">
        <f>'Experiment list - Runs'!O242</f>
        <v>251</v>
      </c>
      <c r="N242" s="9">
        <f>'Experiment list - Runs'!P242</f>
        <v>241</v>
      </c>
      <c r="O242" s="232">
        <f>M242*(INDEX('CCSM4 PEhrs-yr'!$B$2:$D$10, MATCH(G242,'CCSM4 PEhrs-yr'!$A$2:$A$10,0), MATCH(H242,'CCSM4 PEhrs-yr'!$B$1:$D$1,0)))/1000</f>
        <v>210.84</v>
      </c>
      <c r="P242" s="235">
        <f>M242/(INDEX('CCSM4 yrs-day'!$B$2:$D$10, MATCH(G242,'CCSM4 yrs-day'!$A$2:$A$10,0), MATCH(H242,'CCSM4 yrs-day'!$B$1:$D$1,0)))</f>
        <v>16.733333333333334</v>
      </c>
    </row>
    <row r="243" spans="1:16" ht="13">
      <c r="A243" s="8" t="str">
        <f>'Experiment list - Runs'!A243</f>
        <v>LT</v>
      </c>
      <c r="B243" s="3" t="str">
        <f>'Experiment list - Runs'!B243</f>
        <v>tier2</v>
      </c>
      <c r="C243" s="3" t="str">
        <f>'Experiment list - Runs'!C243</f>
        <v>5.4-2</v>
      </c>
      <c r="D243" s="3">
        <f>'Experiment list - Runs'!D243</f>
        <v>5</v>
      </c>
      <c r="E243" s="2" t="str">
        <f>'Experiment list - Runs'!E243</f>
        <v>Carbon-climate feedback, “realistic” pathway</v>
      </c>
      <c r="F243" s="3" t="str">
        <f>'Experiment list - Runs'!H243</f>
        <v>CCWG/Meehl</v>
      </c>
      <c r="G243" s="3" t="str">
        <f>'Experiment list - Runs'!I243</f>
        <v>1x1CN</v>
      </c>
      <c r="H243" s="3" t="str">
        <f>'Experiment list - Runs'!J243</f>
        <v>NCAR</v>
      </c>
      <c r="I243" s="3">
        <f>'Experiment list - Runs'!K243</f>
        <v>0</v>
      </c>
      <c r="J243" s="3">
        <f>'Experiment list - Runs'!L243</f>
        <v>251</v>
      </c>
      <c r="K243" s="3" t="str">
        <f>'Experiment list - Runs'!M243</f>
        <v>1</v>
      </c>
      <c r="L243" s="3">
        <f>'Experiment list - Runs'!N243</f>
        <v>1</v>
      </c>
      <c r="M243" s="9">
        <f>'Experiment list - Runs'!O243</f>
        <v>251</v>
      </c>
      <c r="N243" s="9">
        <f>'Experiment list - Runs'!P243</f>
        <v>242</v>
      </c>
      <c r="O243" s="232">
        <f>M243*(INDEX('CCSM4 PEhrs-yr'!$B$2:$D$10, MATCH(G243,'CCSM4 PEhrs-yr'!$A$2:$A$10,0), MATCH(H243,'CCSM4 PEhrs-yr'!$B$1:$D$1,0)))/1000</f>
        <v>210.84</v>
      </c>
      <c r="P243" s="235">
        <f>M243/(INDEX('CCSM4 yrs-day'!$B$2:$D$10, MATCH(G243,'CCSM4 yrs-day'!$A$2:$A$10,0), MATCH(H243,'CCSM4 yrs-day'!$B$1:$D$1,0)))</f>
        <v>16.733333333333334</v>
      </c>
    </row>
    <row r="244" spans="1:16" ht="13">
      <c r="A244" s="8" t="str">
        <f>'Experiment list - Runs'!A244</f>
        <v>LT</v>
      </c>
      <c r="B244" s="3" t="str">
        <f>'Experiment list - Runs'!B244</f>
        <v>tier2</v>
      </c>
      <c r="C244" s="3" t="str">
        <f>'Experiment list - Runs'!C244</f>
        <v>6.7c</v>
      </c>
      <c r="D244" s="3">
        <f>'Experiment list - Runs'!D244</f>
        <v>1</v>
      </c>
      <c r="E244" s="2" t="str">
        <f>'Experiment list - Runs'!E244</f>
        <v>Aqua Planet (+4K)</v>
      </c>
      <c r="F244" s="3" t="str">
        <f>'Experiment list - Runs'!H244</f>
        <v>AMWG/Teng</v>
      </c>
      <c r="G244" s="3" t="str">
        <f>'Experiment list - Runs'!I244</f>
        <v>1x1CN</v>
      </c>
      <c r="H244" s="3" t="str">
        <f>'Experiment list - Runs'!J244</f>
        <v>NCAR</v>
      </c>
      <c r="I244" s="3">
        <f>'Experiment list - Runs'!K244</f>
        <v>1</v>
      </c>
      <c r="J244" s="3">
        <f>'Experiment list - Runs'!L244</f>
        <v>5</v>
      </c>
      <c r="K244" s="3" t="str">
        <f>'Experiment list - Runs'!M244</f>
        <v>1</v>
      </c>
      <c r="L244" s="3">
        <f>'Experiment list - Runs'!N244</f>
        <v>1</v>
      </c>
      <c r="M244" s="9">
        <f>'Experiment list - Runs'!O244</f>
        <v>5</v>
      </c>
      <c r="N244" s="9">
        <f>'Experiment list - Runs'!P244</f>
        <v>243</v>
      </c>
      <c r="O244" s="232">
        <f>M244*(INDEX('CCSM4 PEhrs-yr'!$B$2:$D$10, MATCH(G244,'CCSM4 PEhrs-yr'!$A$2:$A$10,0), MATCH(H244,'CCSM4 PEhrs-yr'!$B$1:$D$1,0)))/1000</f>
        <v>4.2</v>
      </c>
      <c r="P244" s="235">
        <f>M244/(INDEX('CCSM4 yrs-day'!$B$2:$D$10, MATCH(G244,'CCSM4 yrs-day'!$A$2:$A$10,0), MATCH(H244,'CCSM4 yrs-day'!$B$1:$D$1,0)))</f>
        <v>0.33333333333333331</v>
      </c>
    </row>
    <row r="245" spans="1:16" ht="13">
      <c r="A245" s="8" t="str">
        <f>'Experiment list - Runs'!A245</f>
        <v>LT</v>
      </c>
      <c r="B245" s="3" t="str">
        <f>'Experiment list - Runs'!B245</f>
        <v>tier2</v>
      </c>
      <c r="C245" s="3" t="str">
        <f>'Experiment list - Runs'!C245</f>
        <v>6.8</v>
      </c>
      <c r="D245" s="3">
        <f>'Experiment list - Runs'!D245</f>
        <v>1</v>
      </c>
      <c r="E245" s="2" t="str">
        <f>'Experiment list - Runs'!E245</f>
        <v>Uniform SST change (clouds)</v>
      </c>
      <c r="F245" s="3" t="str">
        <f>'Experiment list - Runs'!H245</f>
        <v>AMWG/Teng</v>
      </c>
      <c r="G245" s="3" t="str">
        <f>'Experiment list - Runs'!I245</f>
        <v>1x1CN</v>
      </c>
      <c r="H245" s="3" t="str">
        <f>'Experiment list - Runs'!J245</f>
        <v>NCAR</v>
      </c>
      <c r="I245" s="3">
        <f>'Experiment list - Runs'!K245</f>
        <v>1979</v>
      </c>
      <c r="J245" s="3">
        <f>'Experiment list - Runs'!L245</f>
        <v>2008</v>
      </c>
      <c r="K245" s="3" t="str">
        <f>'Experiment list - Runs'!M245</f>
        <v>1</v>
      </c>
      <c r="L245" s="3">
        <f>'Experiment list - Runs'!N245</f>
        <v>1</v>
      </c>
      <c r="M245" s="9">
        <f>'Experiment list - Runs'!O245</f>
        <v>30</v>
      </c>
      <c r="N245" s="9">
        <f>'Experiment list - Runs'!P245</f>
        <v>244</v>
      </c>
      <c r="O245" s="232">
        <f>M245*(INDEX('CCSM4 PEhrs-yr'!$B$2:$D$10, MATCH(G245,'CCSM4 PEhrs-yr'!$A$2:$A$10,0), MATCH(H245,'CCSM4 PEhrs-yr'!$B$1:$D$1,0)))/1000</f>
        <v>25.2</v>
      </c>
      <c r="P245" s="235">
        <f>M245/(INDEX('CCSM4 yrs-day'!$B$2:$D$10, MATCH(G245,'CCSM4 yrs-day'!$A$2:$A$10,0), MATCH(H245,'CCSM4 yrs-day'!$B$1:$D$1,0)))</f>
        <v>2</v>
      </c>
    </row>
    <row r="246" spans="1:16" ht="13">
      <c r="A246" s="8" t="str">
        <f>'Experiment list - Runs'!A246</f>
        <v>LT</v>
      </c>
      <c r="B246" s="3" t="str">
        <f>'Experiment list - Runs'!B246</f>
        <v>tier2</v>
      </c>
      <c r="C246" s="3" t="str">
        <f>'Experiment list - Runs'!C246</f>
        <v>7.1-E</v>
      </c>
      <c r="D246" s="3">
        <f>'Experiment list - Runs'!D246</f>
        <v>1</v>
      </c>
      <c r="E246" s="2" t="str">
        <f>'Experiment list - Runs'!E246</f>
        <v>Add'l historical (natural-only)</v>
      </c>
      <c r="F246" s="3" t="str">
        <f>'Experiment list - Runs'!H246</f>
        <v>CCWG/Meehl</v>
      </c>
      <c r="G246" s="3" t="str">
        <f>'Experiment list - Runs'!I246</f>
        <v>1x1noCN</v>
      </c>
      <c r="H246" s="3" t="str">
        <f>'Experiment list - Runs'!J246</f>
        <v>NERSC</v>
      </c>
      <c r="I246" s="3">
        <f>'Experiment list - Runs'!K246</f>
        <v>1850</v>
      </c>
      <c r="J246" s="3">
        <f>'Experiment list - Runs'!L246</f>
        <v>2005</v>
      </c>
      <c r="K246" s="3" t="str">
        <f>'Experiment list - Runs'!M246</f>
        <v>1</v>
      </c>
      <c r="L246" s="3">
        <f>'Experiment list - Runs'!N246</f>
        <v>1</v>
      </c>
      <c r="M246" s="9">
        <f>'Experiment list - Runs'!O246</f>
        <v>156</v>
      </c>
      <c r="N246" s="9">
        <f>'Experiment list - Runs'!P246</f>
        <v>245</v>
      </c>
      <c r="O246" s="232">
        <f>M246*(INDEX('CCSM4 PEhrs-yr'!$B$2:$D$10, MATCH(G246,'CCSM4 PEhrs-yr'!$A$2:$A$10,0), MATCH(H246,'CCSM4 PEhrs-yr'!$B$1:$D$1,0)))/1000</f>
        <v>0</v>
      </c>
      <c r="P246" s="235" t="e">
        <f>M246/(INDEX('CCSM4 yrs-day'!$B$2:$D$10, MATCH(G246,'CCSM4 yrs-day'!$A$2:$A$10,0), MATCH(H246,'CCSM4 yrs-day'!$B$1:$D$1,0)))</f>
        <v>#DIV/0!</v>
      </c>
    </row>
    <row r="247" spans="1:16" ht="13">
      <c r="A247" s="8" t="str">
        <f>'Experiment list - Runs'!A247</f>
        <v>LT</v>
      </c>
      <c r="B247" s="3" t="str">
        <f>'Experiment list - Runs'!B247</f>
        <v>tier2</v>
      </c>
      <c r="C247" s="3" t="str">
        <f>'Experiment list - Runs'!C247</f>
        <v>7.1-E</v>
      </c>
      <c r="D247" s="3">
        <f>'Experiment list - Runs'!D247</f>
        <v>2</v>
      </c>
      <c r="E247" s="2" t="str">
        <f>'Experiment list - Runs'!E247</f>
        <v>Add'l historical (natural-only)</v>
      </c>
      <c r="F247" s="3" t="str">
        <f>'Experiment list - Runs'!H247</f>
        <v>CCWG/Meehl</v>
      </c>
      <c r="G247" s="3" t="str">
        <f>'Experiment list - Runs'!I247</f>
        <v>1x1noCN</v>
      </c>
      <c r="H247" s="3" t="str">
        <f>'Experiment list - Runs'!J247</f>
        <v>NERSC</v>
      </c>
      <c r="I247" s="3">
        <f>'Experiment list - Runs'!K247</f>
        <v>1850</v>
      </c>
      <c r="J247" s="3">
        <f>'Experiment list - Runs'!L247</f>
        <v>2005</v>
      </c>
      <c r="K247" s="3" t="str">
        <f>'Experiment list - Runs'!M247</f>
        <v>1</v>
      </c>
      <c r="L247" s="3">
        <f>'Experiment list - Runs'!N247</f>
        <v>1</v>
      </c>
      <c r="M247" s="9">
        <f>'Experiment list - Runs'!O247</f>
        <v>156</v>
      </c>
      <c r="N247" s="9">
        <f>'Experiment list - Runs'!P247</f>
        <v>246</v>
      </c>
      <c r="O247" s="232">
        <f>M247*(INDEX('CCSM4 PEhrs-yr'!$B$2:$D$10, MATCH(G247,'CCSM4 PEhrs-yr'!$A$2:$A$10,0), MATCH(H247,'CCSM4 PEhrs-yr'!$B$1:$D$1,0)))/1000</f>
        <v>0</v>
      </c>
      <c r="P247" s="235" t="e">
        <f>M247/(INDEX('CCSM4 yrs-day'!$B$2:$D$10, MATCH(G247,'CCSM4 yrs-day'!$A$2:$A$10,0), MATCH(H247,'CCSM4 yrs-day'!$B$1:$D$1,0)))</f>
        <v>#DIV/0!</v>
      </c>
    </row>
    <row r="248" spans="1:16" ht="13">
      <c r="A248" s="8" t="str">
        <f>'Experiment list - Runs'!A248</f>
        <v>LT</v>
      </c>
      <c r="B248" s="3" t="str">
        <f>'Experiment list - Runs'!B248</f>
        <v>tier2</v>
      </c>
      <c r="C248" s="3" t="str">
        <f>'Experiment list - Runs'!C248</f>
        <v>7.1-E</v>
      </c>
      <c r="D248" s="3">
        <f>'Experiment list - Runs'!D248</f>
        <v>3</v>
      </c>
      <c r="E248" s="2" t="str">
        <f>'Experiment list - Runs'!E248</f>
        <v>Add'l historical (natural-only)</v>
      </c>
      <c r="F248" s="3" t="str">
        <f>'Experiment list - Runs'!H248</f>
        <v>CCWG/Meehl</v>
      </c>
      <c r="G248" s="3" t="str">
        <f>'Experiment list - Runs'!I248</f>
        <v>1x1noCN</v>
      </c>
      <c r="H248" s="3" t="str">
        <f>'Experiment list - Runs'!J248</f>
        <v>NERSC</v>
      </c>
      <c r="I248" s="3">
        <f>'Experiment list - Runs'!K248</f>
        <v>1850</v>
      </c>
      <c r="J248" s="3">
        <f>'Experiment list - Runs'!L248</f>
        <v>2005</v>
      </c>
      <c r="K248" s="3" t="str">
        <f>'Experiment list - Runs'!M248</f>
        <v>1</v>
      </c>
      <c r="L248" s="3">
        <f>'Experiment list - Runs'!N248</f>
        <v>1</v>
      </c>
      <c r="M248" s="9">
        <f>'Experiment list - Runs'!O248</f>
        <v>156</v>
      </c>
      <c r="N248" s="9">
        <f>'Experiment list - Runs'!P248</f>
        <v>247</v>
      </c>
      <c r="O248" s="232">
        <f>M248*(INDEX('CCSM4 PEhrs-yr'!$B$2:$D$10, MATCH(G248,'CCSM4 PEhrs-yr'!$A$2:$A$10,0), MATCH(H248,'CCSM4 PEhrs-yr'!$B$1:$D$1,0)))/1000</f>
        <v>0</v>
      </c>
      <c r="P248" s="235" t="e">
        <f>M248/(INDEX('CCSM4 yrs-day'!$B$2:$D$10, MATCH(G248,'CCSM4 yrs-day'!$A$2:$A$10,0), MATCH(H248,'CCSM4 yrs-day'!$B$1:$D$1,0)))</f>
        <v>#DIV/0!</v>
      </c>
    </row>
    <row r="249" spans="1:16" ht="13">
      <c r="A249" s="8" t="str">
        <f>'Experiment list - Runs'!A249</f>
        <v>LT</v>
      </c>
      <c r="B249" s="3" t="str">
        <f>'Experiment list - Runs'!B249</f>
        <v>tier2</v>
      </c>
      <c r="C249" s="3" t="str">
        <f>'Experiment list - Runs'!C249</f>
        <v>7.1-E</v>
      </c>
      <c r="D249" s="3">
        <f>'Experiment list - Runs'!D249</f>
        <v>4</v>
      </c>
      <c r="E249" s="2" t="str">
        <f>'Experiment list - Runs'!E249</f>
        <v>Add'l historical (natural-only)</v>
      </c>
      <c r="F249" s="3" t="str">
        <f>'Experiment list - Runs'!H249</f>
        <v>CCWG/Meehl</v>
      </c>
      <c r="G249" s="3" t="str">
        <f>'Experiment list - Runs'!I249</f>
        <v>1x1noCN</v>
      </c>
      <c r="H249" s="3" t="str">
        <f>'Experiment list - Runs'!J249</f>
        <v>NERSC</v>
      </c>
      <c r="I249" s="3">
        <f>'Experiment list - Runs'!K249</f>
        <v>1850</v>
      </c>
      <c r="J249" s="3">
        <f>'Experiment list - Runs'!L249</f>
        <v>2005</v>
      </c>
      <c r="K249" s="3" t="str">
        <f>'Experiment list - Runs'!M249</f>
        <v>1</v>
      </c>
      <c r="L249" s="3">
        <f>'Experiment list - Runs'!N249</f>
        <v>1</v>
      </c>
      <c r="M249" s="9">
        <f>'Experiment list - Runs'!O249</f>
        <v>156</v>
      </c>
      <c r="N249" s="9">
        <f>'Experiment list - Runs'!P249</f>
        <v>248</v>
      </c>
      <c r="O249" s="232">
        <f>M249*(INDEX('CCSM4 PEhrs-yr'!$B$2:$D$10, MATCH(G249,'CCSM4 PEhrs-yr'!$A$2:$A$10,0), MATCH(H249,'CCSM4 PEhrs-yr'!$B$1:$D$1,0)))/1000</f>
        <v>0</v>
      </c>
      <c r="P249" s="235" t="e">
        <f>M249/(INDEX('CCSM4 yrs-day'!$B$2:$D$10, MATCH(G249,'CCSM4 yrs-day'!$A$2:$A$10,0), MATCH(H249,'CCSM4 yrs-day'!$B$1:$D$1,0)))</f>
        <v>#DIV/0!</v>
      </c>
    </row>
    <row r="250" spans="1:16" ht="13">
      <c r="A250" s="8" t="str">
        <f>'Experiment list - Runs'!A250</f>
        <v>LT</v>
      </c>
      <c r="B250" s="3" t="str">
        <f>'Experiment list - Runs'!B250</f>
        <v>tier2</v>
      </c>
      <c r="C250" s="3" t="str">
        <f>'Experiment list - Runs'!C250</f>
        <v>7.1-E</v>
      </c>
      <c r="D250" s="3">
        <f>'Experiment list - Runs'!D250</f>
        <v>5</v>
      </c>
      <c r="E250" s="2" t="str">
        <f>'Experiment list - Runs'!E250</f>
        <v>Add'l historical (natural-only)</v>
      </c>
      <c r="F250" s="3" t="str">
        <f>'Experiment list - Runs'!H250</f>
        <v>CCWG/Meehl</v>
      </c>
      <c r="G250" s="3" t="str">
        <f>'Experiment list - Runs'!I250</f>
        <v>1x1noCN</v>
      </c>
      <c r="H250" s="3" t="str">
        <f>'Experiment list - Runs'!J250</f>
        <v>NERSC</v>
      </c>
      <c r="I250" s="3">
        <f>'Experiment list - Runs'!K250</f>
        <v>1850</v>
      </c>
      <c r="J250" s="3">
        <f>'Experiment list - Runs'!L250</f>
        <v>2005</v>
      </c>
      <c r="K250" s="3" t="str">
        <f>'Experiment list - Runs'!M250</f>
        <v>1</v>
      </c>
      <c r="L250" s="3">
        <f>'Experiment list - Runs'!N250</f>
        <v>1</v>
      </c>
      <c r="M250" s="9">
        <f>'Experiment list - Runs'!O250</f>
        <v>156</v>
      </c>
      <c r="N250" s="9">
        <f>'Experiment list - Runs'!P250</f>
        <v>249</v>
      </c>
      <c r="O250" s="232">
        <f>M250*(INDEX('CCSM4 PEhrs-yr'!$B$2:$D$10, MATCH(G250,'CCSM4 PEhrs-yr'!$A$2:$A$10,0), MATCH(H250,'CCSM4 PEhrs-yr'!$B$1:$D$1,0)))/1000</f>
        <v>0</v>
      </c>
      <c r="P250" s="235" t="e">
        <f>M250/(INDEX('CCSM4 yrs-day'!$B$2:$D$10, MATCH(G250,'CCSM4 yrs-day'!$A$2:$A$10,0), MATCH(H250,'CCSM4 yrs-day'!$B$1:$D$1,0)))</f>
        <v>#DIV/0!</v>
      </c>
    </row>
    <row r="251" spans="1:16" ht="13">
      <c r="A251" s="8" t="str">
        <f>'Experiment list - Runs'!A251</f>
        <v>LT</v>
      </c>
      <c r="B251" s="3" t="str">
        <f>'Experiment list - Runs'!B251</f>
        <v>tier2</v>
      </c>
      <c r="C251" s="3" t="str">
        <f>'Experiment list - Runs'!C251</f>
        <v>7.2-E</v>
      </c>
      <c r="D251" s="3">
        <f>'Experiment list - Runs'!D251</f>
        <v>1</v>
      </c>
      <c r="E251" s="2" t="str">
        <f>'Experiment list - Runs'!E251</f>
        <v>Add'l historical (GHG-only)</v>
      </c>
      <c r="F251" s="3" t="str">
        <f>'Experiment list - Runs'!H251</f>
        <v>CCWG/Meehl</v>
      </c>
      <c r="G251" s="3" t="str">
        <f>'Experiment list - Runs'!I251</f>
        <v>1x1noCN</v>
      </c>
      <c r="H251" s="3" t="str">
        <f>'Experiment list - Runs'!J251</f>
        <v>NERSC</v>
      </c>
      <c r="I251" s="3">
        <f>'Experiment list - Runs'!K251</f>
        <v>1850</v>
      </c>
      <c r="J251" s="3">
        <f>'Experiment list - Runs'!L251</f>
        <v>2005</v>
      </c>
      <c r="K251" s="3" t="str">
        <f>'Experiment list - Runs'!M251</f>
        <v>1</v>
      </c>
      <c r="L251" s="3">
        <f>'Experiment list - Runs'!N251</f>
        <v>1</v>
      </c>
      <c r="M251" s="9">
        <f>'Experiment list - Runs'!O251</f>
        <v>156</v>
      </c>
      <c r="N251" s="9">
        <f>'Experiment list - Runs'!P251</f>
        <v>250</v>
      </c>
      <c r="O251" s="232">
        <f>M251*(INDEX('CCSM4 PEhrs-yr'!$B$2:$D$10, MATCH(G251,'CCSM4 PEhrs-yr'!$A$2:$A$10,0), MATCH(H251,'CCSM4 PEhrs-yr'!$B$1:$D$1,0)))/1000</f>
        <v>0</v>
      </c>
      <c r="P251" s="235" t="e">
        <f>M251/(INDEX('CCSM4 yrs-day'!$B$2:$D$10, MATCH(G251,'CCSM4 yrs-day'!$A$2:$A$10,0), MATCH(H251,'CCSM4 yrs-day'!$B$1:$D$1,0)))</f>
        <v>#DIV/0!</v>
      </c>
    </row>
    <row r="252" spans="1:16" ht="13">
      <c r="A252" s="8" t="str">
        <f>'Experiment list - Runs'!A252</f>
        <v>LT</v>
      </c>
      <c r="B252" s="3" t="str">
        <f>'Experiment list - Runs'!B252</f>
        <v>tier2</v>
      </c>
      <c r="C252" s="3" t="str">
        <f>'Experiment list - Runs'!C252</f>
        <v>7.2-E</v>
      </c>
      <c r="D252" s="3">
        <f>'Experiment list - Runs'!D252</f>
        <v>2</v>
      </c>
      <c r="E252" s="2" t="str">
        <f>'Experiment list - Runs'!E252</f>
        <v>Add'l historical (GHG-only)</v>
      </c>
      <c r="F252" s="3" t="str">
        <f>'Experiment list - Runs'!H252</f>
        <v>CCWG/Meehl</v>
      </c>
      <c r="G252" s="3" t="str">
        <f>'Experiment list - Runs'!I252</f>
        <v>1x1noCN</v>
      </c>
      <c r="H252" s="3" t="str">
        <f>'Experiment list - Runs'!J252</f>
        <v>NERSC</v>
      </c>
      <c r="I252" s="3">
        <f>'Experiment list - Runs'!K252</f>
        <v>1850</v>
      </c>
      <c r="J252" s="3">
        <f>'Experiment list - Runs'!L252</f>
        <v>2005</v>
      </c>
      <c r="K252" s="3" t="str">
        <f>'Experiment list - Runs'!M252</f>
        <v>1</v>
      </c>
      <c r="L252" s="3">
        <f>'Experiment list - Runs'!N252</f>
        <v>1</v>
      </c>
      <c r="M252" s="9">
        <f>'Experiment list - Runs'!O252</f>
        <v>156</v>
      </c>
      <c r="N252" s="9">
        <f>'Experiment list - Runs'!P252</f>
        <v>251</v>
      </c>
      <c r="O252" s="232">
        <f>M252*(INDEX('CCSM4 PEhrs-yr'!$B$2:$D$10, MATCH(G252,'CCSM4 PEhrs-yr'!$A$2:$A$10,0), MATCH(H252,'CCSM4 PEhrs-yr'!$B$1:$D$1,0)))/1000</f>
        <v>0</v>
      </c>
      <c r="P252" s="235" t="e">
        <f>M252/(INDEX('CCSM4 yrs-day'!$B$2:$D$10, MATCH(G252,'CCSM4 yrs-day'!$A$2:$A$10,0), MATCH(H252,'CCSM4 yrs-day'!$B$1:$D$1,0)))</f>
        <v>#DIV/0!</v>
      </c>
    </row>
    <row r="253" spans="1:16" ht="13">
      <c r="A253" s="8" t="str">
        <f>'Experiment list - Runs'!A253</f>
        <v>LT</v>
      </c>
      <c r="B253" s="3" t="str">
        <f>'Experiment list - Runs'!B253</f>
        <v>tier2</v>
      </c>
      <c r="C253" s="3" t="str">
        <f>'Experiment list - Runs'!C253</f>
        <v>7.2-E</v>
      </c>
      <c r="D253" s="3">
        <f>'Experiment list - Runs'!D253</f>
        <v>3</v>
      </c>
      <c r="E253" s="2" t="str">
        <f>'Experiment list - Runs'!E253</f>
        <v>Add'l historical (GHG-only)</v>
      </c>
      <c r="F253" s="3" t="str">
        <f>'Experiment list - Runs'!H253</f>
        <v>CCWG/Meehl</v>
      </c>
      <c r="G253" s="3" t="str">
        <f>'Experiment list - Runs'!I253</f>
        <v>1x1noCN</v>
      </c>
      <c r="H253" s="3" t="str">
        <f>'Experiment list - Runs'!J253</f>
        <v>NERSC</v>
      </c>
      <c r="I253" s="3">
        <f>'Experiment list - Runs'!K253</f>
        <v>1850</v>
      </c>
      <c r="J253" s="3">
        <f>'Experiment list - Runs'!L253</f>
        <v>2005</v>
      </c>
      <c r="K253" s="3" t="str">
        <f>'Experiment list - Runs'!M253</f>
        <v>1</v>
      </c>
      <c r="L253" s="3">
        <f>'Experiment list - Runs'!N253</f>
        <v>1</v>
      </c>
      <c r="M253" s="9">
        <f>'Experiment list - Runs'!O253</f>
        <v>156</v>
      </c>
      <c r="N253" s="9">
        <f>'Experiment list - Runs'!P253</f>
        <v>252</v>
      </c>
      <c r="O253" s="232">
        <f>M253*(INDEX('CCSM4 PEhrs-yr'!$B$2:$D$10, MATCH(G253,'CCSM4 PEhrs-yr'!$A$2:$A$10,0), MATCH(H253,'CCSM4 PEhrs-yr'!$B$1:$D$1,0)))/1000</f>
        <v>0</v>
      </c>
      <c r="P253" s="235" t="e">
        <f>M253/(INDEX('CCSM4 yrs-day'!$B$2:$D$10, MATCH(G253,'CCSM4 yrs-day'!$A$2:$A$10,0), MATCH(H253,'CCSM4 yrs-day'!$B$1:$D$1,0)))</f>
        <v>#DIV/0!</v>
      </c>
    </row>
    <row r="254" spans="1:16" ht="13">
      <c r="A254" s="8" t="str">
        <f>'Experiment list - Runs'!A254</f>
        <v>LT</v>
      </c>
      <c r="B254" s="3" t="str">
        <f>'Experiment list - Runs'!B254</f>
        <v>tier2</v>
      </c>
      <c r="C254" s="3" t="str">
        <f>'Experiment list - Runs'!C254</f>
        <v>7.2-E</v>
      </c>
      <c r="D254" s="3">
        <f>'Experiment list - Runs'!D254</f>
        <v>4</v>
      </c>
      <c r="E254" s="2" t="str">
        <f>'Experiment list - Runs'!E254</f>
        <v>Add'l historical (GHG-only)</v>
      </c>
      <c r="F254" s="3" t="str">
        <f>'Experiment list - Runs'!H254</f>
        <v>CCWG/Meehl</v>
      </c>
      <c r="G254" s="3" t="str">
        <f>'Experiment list - Runs'!I254</f>
        <v>1x1noCN</v>
      </c>
      <c r="H254" s="3" t="str">
        <f>'Experiment list - Runs'!J254</f>
        <v>NERSC</v>
      </c>
      <c r="I254" s="3">
        <f>'Experiment list - Runs'!K254</f>
        <v>1850</v>
      </c>
      <c r="J254" s="3">
        <f>'Experiment list - Runs'!L254</f>
        <v>2005</v>
      </c>
      <c r="K254" s="3" t="str">
        <f>'Experiment list - Runs'!M254</f>
        <v>1</v>
      </c>
      <c r="L254" s="3">
        <f>'Experiment list - Runs'!N254</f>
        <v>1</v>
      </c>
      <c r="M254" s="9">
        <f>'Experiment list - Runs'!O254</f>
        <v>156</v>
      </c>
      <c r="N254" s="9">
        <f>'Experiment list - Runs'!P254</f>
        <v>253</v>
      </c>
      <c r="O254" s="232">
        <f>M254*(INDEX('CCSM4 PEhrs-yr'!$B$2:$D$10, MATCH(G254,'CCSM4 PEhrs-yr'!$A$2:$A$10,0), MATCH(H254,'CCSM4 PEhrs-yr'!$B$1:$D$1,0)))/1000</f>
        <v>0</v>
      </c>
      <c r="P254" s="235" t="e">
        <f>M254/(INDEX('CCSM4 yrs-day'!$B$2:$D$10, MATCH(G254,'CCSM4 yrs-day'!$A$2:$A$10,0), MATCH(H254,'CCSM4 yrs-day'!$B$1:$D$1,0)))</f>
        <v>#DIV/0!</v>
      </c>
    </row>
    <row r="255" spans="1:16" ht="13">
      <c r="A255" s="8" t="str">
        <f>'Experiment list - Runs'!A255</f>
        <v>LT</v>
      </c>
      <c r="B255" s="3" t="str">
        <f>'Experiment list - Runs'!B255</f>
        <v>tier2</v>
      </c>
      <c r="C255" s="3" t="str">
        <f>'Experiment list - Runs'!C255</f>
        <v>7.2-E</v>
      </c>
      <c r="D255" s="3">
        <f>'Experiment list - Runs'!D255</f>
        <v>5</v>
      </c>
      <c r="E255" s="2" t="str">
        <f>'Experiment list - Runs'!E255</f>
        <v>Add'l historical (GHG-only)</v>
      </c>
      <c r="F255" s="3" t="str">
        <f>'Experiment list - Runs'!H255</f>
        <v>CCWG/Meehl</v>
      </c>
      <c r="G255" s="3" t="str">
        <f>'Experiment list - Runs'!I255</f>
        <v>1x1noCN</v>
      </c>
      <c r="H255" s="3" t="str">
        <f>'Experiment list - Runs'!J255</f>
        <v>NERSC</v>
      </c>
      <c r="I255" s="3">
        <f>'Experiment list - Runs'!K255</f>
        <v>1850</v>
      </c>
      <c r="J255" s="3">
        <f>'Experiment list - Runs'!L255</f>
        <v>2005</v>
      </c>
      <c r="K255" s="3" t="str">
        <f>'Experiment list - Runs'!M255</f>
        <v>1</v>
      </c>
      <c r="L255" s="3">
        <f>'Experiment list - Runs'!N255</f>
        <v>1</v>
      </c>
      <c r="M255" s="9">
        <f>'Experiment list - Runs'!O255</f>
        <v>156</v>
      </c>
      <c r="N255" s="9">
        <f>'Experiment list - Runs'!P255</f>
        <v>254</v>
      </c>
      <c r="O255" s="232">
        <f>M255*(INDEX('CCSM4 PEhrs-yr'!$B$2:$D$10, MATCH(G255,'CCSM4 PEhrs-yr'!$A$2:$A$10,0), MATCH(H255,'CCSM4 PEhrs-yr'!$B$1:$D$1,0)))/1000</f>
        <v>0</v>
      </c>
      <c r="P255" s="235" t="e">
        <f>M255/(INDEX('CCSM4 yrs-day'!$B$2:$D$10, MATCH(G255,'CCSM4 yrs-day'!$A$2:$A$10,0), MATCH(H255,'CCSM4 yrs-day'!$B$1:$D$1,0)))</f>
        <v>#DIV/0!</v>
      </c>
    </row>
    <row r="256" spans="1:16" ht="13">
      <c r="A256" s="8" t="str">
        <f>'Experiment list - Runs'!A256</f>
        <v>LT</v>
      </c>
      <c r="B256" s="3" t="str">
        <f>'Experiment list - Runs'!B256</f>
        <v>tier2</v>
      </c>
      <c r="C256" s="3" t="str">
        <f>'Experiment list - Runs'!C256</f>
        <v>7.3</v>
      </c>
      <c r="D256" s="3">
        <f>'Experiment list - Runs'!D256</f>
        <v>1</v>
      </c>
      <c r="E256" s="2" t="str">
        <f>'Experiment list - Runs'!E256</f>
        <v>Historical (individual forcings)</v>
      </c>
      <c r="F256" s="3" t="str">
        <f>'Experiment list - Runs'!H256</f>
        <v>CCWG/Meehl</v>
      </c>
      <c r="G256" s="3" t="str">
        <f>'Experiment list - Runs'!I256</f>
        <v>1x1noCN</v>
      </c>
      <c r="H256" s="3" t="str">
        <f>'Experiment list - Runs'!J256</f>
        <v>NERSC</v>
      </c>
      <c r="I256" s="3">
        <f>'Experiment list - Runs'!K256</f>
        <v>1850</v>
      </c>
      <c r="J256" s="3">
        <f>'Experiment list - Runs'!L256</f>
        <v>2005</v>
      </c>
      <c r="K256" s="3" t="str">
        <f>'Experiment list - Runs'!M256</f>
        <v>1</v>
      </c>
      <c r="L256" s="3">
        <f>'Experiment list - Runs'!N256</f>
        <v>1</v>
      </c>
      <c r="M256" s="9">
        <f>'Experiment list - Runs'!O256</f>
        <v>156</v>
      </c>
      <c r="N256" s="9">
        <f>'Experiment list - Runs'!P256</f>
        <v>255</v>
      </c>
      <c r="O256" s="232">
        <f>M256*(INDEX('CCSM4 PEhrs-yr'!$B$2:$D$10, MATCH(G256,'CCSM4 PEhrs-yr'!$A$2:$A$10,0), MATCH(H256,'CCSM4 PEhrs-yr'!$B$1:$D$1,0)))/1000</f>
        <v>0</v>
      </c>
      <c r="P256" s="235" t="e">
        <f>M256/(INDEX('CCSM4 yrs-day'!$B$2:$D$10, MATCH(G256,'CCSM4 yrs-day'!$A$2:$A$10,0), MATCH(H256,'CCSM4 yrs-day'!$B$1:$D$1,0)))</f>
        <v>#DIV/0!</v>
      </c>
    </row>
    <row r="257" spans="1:16" ht="13">
      <c r="A257" s="8" t="str">
        <f>'Experiment list - Runs'!A257</f>
        <v>LT</v>
      </c>
      <c r="B257" s="3" t="str">
        <f>'Experiment list - Runs'!B257</f>
        <v>tier2</v>
      </c>
      <c r="C257" s="3" t="str">
        <f>'Experiment list - Runs'!C257</f>
        <v>7.3-E</v>
      </c>
      <c r="D257" s="3">
        <f>'Experiment list - Runs'!D257</f>
        <v>2</v>
      </c>
      <c r="E257" s="2" t="str">
        <f>'Experiment list - Runs'!E257</f>
        <v>Add'l historical (individual forcings)</v>
      </c>
      <c r="F257" s="3" t="str">
        <f>'Experiment list - Runs'!H257</f>
        <v>CCWG/Meehl</v>
      </c>
      <c r="G257" s="3" t="str">
        <f>'Experiment list - Runs'!I257</f>
        <v>1x1noCN</v>
      </c>
      <c r="H257" s="3" t="str">
        <f>'Experiment list - Runs'!J257</f>
        <v>NERSC</v>
      </c>
      <c r="I257" s="3">
        <f>'Experiment list - Runs'!K257</f>
        <v>1850</v>
      </c>
      <c r="J257" s="3">
        <f>'Experiment list - Runs'!L257</f>
        <v>2005</v>
      </c>
      <c r="K257" s="3" t="str">
        <f>'Experiment list - Runs'!M257</f>
        <v>1</v>
      </c>
      <c r="L257" s="3">
        <f>'Experiment list - Runs'!N257</f>
        <v>1</v>
      </c>
      <c r="M257" s="9">
        <f>'Experiment list - Runs'!O257</f>
        <v>156</v>
      </c>
      <c r="N257" s="9">
        <f>'Experiment list - Runs'!P257</f>
        <v>256</v>
      </c>
      <c r="O257" s="232">
        <f>M257*(INDEX('CCSM4 PEhrs-yr'!$B$2:$D$10, MATCH(G257,'CCSM4 PEhrs-yr'!$A$2:$A$10,0), MATCH(H257,'CCSM4 PEhrs-yr'!$B$1:$D$1,0)))/1000</f>
        <v>0</v>
      </c>
      <c r="P257" s="235" t="e">
        <f>M257/(INDEX('CCSM4 yrs-day'!$B$2:$D$10, MATCH(G257,'CCSM4 yrs-day'!$A$2:$A$10,0), MATCH(H257,'CCSM4 yrs-day'!$B$1:$D$1,0)))</f>
        <v>#DIV/0!</v>
      </c>
    </row>
    <row r="258" spans="1:16" ht="13">
      <c r="A258" s="8" t="str">
        <f>'Experiment list - Runs'!A258</f>
        <v>LT</v>
      </c>
      <c r="B258" s="3" t="str">
        <f>'Experiment list - Runs'!B258</f>
        <v>tier2</v>
      </c>
      <c r="C258" s="3" t="str">
        <f>'Experiment list - Runs'!C258</f>
        <v>7.3-E</v>
      </c>
      <c r="D258" s="3">
        <f>'Experiment list - Runs'!D258</f>
        <v>3</v>
      </c>
      <c r="E258" s="2" t="str">
        <f>'Experiment list - Runs'!E258</f>
        <v>Add'l historical (individual forcings)</v>
      </c>
      <c r="F258" s="3" t="str">
        <f>'Experiment list - Runs'!H258</f>
        <v>CCWG/Meehl</v>
      </c>
      <c r="G258" s="3" t="str">
        <f>'Experiment list - Runs'!I258</f>
        <v>1x1noCN</v>
      </c>
      <c r="H258" s="3" t="str">
        <f>'Experiment list - Runs'!J258</f>
        <v>NERSC</v>
      </c>
      <c r="I258" s="3">
        <f>'Experiment list - Runs'!K258</f>
        <v>1850</v>
      </c>
      <c r="J258" s="3">
        <f>'Experiment list - Runs'!L258</f>
        <v>2005</v>
      </c>
      <c r="K258" s="3" t="str">
        <f>'Experiment list - Runs'!M258</f>
        <v>1</v>
      </c>
      <c r="L258" s="3">
        <f>'Experiment list - Runs'!N258</f>
        <v>1</v>
      </c>
      <c r="M258" s="9">
        <f>'Experiment list - Runs'!O258</f>
        <v>156</v>
      </c>
      <c r="N258" s="9">
        <f>'Experiment list - Runs'!P258</f>
        <v>257</v>
      </c>
      <c r="O258" s="232">
        <f>M258*(INDEX('CCSM4 PEhrs-yr'!$B$2:$D$10, MATCH(G258,'CCSM4 PEhrs-yr'!$A$2:$A$10,0), MATCH(H258,'CCSM4 PEhrs-yr'!$B$1:$D$1,0)))/1000</f>
        <v>0</v>
      </c>
      <c r="P258" s="235" t="e">
        <f>M258/(INDEX('CCSM4 yrs-day'!$B$2:$D$10, MATCH(G258,'CCSM4 yrs-day'!$A$2:$A$10,0), MATCH(H258,'CCSM4 yrs-day'!$B$1:$D$1,0)))</f>
        <v>#DIV/0!</v>
      </c>
    </row>
    <row r="259" spans="1:16" ht="13">
      <c r="A259" s="8" t="str">
        <f>'Experiment list - Runs'!A259</f>
        <v>LT</v>
      </c>
      <c r="B259" s="3" t="str">
        <f>'Experiment list - Runs'!B259</f>
        <v>tier2</v>
      </c>
      <c r="C259" s="3" t="str">
        <f>'Experiment list - Runs'!C259</f>
        <v>7.3-E</v>
      </c>
      <c r="D259" s="3">
        <f>'Experiment list - Runs'!D259</f>
        <v>4</v>
      </c>
      <c r="E259" s="2" t="str">
        <f>'Experiment list - Runs'!E259</f>
        <v>Add'l historical (individual forcings)</v>
      </c>
      <c r="F259" s="3" t="str">
        <f>'Experiment list - Runs'!H259</f>
        <v>CCWG/Meehl</v>
      </c>
      <c r="G259" s="3" t="str">
        <f>'Experiment list - Runs'!I259</f>
        <v>1x1noCN</v>
      </c>
      <c r="H259" s="3" t="str">
        <f>'Experiment list - Runs'!J259</f>
        <v>NERSC</v>
      </c>
      <c r="I259" s="3">
        <f>'Experiment list - Runs'!K259</f>
        <v>1850</v>
      </c>
      <c r="J259" s="3">
        <f>'Experiment list - Runs'!L259</f>
        <v>2005</v>
      </c>
      <c r="K259" s="3" t="str">
        <f>'Experiment list - Runs'!M259</f>
        <v>1</v>
      </c>
      <c r="L259" s="3">
        <f>'Experiment list - Runs'!N259</f>
        <v>1</v>
      </c>
      <c r="M259" s="9">
        <f>'Experiment list - Runs'!O259</f>
        <v>156</v>
      </c>
      <c r="N259" s="9">
        <f>'Experiment list - Runs'!P259</f>
        <v>258</v>
      </c>
      <c r="O259" s="232">
        <f>M259*(INDEX('CCSM4 PEhrs-yr'!$B$2:$D$10, MATCH(G259,'CCSM4 PEhrs-yr'!$A$2:$A$10,0), MATCH(H259,'CCSM4 PEhrs-yr'!$B$1:$D$1,0)))/1000</f>
        <v>0</v>
      </c>
      <c r="P259" s="235" t="e">
        <f>M259/(INDEX('CCSM4 yrs-day'!$B$2:$D$10, MATCH(G259,'CCSM4 yrs-day'!$A$2:$A$10,0), MATCH(H259,'CCSM4 yrs-day'!$B$1:$D$1,0)))</f>
        <v>#DIV/0!</v>
      </c>
    </row>
    <row r="260" spans="1:16" ht="13">
      <c r="A260" s="8" t="str">
        <f>'Experiment list - Runs'!A260</f>
        <v>LT</v>
      </c>
      <c r="B260" s="3" t="str">
        <f>'Experiment list - Runs'!B260</f>
        <v>tier2</v>
      </c>
      <c r="C260" s="3" t="str">
        <f>'Experiment list - Runs'!C260</f>
        <v>7.3-E</v>
      </c>
      <c r="D260" s="3">
        <f>'Experiment list - Runs'!D260</f>
        <v>5</v>
      </c>
      <c r="E260" s="2" t="str">
        <f>'Experiment list - Runs'!E260</f>
        <v>Add'l historical (individual forcings)</v>
      </c>
      <c r="F260" s="3" t="str">
        <f>'Experiment list - Runs'!H260</f>
        <v>CCWG/Meehl</v>
      </c>
      <c r="G260" s="3" t="str">
        <f>'Experiment list - Runs'!I260</f>
        <v>1x1noCN</v>
      </c>
      <c r="H260" s="3" t="str">
        <f>'Experiment list - Runs'!J260</f>
        <v>NERSC</v>
      </c>
      <c r="I260" s="3">
        <f>'Experiment list - Runs'!K260</f>
        <v>1850</v>
      </c>
      <c r="J260" s="3">
        <f>'Experiment list - Runs'!L260</f>
        <v>2005</v>
      </c>
      <c r="K260" s="3" t="str">
        <f>'Experiment list - Runs'!M260</f>
        <v>1</v>
      </c>
      <c r="L260" s="3">
        <f>'Experiment list - Runs'!N260</f>
        <v>1</v>
      </c>
      <c r="M260" s="9">
        <f>'Experiment list - Runs'!O260</f>
        <v>156</v>
      </c>
      <c r="N260" s="9">
        <f>'Experiment list - Runs'!P260</f>
        <v>259</v>
      </c>
      <c r="O260" s="232">
        <f>M260*(INDEX('CCSM4 PEhrs-yr'!$B$2:$D$10, MATCH(G260,'CCSM4 PEhrs-yr'!$A$2:$A$10,0), MATCH(H260,'CCSM4 PEhrs-yr'!$B$1:$D$1,0)))/1000</f>
        <v>0</v>
      </c>
      <c r="P260" s="235" t="e">
        <f>M260/(INDEX('CCSM4 yrs-day'!$B$2:$D$10, MATCH(G260,'CCSM4 yrs-day'!$A$2:$A$10,0), MATCH(H260,'CCSM4 yrs-day'!$B$1:$D$1,0)))</f>
        <v>#DIV/0!</v>
      </c>
    </row>
    <row r="261" spans="1:16" s="179" customFormat="1" ht="13">
      <c r="A261" s="179" t="s">
        <v>7</v>
      </c>
      <c r="M261" s="180">
        <f>SUM(M2:M260)</f>
        <v>19903</v>
      </c>
      <c r="O261" s="233" t="e">
        <f>SUM(O2:O260)</f>
        <v>#N/A</v>
      </c>
      <c r="P261" s="237" t="e">
        <f>SUM(P2:P260)</f>
        <v>#DIV/0!</v>
      </c>
    </row>
  </sheetData>
  <sortState ref="A2:XFD1048576">
    <sortCondition ref="C3:C1048576"/>
  </sortState>
  <phoneticPr fontId="23" type="noConversion"/>
  <pageMargins left="0.5" right="0.5" top="0.5" bottom="0.5" header="0" footer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K765"/>
  <sheetViews>
    <sheetView workbookViewId="0"/>
  </sheetViews>
  <sheetFormatPr baseColWidth="10" defaultColWidth="10.28515625" defaultRowHeight="13"/>
  <cols>
    <col min="1" max="1" width="6.28515625" style="10" bestFit="1" customWidth="1"/>
    <col min="2" max="2" width="12.5703125" style="10" bestFit="1" customWidth="1"/>
    <col min="3" max="3" width="5.85546875" style="10" bestFit="1" customWidth="1"/>
    <col min="4" max="4" width="11.85546875" style="10" bestFit="1" customWidth="1"/>
    <col min="5" max="5" width="65.28515625" style="10" bestFit="1" customWidth="1"/>
    <col min="6" max="6" width="11.28515625" style="10" bestFit="1" customWidth="1"/>
    <col min="7" max="7" width="18.7109375" style="10" bestFit="1" customWidth="1"/>
    <col min="8" max="8" width="110.140625" style="10" bestFit="1" customWidth="1"/>
    <col min="9" max="9" width="12.28515625" style="10" bestFit="1" customWidth="1"/>
    <col min="10" max="10" width="34.7109375" style="10" bestFit="1" customWidth="1"/>
    <col min="11" max="11" width="16.7109375" style="10" bestFit="1" customWidth="1"/>
    <col min="12" max="16384" width="10.28515625" style="10"/>
  </cols>
  <sheetData>
    <row r="1" spans="1:11">
      <c r="A1" s="11" t="s">
        <v>3061</v>
      </c>
      <c r="B1" s="12" t="s">
        <v>3008</v>
      </c>
      <c r="C1" s="12" t="s">
        <v>2710</v>
      </c>
      <c r="D1" s="12" t="s">
        <v>3062</v>
      </c>
      <c r="E1" s="12" t="s">
        <v>2885</v>
      </c>
      <c r="F1" s="12" t="s">
        <v>2899</v>
      </c>
      <c r="G1" s="13" t="s">
        <v>2665</v>
      </c>
      <c r="H1" s="12" t="s">
        <v>3063</v>
      </c>
      <c r="I1" s="12" t="s">
        <v>2666</v>
      </c>
      <c r="J1" s="12" t="s">
        <v>2699</v>
      </c>
      <c r="K1" s="12" t="s">
        <v>2700</v>
      </c>
    </row>
    <row r="2" spans="1:11" ht="14">
      <c r="A2" s="17" t="s">
        <v>3048</v>
      </c>
      <c r="B2" s="15" t="s">
        <v>2601</v>
      </c>
      <c r="C2" s="16">
        <v>3</v>
      </c>
      <c r="D2" s="17" t="s">
        <v>3045</v>
      </c>
      <c r="E2" s="15" t="s">
        <v>2602</v>
      </c>
      <c r="F2" s="15" t="s">
        <v>2603</v>
      </c>
      <c r="G2" s="22" t="s">
        <v>3045</v>
      </c>
      <c r="H2" s="17" t="s">
        <v>2606</v>
      </c>
      <c r="I2" s="15" t="str">
        <f>F2</f>
        <v>kg m-2 s-1</v>
      </c>
      <c r="J2" s="16" t="s">
        <v>2607</v>
      </c>
      <c r="K2" s="15" t="s">
        <v>3068</v>
      </c>
    </row>
    <row r="3" spans="1:11">
      <c r="A3" s="14" t="s">
        <v>2965</v>
      </c>
      <c r="B3" s="15" t="s">
        <v>2440</v>
      </c>
      <c r="C3" s="16">
        <v>1</v>
      </c>
      <c r="D3" s="17" t="s">
        <v>3045</v>
      </c>
      <c r="E3" s="15" t="s">
        <v>2351</v>
      </c>
      <c r="F3" s="15" t="s">
        <v>2444</v>
      </c>
      <c r="G3" s="22" t="s">
        <v>3045</v>
      </c>
      <c r="H3" s="15"/>
      <c r="I3" s="15" t="str">
        <f>F3</f>
        <v>???</v>
      </c>
      <c r="J3" s="16"/>
      <c r="K3" s="15" t="s">
        <v>2445</v>
      </c>
    </row>
    <row r="4" spans="1:11">
      <c r="A4" s="21" t="s">
        <v>2495</v>
      </c>
      <c r="B4" s="19" t="s">
        <v>2920</v>
      </c>
      <c r="C4" s="20">
        <v>1</v>
      </c>
      <c r="D4" s="21" t="s">
        <v>3045</v>
      </c>
      <c r="E4" s="19" t="s">
        <v>2496</v>
      </c>
      <c r="F4" s="19"/>
      <c r="G4" s="22" t="s">
        <v>3045</v>
      </c>
      <c r="H4" s="19"/>
      <c r="I4" s="19"/>
      <c r="J4" s="20" t="s">
        <v>2828</v>
      </c>
      <c r="K4" s="19" t="s">
        <v>2497</v>
      </c>
    </row>
    <row r="5" spans="1:11">
      <c r="A5" s="17" t="s">
        <v>2916</v>
      </c>
      <c r="B5" s="15" t="s">
        <v>2920</v>
      </c>
      <c r="C5" s="16">
        <v>1</v>
      </c>
      <c r="D5" s="17" t="s">
        <v>3045</v>
      </c>
      <c r="E5" s="15" t="s">
        <v>2496</v>
      </c>
      <c r="F5" s="15"/>
      <c r="G5" s="22" t="s">
        <v>3045</v>
      </c>
      <c r="H5" s="15"/>
      <c r="I5" s="15"/>
      <c r="J5" s="16" t="s">
        <v>2828</v>
      </c>
      <c r="K5" s="15" t="s">
        <v>2832</v>
      </c>
    </row>
    <row r="6" spans="1:11" ht="14">
      <c r="A6" s="18" t="s">
        <v>2918</v>
      </c>
      <c r="B6" s="19" t="s">
        <v>2768</v>
      </c>
      <c r="C6" s="20">
        <v>2</v>
      </c>
      <c r="D6" s="21" t="s">
        <v>3045</v>
      </c>
      <c r="E6" s="19" t="s">
        <v>1818</v>
      </c>
      <c r="F6" s="19" t="s">
        <v>1583</v>
      </c>
      <c r="G6" s="22" t="s">
        <v>3045</v>
      </c>
      <c r="H6" s="19" t="s">
        <v>1819</v>
      </c>
      <c r="I6" s="19" t="str">
        <f t="shared" ref="I6:I69" si="0">F6</f>
        <v>kg s-1</v>
      </c>
      <c r="J6" s="20" t="s">
        <v>2607</v>
      </c>
      <c r="K6" s="19" t="s">
        <v>1820</v>
      </c>
    </row>
    <row r="7" spans="1:11">
      <c r="A7" s="21" t="s">
        <v>3048</v>
      </c>
      <c r="B7" s="19" t="s">
        <v>2601</v>
      </c>
      <c r="C7" s="20">
        <v>1</v>
      </c>
      <c r="D7" s="21" t="s">
        <v>2711</v>
      </c>
      <c r="E7" s="19" t="s">
        <v>2593</v>
      </c>
      <c r="F7" s="19">
        <v>1</v>
      </c>
      <c r="G7" s="22" t="s">
        <v>3045</v>
      </c>
      <c r="H7" s="24" t="s">
        <v>2594</v>
      </c>
      <c r="I7" s="19">
        <f t="shared" si="0"/>
        <v>1</v>
      </c>
      <c r="J7" s="20" t="s">
        <v>2607</v>
      </c>
      <c r="K7" s="19" t="s">
        <v>3068</v>
      </c>
    </row>
    <row r="8" spans="1:11">
      <c r="A8" s="18" t="s">
        <v>2109</v>
      </c>
      <c r="B8" s="19" t="s">
        <v>2110</v>
      </c>
      <c r="C8" s="20">
        <v>3</v>
      </c>
      <c r="D8" s="21" t="s">
        <v>2111</v>
      </c>
      <c r="E8" s="19" t="s">
        <v>2112</v>
      </c>
      <c r="F8" s="19" t="s">
        <v>2775</v>
      </c>
      <c r="G8" s="22" t="s">
        <v>3045</v>
      </c>
      <c r="H8" s="28" t="s">
        <v>2211</v>
      </c>
      <c r="I8" s="19" t="str">
        <f t="shared" si="0"/>
        <v>m</v>
      </c>
      <c r="J8" s="20" t="s">
        <v>2607</v>
      </c>
      <c r="K8" s="19" t="s">
        <v>3068</v>
      </c>
    </row>
    <row r="9" spans="1:11" ht="14">
      <c r="A9" s="17" t="s">
        <v>3048</v>
      </c>
      <c r="B9" s="15" t="s">
        <v>2601</v>
      </c>
      <c r="C9" s="16">
        <v>1</v>
      </c>
      <c r="D9" s="17" t="s">
        <v>2712</v>
      </c>
      <c r="E9" s="15" t="s">
        <v>2713</v>
      </c>
      <c r="F9" s="15" t="s">
        <v>2714</v>
      </c>
      <c r="G9" s="22" t="s">
        <v>3045</v>
      </c>
      <c r="H9" s="25" t="s">
        <v>2841</v>
      </c>
      <c r="I9" s="15" t="str">
        <f t="shared" si="0"/>
        <v>kg m-3</v>
      </c>
      <c r="J9" s="16" t="s">
        <v>2607</v>
      </c>
      <c r="K9" s="15" t="s">
        <v>2778</v>
      </c>
    </row>
    <row r="10" spans="1:11" ht="14">
      <c r="A10" s="21" t="s">
        <v>3048</v>
      </c>
      <c r="B10" s="19" t="s">
        <v>2601</v>
      </c>
      <c r="C10" s="20">
        <v>1</v>
      </c>
      <c r="D10" s="21" t="s">
        <v>2779</v>
      </c>
      <c r="E10" s="19" t="s">
        <v>2780</v>
      </c>
      <c r="F10" s="19" t="s">
        <v>2714</v>
      </c>
      <c r="G10" s="22" t="s">
        <v>3045</v>
      </c>
      <c r="H10" s="24" t="s">
        <v>2722</v>
      </c>
      <c r="I10" s="19" t="str">
        <f t="shared" si="0"/>
        <v>kg m-3</v>
      </c>
      <c r="J10" s="20" t="s">
        <v>2607</v>
      </c>
      <c r="K10" s="19" t="s">
        <v>2778</v>
      </c>
    </row>
    <row r="11" spans="1:11" ht="14">
      <c r="A11" s="17" t="s">
        <v>3048</v>
      </c>
      <c r="B11" s="15" t="s">
        <v>2601</v>
      </c>
      <c r="C11" s="16">
        <v>1</v>
      </c>
      <c r="D11" s="17" t="s">
        <v>2723</v>
      </c>
      <c r="E11" s="15" t="s">
        <v>2724</v>
      </c>
      <c r="F11" s="15" t="s">
        <v>2714</v>
      </c>
      <c r="G11" s="22" t="s">
        <v>3045</v>
      </c>
      <c r="H11" s="25" t="s">
        <v>2851</v>
      </c>
      <c r="I11" s="15" t="str">
        <f t="shared" si="0"/>
        <v>kg m-3</v>
      </c>
      <c r="J11" s="16" t="s">
        <v>2607</v>
      </c>
      <c r="K11" s="15" t="s">
        <v>2778</v>
      </c>
    </row>
    <row r="12" spans="1:11" ht="14">
      <c r="A12" s="21" t="s">
        <v>3048</v>
      </c>
      <c r="B12" s="19" t="s">
        <v>2601</v>
      </c>
      <c r="C12" s="20">
        <v>1</v>
      </c>
      <c r="D12" s="21" t="s">
        <v>2852</v>
      </c>
      <c r="E12" s="19" t="s">
        <v>2853</v>
      </c>
      <c r="F12" s="19" t="s">
        <v>2714</v>
      </c>
      <c r="G12" s="22" t="s">
        <v>3045</v>
      </c>
      <c r="H12" s="24" t="s">
        <v>2854</v>
      </c>
      <c r="I12" s="19" t="str">
        <f t="shared" si="0"/>
        <v>kg m-3</v>
      </c>
      <c r="J12" s="20" t="s">
        <v>2607</v>
      </c>
      <c r="K12" s="19" t="s">
        <v>2778</v>
      </c>
    </row>
    <row r="13" spans="1:11" ht="14">
      <c r="A13" s="17" t="s">
        <v>3048</v>
      </c>
      <c r="B13" s="15" t="s">
        <v>2601</v>
      </c>
      <c r="C13" s="16">
        <v>1</v>
      </c>
      <c r="D13" s="17" t="s">
        <v>2855</v>
      </c>
      <c r="E13" s="15" t="s">
        <v>2949</v>
      </c>
      <c r="F13" s="15" t="s">
        <v>2714</v>
      </c>
      <c r="G13" s="22" t="s">
        <v>3045</v>
      </c>
      <c r="H13" s="25" t="s">
        <v>2950</v>
      </c>
      <c r="I13" s="15" t="str">
        <f t="shared" si="0"/>
        <v>kg m-3</v>
      </c>
      <c r="J13" s="16" t="s">
        <v>2607</v>
      </c>
      <c r="K13" s="15" t="s">
        <v>2778</v>
      </c>
    </row>
    <row r="14" spans="1:11" ht="14">
      <c r="A14" s="21" t="s">
        <v>3048</v>
      </c>
      <c r="B14" s="19" t="s">
        <v>2601</v>
      </c>
      <c r="C14" s="20">
        <v>1</v>
      </c>
      <c r="D14" s="21" t="s">
        <v>2951</v>
      </c>
      <c r="E14" s="19" t="s">
        <v>2858</v>
      </c>
      <c r="F14" s="19" t="s">
        <v>2714</v>
      </c>
      <c r="G14" s="22" t="s">
        <v>3045</v>
      </c>
      <c r="H14" s="24" t="s">
        <v>2859</v>
      </c>
      <c r="I14" s="19" t="str">
        <f t="shared" si="0"/>
        <v>kg m-3</v>
      </c>
      <c r="J14" s="20" t="s">
        <v>2607</v>
      </c>
      <c r="K14" s="19" t="s">
        <v>2778</v>
      </c>
    </row>
    <row r="15" spans="1:11" ht="14">
      <c r="A15" s="17" t="s">
        <v>3048</v>
      </c>
      <c r="B15" s="15" t="s">
        <v>2601</v>
      </c>
      <c r="C15" s="16">
        <v>1</v>
      </c>
      <c r="D15" s="17" t="s">
        <v>2860</v>
      </c>
      <c r="E15" s="15" t="s">
        <v>2861</v>
      </c>
      <c r="F15" s="15" t="s">
        <v>2714</v>
      </c>
      <c r="G15" s="22" t="s">
        <v>3045</v>
      </c>
      <c r="H15" s="25" t="s">
        <v>2798</v>
      </c>
      <c r="I15" s="15" t="str">
        <f t="shared" si="0"/>
        <v>kg m-3</v>
      </c>
      <c r="J15" s="16" t="s">
        <v>2607</v>
      </c>
      <c r="K15" s="15" t="s">
        <v>2778</v>
      </c>
    </row>
    <row r="16" spans="1:11" ht="14">
      <c r="A16" s="21" t="s">
        <v>3048</v>
      </c>
      <c r="B16" s="19" t="s">
        <v>2601</v>
      </c>
      <c r="C16" s="20">
        <v>2</v>
      </c>
      <c r="D16" s="21" t="s">
        <v>2860</v>
      </c>
      <c r="E16" s="19" t="s">
        <v>2959</v>
      </c>
      <c r="F16" s="19" t="s">
        <v>2960</v>
      </c>
      <c r="G16" s="22" t="s">
        <v>3045</v>
      </c>
      <c r="H16" s="24" t="s">
        <v>2961</v>
      </c>
      <c r="I16" s="19" t="str">
        <f t="shared" si="0"/>
        <v>m-3</v>
      </c>
      <c r="J16" s="20" t="s">
        <v>2607</v>
      </c>
      <c r="K16" s="19" t="s">
        <v>2778</v>
      </c>
    </row>
    <row r="17" spans="1:11" ht="14">
      <c r="A17" s="17" t="s">
        <v>3048</v>
      </c>
      <c r="B17" s="15" t="s">
        <v>2601</v>
      </c>
      <c r="C17" s="16">
        <v>2</v>
      </c>
      <c r="D17" s="17" t="s">
        <v>2962</v>
      </c>
      <c r="E17" s="15" t="s">
        <v>2863</v>
      </c>
      <c r="F17" s="15" t="s">
        <v>2960</v>
      </c>
      <c r="G17" s="22" t="s">
        <v>3045</v>
      </c>
      <c r="H17" s="25" t="s">
        <v>2904</v>
      </c>
      <c r="I17" s="15" t="str">
        <f t="shared" si="0"/>
        <v>m-3</v>
      </c>
      <c r="J17" s="16" t="s">
        <v>2607</v>
      </c>
      <c r="K17" s="15" t="s">
        <v>2778</v>
      </c>
    </row>
    <row r="18" spans="1:11" ht="14">
      <c r="A18" s="21" t="s">
        <v>3048</v>
      </c>
      <c r="B18" s="19" t="s">
        <v>2601</v>
      </c>
      <c r="C18" s="20">
        <v>3</v>
      </c>
      <c r="D18" s="21" t="s">
        <v>2905</v>
      </c>
      <c r="E18" s="19" t="s">
        <v>2772</v>
      </c>
      <c r="F18" s="19" t="s">
        <v>2960</v>
      </c>
      <c r="G18" s="22" t="s">
        <v>3045</v>
      </c>
      <c r="H18" s="24" t="s">
        <v>2935</v>
      </c>
      <c r="I18" s="19" t="str">
        <f t="shared" si="0"/>
        <v>m-3</v>
      </c>
      <c r="J18" s="20" t="s">
        <v>2607</v>
      </c>
      <c r="K18" s="19" t="s">
        <v>2778</v>
      </c>
    </row>
    <row r="19" spans="1:11" ht="14">
      <c r="A19" s="17" t="s">
        <v>3048</v>
      </c>
      <c r="B19" s="15" t="s">
        <v>2601</v>
      </c>
      <c r="C19" s="16">
        <v>1</v>
      </c>
      <c r="D19" s="17" t="s">
        <v>2936</v>
      </c>
      <c r="E19" s="15" t="s">
        <v>2969</v>
      </c>
      <c r="F19" s="15" t="s">
        <v>2714</v>
      </c>
      <c r="G19" s="22" t="s">
        <v>3045</v>
      </c>
      <c r="H19" s="25" t="s">
        <v>2741</v>
      </c>
      <c r="I19" s="15" t="str">
        <f t="shared" si="0"/>
        <v>kg m-3</v>
      </c>
      <c r="J19" s="16" t="s">
        <v>2607</v>
      </c>
      <c r="K19" s="15" t="s">
        <v>2778</v>
      </c>
    </row>
    <row r="20" spans="1:11" ht="14">
      <c r="A20" s="21" t="s">
        <v>3048</v>
      </c>
      <c r="B20" s="19" t="s">
        <v>2601</v>
      </c>
      <c r="C20" s="20">
        <v>1</v>
      </c>
      <c r="D20" s="21" t="s">
        <v>2742</v>
      </c>
      <c r="E20" s="19" t="s">
        <v>2968</v>
      </c>
      <c r="F20" s="19" t="s">
        <v>2714</v>
      </c>
      <c r="G20" s="22" t="s">
        <v>3045</v>
      </c>
      <c r="H20" s="24" t="s">
        <v>2743</v>
      </c>
      <c r="I20" s="19" t="str">
        <f t="shared" si="0"/>
        <v>kg m-3</v>
      </c>
      <c r="J20" s="20" t="s">
        <v>2607</v>
      </c>
      <c r="K20" s="19" t="s">
        <v>2778</v>
      </c>
    </row>
    <row r="21" spans="1:11" ht="14">
      <c r="A21" s="17" t="s">
        <v>3048</v>
      </c>
      <c r="B21" s="15" t="s">
        <v>2601</v>
      </c>
      <c r="C21" s="16">
        <v>1</v>
      </c>
      <c r="D21" s="17" t="s">
        <v>2742</v>
      </c>
      <c r="E21" s="15" t="s">
        <v>2871</v>
      </c>
      <c r="F21" s="15" t="s">
        <v>2714</v>
      </c>
      <c r="G21" s="22" t="s">
        <v>3045</v>
      </c>
      <c r="H21" s="25" t="s">
        <v>2872</v>
      </c>
      <c r="I21" s="15" t="str">
        <f t="shared" si="0"/>
        <v>kg m-3</v>
      </c>
      <c r="J21" s="16" t="s">
        <v>2607</v>
      </c>
      <c r="K21" s="15" t="s">
        <v>2778</v>
      </c>
    </row>
    <row r="22" spans="1:11" ht="14">
      <c r="A22" s="21" t="s">
        <v>3048</v>
      </c>
      <c r="B22" s="19" t="s">
        <v>2601</v>
      </c>
      <c r="C22" s="20">
        <v>1</v>
      </c>
      <c r="D22" s="21" t="s">
        <v>2654</v>
      </c>
      <c r="E22" s="19" t="s">
        <v>2764</v>
      </c>
      <c r="F22" s="19" t="s">
        <v>2714</v>
      </c>
      <c r="G22" s="22" t="s">
        <v>3045</v>
      </c>
      <c r="H22" s="24" t="s">
        <v>2765</v>
      </c>
      <c r="I22" s="19" t="str">
        <f t="shared" si="0"/>
        <v>kg m-3</v>
      </c>
      <c r="J22" s="20" t="s">
        <v>2607</v>
      </c>
      <c r="K22" s="19" t="s">
        <v>2778</v>
      </c>
    </row>
    <row r="23" spans="1:11" ht="14">
      <c r="A23" s="17" t="s">
        <v>3048</v>
      </c>
      <c r="B23" s="15" t="s">
        <v>2601</v>
      </c>
      <c r="C23" s="16">
        <v>1</v>
      </c>
      <c r="D23" s="17" t="s">
        <v>2766</v>
      </c>
      <c r="E23" s="15" t="s">
        <v>2767</v>
      </c>
      <c r="F23" s="15" t="s">
        <v>2714</v>
      </c>
      <c r="G23" s="22" t="s">
        <v>3045</v>
      </c>
      <c r="H23" s="25" t="s">
        <v>2551</v>
      </c>
      <c r="I23" s="15" t="str">
        <f t="shared" si="0"/>
        <v>kg m-3</v>
      </c>
      <c r="J23" s="16" t="s">
        <v>2607</v>
      </c>
      <c r="K23" s="15" t="s">
        <v>2778</v>
      </c>
    </row>
    <row r="24" spans="1:11" ht="14">
      <c r="A24" s="21" t="s">
        <v>3048</v>
      </c>
      <c r="B24" s="19" t="s">
        <v>2601</v>
      </c>
      <c r="C24" s="20">
        <v>1</v>
      </c>
      <c r="D24" s="21" t="s">
        <v>2552</v>
      </c>
      <c r="E24" s="19" t="s">
        <v>2553</v>
      </c>
      <c r="F24" s="19" t="s">
        <v>2714</v>
      </c>
      <c r="G24" s="22" t="s">
        <v>3045</v>
      </c>
      <c r="H24" s="24" t="s">
        <v>2658</v>
      </c>
      <c r="I24" s="19" t="str">
        <f t="shared" si="0"/>
        <v>kg m-3</v>
      </c>
      <c r="J24" s="20" t="s">
        <v>2607</v>
      </c>
      <c r="K24" s="19" t="s">
        <v>2778</v>
      </c>
    </row>
    <row r="25" spans="1:11" ht="14">
      <c r="A25" s="17" t="s">
        <v>3048</v>
      </c>
      <c r="B25" s="15" t="s">
        <v>2601</v>
      </c>
      <c r="C25" s="16">
        <v>1</v>
      </c>
      <c r="D25" s="17" t="s">
        <v>2659</v>
      </c>
      <c r="E25" s="15" t="s">
        <v>2660</v>
      </c>
      <c r="F25" s="15" t="s">
        <v>2714</v>
      </c>
      <c r="G25" s="22" t="s">
        <v>3045</v>
      </c>
      <c r="H25" s="25" t="s">
        <v>2667</v>
      </c>
      <c r="I25" s="15" t="str">
        <f t="shared" si="0"/>
        <v>kg m-3</v>
      </c>
      <c r="J25" s="16" t="s">
        <v>2607</v>
      </c>
      <c r="K25" s="15" t="s">
        <v>2778</v>
      </c>
    </row>
    <row r="26" spans="1:11">
      <c r="A26" s="18" t="s">
        <v>2839</v>
      </c>
      <c r="B26" s="19" t="s">
        <v>1878</v>
      </c>
      <c r="C26" s="20">
        <v>3</v>
      </c>
      <c r="D26" s="21" t="s">
        <v>1879</v>
      </c>
      <c r="E26" s="19" t="s">
        <v>1880</v>
      </c>
      <c r="F26" s="19" t="s">
        <v>1881</v>
      </c>
      <c r="G26" s="22" t="s">
        <v>3045</v>
      </c>
      <c r="H26" s="28" t="s">
        <v>1882</v>
      </c>
      <c r="I26" s="19" t="str">
        <f t="shared" si="0"/>
        <v>years</v>
      </c>
      <c r="J26" s="20" t="s">
        <v>1883</v>
      </c>
      <c r="K26" s="19" t="s">
        <v>3068</v>
      </c>
    </row>
    <row r="27" spans="1:11">
      <c r="A27" s="14" t="s">
        <v>2109</v>
      </c>
      <c r="B27" s="15" t="s">
        <v>2110</v>
      </c>
      <c r="C27" s="16">
        <v>1</v>
      </c>
      <c r="D27" s="17" t="s">
        <v>2212</v>
      </c>
      <c r="E27" s="15" t="s">
        <v>2228</v>
      </c>
      <c r="F27" s="15" t="s">
        <v>2460</v>
      </c>
      <c r="G27" s="22" t="s">
        <v>3045</v>
      </c>
      <c r="H27" s="23" t="s">
        <v>2229</v>
      </c>
      <c r="I27" s="15" t="str">
        <f t="shared" si="0"/>
        <v>day</v>
      </c>
      <c r="J27" s="16" t="s">
        <v>2230</v>
      </c>
      <c r="K27" s="15" t="s">
        <v>3068</v>
      </c>
    </row>
    <row r="28" spans="1:11">
      <c r="A28" s="14" t="s">
        <v>2918</v>
      </c>
      <c r="B28" s="15" t="s">
        <v>2768</v>
      </c>
      <c r="C28" s="16">
        <v>3</v>
      </c>
      <c r="D28" s="17" t="s">
        <v>1128</v>
      </c>
      <c r="E28" s="15" t="s">
        <v>1129</v>
      </c>
      <c r="F28" s="15" t="s">
        <v>966</v>
      </c>
      <c r="G28" s="17" t="s">
        <v>967</v>
      </c>
      <c r="H28" s="15" t="s">
        <v>1132</v>
      </c>
      <c r="I28" s="15" t="str">
        <f t="shared" si="0"/>
        <v xml:space="preserve">yr </v>
      </c>
      <c r="J28" s="16" t="s">
        <v>2607</v>
      </c>
      <c r="K28" s="15" t="s">
        <v>1685</v>
      </c>
    </row>
    <row r="29" spans="1:11">
      <c r="A29" s="21" t="s">
        <v>2966</v>
      </c>
      <c r="B29" s="19" t="s">
        <v>2920</v>
      </c>
      <c r="C29" s="20">
        <v>1</v>
      </c>
      <c r="D29" s="21" t="s">
        <v>2570</v>
      </c>
      <c r="E29" s="19" t="s">
        <v>2571</v>
      </c>
      <c r="F29" s="19">
        <v>1</v>
      </c>
      <c r="G29" s="22" t="s">
        <v>3045</v>
      </c>
      <c r="H29" s="28" t="s">
        <v>2575</v>
      </c>
      <c r="I29" s="19">
        <f t="shared" si="0"/>
        <v>1</v>
      </c>
      <c r="J29" s="20" t="s">
        <v>2607</v>
      </c>
      <c r="K29" s="19" t="s">
        <v>3068</v>
      </c>
    </row>
    <row r="30" spans="1:11">
      <c r="A30" s="17" t="s">
        <v>2381</v>
      </c>
      <c r="B30" s="15" t="s">
        <v>2920</v>
      </c>
      <c r="C30" s="16">
        <v>1</v>
      </c>
      <c r="D30" s="17" t="s">
        <v>2570</v>
      </c>
      <c r="E30" s="15" t="s">
        <v>2571</v>
      </c>
      <c r="F30" s="15">
        <v>1</v>
      </c>
      <c r="G30" s="22" t="s">
        <v>3045</v>
      </c>
      <c r="H30" s="15" t="s">
        <v>2293</v>
      </c>
      <c r="I30" s="15">
        <f t="shared" si="0"/>
        <v>1</v>
      </c>
      <c r="J30" s="16" t="s">
        <v>2607</v>
      </c>
      <c r="K30" s="15" t="s">
        <v>3068</v>
      </c>
    </row>
    <row r="31" spans="1:11" ht="14">
      <c r="A31" s="18" t="s">
        <v>2109</v>
      </c>
      <c r="B31" s="19" t="s">
        <v>2110</v>
      </c>
      <c r="C31" s="20">
        <v>3</v>
      </c>
      <c r="D31" s="21" t="s">
        <v>2231</v>
      </c>
      <c r="E31" s="19" t="s">
        <v>2232</v>
      </c>
      <c r="F31" s="19" t="s">
        <v>2862</v>
      </c>
      <c r="G31" s="22" t="s">
        <v>3045</v>
      </c>
      <c r="H31" s="28" t="s">
        <v>2233</v>
      </c>
      <c r="I31" s="19" t="str">
        <f t="shared" si="0"/>
        <v>kg m-2</v>
      </c>
      <c r="J31" s="20" t="s">
        <v>2607</v>
      </c>
      <c r="K31" s="19" t="s">
        <v>3068</v>
      </c>
    </row>
    <row r="32" spans="1:11" ht="14">
      <c r="A32" s="18" t="s">
        <v>1670</v>
      </c>
      <c r="B32" s="19" t="s">
        <v>1821</v>
      </c>
      <c r="C32" s="20">
        <v>2</v>
      </c>
      <c r="D32" s="21" t="s">
        <v>1671</v>
      </c>
      <c r="E32" s="19" t="s">
        <v>1783</v>
      </c>
      <c r="F32" s="19" t="s">
        <v>1252</v>
      </c>
      <c r="G32" s="22" t="s">
        <v>3045</v>
      </c>
      <c r="H32" s="28" t="s">
        <v>1253</v>
      </c>
      <c r="I32" s="19" t="str">
        <f t="shared" si="0"/>
        <v>mol C m-3</v>
      </c>
      <c r="J32" s="20" t="s">
        <v>1887</v>
      </c>
      <c r="K32" s="19" t="s">
        <v>1685</v>
      </c>
    </row>
    <row r="33" spans="1:11" ht="14">
      <c r="A33" s="14" t="s">
        <v>1670</v>
      </c>
      <c r="B33" s="15" t="s">
        <v>1821</v>
      </c>
      <c r="C33" s="16">
        <v>3</v>
      </c>
      <c r="D33" s="17" t="s">
        <v>1403</v>
      </c>
      <c r="E33" s="15" t="s">
        <v>1404</v>
      </c>
      <c r="F33" s="15" t="s">
        <v>1252</v>
      </c>
      <c r="G33" s="22" t="s">
        <v>3045</v>
      </c>
      <c r="H33" s="23" t="s">
        <v>1262</v>
      </c>
      <c r="I33" s="15" t="str">
        <f t="shared" si="0"/>
        <v>mol C m-3</v>
      </c>
      <c r="J33" s="16" t="s">
        <v>1887</v>
      </c>
      <c r="K33" s="15" t="s">
        <v>1685</v>
      </c>
    </row>
    <row r="34" spans="1:11">
      <c r="A34" s="18" t="s">
        <v>3055</v>
      </c>
      <c r="B34" s="19" t="s">
        <v>2915</v>
      </c>
      <c r="C34" s="20">
        <v>1</v>
      </c>
      <c r="D34" s="21" t="s">
        <v>2023</v>
      </c>
      <c r="E34" s="19" t="s">
        <v>2024</v>
      </c>
      <c r="F34" s="19" t="s">
        <v>2856</v>
      </c>
      <c r="G34" s="22" t="s">
        <v>3045</v>
      </c>
      <c r="H34" s="28" t="s">
        <v>2025</v>
      </c>
      <c r="I34" s="19" t="str">
        <f t="shared" si="0"/>
        <v>%</v>
      </c>
      <c r="J34" s="20" t="s">
        <v>2607</v>
      </c>
      <c r="K34" s="19" t="s">
        <v>3068</v>
      </c>
    </row>
    <row r="35" spans="1:11" ht="14">
      <c r="A35" s="21" t="s">
        <v>3048</v>
      </c>
      <c r="B35" s="19" t="s">
        <v>2601</v>
      </c>
      <c r="C35" s="20">
        <v>1</v>
      </c>
      <c r="D35" s="21" t="s">
        <v>2668</v>
      </c>
      <c r="E35" s="19" t="s">
        <v>2669</v>
      </c>
      <c r="F35" s="19" t="s">
        <v>2862</v>
      </c>
      <c r="G35" s="22" t="s">
        <v>3045</v>
      </c>
      <c r="H35" s="21" t="s">
        <v>2670</v>
      </c>
      <c r="I35" s="19" t="str">
        <f t="shared" si="0"/>
        <v>kg m-2</v>
      </c>
      <c r="J35" s="20" t="s">
        <v>2607</v>
      </c>
      <c r="K35" s="19" t="s">
        <v>3068</v>
      </c>
    </row>
    <row r="36" spans="1:11" ht="14">
      <c r="A36" s="18" t="s">
        <v>1670</v>
      </c>
      <c r="B36" s="19" t="s">
        <v>1821</v>
      </c>
      <c r="C36" s="20">
        <v>3</v>
      </c>
      <c r="D36" s="21" t="s">
        <v>1263</v>
      </c>
      <c r="E36" s="19" t="s">
        <v>1416</v>
      </c>
      <c r="F36" s="19" t="s">
        <v>1417</v>
      </c>
      <c r="G36" s="22" t="s">
        <v>3045</v>
      </c>
      <c r="H36" s="28" t="s">
        <v>1747</v>
      </c>
      <c r="I36" s="19" t="str">
        <f t="shared" si="0"/>
        <v>eq m-3 s-1</v>
      </c>
      <c r="J36" s="20" t="s">
        <v>1887</v>
      </c>
      <c r="K36" s="19" t="s">
        <v>1685</v>
      </c>
    </row>
    <row r="37" spans="1:11" ht="14">
      <c r="A37" s="14" t="s">
        <v>1670</v>
      </c>
      <c r="B37" s="15" t="s">
        <v>1821</v>
      </c>
      <c r="C37" s="16">
        <v>3</v>
      </c>
      <c r="D37" s="17" t="s">
        <v>1418</v>
      </c>
      <c r="E37" s="15" t="s">
        <v>1419</v>
      </c>
      <c r="F37" s="15" t="s">
        <v>1420</v>
      </c>
      <c r="G37" s="22" t="s">
        <v>3045</v>
      </c>
      <c r="H37" s="23" t="s">
        <v>1750</v>
      </c>
      <c r="I37" s="15" t="str">
        <f t="shared" si="0"/>
        <v>mol C m-3 s-1</v>
      </c>
      <c r="J37" s="16" t="s">
        <v>1887</v>
      </c>
      <c r="K37" s="15" t="s">
        <v>1685</v>
      </c>
    </row>
    <row r="38" spans="1:11" ht="14">
      <c r="A38" s="18" t="s">
        <v>1670</v>
      </c>
      <c r="B38" s="19" t="s">
        <v>1821</v>
      </c>
      <c r="C38" s="20">
        <v>3</v>
      </c>
      <c r="D38" s="21" t="s">
        <v>1421</v>
      </c>
      <c r="E38" s="19" t="s">
        <v>1422</v>
      </c>
      <c r="F38" s="19" t="s">
        <v>1567</v>
      </c>
      <c r="G38" s="22" t="s">
        <v>3045</v>
      </c>
      <c r="H38" s="28" t="s">
        <v>1973</v>
      </c>
      <c r="I38" s="19" t="str">
        <f t="shared" si="0"/>
        <v>mol Fe m-3 s-1</v>
      </c>
      <c r="J38" s="20" t="s">
        <v>1887</v>
      </c>
      <c r="K38" s="19" t="s">
        <v>1685</v>
      </c>
    </row>
    <row r="39" spans="1:11" ht="14">
      <c r="A39" s="14" t="s">
        <v>1670</v>
      </c>
      <c r="B39" s="15" t="s">
        <v>1821</v>
      </c>
      <c r="C39" s="16">
        <v>3</v>
      </c>
      <c r="D39" s="17" t="s">
        <v>1696</v>
      </c>
      <c r="E39" s="15" t="s">
        <v>1562</v>
      </c>
      <c r="F39" s="15" t="s">
        <v>1977</v>
      </c>
      <c r="G39" s="22" t="s">
        <v>3045</v>
      </c>
      <c r="H39" s="23" t="s">
        <v>1865</v>
      </c>
      <c r="I39" s="15" t="str">
        <f t="shared" si="0"/>
        <v>mol N m-3 s-1</v>
      </c>
      <c r="J39" s="16" t="s">
        <v>1887</v>
      </c>
      <c r="K39" s="15" t="s">
        <v>1685</v>
      </c>
    </row>
    <row r="40" spans="1:11" ht="14">
      <c r="A40" s="18" t="s">
        <v>1670</v>
      </c>
      <c r="B40" s="19" t="s">
        <v>1821</v>
      </c>
      <c r="C40" s="20">
        <v>3</v>
      </c>
      <c r="D40" s="21" t="s">
        <v>1563</v>
      </c>
      <c r="E40" s="19" t="s">
        <v>1564</v>
      </c>
      <c r="F40" s="19" t="s">
        <v>1565</v>
      </c>
      <c r="G40" s="22" t="s">
        <v>3045</v>
      </c>
      <c r="H40" s="28" t="s">
        <v>1757</v>
      </c>
      <c r="I40" s="19" t="str">
        <f t="shared" si="0"/>
        <v>mol P m-3 s-1</v>
      </c>
      <c r="J40" s="20" t="s">
        <v>1887</v>
      </c>
      <c r="K40" s="19" t="s">
        <v>1685</v>
      </c>
    </row>
    <row r="41" spans="1:11" ht="14">
      <c r="A41" s="14" t="s">
        <v>1670</v>
      </c>
      <c r="B41" s="15" t="s">
        <v>1821</v>
      </c>
      <c r="C41" s="16">
        <v>3</v>
      </c>
      <c r="D41" s="17" t="s">
        <v>1566</v>
      </c>
      <c r="E41" s="15" t="s">
        <v>1570</v>
      </c>
      <c r="F41" s="15" t="s">
        <v>1571</v>
      </c>
      <c r="G41" s="22" t="s">
        <v>3045</v>
      </c>
      <c r="H41" s="23" t="s">
        <v>1520</v>
      </c>
      <c r="I41" s="15" t="str">
        <f t="shared" si="0"/>
        <v>mol Si m-3 s-1</v>
      </c>
      <c r="J41" s="16" t="s">
        <v>1887</v>
      </c>
      <c r="K41" s="15" t="s">
        <v>1685</v>
      </c>
    </row>
    <row r="42" spans="1:11" ht="14">
      <c r="A42" s="18" t="s">
        <v>1670</v>
      </c>
      <c r="B42" s="19" t="s">
        <v>1821</v>
      </c>
      <c r="C42" s="20">
        <v>3</v>
      </c>
      <c r="D42" s="21" t="s">
        <v>1572</v>
      </c>
      <c r="E42" s="19" t="s">
        <v>1573</v>
      </c>
      <c r="F42" s="19" t="s">
        <v>1574</v>
      </c>
      <c r="G42" s="22" t="s">
        <v>3045</v>
      </c>
      <c r="H42" s="28" t="s">
        <v>1575</v>
      </c>
      <c r="I42" s="19" t="str">
        <f t="shared" si="0"/>
        <v>mol Fe m-3</v>
      </c>
      <c r="J42" s="20" t="s">
        <v>1887</v>
      </c>
      <c r="K42" s="19" t="s">
        <v>1685</v>
      </c>
    </row>
    <row r="43" spans="1:11" ht="14">
      <c r="A43" s="14" t="s">
        <v>2839</v>
      </c>
      <c r="B43" s="15" t="s">
        <v>1878</v>
      </c>
      <c r="C43" s="16">
        <v>1</v>
      </c>
      <c r="D43" s="17" t="s">
        <v>1295</v>
      </c>
      <c r="E43" s="15" t="s">
        <v>1145</v>
      </c>
      <c r="F43" s="15" t="s">
        <v>2801</v>
      </c>
      <c r="G43" s="17" t="s">
        <v>1146</v>
      </c>
      <c r="H43" s="23" t="s">
        <v>807</v>
      </c>
      <c r="I43" s="15" t="str">
        <f t="shared" si="0"/>
        <v>kg m-2 s-1</v>
      </c>
      <c r="J43" s="16" t="s">
        <v>1887</v>
      </c>
      <c r="K43" s="15" t="s">
        <v>3068</v>
      </c>
    </row>
    <row r="44" spans="1:11" ht="14">
      <c r="A44" s="14" t="s">
        <v>1670</v>
      </c>
      <c r="B44" s="15" t="s">
        <v>1821</v>
      </c>
      <c r="C44" s="16">
        <v>3</v>
      </c>
      <c r="D44" s="17" t="s">
        <v>1576</v>
      </c>
      <c r="E44" s="15" t="s">
        <v>1296</v>
      </c>
      <c r="F44" s="15" t="s">
        <v>1297</v>
      </c>
      <c r="G44" s="22" t="s">
        <v>3045</v>
      </c>
      <c r="H44" s="23" t="s">
        <v>1580</v>
      </c>
      <c r="I44" s="15" t="str">
        <f t="shared" si="0"/>
        <v>mol Si m-3</v>
      </c>
      <c r="J44" s="16" t="s">
        <v>1887</v>
      </c>
      <c r="K44" s="15" t="s">
        <v>1685</v>
      </c>
    </row>
    <row r="45" spans="1:11">
      <c r="A45" s="14" t="s">
        <v>3055</v>
      </c>
      <c r="B45" s="15" t="s">
        <v>2915</v>
      </c>
      <c r="C45" s="16">
        <v>2</v>
      </c>
      <c r="D45" s="17" t="s">
        <v>2026</v>
      </c>
      <c r="E45" s="15" t="s">
        <v>2151</v>
      </c>
      <c r="F45" s="15">
        <v>1</v>
      </c>
      <c r="G45" s="22" t="s">
        <v>3045</v>
      </c>
      <c r="H45" s="23" t="s">
        <v>2262</v>
      </c>
      <c r="I45" s="15">
        <f t="shared" si="0"/>
        <v>1</v>
      </c>
      <c r="J45" s="16" t="s">
        <v>2607</v>
      </c>
      <c r="K45" s="15" t="s">
        <v>3068</v>
      </c>
    </row>
    <row r="46" spans="1:11">
      <c r="A46" s="18" t="s">
        <v>3055</v>
      </c>
      <c r="B46" s="19" t="s">
        <v>2915</v>
      </c>
      <c r="C46" s="20">
        <v>1</v>
      </c>
      <c r="D46" s="21" t="s">
        <v>2263</v>
      </c>
      <c r="E46" s="19" t="s">
        <v>2264</v>
      </c>
      <c r="F46" s="19" t="s">
        <v>2856</v>
      </c>
      <c r="G46" s="22" t="s">
        <v>3045</v>
      </c>
      <c r="H46" s="28" t="s">
        <v>2265</v>
      </c>
      <c r="I46" s="19" t="str">
        <f t="shared" si="0"/>
        <v>%</v>
      </c>
      <c r="J46" s="20" t="s">
        <v>2607</v>
      </c>
      <c r="K46" s="19" t="s">
        <v>3068</v>
      </c>
    </row>
    <row r="47" spans="1:11">
      <c r="A47" s="14" t="s">
        <v>3055</v>
      </c>
      <c r="B47" s="15" t="s">
        <v>2915</v>
      </c>
      <c r="C47" s="16">
        <v>2</v>
      </c>
      <c r="D47" s="17" t="s">
        <v>2034</v>
      </c>
      <c r="E47" s="15" t="s">
        <v>2035</v>
      </c>
      <c r="F47" s="15" t="s">
        <v>2856</v>
      </c>
      <c r="G47" s="22" t="s">
        <v>3045</v>
      </c>
      <c r="H47" s="23" t="s">
        <v>2266</v>
      </c>
      <c r="I47" s="15" t="str">
        <f t="shared" si="0"/>
        <v>%</v>
      </c>
      <c r="J47" s="16" t="s">
        <v>2607</v>
      </c>
      <c r="K47" s="15" t="s">
        <v>3068</v>
      </c>
    </row>
    <row r="48" spans="1:11">
      <c r="A48" s="18" t="s">
        <v>3055</v>
      </c>
      <c r="B48" s="19" t="s">
        <v>2915</v>
      </c>
      <c r="C48" s="20">
        <v>2</v>
      </c>
      <c r="D48" s="21" t="s">
        <v>2267</v>
      </c>
      <c r="E48" s="19" t="s">
        <v>2158</v>
      </c>
      <c r="F48" s="19" t="s">
        <v>2856</v>
      </c>
      <c r="G48" s="22" t="s">
        <v>3045</v>
      </c>
      <c r="H48" s="28" t="s">
        <v>2159</v>
      </c>
      <c r="I48" s="19" t="str">
        <f t="shared" si="0"/>
        <v>%</v>
      </c>
      <c r="J48" s="20" t="s">
        <v>2607</v>
      </c>
      <c r="K48" s="19" t="s">
        <v>3068</v>
      </c>
    </row>
    <row r="49" spans="1:11" ht="14">
      <c r="A49" s="18" t="s">
        <v>1670</v>
      </c>
      <c r="B49" s="19" t="s">
        <v>1821</v>
      </c>
      <c r="C49" s="20">
        <v>2</v>
      </c>
      <c r="D49" s="21" t="s">
        <v>1447</v>
      </c>
      <c r="E49" s="19" t="s">
        <v>1451</v>
      </c>
      <c r="F49" s="19" t="s">
        <v>1252</v>
      </c>
      <c r="G49" s="22" t="s">
        <v>3045</v>
      </c>
      <c r="H49" s="28" t="s">
        <v>1306</v>
      </c>
      <c r="I49" s="19" t="str">
        <f t="shared" si="0"/>
        <v>mol C m-3</v>
      </c>
      <c r="J49" s="20" t="s">
        <v>1887</v>
      </c>
      <c r="K49" s="19" t="s">
        <v>1685</v>
      </c>
    </row>
    <row r="50" spans="1:11">
      <c r="A50" s="18" t="s">
        <v>2965</v>
      </c>
      <c r="B50" s="19" t="s">
        <v>2920</v>
      </c>
      <c r="C50" s="20">
        <v>1</v>
      </c>
      <c r="D50" s="21" t="s">
        <v>2446</v>
      </c>
      <c r="E50" s="19" t="s">
        <v>2447</v>
      </c>
      <c r="F50" s="19" t="s">
        <v>2914</v>
      </c>
      <c r="G50" s="22" t="s">
        <v>3045</v>
      </c>
      <c r="H50" s="19" t="s">
        <v>2448</v>
      </c>
      <c r="I50" s="19" t="str">
        <f t="shared" si="0"/>
        <v>Pa</v>
      </c>
      <c r="J50" s="20" t="s">
        <v>2607</v>
      </c>
      <c r="K50" s="19" t="s">
        <v>3068</v>
      </c>
    </row>
    <row r="51" spans="1:11">
      <c r="A51" s="14" t="s">
        <v>2965</v>
      </c>
      <c r="B51" s="15" t="s">
        <v>2920</v>
      </c>
      <c r="C51" s="16">
        <v>1</v>
      </c>
      <c r="D51" s="17" t="s">
        <v>2449</v>
      </c>
      <c r="E51" s="15" t="s">
        <v>2450</v>
      </c>
      <c r="F51" s="15" t="s">
        <v>2914</v>
      </c>
      <c r="G51" s="22" t="s">
        <v>3045</v>
      </c>
      <c r="H51" s="15" t="s">
        <v>2451</v>
      </c>
      <c r="I51" s="15" t="str">
        <f t="shared" si="0"/>
        <v>Pa</v>
      </c>
      <c r="J51" s="16" t="s">
        <v>2607</v>
      </c>
      <c r="K51" s="15" t="s">
        <v>3068</v>
      </c>
    </row>
    <row r="52" spans="1:11" ht="14">
      <c r="A52" s="14" t="s">
        <v>3055</v>
      </c>
      <c r="B52" s="15" t="s">
        <v>2915</v>
      </c>
      <c r="C52" s="16">
        <v>2</v>
      </c>
      <c r="D52" s="17" t="s">
        <v>2160</v>
      </c>
      <c r="E52" s="15" t="s">
        <v>2161</v>
      </c>
      <c r="F52" s="15" t="s">
        <v>2162</v>
      </c>
      <c r="G52" s="22" t="s">
        <v>3045</v>
      </c>
      <c r="H52" s="23" t="s">
        <v>2163</v>
      </c>
      <c r="I52" s="15" t="str">
        <f t="shared" si="0"/>
        <v>kg C m-2</v>
      </c>
      <c r="J52" s="16" t="s">
        <v>2230</v>
      </c>
      <c r="K52" s="15" t="s">
        <v>3068</v>
      </c>
    </row>
    <row r="53" spans="1:11">
      <c r="A53" s="21" t="s">
        <v>2916</v>
      </c>
      <c r="B53" s="19" t="s">
        <v>2920</v>
      </c>
      <c r="C53" s="20">
        <v>1</v>
      </c>
      <c r="D53" s="21" t="s">
        <v>2573</v>
      </c>
      <c r="E53" s="19" t="s">
        <v>2574</v>
      </c>
      <c r="F53" s="19">
        <v>1</v>
      </c>
      <c r="G53" s="22" t="s">
        <v>3045</v>
      </c>
      <c r="H53" s="28" t="s">
        <v>2472</v>
      </c>
      <c r="I53" s="19">
        <f t="shared" si="0"/>
        <v>1</v>
      </c>
      <c r="J53" s="20"/>
      <c r="K53" s="19" t="s">
        <v>2473</v>
      </c>
    </row>
    <row r="54" spans="1:11">
      <c r="A54" s="21" t="s">
        <v>2079</v>
      </c>
      <c r="B54" s="19" t="s">
        <v>2920</v>
      </c>
      <c r="C54" s="20">
        <v>1</v>
      </c>
      <c r="D54" s="21" t="s">
        <v>2573</v>
      </c>
      <c r="E54" s="19" t="s">
        <v>1964</v>
      </c>
      <c r="F54" s="19">
        <v>1</v>
      </c>
      <c r="G54" s="22" t="s">
        <v>3045</v>
      </c>
      <c r="H54" s="28" t="s">
        <v>2472</v>
      </c>
      <c r="I54" s="19">
        <f t="shared" si="0"/>
        <v>1</v>
      </c>
      <c r="J54" s="20" t="s">
        <v>2607</v>
      </c>
      <c r="K54" s="19" t="s">
        <v>2080</v>
      </c>
    </row>
    <row r="55" spans="1:11">
      <c r="A55" s="17" t="s">
        <v>2916</v>
      </c>
      <c r="B55" s="15" t="s">
        <v>2920</v>
      </c>
      <c r="C55" s="16">
        <v>1</v>
      </c>
      <c r="D55" s="17" t="s">
        <v>2474</v>
      </c>
      <c r="E55" s="15" t="s">
        <v>2794</v>
      </c>
      <c r="F55" s="15">
        <v>1</v>
      </c>
      <c r="G55" s="22" t="s">
        <v>3045</v>
      </c>
      <c r="H55" s="23" t="s">
        <v>2366</v>
      </c>
      <c r="I55" s="15">
        <f t="shared" si="0"/>
        <v>1</v>
      </c>
      <c r="J55" s="16"/>
      <c r="K55" s="15" t="s">
        <v>2367</v>
      </c>
    </row>
    <row r="56" spans="1:11">
      <c r="A56" s="17" t="s">
        <v>2079</v>
      </c>
      <c r="B56" s="15" t="s">
        <v>2920</v>
      </c>
      <c r="C56" s="16">
        <v>1</v>
      </c>
      <c r="D56" s="17" t="s">
        <v>2474</v>
      </c>
      <c r="E56" s="15" t="s">
        <v>2081</v>
      </c>
      <c r="F56" s="15">
        <v>1</v>
      </c>
      <c r="G56" s="22" t="s">
        <v>3045</v>
      </c>
      <c r="H56" s="23" t="s">
        <v>2366</v>
      </c>
      <c r="I56" s="15">
        <f t="shared" si="0"/>
        <v>1</v>
      </c>
      <c r="J56" s="16" t="s">
        <v>2607</v>
      </c>
      <c r="K56" s="15" t="s">
        <v>2082</v>
      </c>
    </row>
    <row r="57" spans="1:11" ht="14">
      <c r="A57" s="14" t="s">
        <v>2918</v>
      </c>
      <c r="B57" s="15" t="s">
        <v>2768</v>
      </c>
      <c r="C57" s="16">
        <v>3</v>
      </c>
      <c r="D57" s="17" t="s">
        <v>1354</v>
      </c>
      <c r="E57" s="15" t="s">
        <v>1202</v>
      </c>
      <c r="F57" s="15" t="s">
        <v>1355</v>
      </c>
      <c r="G57" s="17" t="s">
        <v>1503</v>
      </c>
      <c r="H57" s="15" t="s">
        <v>1504</v>
      </c>
      <c r="I57" s="15" t="str">
        <f t="shared" si="0"/>
        <v xml:space="preserve">mol kg-1 </v>
      </c>
      <c r="J57" s="16" t="s">
        <v>2607</v>
      </c>
      <c r="K57" s="15" t="s">
        <v>1685</v>
      </c>
    </row>
    <row r="58" spans="1:11">
      <c r="A58" s="18" t="s">
        <v>2965</v>
      </c>
      <c r="B58" s="19" t="s">
        <v>2440</v>
      </c>
      <c r="C58" s="20">
        <v>1</v>
      </c>
      <c r="D58" s="21" t="s">
        <v>2452</v>
      </c>
      <c r="E58" s="19" t="s">
        <v>2559</v>
      </c>
      <c r="F58" s="26" t="s">
        <v>2560</v>
      </c>
      <c r="G58" s="22" t="s">
        <v>3045</v>
      </c>
      <c r="H58" s="19" t="s">
        <v>2561</v>
      </c>
      <c r="I58" s="19" t="str">
        <f t="shared" si="0"/>
        <v>1e-9</v>
      </c>
      <c r="J58" s="20" t="s">
        <v>2607</v>
      </c>
      <c r="K58" s="19" t="s">
        <v>2445</v>
      </c>
    </row>
    <row r="59" spans="1:11" ht="14">
      <c r="A59" s="17" t="s">
        <v>3048</v>
      </c>
      <c r="B59" s="15" t="s">
        <v>2601</v>
      </c>
      <c r="C59" s="16">
        <v>1</v>
      </c>
      <c r="D59" s="17" t="s">
        <v>2671</v>
      </c>
      <c r="E59" s="15" t="s">
        <v>2745</v>
      </c>
      <c r="F59" s="15" t="s">
        <v>2603</v>
      </c>
      <c r="G59" s="22" t="s">
        <v>3045</v>
      </c>
      <c r="H59" s="17" t="s">
        <v>2807</v>
      </c>
      <c r="I59" s="15" t="str">
        <f t="shared" si="0"/>
        <v>kg m-2 s-1</v>
      </c>
      <c r="J59" s="16" t="s">
        <v>2607</v>
      </c>
      <c r="K59" s="15" t="s">
        <v>3068</v>
      </c>
    </row>
    <row r="60" spans="1:11" ht="14">
      <c r="A60" s="14" t="s">
        <v>1670</v>
      </c>
      <c r="B60" s="15" t="s">
        <v>1821</v>
      </c>
      <c r="C60" s="16">
        <v>1</v>
      </c>
      <c r="D60" s="17" t="s">
        <v>1307</v>
      </c>
      <c r="E60" s="15" t="s">
        <v>1308</v>
      </c>
      <c r="F60" s="15" t="s">
        <v>1309</v>
      </c>
      <c r="G60" s="22" t="s">
        <v>3045</v>
      </c>
      <c r="H60" s="23" t="s">
        <v>1310</v>
      </c>
      <c r="I60" s="15" t="str">
        <f t="shared" si="0"/>
        <v>mg Chl m-3</v>
      </c>
      <c r="J60" s="16" t="s">
        <v>1887</v>
      </c>
      <c r="K60" s="15" t="s">
        <v>1685</v>
      </c>
    </row>
    <row r="61" spans="1:11" ht="14">
      <c r="A61" s="18" t="s">
        <v>1670</v>
      </c>
      <c r="B61" s="19" t="s">
        <v>1821</v>
      </c>
      <c r="C61" s="20">
        <v>3</v>
      </c>
      <c r="D61" s="21" t="s">
        <v>1311</v>
      </c>
      <c r="E61" s="19" t="s">
        <v>1312</v>
      </c>
      <c r="F61" s="19" t="s">
        <v>1309</v>
      </c>
      <c r="G61" s="22" t="s">
        <v>3045</v>
      </c>
      <c r="H61" s="28" t="s">
        <v>1313</v>
      </c>
      <c r="I61" s="19" t="str">
        <f t="shared" si="0"/>
        <v>mg Chl m-3</v>
      </c>
      <c r="J61" s="20" t="s">
        <v>1887</v>
      </c>
      <c r="K61" s="19" t="s">
        <v>1685</v>
      </c>
    </row>
    <row r="62" spans="1:11" ht="14">
      <c r="A62" s="14" t="s">
        <v>1670</v>
      </c>
      <c r="B62" s="15" t="s">
        <v>1821</v>
      </c>
      <c r="C62" s="16">
        <v>3</v>
      </c>
      <c r="D62" s="17" t="s">
        <v>999</v>
      </c>
      <c r="E62" s="15" t="s">
        <v>1000</v>
      </c>
      <c r="F62" s="15" t="s">
        <v>1309</v>
      </c>
      <c r="G62" s="22" t="s">
        <v>3045</v>
      </c>
      <c r="H62" s="23" t="s">
        <v>1155</v>
      </c>
      <c r="I62" s="15" t="str">
        <f t="shared" si="0"/>
        <v>mg Chl m-3</v>
      </c>
      <c r="J62" s="16" t="s">
        <v>1887</v>
      </c>
      <c r="K62" s="15" t="s">
        <v>1685</v>
      </c>
    </row>
    <row r="63" spans="1:11">
      <c r="A63" s="14" t="s">
        <v>2965</v>
      </c>
      <c r="B63" s="15" t="s">
        <v>2920</v>
      </c>
      <c r="C63" s="16">
        <v>1</v>
      </c>
      <c r="D63" s="17" t="s">
        <v>2562</v>
      </c>
      <c r="E63" s="15" t="s">
        <v>2563</v>
      </c>
      <c r="F63" s="15">
        <v>1</v>
      </c>
      <c r="G63" s="22" t="s">
        <v>3045</v>
      </c>
      <c r="H63" s="15"/>
      <c r="I63" s="15">
        <f t="shared" si="0"/>
        <v>1</v>
      </c>
      <c r="J63" s="16" t="s">
        <v>2607</v>
      </c>
      <c r="K63" s="15" t="s">
        <v>3068</v>
      </c>
    </row>
    <row r="64" spans="1:11">
      <c r="A64" s="18" t="s">
        <v>2965</v>
      </c>
      <c r="B64" s="19" t="s">
        <v>2920</v>
      </c>
      <c r="C64" s="20">
        <v>1</v>
      </c>
      <c r="D64" s="21" t="s">
        <v>1505</v>
      </c>
      <c r="E64" s="19" t="s">
        <v>1506</v>
      </c>
      <c r="F64" s="19" t="s">
        <v>2856</v>
      </c>
      <c r="G64" s="21" t="s">
        <v>1507</v>
      </c>
      <c r="H64" s="19" t="s">
        <v>2579</v>
      </c>
      <c r="I64" s="19" t="str">
        <f t="shared" si="0"/>
        <v>%</v>
      </c>
      <c r="J64" s="20" t="s">
        <v>2607</v>
      </c>
      <c r="K64" s="19" t="s">
        <v>2778</v>
      </c>
    </row>
    <row r="65" spans="1:11">
      <c r="A65" s="17" t="s">
        <v>2495</v>
      </c>
      <c r="B65" s="15" t="s">
        <v>2920</v>
      </c>
      <c r="C65" s="16">
        <v>1</v>
      </c>
      <c r="D65" s="17" t="s">
        <v>1505</v>
      </c>
      <c r="E65" s="15" t="s">
        <v>1506</v>
      </c>
      <c r="F65" s="15" t="s">
        <v>2856</v>
      </c>
      <c r="G65" s="17" t="s">
        <v>1507</v>
      </c>
      <c r="H65" s="15" t="s">
        <v>2579</v>
      </c>
      <c r="I65" s="15" t="str">
        <f t="shared" si="0"/>
        <v>%</v>
      </c>
      <c r="J65" s="16" t="s">
        <v>2828</v>
      </c>
      <c r="K65" s="15" t="s">
        <v>2389</v>
      </c>
    </row>
    <row r="66" spans="1:11">
      <c r="A66" s="21" t="s">
        <v>2966</v>
      </c>
      <c r="B66" s="19" t="s">
        <v>2920</v>
      </c>
      <c r="C66" s="20">
        <v>1</v>
      </c>
      <c r="D66" s="21" t="s">
        <v>1505</v>
      </c>
      <c r="E66" s="19" t="s">
        <v>1363</v>
      </c>
      <c r="F66" s="19" t="s">
        <v>2856</v>
      </c>
      <c r="G66" s="21" t="s">
        <v>1507</v>
      </c>
      <c r="H66" s="28" t="s">
        <v>2579</v>
      </c>
      <c r="I66" s="19" t="str">
        <f t="shared" si="0"/>
        <v>%</v>
      </c>
      <c r="J66" s="20" t="s">
        <v>2607</v>
      </c>
      <c r="K66" s="19" t="s">
        <v>2778</v>
      </c>
    </row>
    <row r="67" spans="1:11">
      <c r="A67" s="17" t="s">
        <v>2381</v>
      </c>
      <c r="B67" s="15" t="s">
        <v>2920</v>
      </c>
      <c r="C67" s="16">
        <v>2</v>
      </c>
      <c r="D67" s="17" t="s">
        <v>1364</v>
      </c>
      <c r="E67" s="15" t="s">
        <v>1365</v>
      </c>
      <c r="F67" s="15" t="s">
        <v>2856</v>
      </c>
      <c r="G67" s="17" t="s">
        <v>1366</v>
      </c>
      <c r="H67" s="23" t="s">
        <v>1368</v>
      </c>
      <c r="I67" s="15" t="str">
        <f t="shared" si="0"/>
        <v>%</v>
      </c>
      <c r="J67" s="16" t="s">
        <v>2607</v>
      </c>
      <c r="K67" s="15" t="s">
        <v>2778</v>
      </c>
    </row>
    <row r="68" spans="1:11">
      <c r="A68" s="21" t="s">
        <v>2916</v>
      </c>
      <c r="B68" s="19" t="s">
        <v>2920</v>
      </c>
      <c r="C68" s="20">
        <v>1</v>
      </c>
      <c r="D68" s="21" t="s">
        <v>2482</v>
      </c>
      <c r="E68" s="19" t="s">
        <v>2483</v>
      </c>
      <c r="F68" s="19" t="s">
        <v>2856</v>
      </c>
      <c r="G68" s="22" t="s">
        <v>3045</v>
      </c>
      <c r="H68" s="19" t="s">
        <v>2579</v>
      </c>
      <c r="I68" s="19" t="str">
        <f t="shared" si="0"/>
        <v>%</v>
      </c>
      <c r="J68" s="20"/>
      <c r="K68" s="19" t="s">
        <v>2580</v>
      </c>
    </row>
    <row r="69" spans="1:11">
      <c r="A69" s="21" t="s">
        <v>2381</v>
      </c>
      <c r="B69" s="19" t="s">
        <v>2920</v>
      </c>
      <c r="C69" s="20">
        <v>1</v>
      </c>
      <c r="D69" s="21" t="s">
        <v>2482</v>
      </c>
      <c r="E69" s="19" t="s">
        <v>2294</v>
      </c>
      <c r="F69" s="19" t="s">
        <v>2856</v>
      </c>
      <c r="G69" s="22" t="s">
        <v>3045</v>
      </c>
      <c r="H69" s="19" t="s">
        <v>2579</v>
      </c>
      <c r="I69" s="19" t="str">
        <f t="shared" si="0"/>
        <v>%</v>
      </c>
      <c r="J69" s="20" t="s">
        <v>2607</v>
      </c>
      <c r="K69" s="19" t="s">
        <v>2471</v>
      </c>
    </row>
    <row r="70" spans="1:11">
      <c r="A70" s="21" t="s">
        <v>2079</v>
      </c>
      <c r="B70" s="19" t="s">
        <v>2920</v>
      </c>
      <c r="C70" s="20">
        <v>1</v>
      </c>
      <c r="D70" s="21" t="s">
        <v>2482</v>
      </c>
      <c r="E70" s="19" t="s">
        <v>2469</v>
      </c>
      <c r="F70" s="19" t="s">
        <v>2856</v>
      </c>
      <c r="G70" s="22" t="s">
        <v>3045</v>
      </c>
      <c r="H70" s="19" t="s">
        <v>2579</v>
      </c>
      <c r="I70" s="19" t="str">
        <f t="shared" ref="I70:I133" si="1">F70</f>
        <v>%</v>
      </c>
      <c r="J70" s="20" t="s">
        <v>2607</v>
      </c>
      <c r="K70" s="19" t="s">
        <v>2471</v>
      </c>
    </row>
    <row r="71" spans="1:11">
      <c r="A71" s="17" t="s">
        <v>2966</v>
      </c>
      <c r="B71" s="15" t="s">
        <v>2920</v>
      </c>
      <c r="C71" s="16">
        <v>1</v>
      </c>
      <c r="D71" s="17" t="s">
        <v>2576</v>
      </c>
      <c r="E71" s="15" t="s">
        <v>2469</v>
      </c>
      <c r="F71" s="15" t="s">
        <v>2856</v>
      </c>
      <c r="G71" s="22" t="s">
        <v>3045</v>
      </c>
      <c r="H71" s="23" t="s">
        <v>2470</v>
      </c>
      <c r="I71" s="15" t="str">
        <f t="shared" si="1"/>
        <v>%</v>
      </c>
      <c r="J71" s="16" t="s">
        <v>2607</v>
      </c>
      <c r="K71" s="15" t="s">
        <v>2471</v>
      </c>
    </row>
    <row r="72" spans="1:11">
      <c r="A72" s="17" t="s">
        <v>2916</v>
      </c>
      <c r="B72" s="15" t="s">
        <v>2920</v>
      </c>
      <c r="C72" s="16">
        <v>1</v>
      </c>
      <c r="D72" s="17" t="s">
        <v>2581</v>
      </c>
      <c r="E72" s="15" t="s">
        <v>2582</v>
      </c>
      <c r="F72" s="15" t="s">
        <v>2856</v>
      </c>
      <c r="G72" s="22" t="s">
        <v>3045</v>
      </c>
      <c r="H72" s="15" t="s">
        <v>2579</v>
      </c>
      <c r="I72" s="15" t="str">
        <f t="shared" si="1"/>
        <v>%</v>
      </c>
      <c r="J72" s="16"/>
      <c r="K72" s="15" t="s">
        <v>2580</v>
      </c>
    </row>
    <row r="73" spans="1:11">
      <c r="A73" s="17" t="s">
        <v>2079</v>
      </c>
      <c r="B73" s="15" t="s">
        <v>2920</v>
      </c>
      <c r="C73" s="16">
        <v>1</v>
      </c>
      <c r="D73" s="17" t="s">
        <v>2581</v>
      </c>
      <c r="E73" s="15" t="s">
        <v>2582</v>
      </c>
      <c r="F73" s="15" t="s">
        <v>2856</v>
      </c>
      <c r="G73" s="22" t="s">
        <v>3045</v>
      </c>
      <c r="H73" s="15" t="s">
        <v>2579</v>
      </c>
      <c r="I73" s="15" t="str">
        <f t="shared" si="1"/>
        <v>%</v>
      </c>
      <c r="J73" s="16" t="s">
        <v>2607</v>
      </c>
      <c r="K73" s="15" t="s">
        <v>2471</v>
      </c>
    </row>
    <row r="74" spans="1:11" ht="14">
      <c r="A74" s="21" t="s">
        <v>3048</v>
      </c>
      <c r="B74" s="19" t="s">
        <v>2601</v>
      </c>
      <c r="C74" s="20">
        <v>1</v>
      </c>
      <c r="D74" s="21" t="s">
        <v>2808</v>
      </c>
      <c r="E74" s="19" t="s">
        <v>2809</v>
      </c>
      <c r="F74" s="19" t="s">
        <v>2960</v>
      </c>
      <c r="G74" s="22" t="s">
        <v>3045</v>
      </c>
      <c r="H74" s="24" t="s">
        <v>2695</v>
      </c>
      <c r="I74" s="19" t="str">
        <f t="shared" si="1"/>
        <v>m-3</v>
      </c>
      <c r="J74" s="20" t="s">
        <v>2607</v>
      </c>
      <c r="K74" s="19" t="s">
        <v>3068</v>
      </c>
    </row>
    <row r="75" spans="1:11" ht="14">
      <c r="A75" s="17" t="s">
        <v>3048</v>
      </c>
      <c r="B75" s="15" t="s">
        <v>2601</v>
      </c>
      <c r="C75" s="16">
        <v>1</v>
      </c>
      <c r="D75" s="17" t="s">
        <v>2696</v>
      </c>
      <c r="E75" s="15" t="s">
        <v>2697</v>
      </c>
      <c r="F75" s="15" t="s">
        <v>2960</v>
      </c>
      <c r="G75" s="22" t="s">
        <v>3045</v>
      </c>
      <c r="H75" s="25" t="s">
        <v>2698</v>
      </c>
      <c r="I75" s="15" t="str">
        <f t="shared" si="1"/>
        <v>m-3</v>
      </c>
      <c r="J75" s="16" t="s">
        <v>2607</v>
      </c>
      <c r="K75" s="15" t="s">
        <v>3068</v>
      </c>
    </row>
    <row r="76" spans="1:11" ht="14">
      <c r="A76" s="21" t="s">
        <v>3048</v>
      </c>
      <c r="B76" s="19" t="s">
        <v>2601</v>
      </c>
      <c r="C76" s="20">
        <v>1</v>
      </c>
      <c r="D76" s="21" t="s">
        <v>2641</v>
      </c>
      <c r="E76" s="19" t="s">
        <v>2642</v>
      </c>
      <c r="F76" s="19" t="s">
        <v>2704</v>
      </c>
      <c r="G76" s="22" t="s">
        <v>3045</v>
      </c>
      <c r="H76" s="21" t="s">
        <v>2826</v>
      </c>
      <c r="I76" s="19" t="str">
        <f t="shared" si="1"/>
        <v>m-2</v>
      </c>
      <c r="J76" s="20" t="s">
        <v>2607</v>
      </c>
      <c r="K76" s="19" t="s">
        <v>3068</v>
      </c>
    </row>
    <row r="77" spans="1:11" ht="14">
      <c r="A77" s="18" t="s">
        <v>3055</v>
      </c>
      <c r="B77" s="19" t="s">
        <v>2915</v>
      </c>
      <c r="C77" s="20">
        <v>2</v>
      </c>
      <c r="D77" s="21" t="s">
        <v>2164</v>
      </c>
      <c r="E77" s="19" t="s">
        <v>2153</v>
      </c>
      <c r="F77" s="19" t="s">
        <v>2162</v>
      </c>
      <c r="G77" s="22" t="s">
        <v>3045</v>
      </c>
      <c r="H77" s="28" t="s">
        <v>2163</v>
      </c>
      <c r="I77" s="19" t="str">
        <f t="shared" si="1"/>
        <v>kg C m-2</v>
      </c>
      <c r="J77" s="20" t="s">
        <v>2230</v>
      </c>
      <c r="K77" s="19" t="s">
        <v>3068</v>
      </c>
    </row>
    <row r="78" spans="1:11">
      <c r="A78" s="21" t="s">
        <v>2916</v>
      </c>
      <c r="B78" s="19" t="s">
        <v>2920</v>
      </c>
      <c r="C78" s="20">
        <v>1</v>
      </c>
      <c r="D78" s="21" t="s">
        <v>2583</v>
      </c>
      <c r="E78" s="19" t="s">
        <v>2280</v>
      </c>
      <c r="F78" s="19" t="s">
        <v>2856</v>
      </c>
      <c r="G78" s="22" t="s">
        <v>3045</v>
      </c>
      <c r="H78" s="19" t="s">
        <v>2579</v>
      </c>
      <c r="I78" s="19" t="str">
        <f t="shared" si="1"/>
        <v>%</v>
      </c>
      <c r="J78" s="20"/>
      <c r="K78" s="19" t="s">
        <v>2281</v>
      </c>
    </row>
    <row r="79" spans="1:11">
      <c r="A79" s="21" t="s">
        <v>2966</v>
      </c>
      <c r="B79" s="19" t="s">
        <v>2920</v>
      </c>
      <c r="C79" s="20">
        <v>1</v>
      </c>
      <c r="D79" s="21" t="s">
        <v>2583</v>
      </c>
      <c r="E79" s="19" t="s">
        <v>2280</v>
      </c>
      <c r="F79" s="19" t="s">
        <v>2856</v>
      </c>
      <c r="G79" s="22" t="s">
        <v>3045</v>
      </c>
      <c r="H79" s="28" t="s">
        <v>2467</v>
      </c>
      <c r="I79" s="19" t="str">
        <f t="shared" si="1"/>
        <v>%</v>
      </c>
      <c r="J79" s="20" t="s">
        <v>2607</v>
      </c>
      <c r="K79" s="19" t="s">
        <v>3068</v>
      </c>
    </row>
    <row r="80" spans="1:11">
      <c r="A80" s="17" t="s">
        <v>2381</v>
      </c>
      <c r="B80" s="15" t="s">
        <v>2920</v>
      </c>
      <c r="C80" s="16">
        <v>1</v>
      </c>
      <c r="D80" s="17" t="s">
        <v>2583</v>
      </c>
      <c r="E80" s="15" t="s">
        <v>2280</v>
      </c>
      <c r="F80" s="15" t="s">
        <v>2856</v>
      </c>
      <c r="G80" s="22" t="s">
        <v>3045</v>
      </c>
      <c r="H80" s="15" t="s">
        <v>2579</v>
      </c>
      <c r="I80" s="15" t="str">
        <f t="shared" si="1"/>
        <v>%</v>
      </c>
      <c r="J80" s="16" t="s">
        <v>2607</v>
      </c>
      <c r="K80" s="15" t="s">
        <v>2295</v>
      </c>
    </row>
    <row r="81" spans="1:11">
      <c r="A81" s="21" t="s">
        <v>2079</v>
      </c>
      <c r="B81" s="19" t="s">
        <v>2920</v>
      </c>
      <c r="C81" s="20">
        <v>1</v>
      </c>
      <c r="D81" s="21" t="s">
        <v>2583</v>
      </c>
      <c r="E81" s="19" t="s">
        <v>2280</v>
      </c>
      <c r="F81" s="19" t="s">
        <v>2856</v>
      </c>
      <c r="G81" s="22" t="s">
        <v>3045</v>
      </c>
      <c r="H81" s="19" t="s">
        <v>2579</v>
      </c>
      <c r="I81" s="19" t="str">
        <f t="shared" si="1"/>
        <v>%</v>
      </c>
      <c r="J81" s="20" t="s">
        <v>2607</v>
      </c>
      <c r="K81" s="19" t="s">
        <v>2295</v>
      </c>
    </row>
    <row r="82" spans="1:11">
      <c r="A82" s="18" t="s">
        <v>2965</v>
      </c>
      <c r="B82" s="19" t="s">
        <v>2920</v>
      </c>
      <c r="C82" s="20">
        <v>1</v>
      </c>
      <c r="D82" s="21" t="s">
        <v>2564</v>
      </c>
      <c r="E82" s="19" t="s">
        <v>2673</v>
      </c>
      <c r="F82" s="19">
        <v>1</v>
      </c>
      <c r="G82" s="22" t="s">
        <v>3045</v>
      </c>
      <c r="H82" s="19" t="s">
        <v>2674</v>
      </c>
      <c r="I82" s="19">
        <f t="shared" si="1"/>
        <v>1</v>
      </c>
      <c r="J82" s="20" t="s">
        <v>2607</v>
      </c>
      <c r="K82" s="19" t="s">
        <v>2778</v>
      </c>
    </row>
    <row r="83" spans="1:11">
      <c r="A83" s="17" t="s">
        <v>2495</v>
      </c>
      <c r="B83" s="15" t="s">
        <v>2920</v>
      </c>
      <c r="C83" s="16">
        <v>1</v>
      </c>
      <c r="D83" s="17" t="s">
        <v>2564</v>
      </c>
      <c r="E83" s="15" t="s">
        <v>2673</v>
      </c>
      <c r="F83" s="15">
        <v>1</v>
      </c>
      <c r="G83" s="22" t="s">
        <v>3045</v>
      </c>
      <c r="H83" s="15" t="s">
        <v>2674</v>
      </c>
      <c r="I83" s="15">
        <f t="shared" si="1"/>
        <v>1</v>
      </c>
      <c r="J83" s="16" t="s">
        <v>2828</v>
      </c>
      <c r="K83" s="15" t="s">
        <v>2389</v>
      </c>
    </row>
    <row r="84" spans="1:11">
      <c r="A84" s="17" t="s">
        <v>2966</v>
      </c>
      <c r="B84" s="15" t="s">
        <v>2920</v>
      </c>
      <c r="C84" s="16">
        <v>1</v>
      </c>
      <c r="D84" s="17" t="s">
        <v>2564</v>
      </c>
      <c r="E84" s="15" t="s">
        <v>2673</v>
      </c>
      <c r="F84" s="15">
        <v>1</v>
      </c>
      <c r="G84" s="22" t="s">
        <v>3045</v>
      </c>
      <c r="H84" s="23" t="s">
        <v>2674</v>
      </c>
      <c r="I84" s="15">
        <f t="shared" si="1"/>
        <v>1</v>
      </c>
      <c r="J84" s="16" t="s">
        <v>2607</v>
      </c>
      <c r="K84" s="15" t="s">
        <v>2778</v>
      </c>
    </row>
    <row r="85" spans="1:11">
      <c r="A85" s="17" t="s">
        <v>2916</v>
      </c>
      <c r="B85" s="15" t="s">
        <v>2920</v>
      </c>
      <c r="C85" s="16">
        <v>2</v>
      </c>
      <c r="D85" s="17" t="s">
        <v>2282</v>
      </c>
      <c r="E85" s="15" t="s">
        <v>2372</v>
      </c>
      <c r="F85" s="15">
        <v>1</v>
      </c>
      <c r="G85" s="22" t="s">
        <v>3045</v>
      </c>
      <c r="H85" s="23" t="s">
        <v>2374</v>
      </c>
      <c r="I85" s="15">
        <f t="shared" si="1"/>
        <v>1</v>
      </c>
      <c r="J85" s="16" t="s">
        <v>2828</v>
      </c>
      <c r="K85" s="15" t="s">
        <v>2375</v>
      </c>
    </row>
    <row r="86" spans="1:11">
      <c r="A86" s="21" t="s">
        <v>2381</v>
      </c>
      <c r="B86" s="19" t="s">
        <v>2920</v>
      </c>
      <c r="C86" s="20">
        <v>2</v>
      </c>
      <c r="D86" s="21" t="s">
        <v>2282</v>
      </c>
      <c r="E86" s="19" t="s">
        <v>2372</v>
      </c>
      <c r="F86" s="19">
        <v>1</v>
      </c>
      <c r="G86" s="22" t="s">
        <v>3045</v>
      </c>
      <c r="H86" s="28" t="s">
        <v>2348</v>
      </c>
      <c r="I86" s="19">
        <f t="shared" si="1"/>
        <v>1</v>
      </c>
      <c r="J86" s="20" t="s">
        <v>2607</v>
      </c>
      <c r="K86" s="19" t="s">
        <v>2778</v>
      </c>
    </row>
    <row r="87" spans="1:11">
      <c r="A87" s="21" t="s">
        <v>2916</v>
      </c>
      <c r="B87" s="19" t="s">
        <v>2920</v>
      </c>
      <c r="C87" s="20">
        <v>2</v>
      </c>
      <c r="D87" s="21" t="s">
        <v>2376</v>
      </c>
      <c r="E87" s="19" t="s">
        <v>2382</v>
      </c>
      <c r="F87" s="19">
        <v>1</v>
      </c>
      <c r="G87" s="22" t="s">
        <v>3045</v>
      </c>
      <c r="H87" s="28" t="s">
        <v>2492</v>
      </c>
      <c r="I87" s="19">
        <f t="shared" si="1"/>
        <v>1</v>
      </c>
      <c r="J87" s="20" t="s">
        <v>2828</v>
      </c>
      <c r="K87" s="19" t="s">
        <v>2375</v>
      </c>
    </row>
    <row r="88" spans="1:11">
      <c r="A88" s="17" t="s">
        <v>2381</v>
      </c>
      <c r="B88" s="15" t="s">
        <v>2920</v>
      </c>
      <c r="C88" s="16">
        <v>2</v>
      </c>
      <c r="D88" s="17" t="s">
        <v>2376</v>
      </c>
      <c r="E88" s="15" t="s">
        <v>2382</v>
      </c>
      <c r="F88" s="15">
        <v>1</v>
      </c>
      <c r="G88" s="22" t="s">
        <v>3045</v>
      </c>
      <c r="H88" s="23" t="s">
        <v>2194</v>
      </c>
      <c r="I88" s="15">
        <f t="shared" si="1"/>
        <v>1</v>
      </c>
      <c r="J88" s="16" t="s">
        <v>2607</v>
      </c>
      <c r="K88" s="15" t="s">
        <v>2778</v>
      </c>
    </row>
    <row r="89" spans="1:11">
      <c r="A89" s="21" t="s">
        <v>2966</v>
      </c>
      <c r="B89" s="19" t="s">
        <v>2920</v>
      </c>
      <c r="C89" s="20">
        <v>1</v>
      </c>
      <c r="D89" s="21" t="s">
        <v>2468</v>
      </c>
      <c r="E89" s="19" t="s">
        <v>2475</v>
      </c>
      <c r="F89" s="19" t="s">
        <v>2856</v>
      </c>
      <c r="G89" s="22" t="s">
        <v>3045</v>
      </c>
      <c r="H89" s="28" t="s">
        <v>2276</v>
      </c>
      <c r="I89" s="19" t="str">
        <f t="shared" si="1"/>
        <v>%</v>
      </c>
      <c r="J89" s="20" t="s">
        <v>2607</v>
      </c>
      <c r="K89" s="19" t="s">
        <v>2277</v>
      </c>
    </row>
    <row r="90" spans="1:11">
      <c r="A90" s="21" t="s">
        <v>2381</v>
      </c>
      <c r="B90" s="19" t="s">
        <v>2920</v>
      </c>
      <c r="C90" s="20">
        <v>1</v>
      </c>
      <c r="D90" s="21" t="s">
        <v>2468</v>
      </c>
      <c r="E90" s="19" t="s">
        <v>2475</v>
      </c>
      <c r="F90" s="19" t="s">
        <v>2856</v>
      </c>
      <c r="G90" s="22" t="s">
        <v>3045</v>
      </c>
      <c r="H90" s="19" t="s">
        <v>2276</v>
      </c>
      <c r="I90" s="19" t="str">
        <f t="shared" si="1"/>
        <v>%</v>
      </c>
      <c r="J90" s="20" t="s">
        <v>2607</v>
      </c>
      <c r="K90" s="19" t="s">
        <v>2296</v>
      </c>
    </row>
    <row r="91" spans="1:11" ht="14">
      <c r="A91" s="14" t="s">
        <v>3055</v>
      </c>
      <c r="B91" s="15" t="s">
        <v>2915</v>
      </c>
      <c r="C91" s="16">
        <v>1</v>
      </c>
      <c r="D91" s="17" t="s">
        <v>2154</v>
      </c>
      <c r="E91" s="15" t="s">
        <v>2155</v>
      </c>
      <c r="F91" s="15" t="s">
        <v>2162</v>
      </c>
      <c r="G91" s="22" t="s">
        <v>3045</v>
      </c>
      <c r="H91" s="15" t="s">
        <v>2049</v>
      </c>
      <c r="I91" s="15" t="str">
        <f t="shared" si="1"/>
        <v>kg C m-2</v>
      </c>
      <c r="J91" s="16" t="s">
        <v>2230</v>
      </c>
      <c r="K91" s="15" t="s">
        <v>3068</v>
      </c>
    </row>
    <row r="92" spans="1:11" ht="14">
      <c r="A92" s="18" t="s">
        <v>3055</v>
      </c>
      <c r="B92" s="19" t="s">
        <v>2915</v>
      </c>
      <c r="C92" s="20">
        <v>2</v>
      </c>
      <c r="D92" s="21" t="s">
        <v>2050</v>
      </c>
      <c r="E92" s="19" t="s">
        <v>2173</v>
      </c>
      <c r="F92" s="19" t="s">
        <v>2162</v>
      </c>
      <c r="G92" s="22" t="s">
        <v>3045</v>
      </c>
      <c r="H92" s="28" t="s">
        <v>2163</v>
      </c>
      <c r="I92" s="19" t="str">
        <f t="shared" si="1"/>
        <v>kg C m-2</v>
      </c>
      <c r="J92" s="20" t="s">
        <v>2230</v>
      </c>
      <c r="K92" s="19" t="s">
        <v>3068</v>
      </c>
    </row>
    <row r="93" spans="1:11" ht="14">
      <c r="A93" s="14" t="s">
        <v>3055</v>
      </c>
      <c r="B93" s="15" t="s">
        <v>2915</v>
      </c>
      <c r="C93" s="16">
        <v>2</v>
      </c>
      <c r="D93" s="17" t="s">
        <v>2174</v>
      </c>
      <c r="E93" s="15" t="s">
        <v>1711</v>
      </c>
      <c r="F93" s="15" t="s">
        <v>2162</v>
      </c>
      <c r="G93" s="22" t="s">
        <v>3045</v>
      </c>
      <c r="H93" s="23" t="s">
        <v>2163</v>
      </c>
      <c r="I93" s="15" t="str">
        <f t="shared" si="1"/>
        <v>kg C m-2</v>
      </c>
      <c r="J93" s="16" t="s">
        <v>2230</v>
      </c>
      <c r="K93" s="15" t="s">
        <v>3068</v>
      </c>
    </row>
    <row r="94" spans="1:11" ht="14">
      <c r="A94" s="14" t="s">
        <v>2965</v>
      </c>
      <c r="B94" s="15" t="s">
        <v>2920</v>
      </c>
      <c r="C94" s="16">
        <v>1</v>
      </c>
      <c r="D94" s="17" t="s">
        <v>1010</v>
      </c>
      <c r="E94" s="15" t="s">
        <v>1011</v>
      </c>
      <c r="F94" s="15" t="s">
        <v>2862</v>
      </c>
      <c r="G94" s="17" t="s">
        <v>1012</v>
      </c>
      <c r="H94" s="15" t="s">
        <v>1013</v>
      </c>
      <c r="I94" s="15" t="str">
        <f t="shared" si="1"/>
        <v>kg m-2</v>
      </c>
      <c r="J94" s="16" t="s">
        <v>2607</v>
      </c>
      <c r="K94" s="15" t="s">
        <v>3068</v>
      </c>
    </row>
    <row r="95" spans="1:11" ht="14">
      <c r="A95" s="21" t="s">
        <v>2966</v>
      </c>
      <c r="B95" s="19" t="s">
        <v>2920</v>
      </c>
      <c r="C95" s="20">
        <v>1</v>
      </c>
      <c r="D95" s="21" t="s">
        <v>1010</v>
      </c>
      <c r="E95" s="19" t="s">
        <v>827</v>
      </c>
      <c r="F95" s="19" t="s">
        <v>828</v>
      </c>
      <c r="G95" s="21" t="s">
        <v>1012</v>
      </c>
      <c r="H95" s="28" t="s">
        <v>1013</v>
      </c>
      <c r="I95" s="19" t="str">
        <f t="shared" si="1"/>
        <v xml:space="preserve">kg m-2 </v>
      </c>
      <c r="J95" s="20" t="s">
        <v>2607</v>
      </c>
      <c r="K95" s="19" t="s">
        <v>3068</v>
      </c>
    </row>
    <row r="96" spans="1:11">
      <c r="A96" s="17" t="s">
        <v>2916</v>
      </c>
      <c r="B96" s="15" t="s">
        <v>2920</v>
      </c>
      <c r="C96" s="16">
        <v>1</v>
      </c>
      <c r="D96" s="17" t="s">
        <v>2493</v>
      </c>
      <c r="E96" s="15" t="s">
        <v>2385</v>
      </c>
      <c r="F96" s="15" t="s">
        <v>2856</v>
      </c>
      <c r="G96" s="22" t="s">
        <v>3045</v>
      </c>
      <c r="H96" s="15" t="s">
        <v>2579</v>
      </c>
      <c r="I96" s="15" t="str">
        <f t="shared" si="1"/>
        <v>%</v>
      </c>
      <c r="J96" s="16"/>
      <c r="K96" s="15" t="s">
        <v>2386</v>
      </c>
    </row>
    <row r="97" spans="1:11">
      <c r="A97" s="17" t="s">
        <v>2966</v>
      </c>
      <c r="B97" s="15" t="s">
        <v>2920</v>
      </c>
      <c r="C97" s="16">
        <v>1</v>
      </c>
      <c r="D97" s="17" t="s">
        <v>2493</v>
      </c>
      <c r="E97" s="15" t="s">
        <v>2385</v>
      </c>
      <c r="F97" s="15" t="s">
        <v>2856</v>
      </c>
      <c r="G97" s="22" t="s">
        <v>3045</v>
      </c>
      <c r="H97" s="23" t="s">
        <v>2368</v>
      </c>
      <c r="I97" s="15" t="str">
        <f t="shared" si="1"/>
        <v>%</v>
      </c>
      <c r="J97" s="16" t="s">
        <v>2607</v>
      </c>
      <c r="K97" s="15" t="s">
        <v>3068</v>
      </c>
    </row>
    <row r="98" spans="1:11">
      <c r="A98" s="17" t="s">
        <v>2381</v>
      </c>
      <c r="B98" s="15" t="s">
        <v>2920</v>
      </c>
      <c r="C98" s="16">
        <v>1</v>
      </c>
      <c r="D98" s="17" t="s">
        <v>2493</v>
      </c>
      <c r="E98" s="15" t="s">
        <v>2385</v>
      </c>
      <c r="F98" s="15" t="s">
        <v>2856</v>
      </c>
      <c r="G98" s="22" t="s">
        <v>3045</v>
      </c>
      <c r="H98" s="15" t="s">
        <v>2579</v>
      </c>
      <c r="I98" s="15" t="str">
        <f t="shared" si="1"/>
        <v>%</v>
      </c>
      <c r="J98" s="16" t="s">
        <v>2607</v>
      </c>
      <c r="K98" s="15" t="s">
        <v>2299</v>
      </c>
    </row>
    <row r="99" spans="1:11">
      <c r="A99" s="17" t="s">
        <v>2079</v>
      </c>
      <c r="B99" s="15" t="s">
        <v>2920</v>
      </c>
      <c r="C99" s="16">
        <v>1</v>
      </c>
      <c r="D99" s="17" t="s">
        <v>2493</v>
      </c>
      <c r="E99" s="15" t="s">
        <v>2385</v>
      </c>
      <c r="F99" s="15" t="s">
        <v>2856</v>
      </c>
      <c r="G99" s="22" t="s">
        <v>3045</v>
      </c>
      <c r="H99" s="15" t="s">
        <v>2579</v>
      </c>
      <c r="I99" s="15" t="str">
        <f t="shared" si="1"/>
        <v>%</v>
      </c>
      <c r="J99" s="16" t="s">
        <v>2607</v>
      </c>
      <c r="K99" s="15" t="s">
        <v>2299</v>
      </c>
    </row>
    <row r="100" spans="1:11">
      <c r="A100" s="21" t="s">
        <v>2916</v>
      </c>
      <c r="B100" s="19" t="s">
        <v>2920</v>
      </c>
      <c r="C100" s="20">
        <v>1</v>
      </c>
      <c r="D100" s="21" t="s">
        <v>2387</v>
      </c>
      <c r="E100" s="19" t="s">
        <v>2388</v>
      </c>
      <c r="F100" s="19" t="s">
        <v>2856</v>
      </c>
      <c r="G100" s="22" t="s">
        <v>3045</v>
      </c>
      <c r="H100" s="19" t="s">
        <v>2579</v>
      </c>
      <c r="I100" s="19" t="str">
        <f t="shared" si="1"/>
        <v>%</v>
      </c>
      <c r="J100" s="20"/>
      <c r="K100" s="19" t="s">
        <v>2304</v>
      </c>
    </row>
    <row r="101" spans="1:11">
      <c r="A101" s="21" t="s">
        <v>2966</v>
      </c>
      <c r="B101" s="19" t="s">
        <v>2920</v>
      </c>
      <c r="C101" s="20">
        <v>1</v>
      </c>
      <c r="D101" s="21" t="s">
        <v>2387</v>
      </c>
      <c r="E101" s="19" t="s">
        <v>2388</v>
      </c>
      <c r="F101" s="19" t="s">
        <v>2856</v>
      </c>
      <c r="G101" s="22" t="s">
        <v>3045</v>
      </c>
      <c r="H101" s="28" t="s">
        <v>2177</v>
      </c>
      <c r="I101" s="19" t="str">
        <f t="shared" si="1"/>
        <v>%</v>
      </c>
      <c r="J101" s="20" t="s">
        <v>2607</v>
      </c>
      <c r="K101" s="19" t="s">
        <v>3068</v>
      </c>
    </row>
    <row r="102" spans="1:11">
      <c r="A102" s="21" t="s">
        <v>2381</v>
      </c>
      <c r="B102" s="19" t="s">
        <v>2920</v>
      </c>
      <c r="C102" s="20">
        <v>1</v>
      </c>
      <c r="D102" s="21" t="s">
        <v>2387</v>
      </c>
      <c r="E102" s="19" t="s">
        <v>2388</v>
      </c>
      <c r="F102" s="19" t="s">
        <v>2856</v>
      </c>
      <c r="G102" s="22" t="s">
        <v>3045</v>
      </c>
      <c r="H102" s="19" t="s">
        <v>2579</v>
      </c>
      <c r="I102" s="19" t="str">
        <f t="shared" si="1"/>
        <v>%</v>
      </c>
      <c r="J102" s="20" t="s">
        <v>2607</v>
      </c>
      <c r="K102" s="19" t="s">
        <v>2300</v>
      </c>
    </row>
    <row r="103" spans="1:11">
      <c r="A103" s="21" t="s">
        <v>2079</v>
      </c>
      <c r="B103" s="19" t="s">
        <v>2920</v>
      </c>
      <c r="C103" s="20">
        <v>1</v>
      </c>
      <c r="D103" s="21" t="s">
        <v>2387</v>
      </c>
      <c r="E103" s="19" t="s">
        <v>2388</v>
      </c>
      <c r="F103" s="19" t="s">
        <v>2856</v>
      </c>
      <c r="G103" s="22" t="s">
        <v>3045</v>
      </c>
      <c r="H103" s="19" t="s">
        <v>2579</v>
      </c>
      <c r="I103" s="19" t="str">
        <f t="shared" si="1"/>
        <v>%</v>
      </c>
      <c r="J103" s="20" t="s">
        <v>2607</v>
      </c>
      <c r="K103" s="19" t="s">
        <v>2300</v>
      </c>
    </row>
    <row r="104" spans="1:11">
      <c r="A104" s="17" t="s">
        <v>2381</v>
      </c>
      <c r="B104" s="15" t="s">
        <v>2920</v>
      </c>
      <c r="C104" s="16">
        <v>2</v>
      </c>
      <c r="D104" s="17" t="s">
        <v>2301</v>
      </c>
      <c r="E104" s="15" t="s">
        <v>2302</v>
      </c>
      <c r="F104" s="15" t="s">
        <v>2856</v>
      </c>
      <c r="G104" s="22" t="s">
        <v>3045</v>
      </c>
      <c r="H104" s="23" t="s">
        <v>2303</v>
      </c>
      <c r="I104" s="15" t="str">
        <f t="shared" si="1"/>
        <v>%</v>
      </c>
      <c r="J104" s="16" t="s">
        <v>2607</v>
      </c>
      <c r="K104" s="15" t="s">
        <v>2778</v>
      </c>
    </row>
    <row r="105" spans="1:11">
      <c r="A105" s="18" t="s">
        <v>3069</v>
      </c>
      <c r="B105" s="19" t="s">
        <v>2920</v>
      </c>
      <c r="C105" s="20">
        <v>1</v>
      </c>
      <c r="D105" s="21" t="s">
        <v>1332</v>
      </c>
      <c r="E105" s="19" t="s">
        <v>1333</v>
      </c>
      <c r="F105" s="19" t="s">
        <v>2856</v>
      </c>
      <c r="G105" s="21" t="s">
        <v>1334</v>
      </c>
      <c r="H105" s="19" t="s">
        <v>1335</v>
      </c>
      <c r="I105" s="19" t="str">
        <f t="shared" si="1"/>
        <v>%</v>
      </c>
      <c r="J105" s="20" t="s">
        <v>2828</v>
      </c>
      <c r="K105" s="19" t="s">
        <v>2832</v>
      </c>
    </row>
    <row r="106" spans="1:11">
      <c r="A106" s="14" t="s">
        <v>2965</v>
      </c>
      <c r="B106" s="15" t="s">
        <v>2920</v>
      </c>
      <c r="C106" s="16">
        <v>1</v>
      </c>
      <c r="D106" s="17" t="s">
        <v>1332</v>
      </c>
      <c r="E106" s="15" t="s">
        <v>1333</v>
      </c>
      <c r="F106" s="15" t="s">
        <v>2856</v>
      </c>
      <c r="G106" s="17" t="s">
        <v>1334</v>
      </c>
      <c r="H106" s="15" t="s">
        <v>2307</v>
      </c>
      <c r="I106" s="15" t="str">
        <f t="shared" si="1"/>
        <v>%</v>
      </c>
      <c r="J106" s="16" t="s">
        <v>2607</v>
      </c>
      <c r="K106" s="15" t="s">
        <v>3068</v>
      </c>
    </row>
    <row r="107" spans="1:11">
      <c r="A107" s="21" t="s">
        <v>2966</v>
      </c>
      <c r="B107" s="19" t="s">
        <v>2920</v>
      </c>
      <c r="C107" s="20">
        <v>1</v>
      </c>
      <c r="D107" s="21" t="s">
        <v>1332</v>
      </c>
      <c r="E107" s="19" t="s">
        <v>1333</v>
      </c>
      <c r="F107" s="19" t="s">
        <v>1336</v>
      </c>
      <c r="G107" s="21" t="s">
        <v>1334</v>
      </c>
      <c r="H107" s="28" t="s">
        <v>1184</v>
      </c>
      <c r="I107" s="19" t="str">
        <f t="shared" si="1"/>
        <v xml:space="preserve">% </v>
      </c>
      <c r="J107" s="20" t="s">
        <v>2607</v>
      </c>
      <c r="K107" s="19" t="s">
        <v>3068</v>
      </c>
    </row>
    <row r="108" spans="1:11">
      <c r="A108" s="14" t="s">
        <v>2879</v>
      </c>
      <c r="B108" s="15" t="s">
        <v>2920</v>
      </c>
      <c r="C108" s="16">
        <v>1</v>
      </c>
      <c r="D108" s="17" t="s">
        <v>1332</v>
      </c>
      <c r="E108" s="15" t="s">
        <v>1333</v>
      </c>
      <c r="F108" s="15" t="s">
        <v>2856</v>
      </c>
      <c r="G108" s="17" t="s">
        <v>1334</v>
      </c>
      <c r="H108" s="15" t="s">
        <v>2307</v>
      </c>
      <c r="I108" s="15" t="str">
        <f t="shared" si="1"/>
        <v>%</v>
      </c>
      <c r="J108" s="16" t="s">
        <v>2607</v>
      </c>
      <c r="K108" s="15" t="s">
        <v>3068</v>
      </c>
    </row>
    <row r="109" spans="1:11">
      <c r="A109" s="17" t="s">
        <v>2916</v>
      </c>
      <c r="B109" s="15" t="s">
        <v>2920</v>
      </c>
      <c r="C109" s="16">
        <v>1</v>
      </c>
      <c r="D109" s="17" t="s">
        <v>2305</v>
      </c>
      <c r="E109" s="15" t="s">
        <v>2306</v>
      </c>
      <c r="F109" s="15" t="s">
        <v>2856</v>
      </c>
      <c r="G109" s="22" t="s">
        <v>3045</v>
      </c>
      <c r="H109" s="15" t="s">
        <v>2307</v>
      </c>
      <c r="I109" s="15" t="str">
        <f t="shared" si="1"/>
        <v>%</v>
      </c>
      <c r="J109" s="16"/>
      <c r="K109" s="15" t="s">
        <v>2191</v>
      </c>
    </row>
    <row r="110" spans="1:11">
      <c r="A110" s="17" t="s">
        <v>2966</v>
      </c>
      <c r="B110" s="15" t="s">
        <v>2920</v>
      </c>
      <c r="C110" s="16">
        <v>1</v>
      </c>
      <c r="D110" s="17" t="s">
        <v>2305</v>
      </c>
      <c r="E110" s="15" t="s">
        <v>2306</v>
      </c>
      <c r="F110" s="15" t="s">
        <v>2856</v>
      </c>
      <c r="G110" s="22" t="s">
        <v>3045</v>
      </c>
      <c r="H110" s="23" t="s">
        <v>2178</v>
      </c>
      <c r="I110" s="15" t="str">
        <f t="shared" si="1"/>
        <v>%</v>
      </c>
      <c r="J110" s="16" t="s">
        <v>2607</v>
      </c>
      <c r="K110" s="15" t="s">
        <v>3068</v>
      </c>
    </row>
    <row r="111" spans="1:11">
      <c r="A111" s="21" t="s">
        <v>2381</v>
      </c>
      <c r="B111" s="19" t="s">
        <v>2920</v>
      </c>
      <c r="C111" s="20">
        <v>1</v>
      </c>
      <c r="D111" s="21" t="s">
        <v>2305</v>
      </c>
      <c r="E111" s="19" t="s">
        <v>2297</v>
      </c>
      <c r="F111" s="19" t="s">
        <v>2856</v>
      </c>
      <c r="G111" s="22" t="s">
        <v>3045</v>
      </c>
      <c r="H111" s="19" t="s">
        <v>2307</v>
      </c>
      <c r="I111" s="19" t="str">
        <f t="shared" si="1"/>
        <v>%</v>
      </c>
      <c r="J111" s="20" t="s">
        <v>2607</v>
      </c>
      <c r="K111" s="19" t="s">
        <v>3068</v>
      </c>
    </row>
    <row r="112" spans="1:11">
      <c r="A112" s="17" t="s">
        <v>2079</v>
      </c>
      <c r="B112" s="15" t="s">
        <v>2920</v>
      </c>
      <c r="C112" s="16">
        <v>1</v>
      </c>
      <c r="D112" s="17" t="s">
        <v>2305</v>
      </c>
      <c r="E112" s="15" t="s">
        <v>2306</v>
      </c>
      <c r="F112" s="15" t="s">
        <v>2856</v>
      </c>
      <c r="G112" s="22" t="s">
        <v>3045</v>
      </c>
      <c r="H112" s="15" t="s">
        <v>2307</v>
      </c>
      <c r="I112" s="15" t="str">
        <f t="shared" si="1"/>
        <v>%</v>
      </c>
      <c r="J112" s="16" t="s">
        <v>2607</v>
      </c>
      <c r="K112" s="15" t="s">
        <v>3068</v>
      </c>
    </row>
    <row r="113" spans="1:11">
      <c r="A113" s="21" t="s">
        <v>2966</v>
      </c>
      <c r="B113" s="19" t="s">
        <v>2920</v>
      </c>
      <c r="C113" s="20">
        <v>1</v>
      </c>
      <c r="D113" s="21" t="s">
        <v>2179</v>
      </c>
      <c r="E113" s="19" t="s">
        <v>2589</v>
      </c>
      <c r="F113" s="19" t="s">
        <v>2856</v>
      </c>
      <c r="G113" s="22" t="s">
        <v>3045</v>
      </c>
      <c r="H113" s="28" t="s">
        <v>2369</v>
      </c>
      <c r="I113" s="19" t="str">
        <f t="shared" si="1"/>
        <v>%</v>
      </c>
      <c r="J113" s="20" t="s">
        <v>2607</v>
      </c>
      <c r="K113" s="19" t="s">
        <v>3068</v>
      </c>
    </row>
    <row r="114" spans="1:11">
      <c r="A114" s="17" t="s">
        <v>2381</v>
      </c>
      <c r="B114" s="15" t="s">
        <v>2920</v>
      </c>
      <c r="C114" s="16">
        <v>1</v>
      </c>
      <c r="D114" s="17" t="s">
        <v>2179</v>
      </c>
      <c r="E114" s="15" t="s">
        <v>2298</v>
      </c>
      <c r="F114" s="15" t="s">
        <v>2856</v>
      </c>
      <c r="G114" s="22" t="s">
        <v>3045</v>
      </c>
      <c r="H114" s="15" t="s">
        <v>2307</v>
      </c>
      <c r="I114" s="15" t="str">
        <f t="shared" si="1"/>
        <v>%</v>
      </c>
      <c r="J114" s="16" t="s">
        <v>2607</v>
      </c>
      <c r="K114" s="15" t="s">
        <v>3068</v>
      </c>
    </row>
    <row r="115" spans="1:11">
      <c r="A115" s="14" t="s">
        <v>2965</v>
      </c>
      <c r="B115" s="15" t="s">
        <v>2920</v>
      </c>
      <c r="C115" s="16">
        <v>1</v>
      </c>
      <c r="D115" s="17" t="s">
        <v>2675</v>
      </c>
      <c r="E115" s="15" t="s">
        <v>2676</v>
      </c>
      <c r="F115" s="15">
        <v>1</v>
      </c>
      <c r="G115" s="22" t="s">
        <v>3045</v>
      </c>
      <c r="H115" s="15" t="s">
        <v>2677</v>
      </c>
      <c r="I115" s="15">
        <f t="shared" si="1"/>
        <v>1</v>
      </c>
      <c r="J115" s="16" t="s">
        <v>2607</v>
      </c>
      <c r="K115" s="15" t="s">
        <v>2778</v>
      </c>
    </row>
    <row r="116" spans="1:11">
      <c r="A116" s="21" t="s">
        <v>2495</v>
      </c>
      <c r="B116" s="19" t="s">
        <v>2920</v>
      </c>
      <c r="C116" s="20">
        <v>1</v>
      </c>
      <c r="D116" s="21" t="s">
        <v>2675</v>
      </c>
      <c r="E116" s="19" t="s">
        <v>2676</v>
      </c>
      <c r="F116" s="19">
        <v>1</v>
      </c>
      <c r="G116" s="22" t="s">
        <v>3045</v>
      </c>
      <c r="H116" s="19" t="s">
        <v>2390</v>
      </c>
      <c r="I116" s="19">
        <f t="shared" si="1"/>
        <v>1</v>
      </c>
      <c r="J116" s="20" t="s">
        <v>2828</v>
      </c>
      <c r="K116" s="19" t="s">
        <v>2389</v>
      </c>
    </row>
    <row r="117" spans="1:11">
      <c r="A117" s="17" t="s">
        <v>2966</v>
      </c>
      <c r="B117" s="15" t="s">
        <v>2920</v>
      </c>
      <c r="C117" s="16">
        <v>1</v>
      </c>
      <c r="D117" s="17" t="s">
        <v>2675</v>
      </c>
      <c r="E117" s="15" t="s">
        <v>2676</v>
      </c>
      <c r="F117" s="15">
        <v>1</v>
      </c>
      <c r="G117" s="22" t="s">
        <v>3045</v>
      </c>
      <c r="H117" s="23" t="s">
        <v>2677</v>
      </c>
      <c r="I117" s="15">
        <f t="shared" si="1"/>
        <v>1</v>
      </c>
      <c r="J117" s="16" t="s">
        <v>2607</v>
      </c>
      <c r="K117" s="15" t="s">
        <v>2778</v>
      </c>
    </row>
    <row r="118" spans="1:11">
      <c r="A118" s="21" t="s">
        <v>2916</v>
      </c>
      <c r="B118" s="19" t="s">
        <v>2920</v>
      </c>
      <c r="C118" s="20">
        <v>2</v>
      </c>
      <c r="D118" s="21" t="s">
        <v>2192</v>
      </c>
      <c r="E118" s="19" t="s">
        <v>2193</v>
      </c>
      <c r="F118" s="19">
        <v>1</v>
      </c>
      <c r="G118" s="22" t="s">
        <v>3045</v>
      </c>
      <c r="H118" s="28" t="s">
        <v>2194</v>
      </c>
      <c r="I118" s="19">
        <f t="shared" si="1"/>
        <v>1</v>
      </c>
      <c r="J118" s="20" t="s">
        <v>2828</v>
      </c>
      <c r="K118" s="19" t="s">
        <v>2375</v>
      </c>
    </row>
    <row r="119" spans="1:11">
      <c r="A119" s="21" t="s">
        <v>2381</v>
      </c>
      <c r="B119" s="19" t="s">
        <v>2920</v>
      </c>
      <c r="C119" s="20">
        <v>2</v>
      </c>
      <c r="D119" s="21" t="s">
        <v>2192</v>
      </c>
      <c r="E119" s="19" t="s">
        <v>2188</v>
      </c>
      <c r="F119" s="19">
        <v>1</v>
      </c>
      <c r="G119" s="22" t="s">
        <v>3045</v>
      </c>
      <c r="H119" s="28" t="s">
        <v>2189</v>
      </c>
      <c r="I119" s="19">
        <f t="shared" si="1"/>
        <v>1</v>
      </c>
      <c r="J119" s="20" t="s">
        <v>2607</v>
      </c>
      <c r="K119" s="19" t="s">
        <v>2778</v>
      </c>
    </row>
    <row r="120" spans="1:11">
      <c r="A120" s="17" t="s">
        <v>2916</v>
      </c>
      <c r="B120" s="15" t="s">
        <v>2920</v>
      </c>
      <c r="C120" s="16">
        <v>2</v>
      </c>
      <c r="D120" s="17" t="s">
        <v>2195</v>
      </c>
      <c r="E120" s="15" t="s">
        <v>2310</v>
      </c>
      <c r="F120" s="15">
        <v>1</v>
      </c>
      <c r="G120" s="22" t="s">
        <v>3045</v>
      </c>
      <c r="H120" s="23" t="s">
        <v>2311</v>
      </c>
      <c r="I120" s="15">
        <f t="shared" si="1"/>
        <v>1</v>
      </c>
      <c r="J120" s="16" t="s">
        <v>2828</v>
      </c>
      <c r="K120" s="15" t="s">
        <v>2375</v>
      </c>
    </row>
    <row r="121" spans="1:11">
      <c r="A121" s="17" t="s">
        <v>2381</v>
      </c>
      <c r="B121" s="15" t="s">
        <v>2920</v>
      </c>
      <c r="C121" s="16">
        <v>2</v>
      </c>
      <c r="D121" s="17" t="s">
        <v>2195</v>
      </c>
      <c r="E121" s="15" t="s">
        <v>2310</v>
      </c>
      <c r="F121" s="15">
        <v>1</v>
      </c>
      <c r="G121" s="22" t="s">
        <v>3045</v>
      </c>
      <c r="H121" s="23" t="s">
        <v>2492</v>
      </c>
      <c r="I121" s="15">
        <f t="shared" si="1"/>
        <v>1</v>
      </c>
      <c r="J121" s="16" t="s">
        <v>2607</v>
      </c>
      <c r="K121" s="15" t="s">
        <v>2778</v>
      </c>
    </row>
    <row r="122" spans="1:11" ht="14">
      <c r="A122" s="14" t="s">
        <v>2965</v>
      </c>
      <c r="B122" s="15" t="s">
        <v>2920</v>
      </c>
      <c r="C122" s="16">
        <v>1</v>
      </c>
      <c r="D122" s="17" t="s">
        <v>829</v>
      </c>
      <c r="E122" s="15" t="s">
        <v>830</v>
      </c>
      <c r="F122" s="15" t="s">
        <v>2862</v>
      </c>
      <c r="G122" s="17" t="s">
        <v>1017</v>
      </c>
      <c r="H122" s="15" t="s">
        <v>1018</v>
      </c>
      <c r="I122" s="15" t="str">
        <f t="shared" si="1"/>
        <v>kg m-2</v>
      </c>
      <c r="J122" s="16" t="s">
        <v>2607</v>
      </c>
      <c r="K122" s="15" t="s">
        <v>3068</v>
      </c>
    </row>
    <row r="123" spans="1:11" ht="14">
      <c r="A123" s="21" t="s">
        <v>2966</v>
      </c>
      <c r="B123" s="19" t="s">
        <v>2920</v>
      </c>
      <c r="C123" s="20">
        <v>1</v>
      </c>
      <c r="D123" s="21" t="s">
        <v>829</v>
      </c>
      <c r="E123" s="19" t="s">
        <v>1170</v>
      </c>
      <c r="F123" s="19" t="s">
        <v>828</v>
      </c>
      <c r="G123" s="21" t="s">
        <v>1017</v>
      </c>
      <c r="H123" s="28" t="s">
        <v>1018</v>
      </c>
      <c r="I123" s="19" t="str">
        <f t="shared" si="1"/>
        <v xml:space="preserve">kg m-2 </v>
      </c>
      <c r="J123" s="20" t="s">
        <v>2607</v>
      </c>
      <c r="K123" s="19" t="s">
        <v>3068</v>
      </c>
    </row>
    <row r="124" spans="1:11" ht="14">
      <c r="A124" s="18" t="s">
        <v>3055</v>
      </c>
      <c r="B124" s="19" t="s">
        <v>2915</v>
      </c>
      <c r="C124" s="20">
        <v>2</v>
      </c>
      <c r="D124" s="21" t="s">
        <v>1712</v>
      </c>
      <c r="E124" s="19" t="s">
        <v>1713</v>
      </c>
      <c r="F124" s="19" t="s">
        <v>2162</v>
      </c>
      <c r="G124" s="22" t="s">
        <v>3045</v>
      </c>
      <c r="H124" s="28" t="s">
        <v>2163</v>
      </c>
      <c r="I124" s="19" t="str">
        <f t="shared" si="1"/>
        <v>kg C m-2</v>
      </c>
      <c r="J124" s="20" t="s">
        <v>2230</v>
      </c>
      <c r="K124" s="19" t="s">
        <v>3068</v>
      </c>
    </row>
    <row r="125" spans="1:11">
      <c r="A125" s="18" t="s">
        <v>2965</v>
      </c>
      <c r="B125" s="19" t="s">
        <v>2920</v>
      </c>
      <c r="C125" s="20">
        <v>1</v>
      </c>
      <c r="D125" s="21" t="s">
        <v>2678</v>
      </c>
      <c r="E125" s="19" t="s">
        <v>2684</v>
      </c>
      <c r="F125" s="26" t="s">
        <v>2679</v>
      </c>
      <c r="G125" s="22" t="s">
        <v>3045</v>
      </c>
      <c r="H125" s="19" t="s">
        <v>2680</v>
      </c>
      <c r="I125" s="19" t="str">
        <f t="shared" si="1"/>
        <v>1e-6</v>
      </c>
      <c r="J125" s="20" t="s">
        <v>2607</v>
      </c>
      <c r="K125" s="19" t="s">
        <v>2445</v>
      </c>
    </row>
    <row r="126" spans="1:11">
      <c r="A126" s="14" t="s">
        <v>2965</v>
      </c>
      <c r="B126" s="15" t="s">
        <v>2920</v>
      </c>
      <c r="C126" s="16">
        <v>1</v>
      </c>
      <c r="D126" s="17" t="s">
        <v>2681</v>
      </c>
      <c r="E126" s="15" t="s">
        <v>2788</v>
      </c>
      <c r="F126" s="27" t="s">
        <v>2789</v>
      </c>
      <c r="G126" s="22" t="s">
        <v>3045</v>
      </c>
      <c r="H126" s="15"/>
      <c r="I126" s="15" t="str">
        <f t="shared" si="1"/>
        <v>kg</v>
      </c>
      <c r="J126" s="16" t="s">
        <v>2607</v>
      </c>
      <c r="K126" s="15" t="s">
        <v>3064</v>
      </c>
    </row>
    <row r="127" spans="1:11" ht="14">
      <c r="A127" s="14" t="s">
        <v>3055</v>
      </c>
      <c r="B127" s="15" t="s">
        <v>2915</v>
      </c>
      <c r="C127" s="16">
        <v>1</v>
      </c>
      <c r="D127" s="17" t="s">
        <v>1714</v>
      </c>
      <c r="E127" s="15" t="s">
        <v>2364</v>
      </c>
      <c r="F127" s="15" t="s">
        <v>2162</v>
      </c>
      <c r="G127" s="22" t="s">
        <v>3045</v>
      </c>
      <c r="H127" s="23" t="s">
        <v>2053</v>
      </c>
      <c r="I127" s="15" t="str">
        <f t="shared" si="1"/>
        <v>kg C m-2</v>
      </c>
      <c r="J127" s="16" t="s">
        <v>2230</v>
      </c>
      <c r="K127" s="15" t="s">
        <v>3068</v>
      </c>
    </row>
    <row r="128" spans="1:11" ht="14">
      <c r="A128" s="18" t="s">
        <v>3055</v>
      </c>
      <c r="B128" s="19" t="s">
        <v>2915</v>
      </c>
      <c r="C128" s="20">
        <v>2</v>
      </c>
      <c r="D128" s="21" t="s">
        <v>2054</v>
      </c>
      <c r="E128" s="19" t="s">
        <v>2051</v>
      </c>
      <c r="F128" s="19" t="s">
        <v>2162</v>
      </c>
      <c r="G128" s="22" t="s">
        <v>3045</v>
      </c>
      <c r="H128" s="28" t="s">
        <v>2163</v>
      </c>
      <c r="I128" s="19" t="str">
        <f t="shared" si="1"/>
        <v>kg C m-2</v>
      </c>
      <c r="J128" s="20" t="s">
        <v>2230</v>
      </c>
      <c r="K128" s="19" t="s">
        <v>3068</v>
      </c>
    </row>
    <row r="129" spans="1:11">
      <c r="A129" s="14" t="s">
        <v>3055</v>
      </c>
      <c r="B129" s="15" t="s">
        <v>2915</v>
      </c>
      <c r="C129" s="16">
        <v>1</v>
      </c>
      <c r="D129" s="17" t="s">
        <v>2052</v>
      </c>
      <c r="E129" s="15" t="s">
        <v>2165</v>
      </c>
      <c r="F129" s="15" t="s">
        <v>2856</v>
      </c>
      <c r="G129" s="22" t="s">
        <v>3045</v>
      </c>
      <c r="H129" s="23" t="s">
        <v>2166</v>
      </c>
      <c r="I129" s="15" t="str">
        <f t="shared" si="1"/>
        <v>%</v>
      </c>
      <c r="J129" s="16" t="s">
        <v>2607</v>
      </c>
      <c r="K129" s="15" t="s">
        <v>3068</v>
      </c>
    </row>
    <row r="130" spans="1:11" ht="14">
      <c r="A130" s="18" t="s">
        <v>3055</v>
      </c>
      <c r="B130" s="19" t="s">
        <v>2915</v>
      </c>
      <c r="C130" s="20">
        <v>1</v>
      </c>
      <c r="D130" s="21" t="s">
        <v>2167</v>
      </c>
      <c r="E130" s="19" t="s">
        <v>2168</v>
      </c>
      <c r="F130" s="19" t="s">
        <v>2162</v>
      </c>
      <c r="G130" s="22" t="s">
        <v>3045</v>
      </c>
      <c r="H130" s="19" t="s">
        <v>2056</v>
      </c>
      <c r="I130" s="19" t="str">
        <f t="shared" si="1"/>
        <v>kg C m-2</v>
      </c>
      <c r="J130" s="20" t="s">
        <v>2230</v>
      </c>
      <c r="K130" s="19" t="s">
        <v>3068</v>
      </c>
    </row>
    <row r="131" spans="1:11" ht="14">
      <c r="A131" s="14" t="s">
        <v>3055</v>
      </c>
      <c r="B131" s="15" t="s">
        <v>2915</v>
      </c>
      <c r="C131" s="16">
        <v>2</v>
      </c>
      <c r="D131" s="17" t="s">
        <v>2057</v>
      </c>
      <c r="E131" s="15" t="s">
        <v>2058</v>
      </c>
      <c r="F131" s="15" t="s">
        <v>2162</v>
      </c>
      <c r="G131" s="22" t="s">
        <v>3045</v>
      </c>
      <c r="H131" s="23" t="s">
        <v>2163</v>
      </c>
      <c r="I131" s="15" t="str">
        <f t="shared" si="1"/>
        <v>kg C m-2</v>
      </c>
      <c r="J131" s="16" t="s">
        <v>2230</v>
      </c>
      <c r="K131" s="15" t="s">
        <v>3068</v>
      </c>
    </row>
    <row r="132" spans="1:11" ht="14">
      <c r="A132" s="18" t="s">
        <v>3055</v>
      </c>
      <c r="B132" s="19" t="s">
        <v>2915</v>
      </c>
      <c r="C132" s="20">
        <v>2</v>
      </c>
      <c r="D132" s="21" t="s">
        <v>2059</v>
      </c>
      <c r="E132" s="19" t="s">
        <v>1933</v>
      </c>
      <c r="F132" s="19" t="s">
        <v>2162</v>
      </c>
      <c r="G132" s="22" t="s">
        <v>3045</v>
      </c>
      <c r="H132" s="28" t="s">
        <v>2163</v>
      </c>
      <c r="I132" s="19" t="str">
        <f t="shared" si="1"/>
        <v>kg C m-2</v>
      </c>
      <c r="J132" s="20" t="s">
        <v>2230</v>
      </c>
      <c r="K132" s="19" t="s">
        <v>3068</v>
      </c>
    </row>
    <row r="133" spans="1:11" ht="14">
      <c r="A133" s="14" t="s">
        <v>3055</v>
      </c>
      <c r="B133" s="15" t="s">
        <v>2915</v>
      </c>
      <c r="C133" s="16">
        <v>2</v>
      </c>
      <c r="D133" s="17" t="s">
        <v>1934</v>
      </c>
      <c r="E133" s="15" t="s">
        <v>2170</v>
      </c>
      <c r="F133" s="15" t="s">
        <v>2162</v>
      </c>
      <c r="G133" s="22" t="s">
        <v>3045</v>
      </c>
      <c r="H133" s="23" t="s">
        <v>2163</v>
      </c>
      <c r="I133" s="15" t="str">
        <f t="shared" si="1"/>
        <v>kg C m-2</v>
      </c>
      <c r="J133" s="16" t="s">
        <v>2230</v>
      </c>
      <c r="K133" s="15" t="s">
        <v>3068</v>
      </c>
    </row>
    <row r="134" spans="1:11">
      <c r="A134" s="21" t="s">
        <v>2381</v>
      </c>
      <c r="B134" s="19" t="s">
        <v>2920</v>
      </c>
      <c r="C134" s="20">
        <v>1</v>
      </c>
      <c r="D134" s="21" t="s">
        <v>2190</v>
      </c>
      <c r="E134" s="19" t="s">
        <v>2287</v>
      </c>
      <c r="F134" s="19" t="s">
        <v>2288</v>
      </c>
      <c r="G134" s="22" t="s">
        <v>3045</v>
      </c>
      <c r="H134" s="19" t="s">
        <v>2066</v>
      </c>
      <c r="I134" s="19" t="str">
        <f t="shared" ref="I134:I197" si="2">F134</f>
        <v xml:space="preserve">Pa </v>
      </c>
      <c r="J134" s="20" t="s">
        <v>2607</v>
      </c>
      <c r="K134" s="19" t="s">
        <v>3068</v>
      </c>
    </row>
    <row r="135" spans="1:11" ht="14">
      <c r="A135" s="18" t="s">
        <v>3055</v>
      </c>
      <c r="B135" s="19" t="s">
        <v>2915</v>
      </c>
      <c r="C135" s="20">
        <v>1</v>
      </c>
      <c r="D135" s="21" t="s">
        <v>2171</v>
      </c>
      <c r="E135" s="19" t="s">
        <v>2172</v>
      </c>
      <c r="F135" s="19" t="s">
        <v>2162</v>
      </c>
      <c r="G135" s="22" t="s">
        <v>3045</v>
      </c>
      <c r="H135" s="19" t="s">
        <v>1935</v>
      </c>
      <c r="I135" s="19" t="str">
        <f t="shared" si="2"/>
        <v>kg C m-2</v>
      </c>
      <c r="J135" s="20" t="s">
        <v>2230</v>
      </c>
      <c r="K135" s="19" t="s">
        <v>3068</v>
      </c>
    </row>
    <row r="136" spans="1:11" ht="14">
      <c r="A136" s="14" t="s">
        <v>3055</v>
      </c>
      <c r="B136" s="15" t="s">
        <v>2915</v>
      </c>
      <c r="C136" s="16">
        <v>2</v>
      </c>
      <c r="D136" s="17" t="s">
        <v>1936</v>
      </c>
      <c r="E136" s="15" t="s">
        <v>1937</v>
      </c>
      <c r="F136" s="15" t="s">
        <v>2162</v>
      </c>
      <c r="G136" s="22" t="s">
        <v>3045</v>
      </c>
      <c r="H136" s="23" t="s">
        <v>2163</v>
      </c>
      <c r="I136" s="15" t="str">
        <f t="shared" si="2"/>
        <v>kg C m-2</v>
      </c>
      <c r="J136" s="16" t="s">
        <v>2230</v>
      </c>
      <c r="K136" s="15" t="s">
        <v>3068</v>
      </c>
    </row>
    <row r="137" spans="1:11" ht="14">
      <c r="A137" s="18" t="s">
        <v>1670</v>
      </c>
      <c r="B137" s="19" t="s">
        <v>1821</v>
      </c>
      <c r="C137" s="20">
        <v>3</v>
      </c>
      <c r="D137" s="21" t="s">
        <v>1156</v>
      </c>
      <c r="E137" s="19" t="s">
        <v>1460</v>
      </c>
      <c r="F137" s="19" t="s">
        <v>1420</v>
      </c>
      <c r="G137" s="22" t="s">
        <v>3045</v>
      </c>
      <c r="H137" s="28" t="s">
        <v>1461</v>
      </c>
      <c r="I137" s="19" t="str">
        <f t="shared" si="2"/>
        <v>mol C m-3 s-1</v>
      </c>
      <c r="J137" s="20" t="s">
        <v>1887</v>
      </c>
      <c r="K137" s="19" t="s">
        <v>1685</v>
      </c>
    </row>
    <row r="138" spans="1:11" ht="14">
      <c r="A138" s="14" t="s">
        <v>1670</v>
      </c>
      <c r="B138" s="15" t="s">
        <v>1821</v>
      </c>
      <c r="C138" s="16">
        <v>3</v>
      </c>
      <c r="D138" s="17" t="s">
        <v>1462</v>
      </c>
      <c r="E138" s="15" t="s">
        <v>1463</v>
      </c>
      <c r="F138" s="15" t="s">
        <v>1420</v>
      </c>
      <c r="G138" s="22" t="s">
        <v>3045</v>
      </c>
      <c r="H138" s="23" t="s">
        <v>1464</v>
      </c>
      <c r="I138" s="15" t="str">
        <f t="shared" si="2"/>
        <v>mol C m-3 s-1</v>
      </c>
      <c r="J138" s="16" t="s">
        <v>1887</v>
      </c>
      <c r="K138" s="15" t="s">
        <v>1685</v>
      </c>
    </row>
    <row r="139" spans="1:11" ht="14">
      <c r="A139" s="17" t="s">
        <v>3048</v>
      </c>
      <c r="B139" s="15" t="s">
        <v>2601</v>
      </c>
      <c r="C139" s="16">
        <v>3</v>
      </c>
      <c r="D139" s="17" t="s">
        <v>2827</v>
      </c>
      <c r="E139" s="15" t="s">
        <v>2760</v>
      </c>
      <c r="F139" s="15" t="s">
        <v>2603</v>
      </c>
      <c r="G139" s="22" t="s">
        <v>3045</v>
      </c>
      <c r="H139" s="17" t="s">
        <v>2686</v>
      </c>
      <c r="I139" s="15" t="str">
        <f t="shared" si="2"/>
        <v>kg m-2 s-1</v>
      </c>
      <c r="J139" s="16" t="s">
        <v>2607</v>
      </c>
      <c r="K139" s="15" t="s">
        <v>3068</v>
      </c>
    </row>
    <row r="140" spans="1:11" ht="14">
      <c r="A140" s="21" t="s">
        <v>3048</v>
      </c>
      <c r="B140" s="19" t="s">
        <v>2601</v>
      </c>
      <c r="C140" s="20">
        <v>3</v>
      </c>
      <c r="D140" s="21" t="s">
        <v>2833</v>
      </c>
      <c r="E140" s="19" t="s">
        <v>2993</v>
      </c>
      <c r="F140" s="19" t="s">
        <v>2603</v>
      </c>
      <c r="G140" s="22" t="s">
        <v>3045</v>
      </c>
      <c r="H140" s="21" t="s">
        <v>2988</v>
      </c>
      <c r="I140" s="19" t="str">
        <f t="shared" si="2"/>
        <v>kg m-2 s-1</v>
      </c>
      <c r="J140" s="20" t="s">
        <v>2607</v>
      </c>
      <c r="K140" s="19" t="s">
        <v>3068</v>
      </c>
    </row>
    <row r="141" spans="1:11" ht="14">
      <c r="A141" s="17" t="s">
        <v>3048</v>
      </c>
      <c r="B141" s="15" t="s">
        <v>2601</v>
      </c>
      <c r="C141" s="16">
        <v>3</v>
      </c>
      <c r="D141" s="17" t="s">
        <v>2989</v>
      </c>
      <c r="E141" s="15" t="s">
        <v>2990</v>
      </c>
      <c r="F141" s="15" t="s">
        <v>2603</v>
      </c>
      <c r="G141" s="22" t="s">
        <v>3045</v>
      </c>
      <c r="H141" s="17" t="s">
        <v>2991</v>
      </c>
      <c r="I141" s="15" t="str">
        <f t="shared" si="2"/>
        <v>kg m-2 s-1</v>
      </c>
      <c r="J141" s="16" t="s">
        <v>2607</v>
      </c>
      <c r="K141" s="15" t="s">
        <v>3068</v>
      </c>
    </row>
    <row r="142" spans="1:11" ht="14">
      <c r="A142" s="21" t="s">
        <v>3048</v>
      </c>
      <c r="B142" s="19" t="s">
        <v>2601</v>
      </c>
      <c r="C142" s="20">
        <v>1</v>
      </c>
      <c r="D142" s="21" t="s">
        <v>2992</v>
      </c>
      <c r="E142" s="19" t="s">
        <v>3010</v>
      </c>
      <c r="F142" s="19" t="s">
        <v>2603</v>
      </c>
      <c r="G142" s="22" t="s">
        <v>3045</v>
      </c>
      <c r="H142" s="21" t="s">
        <v>2762</v>
      </c>
      <c r="I142" s="19" t="str">
        <f t="shared" si="2"/>
        <v>kg m-2 s-1</v>
      </c>
      <c r="J142" s="20" t="s">
        <v>2607</v>
      </c>
      <c r="K142" s="19" t="s">
        <v>3068</v>
      </c>
    </row>
    <row r="143" spans="1:11" ht="14">
      <c r="A143" s="17" t="s">
        <v>3048</v>
      </c>
      <c r="B143" s="15" t="s">
        <v>2601</v>
      </c>
      <c r="C143" s="16">
        <v>3</v>
      </c>
      <c r="D143" s="17" t="s">
        <v>2763</v>
      </c>
      <c r="E143" s="15" t="s">
        <v>2804</v>
      </c>
      <c r="F143" s="15" t="s">
        <v>2603</v>
      </c>
      <c r="G143" s="22" t="s">
        <v>3045</v>
      </c>
      <c r="H143" s="17" t="s">
        <v>2692</v>
      </c>
      <c r="I143" s="15" t="str">
        <f t="shared" si="2"/>
        <v>kg m-2 s-1</v>
      </c>
      <c r="J143" s="16" t="s">
        <v>2607</v>
      </c>
      <c r="K143" s="15" t="s">
        <v>3068</v>
      </c>
    </row>
    <row r="144" spans="1:11" ht="14">
      <c r="A144" s="21" t="s">
        <v>3048</v>
      </c>
      <c r="B144" s="19" t="s">
        <v>2601</v>
      </c>
      <c r="C144" s="20">
        <v>3</v>
      </c>
      <c r="D144" s="21" t="s">
        <v>2693</v>
      </c>
      <c r="E144" s="19" t="s">
        <v>2694</v>
      </c>
      <c r="F144" s="19" t="s">
        <v>2603</v>
      </c>
      <c r="G144" s="22" t="s">
        <v>3045</v>
      </c>
      <c r="H144" s="21" t="s">
        <v>2586</v>
      </c>
      <c r="I144" s="19" t="str">
        <f t="shared" si="2"/>
        <v>kg m-2 s-1</v>
      </c>
      <c r="J144" s="20" t="s">
        <v>2607</v>
      </c>
      <c r="K144" s="19" t="s">
        <v>3068</v>
      </c>
    </row>
    <row r="145" spans="1:11" ht="14">
      <c r="A145" s="17" t="s">
        <v>3048</v>
      </c>
      <c r="B145" s="15" t="s">
        <v>2601</v>
      </c>
      <c r="C145" s="16">
        <v>1</v>
      </c>
      <c r="D145" s="17" t="s">
        <v>2587</v>
      </c>
      <c r="E145" s="15" t="s">
        <v>2588</v>
      </c>
      <c r="F145" s="15" t="s">
        <v>2603</v>
      </c>
      <c r="G145" s="22" t="s">
        <v>3045</v>
      </c>
      <c r="H145" s="17" t="s">
        <v>2705</v>
      </c>
      <c r="I145" s="15" t="str">
        <f t="shared" si="2"/>
        <v>kg m-2 s-1</v>
      </c>
      <c r="J145" s="16" t="s">
        <v>2607</v>
      </c>
      <c r="K145" s="15" t="s">
        <v>3068</v>
      </c>
    </row>
    <row r="146" spans="1:11" ht="14">
      <c r="A146" s="21" t="s">
        <v>3048</v>
      </c>
      <c r="B146" s="19" t="s">
        <v>2601</v>
      </c>
      <c r="C146" s="20">
        <v>3</v>
      </c>
      <c r="D146" s="21" t="s">
        <v>2706</v>
      </c>
      <c r="E146" s="19" t="s">
        <v>2717</v>
      </c>
      <c r="F146" s="19" t="s">
        <v>2603</v>
      </c>
      <c r="G146" s="22" t="s">
        <v>3045</v>
      </c>
      <c r="H146" s="21" t="s">
        <v>2502</v>
      </c>
      <c r="I146" s="19" t="str">
        <f t="shared" si="2"/>
        <v>kg m-2 s-1</v>
      </c>
      <c r="J146" s="20" t="s">
        <v>2607</v>
      </c>
      <c r="K146" s="19" t="s">
        <v>3068</v>
      </c>
    </row>
    <row r="147" spans="1:11" ht="14">
      <c r="A147" s="17" t="s">
        <v>3048</v>
      </c>
      <c r="B147" s="15" t="s">
        <v>2601</v>
      </c>
      <c r="C147" s="16">
        <v>3</v>
      </c>
      <c r="D147" s="17" t="s">
        <v>2503</v>
      </c>
      <c r="E147" s="15" t="s">
        <v>2504</v>
      </c>
      <c r="F147" s="15" t="s">
        <v>2603</v>
      </c>
      <c r="G147" s="22" t="s">
        <v>3045</v>
      </c>
      <c r="H147" s="17" t="s">
        <v>2608</v>
      </c>
      <c r="I147" s="15" t="str">
        <f t="shared" si="2"/>
        <v>kg m-2 s-1</v>
      </c>
      <c r="J147" s="16" t="s">
        <v>2607</v>
      </c>
      <c r="K147" s="15" t="s">
        <v>3068</v>
      </c>
    </row>
    <row r="148" spans="1:11">
      <c r="A148" s="21" t="s">
        <v>2916</v>
      </c>
      <c r="B148" s="19" t="s">
        <v>2920</v>
      </c>
      <c r="C148" s="20">
        <v>2</v>
      </c>
      <c r="D148" s="21" t="s">
        <v>2312</v>
      </c>
      <c r="E148" s="19" t="s">
        <v>2313</v>
      </c>
      <c r="F148" s="19">
        <v>1</v>
      </c>
      <c r="G148" s="22" t="s">
        <v>3045</v>
      </c>
      <c r="H148" s="28" t="s">
        <v>2314</v>
      </c>
      <c r="I148" s="19">
        <f t="shared" si="2"/>
        <v>1</v>
      </c>
      <c r="J148" s="20"/>
      <c r="K148" s="19" t="s">
        <v>2375</v>
      </c>
    </row>
    <row r="149" spans="1:11">
      <c r="A149" s="17" t="s">
        <v>2916</v>
      </c>
      <c r="B149" s="15" t="s">
        <v>2920</v>
      </c>
      <c r="C149" s="16">
        <v>2</v>
      </c>
      <c r="D149" s="17" t="s">
        <v>2315</v>
      </c>
      <c r="E149" s="15" t="s">
        <v>2316</v>
      </c>
      <c r="F149" s="15">
        <v>1</v>
      </c>
      <c r="G149" s="22" t="s">
        <v>3045</v>
      </c>
      <c r="H149" s="23" t="s">
        <v>2409</v>
      </c>
      <c r="I149" s="15">
        <f t="shared" si="2"/>
        <v>1</v>
      </c>
      <c r="J149" s="16"/>
      <c r="K149" s="15" t="s">
        <v>2375</v>
      </c>
    </row>
    <row r="150" spans="1:11" ht="14">
      <c r="A150" s="18" t="s">
        <v>1670</v>
      </c>
      <c r="B150" s="19" t="s">
        <v>1821</v>
      </c>
      <c r="C150" s="20">
        <v>2</v>
      </c>
      <c r="D150" s="21" t="s">
        <v>1465</v>
      </c>
      <c r="E150" s="19" t="s">
        <v>1466</v>
      </c>
      <c r="F150" s="19" t="s">
        <v>1252</v>
      </c>
      <c r="G150" s="22" t="s">
        <v>3045</v>
      </c>
      <c r="H150" s="28" t="s">
        <v>1467</v>
      </c>
      <c r="I150" s="19" t="str">
        <f t="shared" si="2"/>
        <v>mol C m-3</v>
      </c>
      <c r="J150" s="20" t="s">
        <v>1887</v>
      </c>
      <c r="K150" s="19" t="s">
        <v>1685</v>
      </c>
    </row>
    <row r="151" spans="1:11" ht="14">
      <c r="A151" s="14" t="s">
        <v>1670</v>
      </c>
      <c r="B151" s="15" t="s">
        <v>1821</v>
      </c>
      <c r="C151" s="16">
        <v>1</v>
      </c>
      <c r="D151" s="17" t="s">
        <v>1468</v>
      </c>
      <c r="E151" s="15" t="s">
        <v>1469</v>
      </c>
      <c r="F151" s="15" t="s">
        <v>1574</v>
      </c>
      <c r="G151" s="22" t="s">
        <v>3045</v>
      </c>
      <c r="H151" s="23" t="s">
        <v>1470</v>
      </c>
      <c r="I151" s="15" t="str">
        <f t="shared" si="2"/>
        <v>mol Fe m-3</v>
      </c>
      <c r="J151" s="16" t="s">
        <v>1887</v>
      </c>
      <c r="K151" s="15" t="s">
        <v>1685</v>
      </c>
    </row>
    <row r="152" spans="1:11" ht="14">
      <c r="A152" s="29" t="s">
        <v>2946</v>
      </c>
      <c r="B152" s="19" t="s">
        <v>2768</v>
      </c>
      <c r="C152" s="30">
        <v>3</v>
      </c>
      <c r="D152" s="21" t="s">
        <v>2031</v>
      </c>
      <c r="E152" s="19" t="s">
        <v>2032</v>
      </c>
      <c r="F152" s="19" t="s">
        <v>2033</v>
      </c>
      <c r="G152" s="22" t="s">
        <v>3045</v>
      </c>
      <c r="H152" s="19" t="s">
        <v>2037</v>
      </c>
      <c r="I152" s="19" t="str">
        <f t="shared" si="2"/>
        <v>m2 s-1</v>
      </c>
      <c r="J152" s="20" t="s">
        <v>2038</v>
      </c>
      <c r="K152" s="19" t="s">
        <v>2039</v>
      </c>
    </row>
    <row r="153" spans="1:11" ht="14">
      <c r="A153" s="31" t="s">
        <v>2946</v>
      </c>
      <c r="B153" s="15" t="s">
        <v>2768</v>
      </c>
      <c r="C153" s="32">
        <v>3</v>
      </c>
      <c r="D153" s="17" t="s">
        <v>2152</v>
      </c>
      <c r="E153" s="15" t="s">
        <v>2156</v>
      </c>
      <c r="F153" s="15" t="s">
        <v>2033</v>
      </c>
      <c r="G153" s="22" t="s">
        <v>3045</v>
      </c>
      <c r="H153" s="15" t="s">
        <v>2157</v>
      </c>
      <c r="I153" s="15" t="str">
        <f t="shared" si="2"/>
        <v>m2 s-1</v>
      </c>
      <c r="J153" s="16" t="s">
        <v>2038</v>
      </c>
      <c r="K153" s="15" t="s">
        <v>2039</v>
      </c>
    </row>
    <row r="154" spans="1:11" ht="14">
      <c r="A154" s="29" t="s">
        <v>2946</v>
      </c>
      <c r="B154" s="19" t="s">
        <v>2768</v>
      </c>
      <c r="C154" s="30">
        <v>3</v>
      </c>
      <c r="D154" s="21" t="s">
        <v>2044</v>
      </c>
      <c r="E154" s="19" t="s">
        <v>2045</v>
      </c>
      <c r="F154" s="19" t="s">
        <v>2046</v>
      </c>
      <c r="G154" s="22" t="s">
        <v>3045</v>
      </c>
      <c r="H154" s="19" t="s">
        <v>2047</v>
      </c>
      <c r="I154" s="19" t="str">
        <f t="shared" si="2"/>
        <v>m4 s-1</v>
      </c>
      <c r="J154" s="20" t="s">
        <v>2038</v>
      </c>
      <c r="K154" s="19" t="s">
        <v>2039</v>
      </c>
    </row>
    <row r="155" spans="1:11" ht="14">
      <c r="A155" s="31" t="s">
        <v>2946</v>
      </c>
      <c r="B155" s="15" t="s">
        <v>2768</v>
      </c>
      <c r="C155" s="32">
        <v>3</v>
      </c>
      <c r="D155" s="17" t="s">
        <v>1932</v>
      </c>
      <c r="E155" s="15" t="s">
        <v>1707</v>
      </c>
      <c r="F155" s="15" t="s">
        <v>2033</v>
      </c>
      <c r="G155" s="22" t="s">
        <v>3045</v>
      </c>
      <c r="H155" s="15" t="s">
        <v>1715</v>
      </c>
      <c r="I155" s="15" t="str">
        <f t="shared" si="2"/>
        <v>m2 s-1</v>
      </c>
      <c r="J155" s="16" t="s">
        <v>2038</v>
      </c>
      <c r="K155" s="15" t="s">
        <v>2039</v>
      </c>
    </row>
    <row r="156" spans="1:11" ht="14">
      <c r="A156" s="29" t="s">
        <v>2946</v>
      </c>
      <c r="B156" s="19" t="s">
        <v>2768</v>
      </c>
      <c r="C156" s="30">
        <v>3</v>
      </c>
      <c r="D156" s="21" t="s">
        <v>1716</v>
      </c>
      <c r="E156" s="19" t="s">
        <v>2048</v>
      </c>
      <c r="F156" s="19" t="s">
        <v>2033</v>
      </c>
      <c r="G156" s="22" t="s">
        <v>3045</v>
      </c>
      <c r="H156" s="19" t="s">
        <v>1815</v>
      </c>
      <c r="I156" s="19" t="str">
        <f t="shared" si="2"/>
        <v>m2 s-1</v>
      </c>
      <c r="J156" s="20" t="s">
        <v>2038</v>
      </c>
      <c r="K156" s="19" t="s">
        <v>2039</v>
      </c>
    </row>
    <row r="157" spans="1:11" ht="14">
      <c r="A157" s="31" t="s">
        <v>2946</v>
      </c>
      <c r="B157" s="15" t="s">
        <v>2768</v>
      </c>
      <c r="C157" s="32">
        <v>3</v>
      </c>
      <c r="D157" s="17" t="s">
        <v>1816</v>
      </c>
      <c r="E157" s="15" t="s">
        <v>2055</v>
      </c>
      <c r="F157" s="15" t="s">
        <v>2033</v>
      </c>
      <c r="G157" s="22" t="s">
        <v>3045</v>
      </c>
      <c r="H157" s="15" t="s">
        <v>1822</v>
      </c>
      <c r="I157" s="15" t="str">
        <f t="shared" si="2"/>
        <v>m2 s-1</v>
      </c>
      <c r="J157" s="16" t="s">
        <v>2038</v>
      </c>
      <c r="K157" s="15" t="s">
        <v>2039</v>
      </c>
    </row>
    <row r="158" spans="1:11" ht="14">
      <c r="A158" s="29" t="s">
        <v>2946</v>
      </c>
      <c r="B158" s="19" t="s">
        <v>2768</v>
      </c>
      <c r="C158" s="30">
        <v>3</v>
      </c>
      <c r="D158" s="21" t="s">
        <v>1823</v>
      </c>
      <c r="E158" s="19" t="s">
        <v>1824</v>
      </c>
      <c r="F158" s="19" t="s">
        <v>2033</v>
      </c>
      <c r="G158" s="22" t="s">
        <v>3045</v>
      </c>
      <c r="H158" s="19" t="s">
        <v>1825</v>
      </c>
      <c r="I158" s="19" t="str">
        <f t="shared" si="2"/>
        <v>m2 s-1</v>
      </c>
      <c r="J158" s="20" t="s">
        <v>2038</v>
      </c>
      <c r="K158" s="19" t="s">
        <v>2039</v>
      </c>
    </row>
    <row r="159" spans="1:11" ht="14">
      <c r="A159" s="31" t="s">
        <v>2946</v>
      </c>
      <c r="B159" s="15" t="s">
        <v>2768</v>
      </c>
      <c r="C159" s="32">
        <v>3</v>
      </c>
      <c r="D159" s="17" t="s">
        <v>1826</v>
      </c>
      <c r="E159" s="15" t="s">
        <v>1946</v>
      </c>
      <c r="F159" s="15" t="s">
        <v>2033</v>
      </c>
      <c r="G159" s="22" t="s">
        <v>3045</v>
      </c>
      <c r="H159" s="15" t="s">
        <v>1947</v>
      </c>
      <c r="I159" s="15" t="str">
        <f t="shared" si="2"/>
        <v>m2 s-1</v>
      </c>
      <c r="J159" s="16" t="s">
        <v>2038</v>
      </c>
      <c r="K159" s="15" t="s">
        <v>2039</v>
      </c>
    </row>
    <row r="160" spans="1:11" ht="14">
      <c r="A160" s="29" t="s">
        <v>2946</v>
      </c>
      <c r="B160" s="19" t="s">
        <v>2768</v>
      </c>
      <c r="C160" s="30">
        <v>3</v>
      </c>
      <c r="D160" s="21" t="s">
        <v>1948</v>
      </c>
      <c r="E160" s="19" t="s">
        <v>1949</v>
      </c>
      <c r="F160" s="19" t="s">
        <v>2033</v>
      </c>
      <c r="G160" s="22" t="s">
        <v>3045</v>
      </c>
      <c r="H160" s="19" t="s">
        <v>1950</v>
      </c>
      <c r="I160" s="19" t="str">
        <f t="shared" si="2"/>
        <v>m2 s-1</v>
      </c>
      <c r="J160" s="20" t="s">
        <v>2038</v>
      </c>
      <c r="K160" s="19" t="s">
        <v>2039</v>
      </c>
    </row>
    <row r="161" spans="1:11" ht="14">
      <c r="A161" s="31" t="s">
        <v>2946</v>
      </c>
      <c r="B161" s="15" t="s">
        <v>2768</v>
      </c>
      <c r="C161" s="32">
        <v>3</v>
      </c>
      <c r="D161" s="17" t="s">
        <v>1951</v>
      </c>
      <c r="E161" s="15" t="s">
        <v>1842</v>
      </c>
      <c r="F161" s="15" t="s">
        <v>2033</v>
      </c>
      <c r="G161" s="22" t="s">
        <v>3045</v>
      </c>
      <c r="H161" s="15" t="s">
        <v>1959</v>
      </c>
      <c r="I161" s="15" t="str">
        <f t="shared" si="2"/>
        <v>m2 s-1</v>
      </c>
      <c r="J161" s="16" t="s">
        <v>2038</v>
      </c>
      <c r="K161" s="15" t="s">
        <v>2039</v>
      </c>
    </row>
    <row r="162" spans="1:11" ht="14">
      <c r="A162" s="29" t="s">
        <v>2946</v>
      </c>
      <c r="B162" s="19" t="s">
        <v>2768</v>
      </c>
      <c r="C162" s="30">
        <v>3</v>
      </c>
      <c r="D162" s="21" t="s">
        <v>1960</v>
      </c>
      <c r="E162" s="19" t="s">
        <v>1961</v>
      </c>
      <c r="F162" s="19" t="s">
        <v>2033</v>
      </c>
      <c r="G162" s="22" t="s">
        <v>3045</v>
      </c>
      <c r="H162" s="19" t="s">
        <v>1845</v>
      </c>
      <c r="I162" s="19" t="str">
        <f t="shared" si="2"/>
        <v>m2 s-1</v>
      </c>
      <c r="J162" s="20" t="s">
        <v>2038</v>
      </c>
      <c r="K162" s="19" t="s">
        <v>2039</v>
      </c>
    </row>
    <row r="163" spans="1:11" ht="14">
      <c r="A163" s="31" t="s">
        <v>2946</v>
      </c>
      <c r="B163" s="15" t="s">
        <v>2768</v>
      </c>
      <c r="C163" s="32">
        <v>3</v>
      </c>
      <c r="D163" s="17" t="s">
        <v>1846</v>
      </c>
      <c r="E163" s="15" t="s">
        <v>1847</v>
      </c>
      <c r="F163" s="15" t="s">
        <v>2033</v>
      </c>
      <c r="G163" s="22" t="s">
        <v>3045</v>
      </c>
      <c r="H163" s="15" t="s">
        <v>1737</v>
      </c>
      <c r="I163" s="15" t="str">
        <f t="shared" si="2"/>
        <v>m2 s-1</v>
      </c>
      <c r="J163" s="16" t="s">
        <v>2038</v>
      </c>
      <c r="K163" s="15" t="s">
        <v>2039</v>
      </c>
    </row>
    <row r="164" spans="1:11" ht="14">
      <c r="A164" s="29" t="s">
        <v>2946</v>
      </c>
      <c r="B164" s="19" t="s">
        <v>2768</v>
      </c>
      <c r="C164" s="30">
        <v>3</v>
      </c>
      <c r="D164" s="21" t="s">
        <v>1738</v>
      </c>
      <c r="E164" s="19" t="s">
        <v>1739</v>
      </c>
      <c r="F164" s="19" t="s">
        <v>2033</v>
      </c>
      <c r="G164" s="22" t="s">
        <v>3045</v>
      </c>
      <c r="H164" s="19" t="s">
        <v>1740</v>
      </c>
      <c r="I164" s="19" t="str">
        <f t="shared" si="2"/>
        <v>m2 s-1</v>
      </c>
      <c r="J164" s="20" t="s">
        <v>2038</v>
      </c>
      <c r="K164" s="19" t="s">
        <v>2039</v>
      </c>
    </row>
    <row r="165" spans="1:11" ht="14">
      <c r="A165" s="31" t="s">
        <v>2946</v>
      </c>
      <c r="B165" s="15" t="s">
        <v>2768</v>
      </c>
      <c r="C165" s="32">
        <v>3</v>
      </c>
      <c r="D165" s="17" t="s">
        <v>1741</v>
      </c>
      <c r="E165" s="15" t="s">
        <v>1742</v>
      </c>
      <c r="F165" s="15" t="s">
        <v>2033</v>
      </c>
      <c r="G165" s="22" t="s">
        <v>3045</v>
      </c>
      <c r="H165" s="23" t="s">
        <v>1743</v>
      </c>
      <c r="I165" s="15" t="str">
        <f t="shared" si="2"/>
        <v>m2 s-1</v>
      </c>
      <c r="J165" s="16" t="s">
        <v>2038</v>
      </c>
      <c r="K165" s="15" t="s">
        <v>2039</v>
      </c>
    </row>
    <row r="166" spans="1:11" ht="14">
      <c r="A166" s="29" t="s">
        <v>2946</v>
      </c>
      <c r="B166" s="19" t="s">
        <v>2768</v>
      </c>
      <c r="C166" s="30">
        <v>3</v>
      </c>
      <c r="D166" s="21" t="s">
        <v>1744</v>
      </c>
      <c r="E166" s="19" t="s">
        <v>1854</v>
      </c>
      <c r="F166" s="19" t="s">
        <v>2033</v>
      </c>
      <c r="G166" s="22" t="s">
        <v>3045</v>
      </c>
      <c r="H166" s="19" t="s">
        <v>1855</v>
      </c>
      <c r="I166" s="19" t="str">
        <f t="shared" si="2"/>
        <v>m2 s-1</v>
      </c>
      <c r="J166" s="20" t="s">
        <v>2038</v>
      </c>
      <c r="K166" s="19" t="s">
        <v>2039</v>
      </c>
    </row>
    <row r="167" spans="1:11" ht="14">
      <c r="A167" s="31" t="s">
        <v>2946</v>
      </c>
      <c r="B167" s="15" t="s">
        <v>2768</v>
      </c>
      <c r="C167" s="32">
        <v>3</v>
      </c>
      <c r="D167" s="17" t="s">
        <v>1856</v>
      </c>
      <c r="E167" s="15" t="s">
        <v>1857</v>
      </c>
      <c r="F167" s="15" t="s">
        <v>2033</v>
      </c>
      <c r="G167" s="22" t="s">
        <v>3045</v>
      </c>
      <c r="H167" s="15" t="s">
        <v>1858</v>
      </c>
      <c r="I167" s="15" t="str">
        <f t="shared" si="2"/>
        <v>m2 s-1</v>
      </c>
      <c r="J167" s="16" t="s">
        <v>2038</v>
      </c>
      <c r="K167" s="15" t="s">
        <v>2039</v>
      </c>
    </row>
    <row r="168" spans="1:11" ht="14">
      <c r="A168" s="29" t="s">
        <v>2946</v>
      </c>
      <c r="B168" s="19" t="s">
        <v>2768</v>
      </c>
      <c r="C168" s="30">
        <v>3</v>
      </c>
      <c r="D168" s="21" t="s">
        <v>1859</v>
      </c>
      <c r="E168" s="19" t="s">
        <v>1970</v>
      </c>
      <c r="F168" s="19" t="s">
        <v>2703</v>
      </c>
      <c r="G168" s="22" t="s">
        <v>3045</v>
      </c>
      <c r="H168" s="19" t="s">
        <v>1971</v>
      </c>
      <c r="I168" s="19" t="str">
        <f t="shared" si="2"/>
        <v>W m-2</v>
      </c>
      <c r="J168" s="20" t="s">
        <v>2038</v>
      </c>
      <c r="K168" s="19" t="s">
        <v>2039</v>
      </c>
    </row>
    <row r="169" spans="1:11" ht="14">
      <c r="A169" s="31" t="s">
        <v>2946</v>
      </c>
      <c r="B169" s="15" t="s">
        <v>2768</v>
      </c>
      <c r="C169" s="32">
        <v>3</v>
      </c>
      <c r="D169" s="17" t="s">
        <v>1972</v>
      </c>
      <c r="E169" s="15" t="s">
        <v>1975</v>
      </c>
      <c r="F169" s="15" t="s">
        <v>2703</v>
      </c>
      <c r="G169" s="22" t="s">
        <v>3045</v>
      </c>
      <c r="H169" s="15" t="s">
        <v>2100</v>
      </c>
      <c r="I169" s="15" t="str">
        <f t="shared" si="2"/>
        <v>W m-2</v>
      </c>
      <c r="J169" s="16" t="s">
        <v>2038</v>
      </c>
      <c r="K169" s="15" t="s">
        <v>2039</v>
      </c>
    </row>
    <row r="170" spans="1:11" ht="14">
      <c r="A170" s="18" t="s">
        <v>1670</v>
      </c>
      <c r="B170" s="19" t="s">
        <v>1821</v>
      </c>
      <c r="C170" s="20">
        <v>1</v>
      </c>
      <c r="D170" s="21" t="s">
        <v>1471</v>
      </c>
      <c r="E170" s="19" t="s">
        <v>1473</v>
      </c>
      <c r="F170" s="19" t="s">
        <v>1252</v>
      </c>
      <c r="G170" s="22" t="s">
        <v>3045</v>
      </c>
      <c r="H170" s="28" t="s">
        <v>1474</v>
      </c>
      <c r="I170" s="19" t="str">
        <f t="shared" si="2"/>
        <v>mol C m-3</v>
      </c>
      <c r="J170" s="20" t="s">
        <v>1887</v>
      </c>
      <c r="K170" s="19" t="s">
        <v>1685</v>
      </c>
    </row>
    <row r="171" spans="1:11" ht="14">
      <c r="A171" s="14" t="s">
        <v>1670</v>
      </c>
      <c r="B171" s="15" t="s">
        <v>1821</v>
      </c>
      <c r="C171" s="16">
        <v>2</v>
      </c>
      <c r="D171" s="17" t="s">
        <v>1475</v>
      </c>
      <c r="E171" s="15" t="s">
        <v>1476</v>
      </c>
      <c r="F171" s="15" t="s">
        <v>1252</v>
      </c>
      <c r="G171" s="22" t="s">
        <v>3045</v>
      </c>
      <c r="H171" s="23" t="s">
        <v>1604</v>
      </c>
      <c r="I171" s="15" t="str">
        <f t="shared" si="2"/>
        <v>mol C m-3</v>
      </c>
      <c r="J171" s="16" t="s">
        <v>1887</v>
      </c>
      <c r="K171" s="15" t="s">
        <v>1685</v>
      </c>
    </row>
    <row r="172" spans="1:11" ht="14">
      <c r="A172" s="18" t="s">
        <v>2839</v>
      </c>
      <c r="B172" s="19" t="s">
        <v>1878</v>
      </c>
      <c r="C172" s="20">
        <v>2</v>
      </c>
      <c r="D172" s="21" t="s">
        <v>901</v>
      </c>
      <c r="E172" s="19" t="s">
        <v>902</v>
      </c>
      <c r="F172" s="19" t="s">
        <v>2637</v>
      </c>
      <c r="G172" s="21" t="s">
        <v>903</v>
      </c>
      <c r="H172" s="19"/>
      <c r="I172" s="19" t="str">
        <f t="shared" si="2"/>
        <v>s-1</v>
      </c>
      <c r="J172" s="20" t="s">
        <v>1817</v>
      </c>
      <c r="K172" s="19" t="s">
        <v>3068</v>
      </c>
    </row>
    <row r="173" spans="1:11" ht="14">
      <c r="A173" s="17" t="s">
        <v>2381</v>
      </c>
      <c r="B173" s="15" t="s">
        <v>2920</v>
      </c>
      <c r="C173" s="16">
        <v>2</v>
      </c>
      <c r="D173" s="17" t="s">
        <v>2067</v>
      </c>
      <c r="E173" s="15" t="s">
        <v>2068</v>
      </c>
      <c r="F173" s="15" t="s">
        <v>2623</v>
      </c>
      <c r="G173" s="22" t="s">
        <v>3045</v>
      </c>
      <c r="H173" s="23" t="s">
        <v>2183</v>
      </c>
      <c r="I173" s="15" t="str">
        <f t="shared" si="2"/>
        <v xml:space="preserve">kg m-2 s-1 </v>
      </c>
      <c r="J173" s="16" t="s">
        <v>2607</v>
      </c>
      <c r="K173" s="15" t="s">
        <v>2778</v>
      </c>
    </row>
    <row r="174" spans="1:11" ht="14">
      <c r="A174" s="18" t="s">
        <v>1670</v>
      </c>
      <c r="B174" s="19" t="s">
        <v>1821</v>
      </c>
      <c r="C174" s="20">
        <v>3</v>
      </c>
      <c r="D174" s="21" t="s">
        <v>1605</v>
      </c>
      <c r="E174" s="19" t="s">
        <v>1606</v>
      </c>
      <c r="F174" s="19" t="s">
        <v>1607</v>
      </c>
      <c r="G174" s="22" t="s">
        <v>3045</v>
      </c>
      <c r="H174" s="28" t="s">
        <v>1608</v>
      </c>
      <c r="I174" s="19" t="str">
        <f t="shared" si="2"/>
        <v>mol DMS m-3</v>
      </c>
      <c r="J174" s="20" t="s">
        <v>1887</v>
      </c>
      <c r="K174" s="19" t="s">
        <v>1685</v>
      </c>
    </row>
    <row r="175" spans="1:11">
      <c r="A175" s="14" t="s">
        <v>2918</v>
      </c>
      <c r="B175" s="15" t="s">
        <v>1821</v>
      </c>
      <c r="C175" s="16">
        <v>3</v>
      </c>
      <c r="D175" s="17" t="s">
        <v>1588</v>
      </c>
      <c r="E175" s="15" t="s">
        <v>1589</v>
      </c>
      <c r="F175" s="15" t="s">
        <v>1718</v>
      </c>
      <c r="G175" s="22" t="s">
        <v>3045</v>
      </c>
      <c r="H175" s="23" t="s">
        <v>1719</v>
      </c>
      <c r="I175" s="15" t="str">
        <f t="shared" si="2"/>
        <v>uatm</v>
      </c>
      <c r="J175" s="16" t="s">
        <v>1887</v>
      </c>
      <c r="K175" s="15" t="s">
        <v>3068</v>
      </c>
    </row>
    <row r="176" spans="1:11">
      <c r="A176" s="18" t="s">
        <v>2918</v>
      </c>
      <c r="B176" s="19" t="s">
        <v>1821</v>
      </c>
      <c r="C176" s="20">
        <v>3</v>
      </c>
      <c r="D176" s="21" t="s">
        <v>1590</v>
      </c>
      <c r="E176" s="19" t="s">
        <v>1720</v>
      </c>
      <c r="F176" s="19" t="s">
        <v>1718</v>
      </c>
      <c r="G176" s="22" t="s">
        <v>3045</v>
      </c>
      <c r="H176" s="28" t="s">
        <v>1721</v>
      </c>
      <c r="I176" s="19" t="str">
        <f t="shared" si="2"/>
        <v>uatm</v>
      </c>
      <c r="J176" s="20" t="s">
        <v>1887</v>
      </c>
      <c r="K176" s="19" t="s">
        <v>3068</v>
      </c>
    </row>
    <row r="177" spans="1:11" ht="14">
      <c r="A177" s="21" t="s">
        <v>3048</v>
      </c>
      <c r="B177" s="19" t="s">
        <v>2601</v>
      </c>
      <c r="C177" s="20">
        <v>1</v>
      </c>
      <c r="D177" s="21" t="s">
        <v>2609</v>
      </c>
      <c r="E177" s="19" t="s">
        <v>2610</v>
      </c>
      <c r="F177" s="19" t="s">
        <v>2603</v>
      </c>
      <c r="G177" s="22" t="s">
        <v>3045</v>
      </c>
      <c r="H177" s="21" t="s">
        <v>2611</v>
      </c>
      <c r="I177" s="19" t="str">
        <f t="shared" si="2"/>
        <v>kg m-2 s-1</v>
      </c>
      <c r="J177" s="20" t="s">
        <v>2607</v>
      </c>
      <c r="K177" s="19" t="s">
        <v>3068</v>
      </c>
    </row>
    <row r="178" spans="1:11">
      <c r="A178" s="21" t="s">
        <v>2916</v>
      </c>
      <c r="B178" s="19" t="s">
        <v>2920</v>
      </c>
      <c r="C178" s="20">
        <v>2</v>
      </c>
      <c r="D178" s="21" t="s">
        <v>2400</v>
      </c>
      <c r="E178" s="19" t="s">
        <v>2401</v>
      </c>
      <c r="F178" s="19">
        <v>1</v>
      </c>
      <c r="G178" s="22" t="s">
        <v>3045</v>
      </c>
      <c r="H178" s="28" t="s">
        <v>2402</v>
      </c>
      <c r="I178" s="19">
        <f t="shared" si="2"/>
        <v>1</v>
      </c>
      <c r="J178" s="20"/>
      <c r="K178" s="19" t="s">
        <v>2375</v>
      </c>
    </row>
    <row r="179" spans="1:11">
      <c r="A179" s="17" t="s">
        <v>2916</v>
      </c>
      <c r="B179" s="15" t="s">
        <v>2920</v>
      </c>
      <c r="C179" s="16">
        <v>2</v>
      </c>
      <c r="D179" s="17" t="s">
        <v>2403</v>
      </c>
      <c r="E179" s="15" t="s">
        <v>2620</v>
      </c>
      <c r="F179" s="15">
        <v>1</v>
      </c>
      <c r="G179" s="22" t="s">
        <v>3045</v>
      </c>
      <c r="H179" s="23" t="s">
        <v>2408</v>
      </c>
      <c r="I179" s="15">
        <f t="shared" si="2"/>
        <v>1</v>
      </c>
      <c r="J179" s="16"/>
      <c r="K179" s="15" t="s">
        <v>2375</v>
      </c>
    </row>
    <row r="180" spans="1:11" ht="14">
      <c r="A180" s="17" t="s">
        <v>3048</v>
      </c>
      <c r="B180" s="15" t="s">
        <v>2601</v>
      </c>
      <c r="C180" s="16">
        <v>1</v>
      </c>
      <c r="D180" s="17" t="s">
        <v>2612</v>
      </c>
      <c r="E180" s="15" t="s">
        <v>2613</v>
      </c>
      <c r="F180" s="15" t="s">
        <v>2862</v>
      </c>
      <c r="G180" s="22" t="s">
        <v>3045</v>
      </c>
      <c r="H180" s="17" t="s">
        <v>2720</v>
      </c>
      <c r="I180" s="15" t="str">
        <f t="shared" si="2"/>
        <v>kg m-2</v>
      </c>
      <c r="J180" s="16" t="s">
        <v>2607</v>
      </c>
      <c r="K180" s="15" t="s">
        <v>3068</v>
      </c>
    </row>
    <row r="181" spans="1:11" ht="14">
      <c r="A181" s="21" t="s">
        <v>3048</v>
      </c>
      <c r="B181" s="19" t="s">
        <v>2601</v>
      </c>
      <c r="C181" s="20">
        <v>1</v>
      </c>
      <c r="D181" s="21" t="s">
        <v>2721</v>
      </c>
      <c r="E181" s="19" t="s">
        <v>2719</v>
      </c>
      <c r="F181" s="19" t="s">
        <v>2781</v>
      </c>
      <c r="G181" s="22" t="s">
        <v>3045</v>
      </c>
      <c r="H181" s="24" t="s">
        <v>2782</v>
      </c>
      <c r="I181" s="19" t="str">
        <f t="shared" si="2"/>
        <v>m-1</v>
      </c>
      <c r="J181" s="20" t="s">
        <v>2607</v>
      </c>
      <c r="K181" s="19" t="s">
        <v>2778</v>
      </c>
    </row>
    <row r="182" spans="1:11" ht="14">
      <c r="A182" s="17" t="s">
        <v>2495</v>
      </c>
      <c r="B182" s="15" t="s">
        <v>2920</v>
      </c>
      <c r="C182" s="16">
        <v>1</v>
      </c>
      <c r="D182" s="17" t="s">
        <v>2391</v>
      </c>
      <c r="E182" s="15" t="s">
        <v>2308</v>
      </c>
      <c r="F182" s="15" t="s">
        <v>2309</v>
      </c>
      <c r="G182" s="22" t="s">
        <v>3045</v>
      </c>
      <c r="H182" s="23" t="s">
        <v>2394</v>
      </c>
      <c r="I182" s="15" t="str">
        <f t="shared" si="2"/>
        <v>m2 s-1</v>
      </c>
      <c r="J182" s="16" t="s">
        <v>2828</v>
      </c>
      <c r="K182" s="15" t="s">
        <v>2389</v>
      </c>
    </row>
    <row r="183" spans="1:11" ht="14">
      <c r="A183" s="21" t="s">
        <v>2495</v>
      </c>
      <c r="B183" s="19" t="s">
        <v>2920</v>
      </c>
      <c r="C183" s="20">
        <v>1</v>
      </c>
      <c r="D183" s="21" t="s">
        <v>2395</v>
      </c>
      <c r="E183" s="19" t="s">
        <v>2396</v>
      </c>
      <c r="F183" s="19" t="s">
        <v>2309</v>
      </c>
      <c r="G183" s="22" t="s">
        <v>3045</v>
      </c>
      <c r="H183" s="28" t="s">
        <v>2397</v>
      </c>
      <c r="I183" s="19" t="str">
        <f t="shared" si="2"/>
        <v>m2 s-1</v>
      </c>
      <c r="J183" s="20" t="s">
        <v>2828</v>
      </c>
      <c r="K183" s="19" t="s">
        <v>2389</v>
      </c>
    </row>
    <row r="184" spans="1:11">
      <c r="A184" s="14" t="s">
        <v>2109</v>
      </c>
      <c r="B184" s="15" t="s">
        <v>2110</v>
      </c>
      <c r="C184" s="16">
        <v>3</v>
      </c>
      <c r="D184" s="17" t="s">
        <v>2116</v>
      </c>
      <c r="E184" s="15" t="s">
        <v>2117</v>
      </c>
      <c r="F184" s="15" t="s">
        <v>2775</v>
      </c>
      <c r="G184" s="22" t="s">
        <v>3045</v>
      </c>
      <c r="H184" s="23" t="s">
        <v>2118</v>
      </c>
      <c r="I184" s="15" t="str">
        <f t="shared" si="2"/>
        <v>m</v>
      </c>
      <c r="J184" s="16" t="s">
        <v>2607</v>
      </c>
      <c r="K184" s="15" t="s">
        <v>3068</v>
      </c>
    </row>
    <row r="185" spans="1:11" ht="14">
      <c r="A185" s="17" t="s">
        <v>3048</v>
      </c>
      <c r="B185" s="15" t="s">
        <v>2601</v>
      </c>
      <c r="C185" s="16">
        <v>1</v>
      </c>
      <c r="D185" s="17" t="s">
        <v>2783</v>
      </c>
      <c r="E185" s="15" t="s">
        <v>2784</v>
      </c>
      <c r="F185" s="15" t="s">
        <v>2603</v>
      </c>
      <c r="G185" s="22" t="s">
        <v>3045</v>
      </c>
      <c r="H185" s="17" t="s">
        <v>2785</v>
      </c>
      <c r="I185" s="15" t="str">
        <f t="shared" si="2"/>
        <v>kg m-2 s-1</v>
      </c>
      <c r="J185" s="16" t="s">
        <v>2607</v>
      </c>
      <c r="K185" s="15" t="s">
        <v>3068</v>
      </c>
    </row>
    <row r="186" spans="1:11" ht="14">
      <c r="A186" s="21" t="s">
        <v>3048</v>
      </c>
      <c r="B186" s="19" t="s">
        <v>2601</v>
      </c>
      <c r="C186" s="20">
        <v>1</v>
      </c>
      <c r="D186" s="21" t="s">
        <v>2786</v>
      </c>
      <c r="E186" s="19" t="s">
        <v>2787</v>
      </c>
      <c r="F186" s="19" t="s">
        <v>2603</v>
      </c>
      <c r="G186" s="22" t="s">
        <v>3045</v>
      </c>
      <c r="H186" s="21" t="s">
        <v>2952</v>
      </c>
      <c r="I186" s="19" t="str">
        <f t="shared" si="2"/>
        <v>kg m-2 s-1</v>
      </c>
      <c r="J186" s="20" t="s">
        <v>2607</v>
      </c>
      <c r="K186" s="19" t="s">
        <v>3068</v>
      </c>
    </row>
    <row r="187" spans="1:11" ht="14">
      <c r="A187" s="17" t="s">
        <v>3048</v>
      </c>
      <c r="B187" s="15" t="s">
        <v>2601</v>
      </c>
      <c r="C187" s="16">
        <v>1</v>
      </c>
      <c r="D187" s="17" t="s">
        <v>2953</v>
      </c>
      <c r="E187" s="15" t="s">
        <v>2954</v>
      </c>
      <c r="F187" s="15" t="s">
        <v>2603</v>
      </c>
      <c r="G187" s="22" t="s">
        <v>3045</v>
      </c>
      <c r="H187" s="17" t="s">
        <v>2869</v>
      </c>
      <c r="I187" s="15" t="str">
        <f t="shared" si="2"/>
        <v>kg m-2 s-1</v>
      </c>
      <c r="J187" s="16" t="s">
        <v>2607</v>
      </c>
      <c r="K187" s="15" t="s">
        <v>3068</v>
      </c>
    </row>
    <row r="188" spans="1:11" ht="14">
      <c r="A188" s="21" t="s">
        <v>3048</v>
      </c>
      <c r="B188" s="19" t="s">
        <v>2601</v>
      </c>
      <c r="C188" s="20">
        <v>1</v>
      </c>
      <c r="D188" s="21" t="s">
        <v>2870</v>
      </c>
      <c r="E188" s="19" t="s">
        <v>3047</v>
      </c>
      <c r="F188" s="19" t="s">
        <v>2603</v>
      </c>
      <c r="G188" s="22" t="s">
        <v>3045</v>
      </c>
      <c r="H188" s="21" t="s">
        <v>3040</v>
      </c>
      <c r="I188" s="19" t="str">
        <f t="shared" si="2"/>
        <v>kg m-2 s-1</v>
      </c>
      <c r="J188" s="20" t="s">
        <v>2607</v>
      </c>
      <c r="K188" s="19" t="s">
        <v>3068</v>
      </c>
    </row>
    <row r="189" spans="1:11" ht="14">
      <c r="A189" s="17" t="s">
        <v>3048</v>
      </c>
      <c r="B189" s="15" t="s">
        <v>2601</v>
      </c>
      <c r="C189" s="16">
        <v>1</v>
      </c>
      <c r="D189" s="17" t="s">
        <v>2963</v>
      </c>
      <c r="E189" s="15" t="s">
        <v>2964</v>
      </c>
      <c r="F189" s="15" t="s">
        <v>2603</v>
      </c>
      <c r="G189" s="22" t="s">
        <v>3045</v>
      </c>
      <c r="H189" s="17" t="s">
        <v>2868</v>
      </c>
      <c r="I189" s="15" t="str">
        <f t="shared" si="2"/>
        <v>kg m-2 s-1</v>
      </c>
      <c r="J189" s="16" t="s">
        <v>2607</v>
      </c>
      <c r="K189" s="15" t="s">
        <v>3068</v>
      </c>
    </row>
    <row r="190" spans="1:11" ht="14">
      <c r="A190" s="21" t="s">
        <v>3048</v>
      </c>
      <c r="B190" s="19" t="s">
        <v>2601</v>
      </c>
      <c r="C190" s="20">
        <v>1</v>
      </c>
      <c r="D190" s="21" t="s">
        <v>3039</v>
      </c>
      <c r="E190" s="19" t="s">
        <v>2866</v>
      </c>
      <c r="F190" s="19" t="s">
        <v>2603</v>
      </c>
      <c r="G190" s="22" t="s">
        <v>3045</v>
      </c>
      <c r="H190" s="24"/>
      <c r="I190" s="19" t="str">
        <f t="shared" si="2"/>
        <v>kg m-2 s-1</v>
      </c>
      <c r="J190" s="20" t="s">
        <v>2607</v>
      </c>
      <c r="K190" s="19" t="s">
        <v>3068</v>
      </c>
    </row>
    <row r="191" spans="1:11" ht="14">
      <c r="A191" s="17" t="s">
        <v>3048</v>
      </c>
      <c r="B191" s="15" t="s">
        <v>2601</v>
      </c>
      <c r="C191" s="16">
        <v>1</v>
      </c>
      <c r="D191" s="17" t="s">
        <v>2867</v>
      </c>
      <c r="E191" s="15" t="s">
        <v>2740</v>
      </c>
      <c r="F191" s="15" t="s">
        <v>2603</v>
      </c>
      <c r="G191" s="22" t="s">
        <v>3045</v>
      </c>
      <c r="H191" s="25" t="s">
        <v>2536</v>
      </c>
      <c r="I191" s="15" t="str">
        <f t="shared" si="2"/>
        <v>kg m-2 s-1</v>
      </c>
      <c r="J191" s="16" t="s">
        <v>2607</v>
      </c>
      <c r="K191" s="15" t="s">
        <v>3068</v>
      </c>
    </row>
    <row r="192" spans="1:11" ht="14">
      <c r="A192" s="21" t="s">
        <v>3048</v>
      </c>
      <c r="B192" s="19" t="s">
        <v>2601</v>
      </c>
      <c r="C192" s="20">
        <v>1</v>
      </c>
      <c r="D192" s="21" t="s">
        <v>2648</v>
      </c>
      <c r="E192" s="19" t="s">
        <v>2649</v>
      </c>
      <c r="F192" s="19" t="s">
        <v>2603</v>
      </c>
      <c r="G192" s="22" t="s">
        <v>3045</v>
      </c>
      <c r="H192" s="21" t="s">
        <v>2650</v>
      </c>
      <c r="I192" s="19" t="str">
        <f t="shared" si="2"/>
        <v>kg m-2 s-1</v>
      </c>
      <c r="J192" s="20" t="s">
        <v>2607</v>
      </c>
      <c r="K192" s="19" t="s">
        <v>3068</v>
      </c>
    </row>
    <row r="193" spans="1:11" ht="14">
      <c r="A193" s="17" t="s">
        <v>3048</v>
      </c>
      <c r="B193" s="15" t="s">
        <v>2601</v>
      </c>
      <c r="C193" s="16">
        <v>1</v>
      </c>
      <c r="D193" s="17" t="s">
        <v>2651</v>
      </c>
      <c r="E193" s="15" t="s">
        <v>2652</v>
      </c>
      <c r="F193" s="15" t="s">
        <v>2603</v>
      </c>
      <c r="G193" s="22" t="s">
        <v>3045</v>
      </c>
      <c r="H193" s="25" t="s">
        <v>2541</v>
      </c>
      <c r="I193" s="15" t="str">
        <f t="shared" si="2"/>
        <v>kg m-2 s-1</v>
      </c>
      <c r="J193" s="16" t="s">
        <v>2607</v>
      </c>
      <c r="K193" s="15" t="s">
        <v>3068</v>
      </c>
    </row>
    <row r="194" spans="1:11" ht="14">
      <c r="A194" s="21" t="s">
        <v>3048</v>
      </c>
      <c r="B194" s="19" t="s">
        <v>2601</v>
      </c>
      <c r="C194" s="20">
        <v>1</v>
      </c>
      <c r="D194" s="21" t="s">
        <v>2542</v>
      </c>
      <c r="E194" s="19" t="s">
        <v>2653</v>
      </c>
      <c r="F194" s="19" t="s">
        <v>2603</v>
      </c>
      <c r="G194" s="22" t="s">
        <v>3045</v>
      </c>
      <c r="H194" s="21" t="s">
        <v>2546</v>
      </c>
      <c r="I194" s="19" t="str">
        <f t="shared" si="2"/>
        <v>kg m-2 s-1</v>
      </c>
      <c r="J194" s="20" t="s">
        <v>2607</v>
      </c>
      <c r="K194" s="19" t="s">
        <v>3068</v>
      </c>
    </row>
    <row r="195" spans="1:11" ht="14">
      <c r="A195" s="14" t="s">
        <v>2918</v>
      </c>
      <c r="B195" s="15" t="s">
        <v>1821</v>
      </c>
      <c r="C195" s="16">
        <v>1</v>
      </c>
      <c r="D195" s="17" t="s">
        <v>1722</v>
      </c>
      <c r="E195" s="15" t="s">
        <v>1827</v>
      </c>
      <c r="F195" s="15" t="s">
        <v>1828</v>
      </c>
      <c r="G195" s="22" t="s">
        <v>3045</v>
      </c>
      <c r="H195" s="23" t="s">
        <v>1829</v>
      </c>
      <c r="I195" s="15" t="str">
        <f t="shared" si="2"/>
        <v>mol C m-2 s-1</v>
      </c>
      <c r="J195" s="16" t="s">
        <v>1887</v>
      </c>
      <c r="K195" s="15" t="s">
        <v>3068</v>
      </c>
    </row>
    <row r="196" spans="1:11" ht="14">
      <c r="A196" s="18" t="s">
        <v>2918</v>
      </c>
      <c r="B196" s="19" t="s">
        <v>1821</v>
      </c>
      <c r="C196" s="20">
        <v>1</v>
      </c>
      <c r="D196" s="21" t="s">
        <v>1830</v>
      </c>
      <c r="E196" s="19" t="s">
        <v>1831</v>
      </c>
      <c r="F196" s="19" t="s">
        <v>1828</v>
      </c>
      <c r="G196" s="22" t="s">
        <v>3045</v>
      </c>
      <c r="H196" s="28" t="s">
        <v>1832</v>
      </c>
      <c r="I196" s="19" t="str">
        <f t="shared" si="2"/>
        <v>mol C m-2 s-1</v>
      </c>
      <c r="J196" s="20" t="s">
        <v>1887</v>
      </c>
      <c r="K196" s="19" t="s">
        <v>3068</v>
      </c>
    </row>
    <row r="197" spans="1:11" ht="14">
      <c r="A197" s="14" t="s">
        <v>2918</v>
      </c>
      <c r="B197" s="15" t="s">
        <v>1821</v>
      </c>
      <c r="C197" s="16">
        <v>1</v>
      </c>
      <c r="D197" s="17" t="s">
        <v>1833</v>
      </c>
      <c r="E197" s="15" t="s">
        <v>1834</v>
      </c>
      <c r="F197" s="15" t="s">
        <v>1828</v>
      </c>
      <c r="G197" s="22" t="s">
        <v>3045</v>
      </c>
      <c r="H197" s="23" t="s">
        <v>1835</v>
      </c>
      <c r="I197" s="15" t="str">
        <f t="shared" si="2"/>
        <v>mol C m-2 s-1</v>
      </c>
      <c r="J197" s="16" t="s">
        <v>1887</v>
      </c>
      <c r="K197" s="15" t="s">
        <v>3068</v>
      </c>
    </row>
    <row r="198" spans="1:11" ht="14">
      <c r="A198" s="18" t="s">
        <v>2918</v>
      </c>
      <c r="B198" s="19" t="s">
        <v>1821</v>
      </c>
      <c r="C198" s="20">
        <v>3</v>
      </c>
      <c r="D198" s="21" t="s">
        <v>1836</v>
      </c>
      <c r="E198" s="19" t="s">
        <v>1839</v>
      </c>
      <c r="F198" s="19" t="s">
        <v>1840</v>
      </c>
      <c r="G198" s="22" t="s">
        <v>3045</v>
      </c>
      <c r="H198" s="28" t="s">
        <v>1841</v>
      </c>
      <c r="I198" s="19" t="str">
        <f t="shared" ref="I198:I261" si="3">F198</f>
        <v>mol Fe m-2 s-1</v>
      </c>
      <c r="J198" s="20" t="s">
        <v>1887</v>
      </c>
      <c r="K198" s="19" t="s">
        <v>3068</v>
      </c>
    </row>
    <row r="199" spans="1:11" ht="14">
      <c r="A199" s="14" t="s">
        <v>2918</v>
      </c>
      <c r="B199" s="15" t="s">
        <v>1821</v>
      </c>
      <c r="C199" s="16">
        <v>3</v>
      </c>
      <c r="D199" s="17" t="s">
        <v>1844</v>
      </c>
      <c r="E199" s="15" t="s">
        <v>1612</v>
      </c>
      <c r="F199" s="15" t="s">
        <v>1613</v>
      </c>
      <c r="G199" s="22" t="s">
        <v>3045</v>
      </c>
      <c r="H199" s="23" t="s">
        <v>1614</v>
      </c>
      <c r="I199" s="15" t="str">
        <f t="shared" si="3"/>
        <v>mol Si m-2 s-1</v>
      </c>
      <c r="J199" s="16" t="s">
        <v>1887</v>
      </c>
      <c r="K199" s="15" t="s">
        <v>3068</v>
      </c>
    </row>
    <row r="200" spans="1:11" ht="14">
      <c r="A200" s="18" t="s">
        <v>2109</v>
      </c>
      <c r="B200" s="19" t="s">
        <v>2110</v>
      </c>
      <c r="C200" s="20">
        <v>2</v>
      </c>
      <c r="D200" s="21" t="s">
        <v>2119</v>
      </c>
      <c r="E200" s="19" t="s">
        <v>2106</v>
      </c>
      <c r="F200" s="19" t="s">
        <v>2123</v>
      </c>
      <c r="G200" s="22" t="s">
        <v>3045</v>
      </c>
      <c r="H200" s="28" t="s">
        <v>1982</v>
      </c>
      <c r="I200" s="19" t="str">
        <f t="shared" si="3"/>
        <v>J m-2</v>
      </c>
      <c r="J200" s="20" t="s">
        <v>2230</v>
      </c>
      <c r="K200" s="19" t="s">
        <v>3068</v>
      </c>
    </row>
    <row r="201" spans="1:11" ht="14">
      <c r="A201" s="14" t="s">
        <v>2839</v>
      </c>
      <c r="B201" s="15" t="s">
        <v>1878</v>
      </c>
      <c r="C201" s="16">
        <v>1</v>
      </c>
      <c r="D201" s="17" t="s">
        <v>904</v>
      </c>
      <c r="E201" s="15" t="s">
        <v>905</v>
      </c>
      <c r="F201" s="15" t="s">
        <v>2603</v>
      </c>
      <c r="G201" s="17" t="s">
        <v>906</v>
      </c>
      <c r="H201" s="15" t="s">
        <v>2792</v>
      </c>
      <c r="I201" s="15" t="str">
        <f t="shared" si="3"/>
        <v>kg m-2 s-1</v>
      </c>
      <c r="J201" s="16" t="s">
        <v>1781</v>
      </c>
      <c r="K201" s="15" t="s">
        <v>3068</v>
      </c>
    </row>
    <row r="202" spans="1:11" ht="14">
      <c r="A202" s="21" t="s">
        <v>2381</v>
      </c>
      <c r="B202" s="19" t="s">
        <v>2920</v>
      </c>
      <c r="C202" s="20">
        <v>1</v>
      </c>
      <c r="D202" s="21" t="s">
        <v>2184</v>
      </c>
      <c r="E202" s="19" t="s">
        <v>1953</v>
      </c>
      <c r="F202" s="19" t="s">
        <v>2309</v>
      </c>
      <c r="G202" s="22" t="s">
        <v>3045</v>
      </c>
      <c r="H202" s="28" t="s">
        <v>2394</v>
      </c>
      <c r="I202" s="19" t="str">
        <f t="shared" si="3"/>
        <v>m2 s-1</v>
      </c>
      <c r="J202" s="20" t="s">
        <v>2607</v>
      </c>
      <c r="K202" s="19" t="s">
        <v>2778</v>
      </c>
    </row>
    <row r="203" spans="1:11" ht="14">
      <c r="A203" s="17" t="s">
        <v>2381</v>
      </c>
      <c r="B203" s="15" t="s">
        <v>2920</v>
      </c>
      <c r="C203" s="16">
        <v>1</v>
      </c>
      <c r="D203" s="17" t="s">
        <v>1954</v>
      </c>
      <c r="E203" s="15" t="s">
        <v>2196</v>
      </c>
      <c r="F203" s="15" t="s">
        <v>2309</v>
      </c>
      <c r="G203" s="22" t="s">
        <v>3045</v>
      </c>
      <c r="H203" s="23" t="s">
        <v>2511</v>
      </c>
      <c r="I203" s="15" t="str">
        <f t="shared" si="3"/>
        <v>m2 s-1</v>
      </c>
      <c r="J203" s="16" t="s">
        <v>2607</v>
      </c>
      <c r="K203" s="15" t="s">
        <v>2778</v>
      </c>
    </row>
    <row r="204" spans="1:11" ht="14">
      <c r="A204" s="21" t="s">
        <v>2381</v>
      </c>
      <c r="B204" s="19" t="s">
        <v>2920</v>
      </c>
      <c r="C204" s="20">
        <v>1</v>
      </c>
      <c r="D204" s="21" t="s">
        <v>2197</v>
      </c>
      <c r="E204" s="19" t="s">
        <v>2198</v>
      </c>
      <c r="F204" s="19" t="s">
        <v>2309</v>
      </c>
      <c r="G204" s="22" t="s">
        <v>3045</v>
      </c>
      <c r="H204" s="28" t="s">
        <v>2397</v>
      </c>
      <c r="I204" s="19" t="str">
        <f t="shared" si="3"/>
        <v>m2 s-1</v>
      </c>
      <c r="J204" s="20" t="s">
        <v>2607</v>
      </c>
      <c r="K204" s="19" t="s">
        <v>2778</v>
      </c>
    </row>
    <row r="205" spans="1:11" ht="14">
      <c r="A205" s="18" t="s">
        <v>2918</v>
      </c>
      <c r="B205" s="19" t="s">
        <v>2768</v>
      </c>
      <c r="C205" s="20">
        <v>2</v>
      </c>
      <c r="D205" s="21" t="s">
        <v>1224</v>
      </c>
      <c r="E205" s="19" t="s">
        <v>1225</v>
      </c>
      <c r="F205" s="19" t="s">
        <v>2603</v>
      </c>
      <c r="G205" s="21" t="s">
        <v>1226</v>
      </c>
      <c r="H205" s="19" t="s">
        <v>2792</v>
      </c>
      <c r="I205" s="19" t="str">
        <f t="shared" si="3"/>
        <v>kg m-2 s-1</v>
      </c>
      <c r="J205" s="20" t="s">
        <v>3067</v>
      </c>
      <c r="K205" s="19" t="s">
        <v>3068</v>
      </c>
    </row>
    <row r="206" spans="1:11" ht="14">
      <c r="A206" s="18" t="s">
        <v>2965</v>
      </c>
      <c r="B206" s="19" t="s">
        <v>2920</v>
      </c>
      <c r="C206" s="20">
        <v>1</v>
      </c>
      <c r="D206" s="21" t="s">
        <v>2790</v>
      </c>
      <c r="E206" s="19" t="s">
        <v>2791</v>
      </c>
      <c r="F206" s="19" t="s">
        <v>2603</v>
      </c>
      <c r="G206" s="22" t="s">
        <v>3045</v>
      </c>
      <c r="H206" s="19" t="s">
        <v>2792</v>
      </c>
      <c r="I206" s="19" t="str">
        <f t="shared" si="3"/>
        <v>kg m-2 s-1</v>
      </c>
      <c r="J206" s="20" t="s">
        <v>2607</v>
      </c>
      <c r="K206" s="19" t="s">
        <v>3068</v>
      </c>
    </row>
    <row r="207" spans="1:11" ht="14">
      <c r="A207" s="18" t="s">
        <v>3055</v>
      </c>
      <c r="B207" s="19" t="s">
        <v>2915</v>
      </c>
      <c r="C207" s="20">
        <v>1</v>
      </c>
      <c r="D207" s="21" t="s">
        <v>1938</v>
      </c>
      <c r="E207" s="19" t="s">
        <v>1939</v>
      </c>
      <c r="F207" s="19" t="s">
        <v>2603</v>
      </c>
      <c r="G207" s="22" t="s">
        <v>3045</v>
      </c>
      <c r="H207" s="19" t="s">
        <v>1940</v>
      </c>
      <c r="I207" s="19" t="str">
        <f t="shared" si="3"/>
        <v>kg m-2 s-1</v>
      </c>
      <c r="J207" s="20" t="s">
        <v>2230</v>
      </c>
      <c r="K207" s="19" t="s">
        <v>3068</v>
      </c>
    </row>
    <row r="208" spans="1:11" ht="14">
      <c r="A208" s="14" t="s">
        <v>3055</v>
      </c>
      <c r="B208" s="15" t="s">
        <v>2915</v>
      </c>
      <c r="C208" s="16">
        <v>1</v>
      </c>
      <c r="D208" s="17" t="s">
        <v>1941</v>
      </c>
      <c r="E208" s="15" t="s">
        <v>1942</v>
      </c>
      <c r="F208" s="15" t="s">
        <v>2603</v>
      </c>
      <c r="G208" s="22" t="s">
        <v>3045</v>
      </c>
      <c r="H208" s="15" t="s">
        <v>1943</v>
      </c>
      <c r="I208" s="15" t="str">
        <f t="shared" si="3"/>
        <v>kg m-2 s-1</v>
      </c>
      <c r="J208" s="16" t="s">
        <v>2230</v>
      </c>
      <c r="K208" s="15" t="s">
        <v>3068</v>
      </c>
    </row>
    <row r="209" spans="1:11" ht="14">
      <c r="A209" s="17" t="s">
        <v>2495</v>
      </c>
      <c r="B209" s="15" t="s">
        <v>2920</v>
      </c>
      <c r="C209" s="16">
        <v>1</v>
      </c>
      <c r="D209" s="17" t="s">
        <v>2398</v>
      </c>
      <c r="E209" s="15" t="s">
        <v>2399</v>
      </c>
      <c r="F209" s="15" t="s">
        <v>2309</v>
      </c>
      <c r="G209" s="22" t="s">
        <v>3045</v>
      </c>
      <c r="H209" s="23" t="s">
        <v>2511</v>
      </c>
      <c r="I209" s="15" t="str">
        <f t="shared" si="3"/>
        <v>m2 s-1</v>
      </c>
      <c r="J209" s="16" t="s">
        <v>2828</v>
      </c>
      <c r="K209" s="15" t="s">
        <v>2389</v>
      </c>
    </row>
    <row r="210" spans="1:11" ht="14">
      <c r="A210" s="14" t="s">
        <v>1670</v>
      </c>
      <c r="B210" s="15" t="s">
        <v>1821</v>
      </c>
      <c r="C210" s="16">
        <v>3</v>
      </c>
      <c r="D210" s="17" t="s">
        <v>1325</v>
      </c>
      <c r="E210" s="15" t="s">
        <v>1329</v>
      </c>
      <c r="F210" s="15" t="s">
        <v>1828</v>
      </c>
      <c r="G210" s="22" t="s">
        <v>3045</v>
      </c>
      <c r="H210" s="23" t="s">
        <v>1478</v>
      </c>
      <c r="I210" s="15" t="str">
        <f t="shared" si="3"/>
        <v>mol C m-2 s-1</v>
      </c>
      <c r="J210" s="16" t="s">
        <v>1887</v>
      </c>
      <c r="K210" s="15" t="s">
        <v>1685</v>
      </c>
    </row>
    <row r="211" spans="1:11" ht="14">
      <c r="A211" s="18" t="s">
        <v>1670</v>
      </c>
      <c r="B211" s="19" t="s">
        <v>1821</v>
      </c>
      <c r="C211" s="20">
        <v>3</v>
      </c>
      <c r="D211" s="21" t="s">
        <v>1479</v>
      </c>
      <c r="E211" s="19" t="s">
        <v>1343</v>
      </c>
      <c r="F211" s="19" t="s">
        <v>1828</v>
      </c>
      <c r="G211" s="22" t="s">
        <v>3045</v>
      </c>
      <c r="H211" s="28" t="s">
        <v>1345</v>
      </c>
      <c r="I211" s="19" t="str">
        <f t="shared" si="3"/>
        <v>mol C m-2 s-1</v>
      </c>
      <c r="J211" s="20" t="s">
        <v>1887</v>
      </c>
      <c r="K211" s="19" t="s">
        <v>1685</v>
      </c>
    </row>
    <row r="212" spans="1:11" ht="14">
      <c r="A212" s="14" t="s">
        <v>1670</v>
      </c>
      <c r="B212" s="15" t="s">
        <v>1821</v>
      </c>
      <c r="C212" s="16">
        <v>3</v>
      </c>
      <c r="D212" s="17" t="s">
        <v>1346</v>
      </c>
      <c r="E212" s="15" t="s">
        <v>1347</v>
      </c>
      <c r="F212" s="15" t="s">
        <v>1828</v>
      </c>
      <c r="G212" s="22" t="s">
        <v>3045</v>
      </c>
      <c r="H212" s="23" t="s">
        <v>1348</v>
      </c>
      <c r="I212" s="15" t="str">
        <f t="shared" si="3"/>
        <v>mol C m-2 s-1</v>
      </c>
      <c r="J212" s="16" t="s">
        <v>1887</v>
      </c>
      <c r="K212" s="15" t="s">
        <v>1685</v>
      </c>
    </row>
    <row r="213" spans="1:11" ht="14">
      <c r="A213" s="18" t="s">
        <v>1670</v>
      </c>
      <c r="B213" s="19" t="s">
        <v>1821</v>
      </c>
      <c r="C213" s="20">
        <v>3</v>
      </c>
      <c r="D213" s="21" t="s">
        <v>1349</v>
      </c>
      <c r="E213" s="19" t="s">
        <v>1501</v>
      </c>
      <c r="F213" s="19" t="s">
        <v>1840</v>
      </c>
      <c r="G213" s="22" t="s">
        <v>3045</v>
      </c>
      <c r="H213" s="28" t="s">
        <v>1841</v>
      </c>
      <c r="I213" s="19" t="str">
        <f t="shared" si="3"/>
        <v>mol Fe m-2 s-1</v>
      </c>
      <c r="J213" s="20" t="s">
        <v>1887</v>
      </c>
      <c r="K213" s="19" t="s">
        <v>1685</v>
      </c>
    </row>
    <row r="214" spans="1:11" ht="14">
      <c r="A214" s="14" t="s">
        <v>1670</v>
      </c>
      <c r="B214" s="15" t="s">
        <v>1821</v>
      </c>
      <c r="C214" s="16">
        <v>3</v>
      </c>
      <c r="D214" s="17" t="s">
        <v>1502</v>
      </c>
      <c r="E214" s="15" t="s">
        <v>1352</v>
      </c>
      <c r="F214" s="15" t="s">
        <v>1768</v>
      </c>
      <c r="G214" s="22" t="s">
        <v>3045</v>
      </c>
      <c r="H214" s="23" t="s">
        <v>1499</v>
      </c>
      <c r="I214" s="15" t="str">
        <f t="shared" si="3"/>
        <v>mol N m-2 s-1</v>
      </c>
      <c r="J214" s="16" t="s">
        <v>1887</v>
      </c>
      <c r="K214" s="15" t="s">
        <v>1685</v>
      </c>
    </row>
    <row r="215" spans="1:11" ht="14">
      <c r="A215" s="18" t="s">
        <v>1670</v>
      </c>
      <c r="B215" s="19" t="s">
        <v>1821</v>
      </c>
      <c r="C215" s="20">
        <v>3</v>
      </c>
      <c r="D215" s="21" t="s">
        <v>1500</v>
      </c>
      <c r="E215" s="19" t="s">
        <v>1751</v>
      </c>
      <c r="F215" s="19" t="s">
        <v>1868</v>
      </c>
      <c r="G215" s="22" t="s">
        <v>3045</v>
      </c>
      <c r="H215" s="28" t="s">
        <v>1508</v>
      </c>
      <c r="I215" s="19" t="str">
        <f t="shared" si="3"/>
        <v>mol P m-2 s-1</v>
      </c>
      <c r="J215" s="20" t="s">
        <v>1887</v>
      </c>
      <c r="K215" s="19" t="s">
        <v>1685</v>
      </c>
    </row>
    <row r="216" spans="1:11" ht="14">
      <c r="A216" s="14" t="s">
        <v>1670</v>
      </c>
      <c r="B216" s="15" t="s">
        <v>1821</v>
      </c>
      <c r="C216" s="16">
        <v>3</v>
      </c>
      <c r="D216" s="17" t="s">
        <v>1509</v>
      </c>
      <c r="E216" s="15" t="s">
        <v>1510</v>
      </c>
      <c r="F216" s="15" t="s">
        <v>1613</v>
      </c>
      <c r="G216" s="22" t="s">
        <v>3045</v>
      </c>
      <c r="H216" s="23" t="s">
        <v>1614</v>
      </c>
      <c r="I216" s="15" t="str">
        <f t="shared" si="3"/>
        <v>mol Si m-2 s-1</v>
      </c>
      <c r="J216" s="16" t="s">
        <v>1887</v>
      </c>
      <c r="K216" s="15" t="s">
        <v>1685</v>
      </c>
    </row>
    <row r="217" spans="1:11" ht="14">
      <c r="A217" s="18" t="s">
        <v>2918</v>
      </c>
      <c r="B217" s="19" t="s">
        <v>1821</v>
      </c>
      <c r="C217" s="20">
        <v>3</v>
      </c>
      <c r="D217" s="21" t="s">
        <v>1615</v>
      </c>
      <c r="E217" s="19" t="s">
        <v>1745</v>
      </c>
      <c r="F217" s="19" t="s">
        <v>1746</v>
      </c>
      <c r="G217" s="22" t="s">
        <v>3045</v>
      </c>
      <c r="H217" s="28" t="s">
        <v>1747</v>
      </c>
      <c r="I217" s="19" t="str">
        <f t="shared" si="3"/>
        <v>eq m-2 s-1</v>
      </c>
      <c r="J217" s="20" t="s">
        <v>1887</v>
      </c>
      <c r="K217" s="19" t="s">
        <v>3068</v>
      </c>
    </row>
    <row r="218" spans="1:11" ht="14">
      <c r="A218" s="14" t="s">
        <v>2918</v>
      </c>
      <c r="B218" s="15" t="s">
        <v>1821</v>
      </c>
      <c r="C218" s="16">
        <v>3</v>
      </c>
      <c r="D218" s="17" t="s">
        <v>1748</v>
      </c>
      <c r="E218" s="15" t="s">
        <v>1749</v>
      </c>
      <c r="F218" s="15" t="s">
        <v>1828</v>
      </c>
      <c r="G218" s="22" t="s">
        <v>3045</v>
      </c>
      <c r="H218" s="23" t="s">
        <v>1750</v>
      </c>
      <c r="I218" s="15" t="str">
        <f t="shared" si="3"/>
        <v>mol C m-2 s-1</v>
      </c>
      <c r="J218" s="16" t="s">
        <v>1887</v>
      </c>
      <c r="K218" s="15" t="s">
        <v>3068</v>
      </c>
    </row>
    <row r="219" spans="1:11" ht="14">
      <c r="A219" s="18" t="s">
        <v>2918</v>
      </c>
      <c r="B219" s="19" t="s">
        <v>1821</v>
      </c>
      <c r="C219" s="20">
        <v>3</v>
      </c>
      <c r="D219" s="21" t="s">
        <v>1861</v>
      </c>
      <c r="E219" s="19" t="s">
        <v>1860</v>
      </c>
      <c r="F219" s="19" t="s">
        <v>1840</v>
      </c>
      <c r="G219" s="22" t="s">
        <v>3045</v>
      </c>
      <c r="H219" s="28" t="s">
        <v>1973</v>
      </c>
      <c r="I219" s="19" t="str">
        <f t="shared" si="3"/>
        <v>mol Fe m-2 s-1</v>
      </c>
      <c r="J219" s="20" t="s">
        <v>1887</v>
      </c>
      <c r="K219" s="19" t="s">
        <v>3068</v>
      </c>
    </row>
    <row r="220" spans="1:11" ht="14">
      <c r="A220" s="14" t="s">
        <v>2918</v>
      </c>
      <c r="B220" s="15" t="s">
        <v>1821</v>
      </c>
      <c r="C220" s="16">
        <v>3</v>
      </c>
      <c r="D220" s="17" t="s">
        <v>1974</v>
      </c>
      <c r="E220" s="15" t="s">
        <v>1976</v>
      </c>
      <c r="F220" s="15" t="s">
        <v>1977</v>
      </c>
      <c r="G220" s="22" t="s">
        <v>3045</v>
      </c>
      <c r="H220" s="23" t="s">
        <v>1865</v>
      </c>
      <c r="I220" s="15" t="str">
        <f t="shared" si="3"/>
        <v>mol N m-3 s-1</v>
      </c>
      <c r="J220" s="16" t="s">
        <v>1887</v>
      </c>
      <c r="K220" s="15" t="s">
        <v>3068</v>
      </c>
    </row>
    <row r="221" spans="1:11" ht="14">
      <c r="A221" s="18" t="s">
        <v>2918</v>
      </c>
      <c r="B221" s="19" t="s">
        <v>1821</v>
      </c>
      <c r="C221" s="20">
        <v>3</v>
      </c>
      <c r="D221" s="21" t="s">
        <v>1866</v>
      </c>
      <c r="E221" s="19" t="s">
        <v>1867</v>
      </c>
      <c r="F221" s="19" t="s">
        <v>1868</v>
      </c>
      <c r="G221" s="22" t="s">
        <v>3045</v>
      </c>
      <c r="H221" s="28" t="s">
        <v>1757</v>
      </c>
      <c r="I221" s="19" t="str">
        <f t="shared" si="3"/>
        <v>mol P m-2 s-1</v>
      </c>
      <c r="J221" s="20" t="s">
        <v>1887</v>
      </c>
      <c r="K221" s="19" t="s">
        <v>3068</v>
      </c>
    </row>
    <row r="222" spans="1:11" ht="14">
      <c r="A222" s="14" t="s">
        <v>2918</v>
      </c>
      <c r="B222" s="15" t="s">
        <v>1821</v>
      </c>
      <c r="C222" s="16">
        <v>3</v>
      </c>
      <c r="D222" s="17" t="s">
        <v>1758</v>
      </c>
      <c r="E222" s="15" t="s">
        <v>1519</v>
      </c>
      <c r="F222" s="15" t="s">
        <v>1613</v>
      </c>
      <c r="G222" s="22" t="s">
        <v>3045</v>
      </c>
      <c r="H222" s="23" t="s">
        <v>1520</v>
      </c>
      <c r="I222" s="15" t="str">
        <f t="shared" si="3"/>
        <v>mol Si m-2 s-1</v>
      </c>
      <c r="J222" s="16" t="s">
        <v>1887</v>
      </c>
      <c r="K222" s="15" t="s">
        <v>3068</v>
      </c>
    </row>
    <row r="223" spans="1:11" ht="14">
      <c r="A223" s="14" t="s">
        <v>2965</v>
      </c>
      <c r="B223" s="15" t="s">
        <v>2920</v>
      </c>
      <c r="C223" s="16">
        <v>1</v>
      </c>
      <c r="D223" s="17" t="s">
        <v>2793</v>
      </c>
      <c r="E223" s="15" t="s">
        <v>2759</v>
      </c>
      <c r="F223" s="15" t="s">
        <v>2795</v>
      </c>
      <c r="G223" s="22" t="s">
        <v>3045</v>
      </c>
      <c r="H223" s="23" t="s">
        <v>2796</v>
      </c>
      <c r="I223" s="15" t="str">
        <f t="shared" si="3"/>
        <v>kg C m-2 s-1</v>
      </c>
      <c r="J223" s="16" t="s">
        <v>2607</v>
      </c>
      <c r="K223" s="15" t="s">
        <v>3068</v>
      </c>
    </row>
    <row r="224" spans="1:11" ht="14">
      <c r="A224" s="18" t="s">
        <v>3055</v>
      </c>
      <c r="B224" s="19" t="s">
        <v>2915</v>
      </c>
      <c r="C224" s="20" t="s">
        <v>3045</v>
      </c>
      <c r="D224" s="21" t="s">
        <v>1944</v>
      </c>
      <c r="E224" s="19" t="s">
        <v>1945</v>
      </c>
      <c r="F224" s="19" t="s">
        <v>2795</v>
      </c>
      <c r="G224" s="22" t="s">
        <v>3045</v>
      </c>
      <c r="H224" s="28" t="s">
        <v>2163</v>
      </c>
      <c r="I224" s="19" t="str">
        <f t="shared" si="3"/>
        <v>kg C m-2 s-1</v>
      </c>
      <c r="J224" s="20" t="s">
        <v>2230</v>
      </c>
      <c r="K224" s="19" t="s">
        <v>3068</v>
      </c>
    </row>
    <row r="225" spans="1:11" ht="14">
      <c r="A225" s="18" t="s">
        <v>2965</v>
      </c>
      <c r="B225" s="19" t="s">
        <v>2920</v>
      </c>
      <c r="C225" s="20">
        <v>1</v>
      </c>
      <c r="D225" s="21" t="s">
        <v>2797</v>
      </c>
      <c r="E225" s="19" t="s">
        <v>2577</v>
      </c>
      <c r="F225" s="19" t="s">
        <v>2795</v>
      </c>
      <c r="G225" s="22" t="s">
        <v>3045</v>
      </c>
      <c r="H225" s="28" t="s">
        <v>2796</v>
      </c>
      <c r="I225" s="19" t="str">
        <f t="shared" si="3"/>
        <v>kg C m-2 s-1</v>
      </c>
      <c r="J225" s="20" t="s">
        <v>2607</v>
      </c>
      <c r="K225" s="19" t="s">
        <v>3068</v>
      </c>
    </row>
    <row r="226" spans="1:11" ht="14">
      <c r="A226" s="14" t="s">
        <v>2965</v>
      </c>
      <c r="B226" s="15" t="s">
        <v>2920</v>
      </c>
      <c r="C226" s="16">
        <v>1</v>
      </c>
      <c r="D226" s="17" t="s">
        <v>2578</v>
      </c>
      <c r="E226" s="15" t="s">
        <v>2688</v>
      </c>
      <c r="F226" s="15" t="s">
        <v>2795</v>
      </c>
      <c r="G226" s="22" t="s">
        <v>3045</v>
      </c>
      <c r="H226" s="23" t="s">
        <v>2796</v>
      </c>
      <c r="I226" s="15" t="str">
        <f t="shared" si="3"/>
        <v>kg C m-2 s-1</v>
      </c>
      <c r="J226" s="16" t="s">
        <v>2607</v>
      </c>
      <c r="K226" s="15" t="s">
        <v>3068</v>
      </c>
    </row>
    <row r="227" spans="1:11" ht="14">
      <c r="A227" s="14" t="s">
        <v>3055</v>
      </c>
      <c r="B227" s="15" t="s">
        <v>2915</v>
      </c>
      <c r="C227" s="16" t="s">
        <v>3045</v>
      </c>
      <c r="D227" s="17" t="s">
        <v>2063</v>
      </c>
      <c r="E227" s="15" t="s">
        <v>1848</v>
      </c>
      <c r="F227" s="15" t="s">
        <v>2795</v>
      </c>
      <c r="G227" s="22" t="s">
        <v>3045</v>
      </c>
      <c r="H227" s="23" t="s">
        <v>2163</v>
      </c>
      <c r="I227" s="15" t="str">
        <f t="shared" si="3"/>
        <v>kg C m-2 s-1</v>
      </c>
      <c r="J227" s="16" t="s">
        <v>2230</v>
      </c>
      <c r="K227" s="15" t="s">
        <v>3068</v>
      </c>
    </row>
    <row r="228" spans="1:11" ht="14">
      <c r="A228" s="18" t="s">
        <v>2918</v>
      </c>
      <c r="B228" s="19" t="s">
        <v>1821</v>
      </c>
      <c r="C228" s="20">
        <v>3</v>
      </c>
      <c r="D228" s="21" t="s">
        <v>1642</v>
      </c>
      <c r="E228" s="19" t="s">
        <v>1643</v>
      </c>
      <c r="F228" s="19" t="s">
        <v>1746</v>
      </c>
      <c r="G228" s="22" t="s">
        <v>3045</v>
      </c>
      <c r="H228" s="28" t="s">
        <v>1648</v>
      </c>
      <c r="I228" s="19" t="str">
        <f t="shared" si="3"/>
        <v>eq m-2 s-1</v>
      </c>
      <c r="J228" s="20" t="s">
        <v>1887</v>
      </c>
      <c r="K228" s="19" t="s">
        <v>3068</v>
      </c>
    </row>
    <row r="229" spans="1:11" ht="14">
      <c r="A229" s="14" t="s">
        <v>2918</v>
      </c>
      <c r="B229" s="15" t="s">
        <v>1821</v>
      </c>
      <c r="C229" s="16">
        <v>3</v>
      </c>
      <c r="D229" s="17" t="s">
        <v>1649</v>
      </c>
      <c r="E229" s="15" t="s">
        <v>1650</v>
      </c>
      <c r="F229" s="15" t="s">
        <v>1828</v>
      </c>
      <c r="G229" s="22" t="s">
        <v>3045</v>
      </c>
      <c r="H229" s="23" t="s">
        <v>1651</v>
      </c>
      <c r="I229" s="15" t="str">
        <f t="shared" si="3"/>
        <v>mol C m-2 s-1</v>
      </c>
      <c r="J229" s="16" t="s">
        <v>1887</v>
      </c>
      <c r="K229" s="15" t="s">
        <v>3068</v>
      </c>
    </row>
    <row r="230" spans="1:11" ht="14">
      <c r="A230" s="18" t="s">
        <v>2918</v>
      </c>
      <c r="B230" s="19" t="s">
        <v>1821</v>
      </c>
      <c r="C230" s="20">
        <v>3</v>
      </c>
      <c r="D230" s="21" t="s">
        <v>1652</v>
      </c>
      <c r="E230" s="19" t="s">
        <v>1764</v>
      </c>
      <c r="F230" s="19" t="s">
        <v>1840</v>
      </c>
      <c r="G230" s="22" t="s">
        <v>3045</v>
      </c>
      <c r="H230" s="28" t="s">
        <v>1525</v>
      </c>
      <c r="I230" s="19" t="str">
        <f t="shared" si="3"/>
        <v>mol Fe m-2 s-1</v>
      </c>
      <c r="J230" s="20" t="s">
        <v>1887</v>
      </c>
      <c r="K230" s="19" t="s">
        <v>3068</v>
      </c>
    </row>
    <row r="231" spans="1:11" ht="14">
      <c r="A231" s="14" t="s">
        <v>2918</v>
      </c>
      <c r="B231" s="15" t="s">
        <v>1821</v>
      </c>
      <c r="C231" s="16">
        <v>3</v>
      </c>
      <c r="D231" s="17" t="s">
        <v>1526</v>
      </c>
      <c r="E231" s="15" t="s">
        <v>1767</v>
      </c>
      <c r="F231" s="15" t="s">
        <v>1768</v>
      </c>
      <c r="G231" s="22" t="s">
        <v>3045</v>
      </c>
      <c r="H231" s="23" t="s">
        <v>1769</v>
      </c>
      <c r="I231" s="15" t="str">
        <f t="shared" si="3"/>
        <v>mol N m-2 s-1</v>
      </c>
      <c r="J231" s="16" t="s">
        <v>1887</v>
      </c>
      <c r="K231" s="15" t="s">
        <v>3068</v>
      </c>
    </row>
    <row r="232" spans="1:11" ht="14">
      <c r="A232" s="18" t="s">
        <v>2918</v>
      </c>
      <c r="B232" s="19" t="s">
        <v>1821</v>
      </c>
      <c r="C232" s="20">
        <v>3</v>
      </c>
      <c r="D232" s="21" t="s">
        <v>1770</v>
      </c>
      <c r="E232" s="19" t="s">
        <v>1771</v>
      </c>
      <c r="F232" s="19" t="s">
        <v>1868</v>
      </c>
      <c r="G232" s="22" t="s">
        <v>3045</v>
      </c>
      <c r="H232" s="28" t="s">
        <v>1772</v>
      </c>
      <c r="I232" s="19" t="str">
        <f t="shared" si="3"/>
        <v>mol P m-2 s-1</v>
      </c>
      <c r="J232" s="20" t="s">
        <v>1887</v>
      </c>
      <c r="K232" s="19" t="s">
        <v>3068</v>
      </c>
    </row>
    <row r="233" spans="1:11" ht="14">
      <c r="A233" s="14" t="s">
        <v>2918</v>
      </c>
      <c r="B233" s="15" t="s">
        <v>1821</v>
      </c>
      <c r="C233" s="16">
        <v>3</v>
      </c>
      <c r="D233" s="17" t="s">
        <v>1773</v>
      </c>
      <c r="E233" s="15" t="s">
        <v>1775</v>
      </c>
      <c r="F233" s="15" t="s">
        <v>1613</v>
      </c>
      <c r="G233" s="22" t="s">
        <v>3045</v>
      </c>
      <c r="H233" s="23" t="s">
        <v>1776</v>
      </c>
      <c r="I233" s="15" t="str">
        <f t="shared" si="3"/>
        <v>mol Si m-2 s-1</v>
      </c>
      <c r="J233" s="16" t="s">
        <v>1887</v>
      </c>
      <c r="K233" s="15" t="s">
        <v>3068</v>
      </c>
    </row>
    <row r="234" spans="1:11" ht="14">
      <c r="A234" s="18" t="s">
        <v>1670</v>
      </c>
      <c r="B234" s="19" t="s">
        <v>1821</v>
      </c>
      <c r="C234" s="20">
        <v>3</v>
      </c>
      <c r="D234" s="21" t="s">
        <v>1511</v>
      </c>
      <c r="E234" s="19" t="s">
        <v>1512</v>
      </c>
      <c r="F234" s="19" t="s">
        <v>1567</v>
      </c>
      <c r="G234" s="22" t="s">
        <v>3045</v>
      </c>
      <c r="H234" s="28" t="s">
        <v>1513</v>
      </c>
      <c r="I234" s="19" t="str">
        <f t="shared" si="3"/>
        <v>mol Fe m-3 s-1</v>
      </c>
      <c r="J234" s="20" t="s">
        <v>1887</v>
      </c>
      <c r="K234" s="19" t="s">
        <v>1685</v>
      </c>
    </row>
    <row r="235" spans="1:11" ht="14">
      <c r="A235" s="14" t="s">
        <v>1670</v>
      </c>
      <c r="B235" s="15" t="s">
        <v>1821</v>
      </c>
      <c r="C235" s="16">
        <v>3</v>
      </c>
      <c r="D235" s="17" t="s">
        <v>1514</v>
      </c>
      <c r="E235" s="15" t="s">
        <v>1369</v>
      </c>
      <c r="F235" s="15" t="s">
        <v>1567</v>
      </c>
      <c r="G235" s="22" t="s">
        <v>3045</v>
      </c>
      <c r="H235" s="23" t="s">
        <v>1370</v>
      </c>
      <c r="I235" s="15" t="str">
        <f t="shared" si="3"/>
        <v>mol Fe m-3 s-1</v>
      </c>
      <c r="J235" s="16" t="s">
        <v>1887</v>
      </c>
      <c r="K235" s="15" t="s">
        <v>1685</v>
      </c>
    </row>
    <row r="236" spans="1:11" ht="14">
      <c r="A236" s="18" t="s">
        <v>3055</v>
      </c>
      <c r="B236" s="19" t="s">
        <v>2915</v>
      </c>
      <c r="C236" s="20">
        <v>1</v>
      </c>
      <c r="D236" s="21" t="s">
        <v>1849</v>
      </c>
      <c r="E236" s="19" t="s">
        <v>1850</v>
      </c>
      <c r="F236" s="19" t="s">
        <v>2795</v>
      </c>
      <c r="G236" s="22" t="s">
        <v>3045</v>
      </c>
      <c r="H236" s="28" t="s">
        <v>2163</v>
      </c>
      <c r="I236" s="19" t="str">
        <f t="shared" si="3"/>
        <v>kg C m-2 s-1</v>
      </c>
      <c r="J236" s="20" t="s">
        <v>2230</v>
      </c>
      <c r="K236" s="19" t="s">
        <v>3068</v>
      </c>
    </row>
    <row r="237" spans="1:11" ht="14">
      <c r="A237" s="18" t="s">
        <v>2918</v>
      </c>
      <c r="B237" s="19" t="s">
        <v>1821</v>
      </c>
      <c r="C237" s="20">
        <v>1</v>
      </c>
      <c r="D237" s="21" t="s">
        <v>1777</v>
      </c>
      <c r="E237" s="19" t="s">
        <v>1778</v>
      </c>
      <c r="F237" s="19" t="s">
        <v>1779</v>
      </c>
      <c r="G237" s="22" t="s">
        <v>3045</v>
      </c>
      <c r="H237" s="28" t="s">
        <v>1896</v>
      </c>
      <c r="I237" s="19" t="str">
        <f t="shared" si="3"/>
        <v>kg C m-2 s-1</v>
      </c>
      <c r="J237" s="20" t="s">
        <v>1887</v>
      </c>
      <c r="K237" s="19" t="s">
        <v>3068</v>
      </c>
    </row>
    <row r="238" spans="1:11" ht="14">
      <c r="A238" s="14" t="s">
        <v>2918</v>
      </c>
      <c r="B238" s="15" t="s">
        <v>1821</v>
      </c>
      <c r="C238" s="16">
        <v>3</v>
      </c>
      <c r="D238" s="17" t="s">
        <v>1897</v>
      </c>
      <c r="E238" s="15" t="s">
        <v>1898</v>
      </c>
      <c r="F238" s="15" t="s">
        <v>1780</v>
      </c>
      <c r="G238" s="22" t="s">
        <v>3045</v>
      </c>
      <c r="H238" s="23" t="s">
        <v>1675</v>
      </c>
      <c r="I238" s="15" t="str">
        <f t="shared" si="3"/>
        <v>mol DMS m-2 s-1</v>
      </c>
      <c r="J238" s="16" t="s">
        <v>1887</v>
      </c>
      <c r="K238" s="15" t="s">
        <v>3068</v>
      </c>
    </row>
    <row r="239" spans="1:11" ht="14">
      <c r="A239" s="18" t="s">
        <v>2918</v>
      </c>
      <c r="B239" s="19" t="s">
        <v>1821</v>
      </c>
      <c r="C239" s="20">
        <v>1</v>
      </c>
      <c r="D239" s="21" t="s">
        <v>1676</v>
      </c>
      <c r="E239" s="19" t="s">
        <v>1549</v>
      </c>
      <c r="F239" s="19" t="s">
        <v>1550</v>
      </c>
      <c r="G239" s="22" t="s">
        <v>3045</v>
      </c>
      <c r="H239" s="28" t="s">
        <v>1551</v>
      </c>
      <c r="I239" s="19" t="str">
        <f t="shared" si="3"/>
        <v>mol O2 m-2 s-1</v>
      </c>
      <c r="J239" s="20" t="s">
        <v>1887</v>
      </c>
      <c r="K239" s="19" t="s">
        <v>3068</v>
      </c>
    </row>
    <row r="240" spans="1:11" ht="14">
      <c r="A240" s="14" t="s">
        <v>3055</v>
      </c>
      <c r="B240" s="15" t="s">
        <v>2915</v>
      </c>
      <c r="C240" s="16">
        <v>1</v>
      </c>
      <c r="D240" s="17" t="s">
        <v>1851</v>
      </c>
      <c r="E240" s="15" t="s">
        <v>1852</v>
      </c>
      <c r="F240" s="15" t="s">
        <v>2795</v>
      </c>
      <c r="G240" s="22" t="s">
        <v>3045</v>
      </c>
      <c r="H240" s="23" t="s">
        <v>2163</v>
      </c>
      <c r="I240" s="15" t="str">
        <f t="shared" si="3"/>
        <v>kg C m-2 s-1</v>
      </c>
      <c r="J240" s="16" t="s">
        <v>2230</v>
      </c>
      <c r="K240" s="15" t="s">
        <v>3068</v>
      </c>
    </row>
    <row r="241" spans="1:11" ht="14">
      <c r="A241" s="18" t="s">
        <v>3055</v>
      </c>
      <c r="B241" s="19" t="s">
        <v>2915</v>
      </c>
      <c r="C241" s="20">
        <v>1</v>
      </c>
      <c r="D241" s="21" t="s">
        <v>1853</v>
      </c>
      <c r="E241" s="19" t="s">
        <v>2073</v>
      </c>
      <c r="F241" s="19" t="s">
        <v>2795</v>
      </c>
      <c r="G241" s="22" t="s">
        <v>3045</v>
      </c>
      <c r="H241" s="28" t="s">
        <v>2163</v>
      </c>
      <c r="I241" s="19" t="str">
        <f t="shared" si="3"/>
        <v>kg C m-2 s-1</v>
      </c>
      <c r="J241" s="20" t="s">
        <v>2230</v>
      </c>
      <c r="K241" s="19" t="s">
        <v>3068</v>
      </c>
    </row>
    <row r="242" spans="1:11" ht="14">
      <c r="A242" s="14" t="s">
        <v>2918</v>
      </c>
      <c r="B242" s="15" t="s">
        <v>2768</v>
      </c>
      <c r="C242" s="16">
        <v>2</v>
      </c>
      <c r="D242" s="17" t="s">
        <v>1552</v>
      </c>
      <c r="E242" s="15" t="s">
        <v>1683</v>
      </c>
      <c r="F242" s="15" t="s">
        <v>2603</v>
      </c>
      <c r="G242" s="22" t="s">
        <v>3045</v>
      </c>
      <c r="H242" s="15" t="s">
        <v>1684</v>
      </c>
      <c r="I242" s="15" t="str">
        <f t="shared" si="3"/>
        <v>kg m-2 s-1</v>
      </c>
      <c r="J242" s="16" t="s">
        <v>1887</v>
      </c>
      <c r="K242" s="15" t="s">
        <v>1685</v>
      </c>
    </row>
    <row r="243" spans="1:11">
      <c r="A243" s="14" t="s">
        <v>2109</v>
      </c>
      <c r="B243" s="15" t="s">
        <v>2110</v>
      </c>
      <c r="C243" s="16">
        <v>3</v>
      </c>
      <c r="D243" s="17" t="s">
        <v>2120</v>
      </c>
      <c r="E243" s="15" t="s">
        <v>2121</v>
      </c>
      <c r="F243" s="15" t="s">
        <v>2775</v>
      </c>
      <c r="G243" s="22" t="s">
        <v>3045</v>
      </c>
      <c r="H243" s="23" t="s">
        <v>1984</v>
      </c>
      <c r="I243" s="15" t="str">
        <f t="shared" si="3"/>
        <v>m</v>
      </c>
      <c r="J243" s="16" t="s">
        <v>2607</v>
      </c>
      <c r="K243" s="15" t="s">
        <v>3068</v>
      </c>
    </row>
    <row r="244" spans="1:11" ht="14">
      <c r="A244" s="14" t="s">
        <v>3055</v>
      </c>
      <c r="B244" s="15" t="s">
        <v>2915</v>
      </c>
      <c r="C244" s="16">
        <v>1</v>
      </c>
      <c r="D244" s="17" t="s">
        <v>2074</v>
      </c>
      <c r="E244" s="15" t="s">
        <v>2075</v>
      </c>
      <c r="F244" s="15" t="s">
        <v>2795</v>
      </c>
      <c r="G244" s="22" t="s">
        <v>3045</v>
      </c>
      <c r="H244" s="23" t="s">
        <v>2163</v>
      </c>
      <c r="I244" s="15" t="str">
        <f t="shared" si="3"/>
        <v>kg C m-2 s-1</v>
      </c>
      <c r="J244" s="16" t="s">
        <v>2230</v>
      </c>
      <c r="K244" s="15" t="s">
        <v>3068</v>
      </c>
    </row>
    <row r="245" spans="1:11" ht="14">
      <c r="A245" s="18" t="s">
        <v>3055</v>
      </c>
      <c r="B245" s="19" t="s">
        <v>2915</v>
      </c>
      <c r="C245" s="20">
        <v>1</v>
      </c>
      <c r="D245" s="21" t="s">
        <v>2076</v>
      </c>
      <c r="E245" s="19" t="s">
        <v>1962</v>
      </c>
      <c r="F245" s="19" t="s">
        <v>2795</v>
      </c>
      <c r="G245" s="22" t="s">
        <v>3045</v>
      </c>
      <c r="H245" s="28" t="s">
        <v>2163</v>
      </c>
      <c r="I245" s="19" t="str">
        <f t="shared" si="3"/>
        <v>kg C m-2 s-1</v>
      </c>
      <c r="J245" s="20" t="s">
        <v>2230</v>
      </c>
      <c r="K245" s="19" t="s">
        <v>3068</v>
      </c>
    </row>
    <row r="246" spans="1:11" ht="14">
      <c r="A246" s="18" t="s">
        <v>2918</v>
      </c>
      <c r="B246" s="19" t="s">
        <v>1821</v>
      </c>
      <c r="C246" s="20">
        <v>3</v>
      </c>
      <c r="D246" s="21" t="s">
        <v>1686</v>
      </c>
      <c r="E246" s="19" t="s">
        <v>1687</v>
      </c>
      <c r="F246" s="19" t="s">
        <v>1828</v>
      </c>
      <c r="G246" s="22" t="s">
        <v>3045</v>
      </c>
      <c r="H246" s="28" t="s">
        <v>1688</v>
      </c>
      <c r="I246" s="19" t="str">
        <f t="shared" si="3"/>
        <v>mol C m-2 s-1</v>
      </c>
      <c r="J246" s="20" t="s">
        <v>1887</v>
      </c>
      <c r="K246" s="19" t="s">
        <v>3068</v>
      </c>
    </row>
    <row r="247" spans="1:11" ht="14">
      <c r="A247" s="14" t="s">
        <v>2918</v>
      </c>
      <c r="B247" s="15" t="s">
        <v>1821</v>
      </c>
      <c r="C247" s="16">
        <v>3</v>
      </c>
      <c r="D247" s="17" t="s">
        <v>1689</v>
      </c>
      <c r="E247" s="15" t="s">
        <v>1690</v>
      </c>
      <c r="F247" s="15" t="s">
        <v>1840</v>
      </c>
      <c r="G247" s="22" t="s">
        <v>3045</v>
      </c>
      <c r="H247" s="23" t="s">
        <v>1691</v>
      </c>
      <c r="I247" s="15" t="str">
        <f t="shared" si="3"/>
        <v>mol Fe m-2 s-1</v>
      </c>
      <c r="J247" s="16" t="s">
        <v>1887</v>
      </c>
      <c r="K247" s="15" t="s">
        <v>3068</v>
      </c>
    </row>
    <row r="248" spans="1:11" ht="14">
      <c r="A248" s="18" t="s">
        <v>2918</v>
      </c>
      <c r="B248" s="19" t="s">
        <v>2768</v>
      </c>
      <c r="C248" s="20">
        <v>2</v>
      </c>
      <c r="D248" s="21" t="s">
        <v>699</v>
      </c>
      <c r="E248" s="19" t="s">
        <v>700</v>
      </c>
      <c r="F248" s="19" t="s">
        <v>2603</v>
      </c>
      <c r="G248" s="21" t="s">
        <v>701</v>
      </c>
      <c r="H248" s="19" t="s">
        <v>912</v>
      </c>
      <c r="I248" s="19" t="str">
        <f t="shared" si="3"/>
        <v>kg m-2 s-1</v>
      </c>
      <c r="J248" s="20" t="s">
        <v>1887</v>
      </c>
      <c r="K248" s="19" t="s">
        <v>3068</v>
      </c>
    </row>
    <row r="249" spans="1:11" ht="14">
      <c r="A249" s="18" t="s">
        <v>2918</v>
      </c>
      <c r="B249" s="19" t="s">
        <v>1821</v>
      </c>
      <c r="C249" s="20">
        <v>3</v>
      </c>
      <c r="D249" s="21" t="s">
        <v>1692</v>
      </c>
      <c r="E249" s="19" t="s">
        <v>1918</v>
      </c>
      <c r="F249" s="19" t="s">
        <v>1768</v>
      </c>
      <c r="G249" s="22" t="s">
        <v>3045</v>
      </c>
      <c r="H249" s="28" t="s">
        <v>1806</v>
      </c>
      <c r="I249" s="19" t="str">
        <f t="shared" si="3"/>
        <v>mol N m-2 s-1</v>
      </c>
      <c r="J249" s="20" t="s">
        <v>1887</v>
      </c>
      <c r="K249" s="19" t="s">
        <v>3068</v>
      </c>
    </row>
    <row r="250" spans="1:11" ht="14">
      <c r="A250" s="14" t="s">
        <v>2918</v>
      </c>
      <c r="B250" s="15" t="s">
        <v>1821</v>
      </c>
      <c r="C250" s="16">
        <v>3</v>
      </c>
      <c r="D250" s="17" t="s">
        <v>1807</v>
      </c>
      <c r="E250" s="15" t="s">
        <v>1808</v>
      </c>
      <c r="F250" s="15" t="s">
        <v>1828</v>
      </c>
      <c r="G250" s="22" t="s">
        <v>3045</v>
      </c>
      <c r="H250" s="23" t="s">
        <v>1809</v>
      </c>
      <c r="I250" s="15" t="str">
        <f t="shared" si="3"/>
        <v>mol C m-2 s-1</v>
      </c>
      <c r="J250" s="16" t="s">
        <v>1887</v>
      </c>
      <c r="K250" s="15" t="s">
        <v>3068</v>
      </c>
    </row>
    <row r="251" spans="1:11" ht="14">
      <c r="A251" s="18" t="s">
        <v>2918</v>
      </c>
      <c r="B251" s="19" t="s">
        <v>1821</v>
      </c>
      <c r="C251" s="20">
        <v>3</v>
      </c>
      <c r="D251" s="21" t="s">
        <v>1810</v>
      </c>
      <c r="E251" s="19" t="s">
        <v>1811</v>
      </c>
      <c r="F251" s="19" t="s">
        <v>1840</v>
      </c>
      <c r="G251" s="22" t="s">
        <v>3045</v>
      </c>
      <c r="H251" s="28" t="s">
        <v>1812</v>
      </c>
      <c r="I251" s="19" t="str">
        <f t="shared" si="3"/>
        <v>mol Fe m-2 s-1</v>
      </c>
      <c r="J251" s="20" t="s">
        <v>1887</v>
      </c>
      <c r="K251" s="19" t="s">
        <v>3068</v>
      </c>
    </row>
    <row r="252" spans="1:11" ht="14">
      <c r="A252" s="14" t="s">
        <v>2918</v>
      </c>
      <c r="B252" s="15" t="s">
        <v>1813</v>
      </c>
      <c r="C252" s="16">
        <v>1</v>
      </c>
      <c r="D252" s="17" t="s">
        <v>1814</v>
      </c>
      <c r="E252" s="15" t="s">
        <v>1704</v>
      </c>
      <c r="F252" s="15" t="s">
        <v>2603</v>
      </c>
      <c r="G252" s="22" t="s">
        <v>3045</v>
      </c>
      <c r="H252" s="15" t="s">
        <v>1705</v>
      </c>
      <c r="I252" s="15" t="str">
        <f t="shared" si="3"/>
        <v>kg m-2 s-1</v>
      </c>
      <c r="J252" s="16" t="s">
        <v>1887</v>
      </c>
      <c r="K252" s="15" t="s">
        <v>3068</v>
      </c>
    </row>
    <row r="253" spans="1:11" ht="14">
      <c r="A253" s="18" t="s">
        <v>2918</v>
      </c>
      <c r="B253" s="19" t="s">
        <v>1821</v>
      </c>
      <c r="C253" s="20">
        <v>3</v>
      </c>
      <c r="D253" s="21" t="s">
        <v>1706</v>
      </c>
      <c r="E253" s="19" t="s">
        <v>1581</v>
      </c>
      <c r="F253" s="19" t="s">
        <v>1768</v>
      </c>
      <c r="G253" s="22" t="s">
        <v>3045</v>
      </c>
      <c r="H253" s="28" t="s">
        <v>1703</v>
      </c>
      <c r="I253" s="19" t="str">
        <f t="shared" si="3"/>
        <v>mol N m-2 s-1</v>
      </c>
      <c r="J253" s="20" t="s">
        <v>1887</v>
      </c>
      <c r="K253" s="19" t="s">
        <v>3068</v>
      </c>
    </row>
    <row r="254" spans="1:11" ht="14">
      <c r="A254" s="14" t="s">
        <v>3055</v>
      </c>
      <c r="B254" s="15" t="s">
        <v>2915</v>
      </c>
      <c r="C254" s="16">
        <v>1</v>
      </c>
      <c r="D254" s="17" t="s">
        <v>1963</v>
      </c>
      <c r="E254" s="15" t="s">
        <v>1965</v>
      </c>
      <c r="F254" s="15" t="s">
        <v>2795</v>
      </c>
      <c r="G254" s="22" t="s">
        <v>3045</v>
      </c>
      <c r="H254" s="23" t="s">
        <v>1966</v>
      </c>
      <c r="I254" s="15" t="str">
        <f t="shared" si="3"/>
        <v>kg C m-2 s-1</v>
      </c>
      <c r="J254" s="16" t="s">
        <v>2230</v>
      </c>
      <c r="K254" s="15" t="s">
        <v>3068</v>
      </c>
    </row>
    <row r="255" spans="1:11" ht="14">
      <c r="A255" s="18" t="s">
        <v>3055</v>
      </c>
      <c r="B255" s="19" t="s">
        <v>2915</v>
      </c>
      <c r="C255" s="20">
        <v>1</v>
      </c>
      <c r="D255" s="21" t="s">
        <v>1967</v>
      </c>
      <c r="E255" s="19" t="s">
        <v>1968</v>
      </c>
      <c r="F255" s="19" t="s">
        <v>2795</v>
      </c>
      <c r="G255" s="22" t="s">
        <v>3045</v>
      </c>
      <c r="H255" s="28" t="s">
        <v>2163</v>
      </c>
      <c r="I255" s="19" t="str">
        <f t="shared" si="3"/>
        <v>kg C m-2 s-1</v>
      </c>
      <c r="J255" s="20" t="s">
        <v>2230</v>
      </c>
      <c r="K255" s="19" t="s">
        <v>3068</v>
      </c>
    </row>
    <row r="256" spans="1:11" ht="14">
      <c r="A256" s="14" t="s">
        <v>3055</v>
      </c>
      <c r="B256" s="15" t="s">
        <v>2915</v>
      </c>
      <c r="C256" s="16">
        <v>1</v>
      </c>
      <c r="D256" s="17" t="s">
        <v>1969</v>
      </c>
      <c r="E256" s="15" t="s">
        <v>2086</v>
      </c>
      <c r="F256" s="15" t="s">
        <v>2795</v>
      </c>
      <c r="G256" s="22" t="s">
        <v>3045</v>
      </c>
      <c r="H256" s="23" t="s">
        <v>2087</v>
      </c>
      <c r="I256" s="15" t="str">
        <f t="shared" si="3"/>
        <v>kg C m-2 s-1</v>
      </c>
      <c r="J256" s="16" t="s">
        <v>2230</v>
      </c>
      <c r="K256" s="15" t="s">
        <v>3068</v>
      </c>
    </row>
    <row r="257" spans="1:11">
      <c r="A257" s="18" t="s">
        <v>2109</v>
      </c>
      <c r="B257" s="19" t="s">
        <v>2110</v>
      </c>
      <c r="C257" s="20">
        <v>1</v>
      </c>
      <c r="D257" s="21" t="s">
        <v>1985</v>
      </c>
      <c r="E257" s="19" t="s">
        <v>1986</v>
      </c>
      <c r="F257" s="19" t="s">
        <v>2775</v>
      </c>
      <c r="G257" s="22" t="s">
        <v>3045</v>
      </c>
      <c r="H257" s="28" t="s">
        <v>1987</v>
      </c>
      <c r="I257" s="19" t="str">
        <f t="shared" si="3"/>
        <v>m</v>
      </c>
      <c r="J257" s="20" t="s">
        <v>2230</v>
      </c>
      <c r="K257" s="19" t="s">
        <v>3068</v>
      </c>
    </row>
    <row r="258" spans="1:11">
      <c r="A258" s="18" t="s">
        <v>3055</v>
      </c>
      <c r="B258" s="19" t="s">
        <v>2915</v>
      </c>
      <c r="C258" s="20">
        <v>1</v>
      </c>
      <c r="D258" s="21" t="s">
        <v>2088</v>
      </c>
      <c r="E258" s="19" t="s">
        <v>2089</v>
      </c>
      <c r="F258" s="19" t="s">
        <v>2856</v>
      </c>
      <c r="G258" s="22" t="s">
        <v>3045</v>
      </c>
      <c r="H258" s="28" t="s">
        <v>2090</v>
      </c>
      <c r="I258" s="19" t="str">
        <f t="shared" si="3"/>
        <v>%</v>
      </c>
      <c r="J258" s="20" t="s">
        <v>2607</v>
      </c>
      <c r="K258" s="19" t="s">
        <v>3068</v>
      </c>
    </row>
    <row r="259" spans="1:11" ht="14">
      <c r="A259" s="18" t="s">
        <v>1670</v>
      </c>
      <c r="B259" s="19" t="s">
        <v>1821</v>
      </c>
      <c r="C259" s="20">
        <v>3</v>
      </c>
      <c r="D259" s="21" t="s">
        <v>1371</v>
      </c>
      <c r="E259" s="19" t="s">
        <v>1218</v>
      </c>
      <c r="F259" s="19" t="s">
        <v>1567</v>
      </c>
      <c r="G259" s="22" t="s">
        <v>3045</v>
      </c>
      <c r="H259" s="28" t="s">
        <v>1219</v>
      </c>
      <c r="I259" s="19" t="str">
        <f t="shared" si="3"/>
        <v>mol Fe m-3 s-1</v>
      </c>
      <c r="J259" s="20" t="s">
        <v>1887</v>
      </c>
      <c r="K259" s="19" t="s">
        <v>1685</v>
      </c>
    </row>
    <row r="260" spans="1:11" ht="14">
      <c r="A260" s="18" t="s">
        <v>2839</v>
      </c>
      <c r="B260" s="19" t="s">
        <v>1878</v>
      </c>
      <c r="C260" s="20">
        <v>1</v>
      </c>
      <c r="D260" s="21" t="s">
        <v>1217</v>
      </c>
      <c r="E260" s="19" t="s">
        <v>1073</v>
      </c>
      <c r="F260" s="19" t="s">
        <v>2801</v>
      </c>
      <c r="G260" s="21" t="s">
        <v>1074</v>
      </c>
      <c r="H260" s="28" t="s">
        <v>1075</v>
      </c>
      <c r="I260" s="19" t="str">
        <f t="shared" si="3"/>
        <v>kg m-2 s-1</v>
      </c>
      <c r="J260" s="20" t="s">
        <v>1887</v>
      </c>
      <c r="K260" s="19" t="s">
        <v>3068</v>
      </c>
    </row>
    <row r="261" spans="1:11" ht="14">
      <c r="A261" s="18" t="s">
        <v>2839</v>
      </c>
      <c r="B261" s="19" t="s">
        <v>1878</v>
      </c>
      <c r="C261" s="20">
        <v>1</v>
      </c>
      <c r="D261" s="21" t="s">
        <v>1240</v>
      </c>
      <c r="E261" s="19" t="s">
        <v>1241</v>
      </c>
      <c r="F261" s="19" t="s">
        <v>2801</v>
      </c>
      <c r="G261" s="21" t="s">
        <v>1242</v>
      </c>
      <c r="H261" s="28" t="s">
        <v>1243</v>
      </c>
      <c r="I261" s="19" t="str">
        <f t="shared" si="3"/>
        <v>kg m-2 s-1</v>
      </c>
      <c r="J261" s="20" t="s">
        <v>1887</v>
      </c>
      <c r="K261" s="19" t="s">
        <v>3068</v>
      </c>
    </row>
    <row r="262" spans="1:11" ht="14">
      <c r="A262" s="14" t="s">
        <v>2839</v>
      </c>
      <c r="B262" s="15" t="s">
        <v>1878</v>
      </c>
      <c r="C262" s="16">
        <v>1</v>
      </c>
      <c r="D262" s="17" t="s">
        <v>1884</v>
      </c>
      <c r="E262" s="15" t="s">
        <v>1885</v>
      </c>
      <c r="F262" s="15" t="s">
        <v>2801</v>
      </c>
      <c r="G262" s="22" t="s">
        <v>3045</v>
      </c>
      <c r="H262" s="23" t="s">
        <v>1886</v>
      </c>
      <c r="I262" s="15" t="str">
        <f t="shared" ref="I262:I325" si="4">F262</f>
        <v>kg m-2 s-1</v>
      </c>
      <c r="J262" s="16" t="s">
        <v>1887</v>
      </c>
      <c r="K262" s="15" t="s">
        <v>3068</v>
      </c>
    </row>
    <row r="263" spans="1:11" ht="14">
      <c r="A263" s="21" t="s">
        <v>2916</v>
      </c>
      <c r="B263" s="19" t="s">
        <v>2920</v>
      </c>
      <c r="C263" s="20">
        <v>2</v>
      </c>
      <c r="D263" s="21" t="s">
        <v>2621</v>
      </c>
      <c r="E263" s="19" t="s">
        <v>2622</v>
      </c>
      <c r="F263" s="19" t="s">
        <v>2623</v>
      </c>
      <c r="G263" s="22" t="s">
        <v>3045</v>
      </c>
      <c r="H263" s="28" t="s">
        <v>2624</v>
      </c>
      <c r="I263" s="19" t="str">
        <f t="shared" si="4"/>
        <v xml:space="preserve">kg m-2 s-1 </v>
      </c>
      <c r="J263" s="20"/>
      <c r="K263" s="19" t="s">
        <v>2375</v>
      </c>
    </row>
    <row r="264" spans="1:11">
      <c r="A264" s="17" t="s">
        <v>2916</v>
      </c>
      <c r="B264" s="15" t="s">
        <v>2920</v>
      </c>
      <c r="C264" s="16">
        <v>2</v>
      </c>
      <c r="D264" s="17" t="s">
        <v>2625</v>
      </c>
      <c r="E264" s="15" t="s">
        <v>2626</v>
      </c>
      <c r="F264" s="15">
        <v>1</v>
      </c>
      <c r="G264" s="22" t="s">
        <v>3045</v>
      </c>
      <c r="H264" s="23" t="s">
        <v>2521</v>
      </c>
      <c r="I264" s="15">
        <f t="shared" si="4"/>
        <v>1</v>
      </c>
      <c r="J264" s="16" t="s">
        <v>2828</v>
      </c>
      <c r="K264" s="15" t="s">
        <v>2375</v>
      </c>
    </row>
    <row r="265" spans="1:11">
      <c r="A265" s="18" t="s">
        <v>2839</v>
      </c>
      <c r="B265" s="19" t="s">
        <v>1878</v>
      </c>
      <c r="C265" s="20">
        <v>2</v>
      </c>
      <c r="D265" s="21" t="s">
        <v>1888</v>
      </c>
      <c r="E265" s="19" t="s">
        <v>1889</v>
      </c>
      <c r="F265" s="19" t="s">
        <v>1890</v>
      </c>
      <c r="G265" s="22" t="s">
        <v>3045</v>
      </c>
      <c r="H265" s="28" t="s">
        <v>1899</v>
      </c>
      <c r="I265" s="19" t="str">
        <f t="shared" si="4"/>
        <v xml:space="preserve">   J</v>
      </c>
      <c r="J265" s="20" t="s">
        <v>1900</v>
      </c>
      <c r="K265" s="19" t="s">
        <v>3068</v>
      </c>
    </row>
    <row r="266" spans="1:11" ht="14">
      <c r="A266" s="14" t="s">
        <v>2918</v>
      </c>
      <c r="B266" s="15" t="s">
        <v>2768</v>
      </c>
      <c r="C266" s="16">
        <v>2</v>
      </c>
      <c r="D266" s="17" t="s">
        <v>1577</v>
      </c>
      <c r="E266" s="15" t="s">
        <v>1578</v>
      </c>
      <c r="F266" s="15" t="s">
        <v>2703</v>
      </c>
      <c r="G266" s="22" t="s">
        <v>3045</v>
      </c>
      <c r="H266" s="15" t="s">
        <v>1579</v>
      </c>
      <c r="I266" s="15" t="str">
        <f t="shared" si="4"/>
        <v>W m-2</v>
      </c>
      <c r="J266" s="16" t="s">
        <v>1887</v>
      </c>
      <c r="K266" s="15" t="s">
        <v>3068</v>
      </c>
    </row>
    <row r="267" spans="1:11" ht="14">
      <c r="A267" s="18" t="s">
        <v>2918</v>
      </c>
      <c r="B267" s="19" t="s">
        <v>2768</v>
      </c>
      <c r="C267" s="20">
        <v>1</v>
      </c>
      <c r="D267" s="21" t="s">
        <v>1448</v>
      </c>
      <c r="E267" s="19" t="s">
        <v>1584</v>
      </c>
      <c r="F267" s="19" t="s">
        <v>2703</v>
      </c>
      <c r="G267" s="22" t="s">
        <v>3045</v>
      </c>
      <c r="H267" s="28" t="s">
        <v>1452</v>
      </c>
      <c r="I267" s="19" t="str">
        <f t="shared" si="4"/>
        <v>W m-2</v>
      </c>
      <c r="J267" s="20" t="s">
        <v>1887</v>
      </c>
      <c r="K267" s="19" t="s">
        <v>3068</v>
      </c>
    </row>
    <row r="268" spans="1:11" ht="14">
      <c r="A268" s="14" t="s">
        <v>2109</v>
      </c>
      <c r="B268" s="15" t="s">
        <v>2110</v>
      </c>
      <c r="C268" s="16">
        <v>1</v>
      </c>
      <c r="D268" s="17" t="s">
        <v>1988</v>
      </c>
      <c r="E268" s="15" t="s">
        <v>1989</v>
      </c>
      <c r="F268" s="15" t="s">
        <v>2703</v>
      </c>
      <c r="G268" s="22" t="s">
        <v>3045</v>
      </c>
      <c r="H268" s="23" t="s">
        <v>1990</v>
      </c>
      <c r="I268" s="15" t="str">
        <f t="shared" si="4"/>
        <v>W m-2</v>
      </c>
      <c r="J268" s="16" t="s">
        <v>2230</v>
      </c>
      <c r="K268" s="15" t="s">
        <v>3068</v>
      </c>
    </row>
    <row r="269" spans="1:11" ht="14">
      <c r="A269" s="14" t="s">
        <v>2918</v>
      </c>
      <c r="B269" s="15" t="s">
        <v>2768</v>
      </c>
      <c r="C269" s="16">
        <v>2</v>
      </c>
      <c r="D269" s="17" t="s">
        <v>1710</v>
      </c>
      <c r="E269" s="15" t="s">
        <v>1585</v>
      </c>
      <c r="F269" s="15" t="s">
        <v>2703</v>
      </c>
      <c r="G269" s="22" t="s">
        <v>3045</v>
      </c>
      <c r="H269" s="15" t="s">
        <v>1586</v>
      </c>
      <c r="I269" s="15" t="str">
        <f t="shared" si="4"/>
        <v>W m-2</v>
      </c>
      <c r="J269" s="16" t="s">
        <v>3067</v>
      </c>
      <c r="K269" s="15" t="s">
        <v>3068</v>
      </c>
    </row>
    <row r="270" spans="1:11" ht="14">
      <c r="A270" s="18" t="s">
        <v>2918</v>
      </c>
      <c r="B270" s="19" t="s">
        <v>2768</v>
      </c>
      <c r="C270" s="20">
        <v>2</v>
      </c>
      <c r="D270" s="21" t="s">
        <v>1587</v>
      </c>
      <c r="E270" s="19" t="s">
        <v>1314</v>
      </c>
      <c r="F270" s="19" t="s">
        <v>2703</v>
      </c>
      <c r="G270" s="22" t="s">
        <v>3045</v>
      </c>
      <c r="H270" s="19" t="s">
        <v>1723</v>
      </c>
      <c r="I270" s="19" t="str">
        <f t="shared" si="4"/>
        <v>W m-2</v>
      </c>
      <c r="J270" s="20" t="s">
        <v>1724</v>
      </c>
      <c r="K270" s="19" t="s">
        <v>3068</v>
      </c>
    </row>
    <row r="271" spans="1:11" ht="14">
      <c r="A271" s="14" t="s">
        <v>2918</v>
      </c>
      <c r="B271" s="15" t="s">
        <v>2768</v>
      </c>
      <c r="C271" s="16">
        <v>2</v>
      </c>
      <c r="D271" s="17" t="s">
        <v>1725</v>
      </c>
      <c r="E271" s="15" t="s">
        <v>1726</v>
      </c>
      <c r="F271" s="15" t="s">
        <v>2703</v>
      </c>
      <c r="G271" s="22" t="s">
        <v>3045</v>
      </c>
      <c r="H271" s="15" t="s">
        <v>1727</v>
      </c>
      <c r="I271" s="15" t="str">
        <f t="shared" si="4"/>
        <v>W m-2</v>
      </c>
      <c r="J271" s="16" t="s">
        <v>1887</v>
      </c>
      <c r="K271" s="15" t="s">
        <v>1685</v>
      </c>
    </row>
    <row r="272" spans="1:11" ht="14">
      <c r="A272" s="18" t="s">
        <v>3069</v>
      </c>
      <c r="B272" s="19" t="s">
        <v>2920</v>
      </c>
      <c r="C272" s="20">
        <v>1</v>
      </c>
      <c r="D272" s="21" t="s">
        <v>1289</v>
      </c>
      <c r="E272" s="19" t="s">
        <v>1290</v>
      </c>
      <c r="F272" s="19" t="s">
        <v>2703</v>
      </c>
      <c r="G272" s="21" t="s">
        <v>1291</v>
      </c>
      <c r="H272" s="19" t="s">
        <v>1787</v>
      </c>
      <c r="I272" s="19" t="str">
        <f t="shared" si="4"/>
        <v>W m-2</v>
      </c>
      <c r="J272" s="20" t="s">
        <v>2828</v>
      </c>
      <c r="K272" s="19" t="s">
        <v>2832</v>
      </c>
    </row>
    <row r="273" spans="1:11" ht="14">
      <c r="A273" s="14" t="s">
        <v>2965</v>
      </c>
      <c r="B273" s="15" t="s">
        <v>2920</v>
      </c>
      <c r="C273" s="16">
        <v>1</v>
      </c>
      <c r="D273" s="17" t="s">
        <v>1289</v>
      </c>
      <c r="E273" s="15" t="s">
        <v>1290</v>
      </c>
      <c r="F273" s="15" t="s">
        <v>2703</v>
      </c>
      <c r="G273" s="17" t="s">
        <v>1291</v>
      </c>
      <c r="H273" s="15" t="s">
        <v>1787</v>
      </c>
      <c r="I273" s="15" t="str">
        <f t="shared" si="4"/>
        <v>W m-2</v>
      </c>
      <c r="J273" s="16" t="s">
        <v>2607</v>
      </c>
      <c r="K273" s="15" t="s">
        <v>3068</v>
      </c>
    </row>
    <row r="274" spans="1:11" ht="14">
      <c r="A274" s="21" t="s">
        <v>2966</v>
      </c>
      <c r="B274" s="19" t="s">
        <v>2920</v>
      </c>
      <c r="C274" s="20">
        <v>1</v>
      </c>
      <c r="D274" s="21" t="s">
        <v>1289</v>
      </c>
      <c r="E274" s="19" t="s">
        <v>1290</v>
      </c>
      <c r="F274" s="19" t="s">
        <v>2703</v>
      </c>
      <c r="G274" s="21" t="s">
        <v>1291</v>
      </c>
      <c r="H274" s="28" t="s">
        <v>1787</v>
      </c>
      <c r="I274" s="19" t="str">
        <f t="shared" si="4"/>
        <v>W m-2</v>
      </c>
      <c r="J274" s="20" t="s">
        <v>2607</v>
      </c>
      <c r="K274" s="19" t="s">
        <v>3068</v>
      </c>
    </row>
    <row r="275" spans="1:11" ht="14">
      <c r="A275" s="14" t="s">
        <v>2879</v>
      </c>
      <c r="B275" s="15" t="s">
        <v>2920</v>
      </c>
      <c r="C275" s="16">
        <v>1</v>
      </c>
      <c r="D275" s="17" t="s">
        <v>1289</v>
      </c>
      <c r="E275" s="15" t="s">
        <v>1290</v>
      </c>
      <c r="F275" s="15" t="s">
        <v>2703</v>
      </c>
      <c r="G275" s="17" t="s">
        <v>1291</v>
      </c>
      <c r="H275" s="15" t="s">
        <v>1787</v>
      </c>
      <c r="I275" s="15" t="str">
        <f t="shared" si="4"/>
        <v>W m-2</v>
      </c>
      <c r="J275" s="16" t="s">
        <v>2607</v>
      </c>
      <c r="K275" s="15" t="s">
        <v>3068</v>
      </c>
    </row>
    <row r="276" spans="1:11" ht="14">
      <c r="A276" s="18" t="s">
        <v>2918</v>
      </c>
      <c r="B276" s="19" t="s">
        <v>2768</v>
      </c>
      <c r="C276" s="20">
        <v>2</v>
      </c>
      <c r="D276" s="21" t="s">
        <v>1289</v>
      </c>
      <c r="E276" s="19" t="s">
        <v>1293</v>
      </c>
      <c r="F276" s="19" t="s">
        <v>2703</v>
      </c>
      <c r="G276" s="21" t="s">
        <v>1291</v>
      </c>
      <c r="H276" s="19" t="s">
        <v>1294</v>
      </c>
      <c r="I276" s="19" t="str">
        <f t="shared" si="4"/>
        <v>W m-2</v>
      </c>
      <c r="J276" s="20" t="s">
        <v>3067</v>
      </c>
      <c r="K276" s="19" t="s">
        <v>3068</v>
      </c>
    </row>
    <row r="277" spans="1:11" ht="14">
      <c r="A277" s="14" t="s">
        <v>2839</v>
      </c>
      <c r="B277" s="15" t="s">
        <v>1878</v>
      </c>
      <c r="C277" s="16">
        <v>2</v>
      </c>
      <c r="D277" s="17" t="s">
        <v>1901</v>
      </c>
      <c r="E277" s="15" t="s">
        <v>1903</v>
      </c>
      <c r="F277" s="15" t="s">
        <v>2703</v>
      </c>
      <c r="G277" s="22" t="s">
        <v>3045</v>
      </c>
      <c r="H277" s="15" t="s">
        <v>1787</v>
      </c>
      <c r="I277" s="15" t="str">
        <f t="shared" si="4"/>
        <v>W m-2</v>
      </c>
      <c r="J277" s="16" t="s">
        <v>1781</v>
      </c>
      <c r="K277" s="15" t="s">
        <v>3068</v>
      </c>
    </row>
    <row r="278" spans="1:11">
      <c r="A278" s="14" t="s">
        <v>2918</v>
      </c>
      <c r="B278" s="15" t="s">
        <v>2768</v>
      </c>
      <c r="C278" s="16">
        <v>2</v>
      </c>
      <c r="D278" s="17" t="s">
        <v>1174</v>
      </c>
      <c r="E278" s="15" t="s">
        <v>1175</v>
      </c>
      <c r="F278" s="15" t="s">
        <v>1616</v>
      </c>
      <c r="G278" s="17" t="s">
        <v>1330</v>
      </c>
      <c r="H278" s="15" t="s">
        <v>1176</v>
      </c>
      <c r="I278" s="15" t="str">
        <f t="shared" si="4"/>
        <v xml:space="preserve">W </v>
      </c>
      <c r="J278" s="16" t="s">
        <v>2607</v>
      </c>
      <c r="K278" s="15" t="s">
        <v>3068</v>
      </c>
    </row>
    <row r="279" spans="1:11" ht="14">
      <c r="A279" s="18" t="s">
        <v>2918</v>
      </c>
      <c r="B279" s="19" t="s">
        <v>2768</v>
      </c>
      <c r="C279" s="20">
        <v>2</v>
      </c>
      <c r="D279" s="21" t="s">
        <v>1728</v>
      </c>
      <c r="E279" s="19" t="s">
        <v>1729</v>
      </c>
      <c r="F279" s="19" t="s">
        <v>2703</v>
      </c>
      <c r="G279" s="22" t="s">
        <v>3045</v>
      </c>
      <c r="H279" s="19" t="s">
        <v>1730</v>
      </c>
      <c r="I279" s="19" t="str">
        <f t="shared" si="4"/>
        <v>W m-2</v>
      </c>
      <c r="J279" s="20" t="s">
        <v>3067</v>
      </c>
      <c r="K279" s="19" t="s">
        <v>3068</v>
      </c>
    </row>
    <row r="280" spans="1:11" ht="14">
      <c r="A280" s="14" t="s">
        <v>2918</v>
      </c>
      <c r="B280" s="15" t="s">
        <v>2768</v>
      </c>
      <c r="C280" s="16">
        <v>2</v>
      </c>
      <c r="D280" s="17" t="s">
        <v>1731</v>
      </c>
      <c r="E280" s="15" t="s">
        <v>1843</v>
      </c>
      <c r="F280" s="15" t="s">
        <v>2703</v>
      </c>
      <c r="G280" s="22" t="s">
        <v>3045</v>
      </c>
      <c r="H280" s="15" t="s">
        <v>1734</v>
      </c>
      <c r="I280" s="15" t="str">
        <f t="shared" si="4"/>
        <v>W m-2</v>
      </c>
      <c r="J280" s="16" t="s">
        <v>1887</v>
      </c>
      <c r="K280" s="15" t="s">
        <v>1685</v>
      </c>
    </row>
    <row r="281" spans="1:11" ht="14">
      <c r="A281" s="18" t="s">
        <v>2918</v>
      </c>
      <c r="B281" s="19" t="s">
        <v>1813</v>
      </c>
      <c r="C281" s="20">
        <v>1</v>
      </c>
      <c r="D281" s="21" t="s">
        <v>1735</v>
      </c>
      <c r="E281" s="19" t="s">
        <v>1736</v>
      </c>
      <c r="F281" s="19" t="s">
        <v>2703</v>
      </c>
      <c r="G281" s="22" t="s">
        <v>3045</v>
      </c>
      <c r="H281" s="19" t="s">
        <v>1609</v>
      </c>
      <c r="I281" s="19" t="str">
        <f t="shared" si="4"/>
        <v>W m-2</v>
      </c>
      <c r="J281" s="20" t="s">
        <v>1887</v>
      </c>
      <c r="K281" s="19" t="s">
        <v>1685</v>
      </c>
    </row>
    <row r="282" spans="1:11" ht="14">
      <c r="A282" s="14" t="s">
        <v>2918</v>
      </c>
      <c r="B282" s="15" t="s">
        <v>2768</v>
      </c>
      <c r="C282" s="16">
        <v>2</v>
      </c>
      <c r="D282" s="17" t="s">
        <v>1610</v>
      </c>
      <c r="E282" s="15" t="s">
        <v>1611</v>
      </c>
      <c r="F282" s="15" t="s">
        <v>2703</v>
      </c>
      <c r="G282" s="22" t="s">
        <v>3045</v>
      </c>
      <c r="H282" s="15" t="s">
        <v>1485</v>
      </c>
      <c r="I282" s="15" t="str">
        <f t="shared" si="4"/>
        <v>W m-2</v>
      </c>
      <c r="J282" s="16" t="s">
        <v>1887</v>
      </c>
      <c r="K282" s="15" t="s">
        <v>1685</v>
      </c>
    </row>
    <row r="283" spans="1:11" ht="14">
      <c r="A283" s="14" t="s">
        <v>2918</v>
      </c>
      <c r="B283" s="15" t="s">
        <v>2768</v>
      </c>
      <c r="C283" s="16">
        <v>2</v>
      </c>
      <c r="D283" s="17" t="s">
        <v>2701</v>
      </c>
      <c r="E283" s="15" t="s">
        <v>2702</v>
      </c>
      <c r="F283" s="15" t="s">
        <v>2703</v>
      </c>
      <c r="G283" s="17" t="s">
        <v>3065</v>
      </c>
      <c r="H283" s="15" t="s">
        <v>3066</v>
      </c>
      <c r="I283" s="15" t="str">
        <f t="shared" si="4"/>
        <v>W m-2</v>
      </c>
      <c r="J283" s="16" t="s">
        <v>3067</v>
      </c>
      <c r="K283" s="15" t="s">
        <v>3068</v>
      </c>
    </row>
    <row r="284" spans="1:11" ht="14">
      <c r="A284" s="14" t="s">
        <v>3069</v>
      </c>
      <c r="B284" s="15" t="s">
        <v>2920</v>
      </c>
      <c r="C284" s="16">
        <v>1</v>
      </c>
      <c r="D284" s="17" t="s">
        <v>2701</v>
      </c>
      <c r="E284" s="15" t="s">
        <v>926</v>
      </c>
      <c r="F284" s="15" t="s">
        <v>2703</v>
      </c>
      <c r="G284" s="17" t="s">
        <v>927</v>
      </c>
      <c r="H284" s="15" t="s">
        <v>1785</v>
      </c>
      <c r="I284" s="15" t="str">
        <f t="shared" si="4"/>
        <v>W m-2</v>
      </c>
      <c r="J284" s="16" t="s">
        <v>2828</v>
      </c>
      <c r="K284" s="15" t="s">
        <v>2832</v>
      </c>
    </row>
    <row r="285" spans="1:11" ht="14">
      <c r="A285" s="18" t="s">
        <v>2965</v>
      </c>
      <c r="B285" s="19" t="s">
        <v>2920</v>
      </c>
      <c r="C285" s="20">
        <v>1</v>
      </c>
      <c r="D285" s="21" t="s">
        <v>2701</v>
      </c>
      <c r="E285" s="19" t="s">
        <v>926</v>
      </c>
      <c r="F285" s="19" t="s">
        <v>2703</v>
      </c>
      <c r="G285" s="21" t="s">
        <v>927</v>
      </c>
      <c r="H285" s="19" t="s">
        <v>1785</v>
      </c>
      <c r="I285" s="19" t="str">
        <f t="shared" si="4"/>
        <v>W m-2</v>
      </c>
      <c r="J285" s="20" t="s">
        <v>2607</v>
      </c>
      <c r="K285" s="19" t="s">
        <v>3068</v>
      </c>
    </row>
    <row r="286" spans="1:11" ht="14">
      <c r="A286" s="17" t="s">
        <v>2966</v>
      </c>
      <c r="B286" s="15" t="s">
        <v>2920</v>
      </c>
      <c r="C286" s="16">
        <v>1</v>
      </c>
      <c r="D286" s="17" t="s">
        <v>2701</v>
      </c>
      <c r="E286" s="15" t="s">
        <v>926</v>
      </c>
      <c r="F286" s="15" t="s">
        <v>2703</v>
      </c>
      <c r="G286" s="17" t="s">
        <v>927</v>
      </c>
      <c r="H286" s="23" t="s">
        <v>1785</v>
      </c>
      <c r="I286" s="15" t="str">
        <f t="shared" si="4"/>
        <v>W m-2</v>
      </c>
      <c r="J286" s="16" t="s">
        <v>2607</v>
      </c>
      <c r="K286" s="15" t="s">
        <v>3068</v>
      </c>
    </row>
    <row r="287" spans="1:11" ht="14">
      <c r="A287" s="18" t="s">
        <v>2879</v>
      </c>
      <c r="B287" s="19" t="s">
        <v>2920</v>
      </c>
      <c r="C287" s="20">
        <v>1</v>
      </c>
      <c r="D287" s="21" t="s">
        <v>2701</v>
      </c>
      <c r="E287" s="19" t="s">
        <v>926</v>
      </c>
      <c r="F287" s="19" t="s">
        <v>2703</v>
      </c>
      <c r="G287" s="21" t="s">
        <v>927</v>
      </c>
      <c r="H287" s="19" t="s">
        <v>1785</v>
      </c>
      <c r="I287" s="19" t="str">
        <f t="shared" si="4"/>
        <v>W m-2</v>
      </c>
      <c r="J287" s="20" t="s">
        <v>2607</v>
      </c>
      <c r="K287" s="19" t="s">
        <v>3068</v>
      </c>
    </row>
    <row r="288" spans="1:11" ht="14">
      <c r="A288" s="18" t="s">
        <v>2839</v>
      </c>
      <c r="B288" s="19" t="s">
        <v>1878</v>
      </c>
      <c r="C288" s="20">
        <v>2</v>
      </c>
      <c r="D288" s="21" t="s">
        <v>1782</v>
      </c>
      <c r="E288" s="19" t="s">
        <v>1784</v>
      </c>
      <c r="F288" s="19" t="s">
        <v>2703</v>
      </c>
      <c r="G288" s="22" t="s">
        <v>3045</v>
      </c>
      <c r="H288" s="19" t="s">
        <v>1785</v>
      </c>
      <c r="I288" s="19" t="str">
        <f t="shared" si="4"/>
        <v>W m-2</v>
      </c>
      <c r="J288" s="20" t="s">
        <v>1781</v>
      </c>
      <c r="K288" s="19" t="s">
        <v>3068</v>
      </c>
    </row>
    <row r="289" spans="1:11">
      <c r="A289" s="18" t="s">
        <v>2918</v>
      </c>
      <c r="B289" s="19" t="s">
        <v>2768</v>
      </c>
      <c r="C289" s="20">
        <v>3</v>
      </c>
      <c r="D289" s="21" t="s">
        <v>1486</v>
      </c>
      <c r="E289" s="19" t="s">
        <v>1487</v>
      </c>
      <c r="F289" s="19" t="s">
        <v>1616</v>
      </c>
      <c r="G289" s="22" t="s">
        <v>3045</v>
      </c>
      <c r="H289" s="19" t="s">
        <v>1617</v>
      </c>
      <c r="I289" s="19" t="str">
        <f t="shared" si="4"/>
        <v xml:space="preserve">W </v>
      </c>
      <c r="J289" s="20" t="s">
        <v>2607</v>
      </c>
      <c r="K289" s="19" t="s">
        <v>3068</v>
      </c>
    </row>
    <row r="290" spans="1:11">
      <c r="A290" s="14" t="s">
        <v>2918</v>
      </c>
      <c r="B290" s="15" t="s">
        <v>2768</v>
      </c>
      <c r="C290" s="16">
        <v>3</v>
      </c>
      <c r="D290" s="17" t="s">
        <v>1618</v>
      </c>
      <c r="E290" s="15" t="s">
        <v>1619</v>
      </c>
      <c r="F290" s="15" t="s">
        <v>1616</v>
      </c>
      <c r="G290" s="22" t="s">
        <v>3045</v>
      </c>
      <c r="H290" s="15" t="s">
        <v>1620</v>
      </c>
      <c r="I290" s="15" t="str">
        <f t="shared" si="4"/>
        <v xml:space="preserve">W </v>
      </c>
      <c r="J290" s="16" t="s">
        <v>2607</v>
      </c>
      <c r="K290" s="15" t="s">
        <v>3068</v>
      </c>
    </row>
    <row r="291" spans="1:11">
      <c r="A291" s="18" t="s">
        <v>2918</v>
      </c>
      <c r="B291" s="19" t="s">
        <v>2768</v>
      </c>
      <c r="C291" s="20">
        <v>2</v>
      </c>
      <c r="D291" s="21" t="s">
        <v>1621</v>
      </c>
      <c r="E291" s="19" t="s">
        <v>1622</v>
      </c>
      <c r="F291" s="19" t="s">
        <v>1616</v>
      </c>
      <c r="G291" s="22" t="s">
        <v>3045</v>
      </c>
      <c r="H291" s="19" t="s">
        <v>1623</v>
      </c>
      <c r="I291" s="19" t="str">
        <f t="shared" si="4"/>
        <v xml:space="preserve">W </v>
      </c>
      <c r="J291" s="20" t="s">
        <v>2607</v>
      </c>
      <c r="K291" s="19" t="s">
        <v>3068</v>
      </c>
    </row>
    <row r="292" spans="1:11">
      <c r="A292" s="14" t="s">
        <v>2918</v>
      </c>
      <c r="B292" s="15" t="s">
        <v>2768</v>
      </c>
      <c r="C292" s="16">
        <v>3</v>
      </c>
      <c r="D292" s="17" t="s">
        <v>1624</v>
      </c>
      <c r="E292" s="15" t="s">
        <v>1862</v>
      </c>
      <c r="F292" s="15" t="s">
        <v>1616</v>
      </c>
      <c r="G292" s="22" t="s">
        <v>3045</v>
      </c>
      <c r="H292" s="15" t="s">
        <v>1864</v>
      </c>
      <c r="I292" s="15" t="str">
        <f t="shared" si="4"/>
        <v xml:space="preserve">W </v>
      </c>
      <c r="J292" s="16" t="s">
        <v>2607</v>
      </c>
      <c r="K292" s="15" t="s">
        <v>3068</v>
      </c>
    </row>
    <row r="293" spans="1:11">
      <c r="A293" s="18" t="s">
        <v>2918</v>
      </c>
      <c r="B293" s="19" t="s">
        <v>2768</v>
      </c>
      <c r="C293" s="20">
        <v>3</v>
      </c>
      <c r="D293" s="21" t="s">
        <v>1624</v>
      </c>
      <c r="E293" s="19" t="s">
        <v>1630</v>
      </c>
      <c r="F293" s="19" t="s">
        <v>1616</v>
      </c>
      <c r="G293" s="22" t="s">
        <v>3045</v>
      </c>
      <c r="H293" s="19" t="s">
        <v>1752</v>
      </c>
      <c r="I293" s="19" t="str">
        <f t="shared" si="4"/>
        <v xml:space="preserve">W </v>
      </c>
      <c r="J293" s="20" t="s">
        <v>2607</v>
      </c>
      <c r="K293" s="19" t="s">
        <v>3068</v>
      </c>
    </row>
    <row r="294" spans="1:11">
      <c r="A294" s="14" t="s">
        <v>2918</v>
      </c>
      <c r="B294" s="15" t="s">
        <v>2768</v>
      </c>
      <c r="C294" s="16">
        <v>3</v>
      </c>
      <c r="D294" s="17" t="s">
        <v>1753</v>
      </c>
      <c r="E294" s="15" t="s">
        <v>1754</v>
      </c>
      <c r="F294" s="15" t="s">
        <v>1616</v>
      </c>
      <c r="G294" s="22" t="s">
        <v>3045</v>
      </c>
      <c r="H294" s="15" t="s">
        <v>1755</v>
      </c>
      <c r="I294" s="15" t="str">
        <f t="shared" si="4"/>
        <v xml:space="preserve">W </v>
      </c>
      <c r="J294" s="16" t="s">
        <v>2607</v>
      </c>
      <c r="K294" s="15" t="s">
        <v>3068</v>
      </c>
    </row>
    <row r="295" spans="1:11">
      <c r="A295" s="18" t="s">
        <v>2918</v>
      </c>
      <c r="B295" s="19" t="s">
        <v>2768</v>
      </c>
      <c r="C295" s="20">
        <v>3</v>
      </c>
      <c r="D295" s="21" t="s">
        <v>1753</v>
      </c>
      <c r="E295" s="19" t="s">
        <v>1756</v>
      </c>
      <c r="F295" s="19" t="s">
        <v>1616</v>
      </c>
      <c r="G295" s="22" t="s">
        <v>3045</v>
      </c>
      <c r="H295" s="19" t="s">
        <v>1637</v>
      </c>
      <c r="I295" s="19" t="str">
        <f t="shared" si="4"/>
        <v xml:space="preserve">W </v>
      </c>
      <c r="J295" s="20" t="s">
        <v>2607</v>
      </c>
      <c r="K295" s="19" t="s">
        <v>3068</v>
      </c>
    </row>
    <row r="296" spans="1:11">
      <c r="A296" s="14" t="s">
        <v>2918</v>
      </c>
      <c r="B296" s="15" t="s">
        <v>2768</v>
      </c>
      <c r="C296" s="16">
        <v>2</v>
      </c>
      <c r="D296" s="17" t="s">
        <v>1636</v>
      </c>
      <c r="E296" s="15" t="s">
        <v>1515</v>
      </c>
      <c r="F296" s="15" t="s">
        <v>1616</v>
      </c>
      <c r="G296" s="22" t="s">
        <v>3045</v>
      </c>
      <c r="H296" s="15" t="s">
        <v>1379</v>
      </c>
      <c r="I296" s="15" t="str">
        <f t="shared" si="4"/>
        <v xml:space="preserve">W </v>
      </c>
      <c r="J296" s="16" t="s">
        <v>1380</v>
      </c>
      <c r="K296" s="15" t="s">
        <v>1644</v>
      </c>
    </row>
    <row r="297" spans="1:11">
      <c r="A297" s="18" t="s">
        <v>2918</v>
      </c>
      <c r="B297" s="19" t="s">
        <v>2768</v>
      </c>
      <c r="C297" s="20">
        <v>2</v>
      </c>
      <c r="D297" s="21" t="s">
        <v>1645</v>
      </c>
      <c r="E297" s="19" t="s">
        <v>1521</v>
      </c>
      <c r="F297" s="19" t="s">
        <v>1616</v>
      </c>
      <c r="G297" s="22" t="s">
        <v>3045</v>
      </c>
      <c r="H297" s="19" t="s">
        <v>1522</v>
      </c>
      <c r="I297" s="19" t="str">
        <f t="shared" si="4"/>
        <v xml:space="preserve">W </v>
      </c>
      <c r="J297" s="20" t="s">
        <v>1380</v>
      </c>
      <c r="K297" s="19" t="s">
        <v>1644</v>
      </c>
    </row>
    <row r="298" spans="1:11">
      <c r="A298" s="18" t="s">
        <v>2965</v>
      </c>
      <c r="B298" s="19" t="s">
        <v>2920</v>
      </c>
      <c r="C298" s="20">
        <v>1</v>
      </c>
      <c r="D298" s="21" t="s">
        <v>907</v>
      </c>
      <c r="E298" s="19" t="s">
        <v>908</v>
      </c>
      <c r="F298" s="19" t="s">
        <v>2856</v>
      </c>
      <c r="G298" s="21" t="s">
        <v>698</v>
      </c>
      <c r="H298" s="19" t="s">
        <v>2691</v>
      </c>
      <c r="I298" s="19" t="str">
        <f t="shared" si="4"/>
        <v>%</v>
      </c>
      <c r="J298" s="20" t="s">
        <v>2607</v>
      </c>
      <c r="K298" s="19" t="s">
        <v>2445</v>
      </c>
    </row>
    <row r="299" spans="1:11">
      <c r="A299" s="17" t="s">
        <v>2495</v>
      </c>
      <c r="B299" s="15" t="s">
        <v>2920</v>
      </c>
      <c r="C299" s="16">
        <v>1</v>
      </c>
      <c r="D299" s="17" t="s">
        <v>907</v>
      </c>
      <c r="E299" s="15" t="s">
        <v>908</v>
      </c>
      <c r="F299" s="15" t="s">
        <v>2856</v>
      </c>
      <c r="G299" s="17" t="s">
        <v>698</v>
      </c>
      <c r="H299" s="15" t="s">
        <v>2691</v>
      </c>
      <c r="I299" s="15" t="str">
        <f t="shared" si="4"/>
        <v>%</v>
      </c>
      <c r="J299" s="16" t="s">
        <v>2828</v>
      </c>
      <c r="K299" s="15" t="s">
        <v>2389</v>
      </c>
    </row>
    <row r="300" spans="1:11">
      <c r="A300" s="21" t="s">
        <v>2966</v>
      </c>
      <c r="B300" s="19" t="s">
        <v>2920</v>
      </c>
      <c r="C300" s="20">
        <v>1</v>
      </c>
      <c r="D300" s="21" t="s">
        <v>907</v>
      </c>
      <c r="E300" s="19" t="s">
        <v>908</v>
      </c>
      <c r="F300" s="19" t="s">
        <v>2856</v>
      </c>
      <c r="G300" s="21" t="s">
        <v>698</v>
      </c>
      <c r="H300" s="19" t="s">
        <v>2691</v>
      </c>
      <c r="I300" s="19" t="str">
        <f t="shared" si="4"/>
        <v>%</v>
      </c>
      <c r="J300" s="20" t="s">
        <v>2607</v>
      </c>
      <c r="K300" s="19" t="s">
        <v>2778</v>
      </c>
    </row>
    <row r="301" spans="1:11">
      <c r="A301" s="14" t="s">
        <v>2879</v>
      </c>
      <c r="B301" s="15" t="s">
        <v>2920</v>
      </c>
      <c r="C301" s="16">
        <v>1</v>
      </c>
      <c r="D301" s="17" t="s">
        <v>907</v>
      </c>
      <c r="E301" s="15" t="s">
        <v>908</v>
      </c>
      <c r="F301" s="15" t="s">
        <v>2856</v>
      </c>
      <c r="G301" s="17" t="s">
        <v>698</v>
      </c>
      <c r="H301" s="15" t="s">
        <v>2691</v>
      </c>
      <c r="I301" s="15" t="str">
        <f t="shared" si="4"/>
        <v>%</v>
      </c>
      <c r="J301" s="16" t="s">
        <v>2607</v>
      </c>
      <c r="K301" s="15" t="s">
        <v>1186</v>
      </c>
    </row>
    <row r="302" spans="1:11">
      <c r="A302" s="18" t="s">
        <v>2965</v>
      </c>
      <c r="B302" s="19" t="s">
        <v>2920</v>
      </c>
      <c r="C302" s="20">
        <v>1</v>
      </c>
      <c r="D302" s="21" t="s">
        <v>2689</v>
      </c>
      <c r="E302" s="19" t="s">
        <v>2690</v>
      </c>
      <c r="F302" s="19" t="s">
        <v>2856</v>
      </c>
      <c r="G302" s="22" t="s">
        <v>3045</v>
      </c>
      <c r="H302" s="19" t="s">
        <v>2691</v>
      </c>
      <c r="I302" s="19" t="str">
        <f t="shared" si="4"/>
        <v>%</v>
      </c>
      <c r="J302" s="20" t="s">
        <v>2607</v>
      </c>
      <c r="K302" s="19" t="s">
        <v>2829</v>
      </c>
    </row>
    <row r="303" spans="1:11">
      <c r="A303" s="18" t="s">
        <v>863</v>
      </c>
      <c r="B303" s="19" t="s">
        <v>2920</v>
      </c>
      <c r="C303" s="20">
        <v>1</v>
      </c>
      <c r="D303" s="21" t="s">
        <v>1357</v>
      </c>
      <c r="E303" s="19" t="s">
        <v>1358</v>
      </c>
      <c r="F303" s="19">
        <v>1</v>
      </c>
      <c r="G303" s="21" t="s">
        <v>1359</v>
      </c>
      <c r="H303" s="19" t="s">
        <v>2750</v>
      </c>
      <c r="I303" s="19">
        <f t="shared" si="4"/>
        <v>1</v>
      </c>
      <c r="J303" s="20"/>
      <c r="K303" s="19" t="s">
        <v>2375</v>
      </c>
    </row>
    <row r="304" spans="1:11">
      <c r="A304" s="14" t="s">
        <v>2965</v>
      </c>
      <c r="B304" s="15" t="s">
        <v>2920</v>
      </c>
      <c r="C304" s="16">
        <v>1</v>
      </c>
      <c r="D304" s="17" t="s">
        <v>1357</v>
      </c>
      <c r="E304" s="15" t="s">
        <v>1358</v>
      </c>
      <c r="F304" s="15">
        <v>1</v>
      </c>
      <c r="G304" s="17" t="s">
        <v>1359</v>
      </c>
      <c r="H304" s="15" t="s">
        <v>2750</v>
      </c>
      <c r="I304" s="15">
        <f t="shared" si="4"/>
        <v>1</v>
      </c>
      <c r="J304" s="16" t="s">
        <v>2607</v>
      </c>
      <c r="K304" s="15" t="s">
        <v>2445</v>
      </c>
    </row>
    <row r="305" spans="1:11">
      <c r="A305" s="21" t="s">
        <v>2495</v>
      </c>
      <c r="B305" s="19" t="s">
        <v>2920</v>
      </c>
      <c r="C305" s="20">
        <v>1</v>
      </c>
      <c r="D305" s="21" t="s">
        <v>1357</v>
      </c>
      <c r="E305" s="19" t="s">
        <v>1358</v>
      </c>
      <c r="F305" s="19">
        <v>1</v>
      </c>
      <c r="G305" s="21" t="s">
        <v>1359</v>
      </c>
      <c r="H305" s="19" t="s">
        <v>2750</v>
      </c>
      <c r="I305" s="19">
        <f t="shared" si="4"/>
        <v>1</v>
      </c>
      <c r="J305" s="20" t="s">
        <v>2828</v>
      </c>
      <c r="K305" s="19" t="s">
        <v>2389</v>
      </c>
    </row>
    <row r="306" spans="1:11">
      <c r="A306" s="17" t="s">
        <v>2966</v>
      </c>
      <c r="B306" s="15" t="s">
        <v>2920</v>
      </c>
      <c r="C306" s="16">
        <v>1</v>
      </c>
      <c r="D306" s="17" t="s">
        <v>1357</v>
      </c>
      <c r="E306" s="15" t="s">
        <v>1358</v>
      </c>
      <c r="F306" s="15">
        <v>1</v>
      </c>
      <c r="G306" s="17" t="s">
        <v>1359</v>
      </c>
      <c r="H306" s="15" t="s">
        <v>2750</v>
      </c>
      <c r="I306" s="15">
        <f t="shared" si="4"/>
        <v>1</v>
      </c>
      <c r="J306" s="16" t="s">
        <v>2607</v>
      </c>
      <c r="K306" s="15" t="s">
        <v>2778</v>
      </c>
    </row>
    <row r="307" spans="1:11">
      <c r="A307" s="21" t="s">
        <v>2381</v>
      </c>
      <c r="B307" s="19" t="s">
        <v>2920</v>
      </c>
      <c r="C307" s="20">
        <v>1</v>
      </c>
      <c r="D307" s="21" t="s">
        <v>1357</v>
      </c>
      <c r="E307" s="19" t="s">
        <v>1358</v>
      </c>
      <c r="F307" s="19">
        <v>1</v>
      </c>
      <c r="G307" s="21" t="s">
        <v>1359</v>
      </c>
      <c r="H307" s="19" t="s">
        <v>2750</v>
      </c>
      <c r="I307" s="19">
        <f t="shared" si="4"/>
        <v>1</v>
      </c>
      <c r="J307" s="20" t="s">
        <v>2607</v>
      </c>
      <c r="K307" s="19" t="s">
        <v>2778</v>
      </c>
    </row>
    <row r="308" spans="1:11">
      <c r="A308" s="14" t="s">
        <v>2879</v>
      </c>
      <c r="B308" s="15" t="s">
        <v>2920</v>
      </c>
      <c r="C308" s="16">
        <v>1</v>
      </c>
      <c r="D308" s="17" t="s">
        <v>1357</v>
      </c>
      <c r="E308" s="15" t="s">
        <v>1358</v>
      </c>
      <c r="F308" s="15">
        <v>1</v>
      </c>
      <c r="G308" s="17" t="s">
        <v>1359</v>
      </c>
      <c r="H308" s="15" t="s">
        <v>2750</v>
      </c>
      <c r="I308" s="15">
        <f t="shared" si="4"/>
        <v>1</v>
      </c>
      <c r="J308" s="16" t="s">
        <v>2607</v>
      </c>
      <c r="K308" s="15" t="s">
        <v>1186</v>
      </c>
    </row>
    <row r="309" spans="1:11">
      <c r="A309" s="18" t="s">
        <v>3069</v>
      </c>
      <c r="B309" s="19" t="s">
        <v>2920</v>
      </c>
      <c r="C309" s="20">
        <v>1</v>
      </c>
      <c r="D309" s="21" t="s">
        <v>3070</v>
      </c>
      <c r="E309" s="19" t="s">
        <v>3071</v>
      </c>
      <c r="F309" s="19">
        <v>1</v>
      </c>
      <c r="G309" s="22" t="s">
        <v>3045</v>
      </c>
      <c r="H309" s="19" t="s">
        <v>2750</v>
      </c>
      <c r="I309" s="19">
        <f t="shared" si="4"/>
        <v>1</v>
      </c>
      <c r="J309" s="20" t="s">
        <v>2828</v>
      </c>
      <c r="K309" s="19" t="s">
        <v>2829</v>
      </c>
    </row>
    <row r="310" spans="1:11">
      <c r="A310" s="14" t="s">
        <v>2965</v>
      </c>
      <c r="B310" s="15" t="s">
        <v>2920</v>
      </c>
      <c r="C310" s="16">
        <v>1</v>
      </c>
      <c r="D310" s="17" t="s">
        <v>3070</v>
      </c>
      <c r="E310" s="15" t="s">
        <v>3071</v>
      </c>
      <c r="F310" s="15">
        <v>1</v>
      </c>
      <c r="G310" s="22" t="s">
        <v>3045</v>
      </c>
      <c r="H310" s="15" t="s">
        <v>2750</v>
      </c>
      <c r="I310" s="15">
        <f t="shared" si="4"/>
        <v>1</v>
      </c>
      <c r="J310" s="16" t="s">
        <v>2607</v>
      </c>
      <c r="K310" s="15" t="s">
        <v>2829</v>
      </c>
    </row>
    <row r="311" spans="1:11">
      <c r="A311" s="14" t="s">
        <v>2879</v>
      </c>
      <c r="B311" s="15" t="s">
        <v>2920</v>
      </c>
      <c r="C311" s="16">
        <v>1</v>
      </c>
      <c r="D311" s="17" t="s">
        <v>3070</v>
      </c>
      <c r="E311" s="15" t="s">
        <v>3071</v>
      </c>
      <c r="F311" s="15">
        <v>1</v>
      </c>
      <c r="G311" s="22" t="s">
        <v>3045</v>
      </c>
      <c r="H311" s="15" t="s">
        <v>2750</v>
      </c>
      <c r="I311" s="15">
        <f t="shared" si="4"/>
        <v>1</v>
      </c>
      <c r="J311" s="16" t="s">
        <v>2607</v>
      </c>
      <c r="K311" s="15" t="s">
        <v>2829</v>
      </c>
    </row>
    <row r="312" spans="1:11">
      <c r="A312" s="14" t="s">
        <v>2839</v>
      </c>
      <c r="B312" s="15" t="s">
        <v>1878</v>
      </c>
      <c r="C312" s="16">
        <v>1</v>
      </c>
      <c r="D312" s="17" t="s">
        <v>1786</v>
      </c>
      <c r="E312" s="15" t="s">
        <v>1677</v>
      </c>
      <c r="F312" s="15">
        <v>1</v>
      </c>
      <c r="G312" s="22" t="s">
        <v>3045</v>
      </c>
      <c r="H312" s="23" t="s">
        <v>1678</v>
      </c>
      <c r="I312" s="15">
        <f t="shared" si="4"/>
        <v>1</v>
      </c>
      <c r="J312" s="16" t="s">
        <v>1679</v>
      </c>
      <c r="K312" s="15" t="s">
        <v>3068</v>
      </c>
    </row>
    <row r="313" spans="1:11" ht="14">
      <c r="A313" s="14" t="s">
        <v>2918</v>
      </c>
      <c r="B313" s="15" t="s">
        <v>1821</v>
      </c>
      <c r="C313" s="16">
        <v>2</v>
      </c>
      <c r="D313" s="17" t="s">
        <v>1523</v>
      </c>
      <c r="E313" s="15" t="s">
        <v>1524</v>
      </c>
      <c r="F313" s="15" t="s">
        <v>2862</v>
      </c>
      <c r="G313" s="22" t="s">
        <v>3045</v>
      </c>
      <c r="H313" s="23" t="s">
        <v>1387</v>
      </c>
      <c r="I313" s="15" t="str">
        <f t="shared" si="4"/>
        <v>kg m-2</v>
      </c>
      <c r="J313" s="16" t="s">
        <v>1887</v>
      </c>
      <c r="K313" s="15" t="s">
        <v>3068</v>
      </c>
    </row>
    <row r="314" spans="1:11" ht="14">
      <c r="A314" s="18" t="s">
        <v>2918</v>
      </c>
      <c r="B314" s="19" t="s">
        <v>1821</v>
      </c>
      <c r="C314" s="20">
        <v>3</v>
      </c>
      <c r="D314" s="21" t="s">
        <v>1233</v>
      </c>
      <c r="E314" s="19" t="s">
        <v>1234</v>
      </c>
      <c r="F314" s="19" t="s">
        <v>1828</v>
      </c>
      <c r="G314" s="22" t="s">
        <v>3045</v>
      </c>
      <c r="H314" s="28" t="s">
        <v>1527</v>
      </c>
      <c r="I314" s="19" t="str">
        <f t="shared" si="4"/>
        <v>mol C m-2 s-1</v>
      </c>
      <c r="J314" s="20" t="s">
        <v>1887</v>
      </c>
      <c r="K314" s="19" t="s">
        <v>3068</v>
      </c>
    </row>
    <row r="315" spans="1:11" ht="14">
      <c r="A315" s="14" t="s">
        <v>2918</v>
      </c>
      <c r="B315" s="15" t="s">
        <v>1821</v>
      </c>
      <c r="C315" s="16">
        <v>3</v>
      </c>
      <c r="D315" s="17" t="s">
        <v>1528</v>
      </c>
      <c r="E315" s="15" t="s">
        <v>1653</v>
      </c>
      <c r="F315" s="15" t="s">
        <v>1840</v>
      </c>
      <c r="G315" s="22" t="s">
        <v>3045</v>
      </c>
      <c r="H315" s="23" t="s">
        <v>1654</v>
      </c>
      <c r="I315" s="15" t="str">
        <f t="shared" si="4"/>
        <v>mol Fe m-2 s-1</v>
      </c>
      <c r="J315" s="16" t="s">
        <v>1887</v>
      </c>
      <c r="K315" s="15" t="s">
        <v>3068</v>
      </c>
    </row>
    <row r="316" spans="1:11" ht="14">
      <c r="A316" s="18" t="s">
        <v>2918</v>
      </c>
      <c r="B316" s="19" t="s">
        <v>1821</v>
      </c>
      <c r="C316" s="20">
        <v>3</v>
      </c>
      <c r="D316" s="21" t="s">
        <v>1655</v>
      </c>
      <c r="E316" s="19" t="s">
        <v>1656</v>
      </c>
      <c r="F316" s="19" t="s">
        <v>1613</v>
      </c>
      <c r="G316" s="22" t="s">
        <v>3045</v>
      </c>
      <c r="H316" s="28" t="s">
        <v>1657</v>
      </c>
      <c r="I316" s="19" t="str">
        <f t="shared" si="4"/>
        <v>mol Si m-2 s-1</v>
      </c>
      <c r="J316" s="20" t="s">
        <v>1887</v>
      </c>
      <c r="K316" s="19" t="s">
        <v>3068</v>
      </c>
    </row>
    <row r="317" spans="1:11" ht="14">
      <c r="A317" s="14" t="s">
        <v>2918</v>
      </c>
      <c r="B317" s="15" t="s">
        <v>1821</v>
      </c>
      <c r="C317" s="16">
        <v>3</v>
      </c>
      <c r="D317" s="17" t="s">
        <v>1658</v>
      </c>
      <c r="E317" s="15" t="s">
        <v>1659</v>
      </c>
      <c r="F317" s="15" t="s">
        <v>1828</v>
      </c>
      <c r="G317" s="22" t="s">
        <v>3045</v>
      </c>
      <c r="H317" s="23" t="s">
        <v>1660</v>
      </c>
      <c r="I317" s="15" t="str">
        <f t="shared" si="4"/>
        <v>mol C m-2 s-1</v>
      </c>
      <c r="J317" s="16" t="s">
        <v>1887</v>
      </c>
      <c r="K317" s="15" t="s">
        <v>3068</v>
      </c>
    </row>
    <row r="318" spans="1:11" ht="14">
      <c r="A318" s="18" t="s">
        <v>2918</v>
      </c>
      <c r="B318" s="19" t="s">
        <v>1821</v>
      </c>
      <c r="C318" s="20">
        <v>2</v>
      </c>
      <c r="D318" s="21" t="s">
        <v>1661</v>
      </c>
      <c r="E318" s="19" t="s">
        <v>1662</v>
      </c>
      <c r="F318" s="19" t="s">
        <v>1828</v>
      </c>
      <c r="G318" s="22" t="s">
        <v>3045</v>
      </c>
      <c r="H318" s="28" t="s">
        <v>1663</v>
      </c>
      <c r="I318" s="19" t="str">
        <f t="shared" si="4"/>
        <v>mol C m-2 s-1</v>
      </c>
      <c r="J318" s="20" t="s">
        <v>1887</v>
      </c>
      <c r="K318" s="19" t="s">
        <v>3068</v>
      </c>
    </row>
    <row r="319" spans="1:11" ht="14">
      <c r="A319" s="14" t="s">
        <v>2918</v>
      </c>
      <c r="B319" s="15" t="s">
        <v>1821</v>
      </c>
      <c r="C319" s="16">
        <v>3</v>
      </c>
      <c r="D319" s="17" t="s">
        <v>1664</v>
      </c>
      <c r="E319" s="15" t="s">
        <v>1665</v>
      </c>
      <c r="F319" s="15" t="s">
        <v>1768</v>
      </c>
      <c r="G319" s="22" t="s">
        <v>3045</v>
      </c>
      <c r="H319" s="23" t="s">
        <v>1666</v>
      </c>
      <c r="I319" s="15" t="str">
        <f t="shared" si="4"/>
        <v>mol N m-2 s-1</v>
      </c>
      <c r="J319" s="16" t="s">
        <v>1887</v>
      </c>
      <c r="K319" s="15" t="s">
        <v>3068</v>
      </c>
    </row>
    <row r="320" spans="1:11" ht="14">
      <c r="A320" s="18" t="s">
        <v>2918</v>
      </c>
      <c r="B320" s="19" t="s">
        <v>1821</v>
      </c>
      <c r="C320" s="20">
        <v>2</v>
      </c>
      <c r="D320" s="21" t="s">
        <v>1667</v>
      </c>
      <c r="E320" s="19" t="s">
        <v>1545</v>
      </c>
      <c r="F320" s="19" t="s">
        <v>1828</v>
      </c>
      <c r="G320" s="22" t="s">
        <v>3045</v>
      </c>
      <c r="H320" s="28" t="s">
        <v>1672</v>
      </c>
      <c r="I320" s="19" t="str">
        <f t="shared" si="4"/>
        <v>mol C m-2 s-1</v>
      </c>
      <c r="J320" s="20" t="s">
        <v>1887</v>
      </c>
      <c r="K320" s="19" t="s">
        <v>3068</v>
      </c>
    </row>
    <row r="321" spans="1:11" ht="14">
      <c r="A321" s="14" t="s">
        <v>2918</v>
      </c>
      <c r="B321" s="15" t="s">
        <v>1821</v>
      </c>
      <c r="C321" s="16">
        <v>1</v>
      </c>
      <c r="D321" s="17" t="s">
        <v>1673</v>
      </c>
      <c r="E321" s="15" t="s">
        <v>1674</v>
      </c>
      <c r="F321" s="15" t="s">
        <v>1828</v>
      </c>
      <c r="G321" s="22" t="s">
        <v>3045</v>
      </c>
      <c r="H321" s="23" t="s">
        <v>1546</v>
      </c>
      <c r="I321" s="15" t="str">
        <f t="shared" si="4"/>
        <v>mol C m-2 s-1</v>
      </c>
      <c r="J321" s="16" t="s">
        <v>1887</v>
      </c>
      <c r="K321" s="15" t="s">
        <v>3068</v>
      </c>
    </row>
    <row r="322" spans="1:11" ht="14">
      <c r="A322" s="18" t="s">
        <v>2918</v>
      </c>
      <c r="B322" s="19" t="s">
        <v>1821</v>
      </c>
      <c r="C322" s="20">
        <v>3</v>
      </c>
      <c r="D322" s="21" t="s">
        <v>1547</v>
      </c>
      <c r="E322" s="19" t="s">
        <v>1548</v>
      </c>
      <c r="F322" s="19" t="s">
        <v>1828</v>
      </c>
      <c r="G322" s="22" t="s">
        <v>3045</v>
      </c>
      <c r="H322" s="28" t="s">
        <v>1411</v>
      </c>
      <c r="I322" s="19" t="str">
        <f t="shared" si="4"/>
        <v>mol C m-2 s-1</v>
      </c>
      <c r="J322" s="20" t="s">
        <v>1887</v>
      </c>
      <c r="K322" s="19" t="s">
        <v>3068</v>
      </c>
    </row>
    <row r="323" spans="1:11">
      <c r="A323" s="14" t="s">
        <v>3055</v>
      </c>
      <c r="B323" s="15" t="s">
        <v>2915</v>
      </c>
      <c r="C323" s="16">
        <v>1</v>
      </c>
      <c r="D323" s="17" t="s">
        <v>2091</v>
      </c>
      <c r="E323" s="15" t="s">
        <v>2092</v>
      </c>
      <c r="F323" s="15" t="s">
        <v>2856</v>
      </c>
      <c r="G323" s="22" t="s">
        <v>3045</v>
      </c>
      <c r="H323" s="15" t="s">
        <v>2095</v>
      </c>
      <c r="I323" s="15" t="str">
        <f t="shared" si="4"/>
        <v>%</v>
      </c>
      <c r="J323" s="16" t="s">
        <v>2230</v>
      </c>
      <c r="K323" s="15" t="s">
        <v>3068</v>
      </c>
    </row>
    <row r="324" spans="1:11">
      <c r="A324" s="18" t="s">
        <v>3055</v>
      </c>
      <c r="B324" s="19" t="s">
        <v>2915</v>
      </c>
      <c r="C324" s="20">
        <v>2</v>
      </c>
      <c r="D324" s="21" t="s">
        <v>2096</v>
      </c>
      <c r="E324" s="19" t="s">
        <v>2097</v>
      </c>
      <c r="F324" s="19" t="s">
        <v>2856</v>
      </c>
      <c r="G324" s="22" t="s">
        <v>3045</v>
      </c>
      <c r="H324" s="28" t="s">
        <v>2163</v>
      </c>
      <c r="I324" s="19" t="str">
        <f t="shared" si="4"/>
        <v>%</v>
      </c>
      <c r="J324" s="20" t="s">
        <v>2607</v>
      </c>
      <c r="K324" s="19" t="s">
        <v>2098</v>
      </c>
    </row>
    <row r="325" spans="1:11">
      <c r="A325" s="21" t="s">
        <v>2916</v>
      </c>
      <c r="B325" s="19" t="s">
        <v>2920</v>
      </c>
      <c r="C325" s="20">
        <v>1</v>
      </c>
      <c r="D325" s="21" t="s">
        <v>2898</v>
      </c>
      <c r="E325" s="19" t="s">
        <v>2633</v>
      </c>
      <c r="F325" s="19" t="s">
        <v>2525</v>
      </c>
      <c r="G325" s="22" t="s">
        <v>3045</v>
      </c>
      <c r="H325" s="19" t="s">
        <v>2897</v>
      </c>
      <c r="I325" s="19" t="str">
        <f t="shared" si="4"/>
        <v>degrees_north</v>
      </c>
      <c r="J325" s="20"/>
      <c r="K325" s="19" t="s">
        <v>2191</v>
      </c>
    </row>
    <row r="326" spans="1:11">
      <c r="A326" s="17" t="s">
        <v>2916</v>
      </c>
      <c r="B326" s="15" t="s">
        <v>2920</v>
      </c>
      <c r="C326" s="16">
        <v>1</v>
      </c>
      <c r="D326" s="17" t="s">
        <v>2934</v>
      </c>
      <c r="E326" s="15" t="s">
        <v>2526</v>
      </c>
      <c r="F326" s="15" t="s">
        <v>3034</v>
      </c>
      <c r="G326" s="22" t="s">
        <v>3045</v>
      </c>
      <c r="H326" s="15" t="s">
        <v>2933</v>
      </c>
      <c r="I326" s="15" t="str">
        <f t="shared" ref="I326:I389" si="5">F326</f>
        <v>degrees_east</v>
      </c>
      <c r="J326" s="16"/>
      <c r="K326" s="15" t="s">
        <v>2191</v>
      </c>
    </row>
    <row r="327" spans="1:11" ht="14">
      <c r="A327" s="18" t="s">
        <v>2109</v>
      </c>
      <c r="B327" s="19" t="s">
        <v>2110</v>
      </c>
      <c r="C327" s="20">
        <v>2</v>
      </c>
      <c r="D327" s="21" t="s">
        <v>1991</v>
      </c>
      <c r="E327" s="19" t="s">
        <v>1992</v>
      </c>
      <c r="F327" s="19" t="s">
        <v>2862</v>
      </c>
      <c r="G327" s="22" t="s">
        <v>3045</v>
      </c>
      <c r="H327" s="19" t="s">
        <v>1993</v>
      </c>
      <c r="I327" s="19" t="str">
        <f t="shared" si="5"/>
        <v>kg m-2</v>
      </c>
      <c r="J327" s="20" t="s">
        <v>2230</v>
      </c>
      <c r="K327" s="19" t="s">
        <v>3068</v>
      </c>
    </row>
    <row r="328" spans="1:11" ht="14">
      <c r="A328" s="14" t="s">
        <v>2918</v>
      </c>
      <c r="B328" s="15" t="s">
        <v>2768</v>
      </c>
      <c r="C328" s="16">
        <v>1</v>
      </c>
      <c r="D328" s="17" t="s">
        <v>1412</v>
      </c>
      <c r="E328" s="15" t="s">
        <v>1413</v>
      </c>
      <c r="F328" s="15" t="s">
        <v>2862</v>
      </c>
      <c r="G328" s="22" t="s">
        <v>3045</v>
      </c>
      <c r="H328" s="15" t="s">
        <v>1414</v>
      </c>
      <c r="I328" s="15" t="str">
        <f t="shared" si="5"/>
        <v>kg m-2</v>
      </c>
      <c r="J328" s="16" t="s">
        <v>2607</v>
      </c>
      <c r="K328" s="15" t="s">
        <v>1685</v>
      </c>
    </row>
    <row r="329" spans="1:11">
      <c r="A329" s="18" t="s">
        <v>2918</v>
      </c>
      <c r="B329" s="19" t="s">
        <v>2768</v>
      </c>
      <c r="C329" s="20">
        <v>1</v>
      </c>
      <c r="D329" s="21" t="s">
        <v>1415</v>
      </c>
      <c r="E329" s="19" t="s">
        <v>1553</v>
      </c>
      <c r="F329" s="19" t="s">
        <v>1554</v>
      </c>
      <c r="G329" s="22" t="s">
        <v>3045</v>
      </c>
      <c r="H329" s="19" t="s">
        <v>1555</v>
      </c>
      <c r="I329" s="19" t="str">
        <f t="shared" si="5"/>
        <v xml:space="preserve">kg </v>
      </c>
      <c r="J329" s="20" t="s">
        <v>1556</v>
      </c>
      <c r="K329" s="19" t="s">
        <v>3064</v>
      </c>
    </row>
    <row r="330" spans="1:11" ht="14">
      <c r="A330" s="18" t="s">
        <v>2965</v>
      </c>
      <c r="B330" s="19" t="s">
        <v>2920</v>
      </c>
      <c r="C330" s="20">
        <v>1</v>
      </c>
      <c r="D330" s="21" t="s">
        <v>2799</v>
      </c>
      <c r="E330" s="19" t="s">
        <v>2800</v>
      </c>
      <c r="F330" s="19" t="s">
        <v>2801</v>
      </c>
      <c r="G330" s="22" t="s">
        <v>3045</v>
      </c>
      <c r="H330" s="19" t="s">
        <v>2584</v>
      </c>
      <c r="I330" s="19" t="str">
        <f t="shared" si="5"/>
        <v>kg m-2 s-1</v>
      </c>
      <c r="J330" s="20" t="s">
        <v>2607</v>
      </c>
      <c r="K330" s="19" t="s">
        <v>2778</v>
      </c>
    </row>
    <row r="331" spans="1:11" ht="14">
      <c r="A331" s="21" t="s">
        <v>2495</v>
      </c>
      <c r="B331" s="19" t="s">
        <v>2920</v>
      </c>
      <c r="C331" s="20">
        <v>1</v>
      </c>
      <c r="D331" s="21" t="s">
        <v>2799</v>
      </c>
      <c r="E331" s="19" t="s">
        <v>2800</v>
      </c>
      <c r="F331" s="19" t="s">
        <v>2801</v>
      </c>
      <c r="G331" s="22" t="s">
        <v>3045</v>
      </c>
      <c r="H331" s="19" t="s">
        <v>2584</v>
      </c>
      <c r="I331" s="19" t="str">
        <f t="shared" si="5"/>
        <v>kg m-2 s-1</v>
      </c>
      <c r="J331" s="20" t="s">
        <v>2828</v>
      </c>
      <c r="K331" s="19" t="s">
        <v>2389</v>
      </c>
    </row>
    <row r="332" spans="1:11" ht="14">
      <c r="A332" s="21" t="s">
        <v>2966</v>
      </c>
      <c r="B332" s="19" t="s">
        <v>2920</v>
      </c>
      <c r="C332" s="20">
        <v>1</v>
      </c>
      <c r="D332" s="21" t="s">
        <v>2799</v>
      </c>
      <c r="E332" s="19" t="s">
        <v>2800</v>
      </c>
      <c r="F332" s="19" t="s">
        <v>2623</v>
      </c>
      <c r="G332" s="22" t="s">
        <v>3045</v>
      </c>
      <c r="H332" s="28" t="s">
        <v>2584</v>
      </c>
      <c r="I332" s="19" t="str">
        <f t="shared" si="5"/>
        <v xml:space="preserve">kg m-2 s-1 </v>
      </c>
      <c r="J332" s="20" t="s">
        <v>2607</v>
      </c>
      <c r="K332" s="19" t="s">
        <v>2778</v>
      </c>
    </row>
    <row r="333" spans="1:11" ht="14">
      <c r="A333" s="17" t="s">
        <v>2381</v>
      </c>
      <c r="B333" s="15" t="s">
        <v>2920</v>
      </c>
      <c r="C333" s="16">
        <v>2</v>
      </c>
      <c r="D333" s="17" t="s">
        <v>2199</v>
      </c>
      <c r="E333" s="15" t="s">
        <v>2200</v>
      </c>
      <c r="F333" s="15" t="s">
        <v>2623</v>
      </c>
      <c r="G333" s="22" t="s">
        <v>3045</v>
      </c>
      <c r="H333" s="23" t="s">
        <v>2201</v>
      </c>
      <c r="I333" s="15" t="str">
        <f t="shared" si="5"/>
        <v xml:space="preserve">kg m-2 s-1 </v>
      </c>
      <c r="J333" s="16" t="s">
        <v>2607</v>
      </c>
      <c r="K333" s="15" t="s">
        <v>2778</v>
      </c>
    </row>
    <row r="334" spans="1:11" ht="14">
      <c r="A334" s="21" t="s">
        <v>2381</v>
      </c>
      <c r="B334" s="19" t="s">
        <v>2920</v>
      </c>
      <c r="C334" s="20">
        <v>2</v>
      </c>
      <c r="D334" s="21" t="s">
        <v>2202</v>
      </c>
      <c r="E334" s="19" t="s">
        <v>2203</v>
      </c>
      <c r="F334" s="19" t="s">
        <v>2623</v>
      </c>
      <c r="G334" s="22" t="s">
        <v>3045</v>
      </c>
      <c r="H334" s="28" t="s">
        <v>2404</v>
      </c>
      <c r="I334" s="19" t="str">
        <f t="shared" si="5"/>
        <v xml:space="preserve">kg m-2 s-1 </v>
      </c>
      <c r="J334" s="20" t="s">
        <v>2607</v>
      </c>
      <c r="K334" s="19" t="s">
        <v>2778</v>
      </c>
    </row>
    <row r="335" spans="1:11" ht="14">
      <c r="A335" s="14" t="s">
        <v>2109</v>
      </c>
      <c r="B335" s="15" t="s">
        <v>2110</v>
      </c>
      <c r="C335" s="16">
        <v>2</v>
      </c>
      <c r="D335" s="17" t="s">
        <v>1994</v>
      </c>
      <c r="E335" s="15" t="s">
        <v>2012</v>
      </c>
      <c r="F335" s="15" t="s">
        <v>2862</v>
      </c>
      <c r="G335" s="22" t="s">
        <v>3045</v>
      </c>
      <c r="H335" s="15" t="s">
        <v>2013</v>
      </c>
      <c r="I335" s="15" t="str">
        <f t="shared" si="5"/>
        <v>kg m-2</v>
      </c>
      <c r="J335" s="16" t="s">
        <v>2607</v>
      </c>
      <c r="K335" s="15" t="s">
        <v>3068</v>
      </c>
    </row>
    <row r="336" spans="1:11">
      <c r="A336" s="14" t="s">
        <v>2918</v>
      </c>
      <c r="B336" s="15" t="s">
        <v>2768</v>
      </c>
      <c r="C336" s="16">
        <v>3</v>
      </c>
      <c r="D336" s="17" t="s">
        <v>1557</v>
      </c>
      <c r="E336" s="15" t="s">
        <v>1558</v>
      </c>
      <c r="F336" s="15" t="s">
        <v>1559</v>
      </c>
      <c r="G336" s="22" t="s">
        <v>3045</v>
      </c>
      <c r="H336" s="15" t="s">
        <v>1560</v>
      </c>
      <c r="I336" s="15" t="str">
        <f t="shared" si="5"/>
        <v xml:space="preserve">m </v>
      </c>
      <c r="J336" s="16" t="s">
        <v>2607</v>
      </c>
      <c r="K336" s="15" t="s">
        <v>3068</v>
      </c>
    </row>
    <row r="337" spans="1:11" ht="14">
      <c r="A337" s="18" t="s">
        <v>2918</v>
      </c>
      <c r="B337" s="19" t="s">
        <v>2768</v>
      </c>
      <c r="C337" s="20">
        <v>3</v>
      </c>
      <c r="D337" s="21" t="s">
        <v>1561</v>
      </c>
      <c r="E337" s="19" t="s">
        <v>1693</v>
      </c>
      <c r="F337" s="19" t="s">
        <v>3009</v>
      </c>
      <c r="G337" s="22" t="s">
        <v>3045</v>
      </c>
      <c r="H337" s="19" t="s">
        <v>1921</v>
      </c>
      <c r="I337" s="19" t="str">
        <f t="shared" si="5"/>
        <v>m2</v>
      </c>
      <c r="J337" s="20" t="s">
        <v>2607</v>
      </c>
      <c r="K337" s="19" t="s">
        <v>3068</v>
      </c>
    </row>
    <row r="338" spans="1:11" ht="14">
      <c r="A338" s="18" t="s">
        <v>2109</v>
      </c>
      <c r="B338" s="19" t="s">
        <v>2110</v>
      </c>
      <c r="C338" s="20">
        <v>1</v>
      </c>
      <c r="D338" s="21" t="s">
        <v>1133</v>
      </c>
      <c r="E338" s="19" t="s">
        <v>1131</v>
      </c>
      <c r="F338" s="19" t="s">
        <v>2862</v>
      </c>
      <c r="G338" s="21" t="s">
        <v>1283</v>
      </c>
      <c r="H338" s="19" t="s">
        <v>1429</v>
      </c>
      <c r="I338" s="19" t="str">
        <f t="shared" si="5"/>
        <v>kg m-2</v>
      </c>
      <c r="J338" s="20" t="s">
        <v>2607</v>
      </c>
      <c r="K338" s="19" t="s">
        <v>3068</v>
      </c>
    </row>
    <row r="339" spans="1:11" ht="14">
      <c r="A339" s="14" t="s">
        <v>3055</v>
      </c>
      <c r="B339" s="15" t="s">
        <v>2915</v>
      </c>
      <c r="C339" s="16">
        <v>1</v>
      </c>
      <c r="D339" s="17" t="s">
        <v>2207</v>
      </c>
      <c r="E339" s="15" t="s">
        <v>2208</v>
      </c>
      <c r="F339" s="15" t="s">
        <v>2862</v>
      </c>
      <c r="G339" s="22" t="s">
        <v>3045</v>
      </c>
      <c r="H339" s="15" t="s">
        <v>2209</v>
      </c>
      <c r="I339" s="15" t="str">
        <f t="shared" si="5"/>
        <v>kg m-2</v>
      </c>
      <c r="J339" s="16" t="s">
        <v>2230</v>
      </c>
      <c r="K339" s="15" t="s">
        <v>2136</v>
      </c>
    </row>
    <row r="340" spans="1:11" ht="14">
      <c r="A340" s="18" t="s">
        <v>3055</v>
      </c>
      <c r="B340" s="19" t="s">
        <v>2915</v>
      </c>
      <c r="C340" s="20">
        <v>1</v>
      </c>
      <c r="D340" s="21" t="s">
        <v>1113</v>
      </c>
      <c r="E340" s="19" t="s">
        <v>1114</v>
      </c>
      <c r="F340" s="19" t="s">
        <v>2862</v>
      </c>
      <c r="G340" s="21" t="s">
        <v>1115</v>
      </c>
      <c r="H340" s="19" t="s">
        <v>1116</v>
      </c>
      <c r="I340" s="19" t="str">
        <f t="shared" si="5"/>
        <v>kg m-2</v>
      </c>
      <c r="J340" s="20" t="s">
        <v>2230</v>
      </c>
      <c r="K340" s="19" t="s">
        <v>3068</v>
      </c>
    </row>
    <row r="341" spans="1:11" ht="14">
      <c r="A341" s="18" t="s">
        <v>3069</v>
      </c>
      <c r="B341" s="19" t="s">
        <v>2915</v>
      </c>
      <c r="C341" s="20">
        <v>1</v>
      </c>
      <c r="D341" s="21" t="s">
        <v>1212</v>
      </c>
      <c r="E341" s="19" t="s">
        <v>1213</v>
      </c>
      <c r="F341" s="19" t="s">
        <v>2603</v>
      </c>
      <c r="G341" s="21" t="s">
        <v>1214</v>
      </c>
      <c r="H341" s="19" t="s">
        <v>1215</v>
      </c>
      <c r="I341" s="19" t="str">
        <f t="shared" si="5"/>
        <v>kg m-2 s-1</v>
      </c>
      <c r="J341" s="20" t="s">
        <v>2230</v>
      </c>
      <c r="K341" s="19" t="s">
        <v>2832</v>
      </c>
    </row>
    <row r="342" spans="1:11" ht="14">
      <c r="A342" s="14" t="s">
        <v>2879</v>
      </c>
      <c r="B342" s="15" t="s">
        <v>2915</v>
      </c>
      <c r="C342" s="16">
        <v>1</v>
      </c>
      <c r="D342" s="17" t="s">
        <v>1212</v>
      </c>
      <c r="E342" s="15" t="s">
        <v>1213</v>
      </c>
      <c r="F342" s="15" t="s">
        <v>2603</v>
      </c>
      <c r="G342" s="17" t="s">
        <v>1214</v>
      </c>
      <c r="H342" s="15" t="s">
        <v>1215</v>
      </c>
      <c r="I342" s="15" t="str">
        <f t="shared" si="5"/>
        <v>kg m-2 s-1</v>
      </c>
      <c r="J342" s="16" t="s">
        <v>1216</v>
      </c>
      <c r="K342" s="15" t="s">
        <v>3068</v>
      </c>
    </row>
    <row r="343" spans="1:11" ht="14">
      <c r="A343" s="18" t="s">
        <v>3055</v>
      </c>
      <c r="B343" s="19" t="s">
        <v>2915</v>
      </c>
      <c r="C343" s="20">
        <v>1</v>
      </c>
      <c r="D343" s="21" t="s">
        <v>1212</v>
      </c>
      <c r="E343" s="19" t="s">
        <v>1213</v>
      </c>
      <c r="F343" s="19" t="s">
        <v>2603</v>
      </c>
      <c r="G343" s="21" t="s">
        <v>1214</v>
      </c>
      <c r="H343" s="19" t="s">
        <v>1215</v>
      </c>
      <c r="I343" s="19" t="str">
        <f t="shared" si="5"/>
        <v>kg m-2 s-1</v>
      </c>
      <c r="J343" s="20" t="s">
        <v>2230</v>
      </c>
      <c r="K343" s="19" t="s">
        <v>3068</v>
      </c>
    </row>
    <row r="344" spans="1:11" ht="14">
      <c r="A344" s="14" t="s">
        <v>3055</v>
      </c>
      <c r="B344" s="15" t="s">
        <v>2915</v>
      </c>
      <c r="C344" s="16">
        <v>1</v>
      </c>
      <c r="D344" s="17" t="s">
        <v>1209</v>
      </c>
      <c r="E344" s="15" t="s">
        <v>1210</v>
      </c>
      <c r="F344" s="15" t="s">
        <v>2603</v>
      </c>
      <c r="G344" s="17" t="s">
        <v>1211</v>
      </c>
      <c r="H344" s="15" t="s">
        <v>1367</v>
      </c>
      <c r="I344" s="15" t="str">
        <f t="shared" si="5"/>
        <v>kg m-2 s-1</v>
      </c>
      <c r="J344" s="16" t="s">
        <v>2230</v>
      </c>
      <c r="K344" s="15" t="s">
        <v>3068</v>
      </c>
    </row>
    <row r="345" spans="1:11" ht="14">
      <c r="A345" s="14" t="s">
        <v>3055</v>
      </c>
      <c r="B345" s="15" t="s">
        <v>2915</v>
      </c>
      <c r="C345" s="16">
        <v>1</v>
      </c>
      <c r="D345" s="17" t="s">
        <v>1430</v>
      </c>
      <c r="E345" s="15" t="s">
        <v>1431</v>
      </c>
      <c r="F345" s="15" t="s">
        <v>2862</v>
      </c>
      <c r="G345" s="17" t="s">
        <v>1432</v>
      </c>
      <c r="H345" s="15" t="s">
        <v>1288</v>
      </c>
      <c r="I345" s="15" t="str">
        <f t="shared" si="5"/>
        <v>kg m-2</v>
      </c>
      <c r="J345" s="16" t="s">
        <v>2230</v>
      </c>
      <c r="K345" s="15" t="s">
        <v>3068</v>
      </c>
    </row>
    <row r="346" spans="1:11" ht="14">
      <c r="A346" s="14" t="s">
        <v>3055</v>
      </c>
      <c r="B346" s="15" t="s">
        <v>2915</v>
      </c>
      <c r="C346" s="16">
        <v>1</v>
      </c>
      <c r="D346" s="17" t="s">
        <v>947</v>
      </c>
      <c r="E346" s="15" t="s">
        <v>2831</v>
      </c>
      <c r="F346" s="15" t="s">
        <v>2862</v>
      </c>
      <c r="G346" s="17" t="s">
        <v>1117</v>
      </c>
      <c r="H346" s="15" t="s">
        <v>2209</v>
      </c>
      <c r="I346" s="15" t="str">
        <f t="shared" si="5"/>
        <v>kg m-2</v>
      </c>
      <c r="J346" s="16" t="s">
        <v>2230</v>
      </c>
      <c r="K346" s="15" t="s">
        <v>1118</v>
      </c>
    </row>
    <row r="347" spans="1:11">
      <c r="A347" s="14" t="s">
        <v>3069</v>
      </c>
      <c r="B347" s="15" t="s">
        <v>2915</v>
      </c>
      <c r="C347" s="16">
        <v>1</v>
      </c>
      <c r="D347" s="17" t="s">
        <v>2830</v>
      </c>
      <c r="E347" s="15" t="s">
        <v>2831</v>
      </c>
      <c r="F347" s="15">
        <v>1</v>
      </c>
      <c r="G347" s="22" t="s">
        <v>3045</v>
      </c>
      <c r="H347" s="15"/>
      <c r="I347" s="15">
        <f t="shared" si="5"/>
        <v>1</v>
      </c>
      <c r="J347" s="16" t="s">
        <v>2828</v>
      </c>
      <c r="K347" s="15" t="s">
        <v>2832</v>
      </c>
    </row>
    <row r="348" spans="1:11">
      <c r="A348" s="18" t="s">
        <v>2879</v>
      </c>
      <c r="B348" s="19" t="s">
        <v>2920</v>
      </c>
      <c r="C348" s="20">
        <v>1</v>
      </c>
      <c r="D348" s="21" t="s">
        <v>2830</v>
      </c>
      <c r="E348" s="19" t="s">
        <v>2831</v>
      </c>
      <c r="F348" s="19">
        <v>1</v>
      </c>
      <c r="G348" s="22" t="s">
        <v>3045</v>
      </c>
      <c r="H348" s="19"/>
      <c r="I348" s="19">
        <f t="shared" si="5"/>
        <v>1</v>
      </c>
      <c r="J348" s="20" t="s">
        <v>2607</v>
      </c>
      <c r="K348" s="19" t="s">
        <v>3068</v>
      </c>
    </row>
    <row r="349" spans="1:11" ht="14">
      <c r="A349" s="18" t="s">
        <v>2918</v>
      </c>
      <c r="B349" s="19" t="s">
        <v>2768</v>
      </c>
      <c r="C349" s="20">
        <v>3</v>
      </c>
      <c r="D349" s="21" t="s">
        <v>1342</v>
      </c>
      <c r="E349" s="19" t="s">
        <v>1048</v>
      </c>
      <c r="F349" s="19" t="s">
        <v>1583</v>
      </c>
      <c r="G349" s="21" t="s">
        <v>1049</v>
      </c>
      <c r="H349" s="19" t="s">
        <v>1353</v>
      </c>
      <c r="I349" s="19" t="str">
        <f t="shared" si="5"/>
        <v>kg s-1</v>
      </c>
      <c r="J349" s="20" t="s">
        <v>2607</v>
      </c>
      <c r="K349" s="19" t="s">
        <v>3068</v>
      </c>
    </row>
    <row r="350" spans="1:11" ht="14">
      <c r="A350" s="14" t="s">
        <v>2918</v>
      </c>
      <c r="B350" s="15" t="s">
        <v>2768</v>
      </c>
      <c r="C350" s="16">
        <v>2</v>
      </c>
      <c r="D350" s="17" t="s">
        <v>812</v>
      </c>
      <c r="E350" s="15" t="s">
        <v>997</v>
      </c>
      <c r="F350" s="15" t="s">
        <v>1583</v>
      </c>
      <c r="G350" s="17" t="s">
        <v>998</v>
      </c>
      <c r="H350" s="15" t="s">
        <v>819</v>
      </c>
      <c r="I350" s="15" t="str">
        <f t="shared" si="5"/>
        <v>kg s-1</v>
      </c>
      <c r="J350" s="16" t="s">
        <v>1380</v>
      </c>
      <c r="K350" s="15" t="s">
        <v>820</v>
      </c>
    </row>
    <row r="351" spans="1:11" ht="14">
      <c r="A351" s="18" t="s">
        <v>2918</v>
      </c>
      <c r="B351" s="19" t="s">
        <v>2768</v>
      </c>
      <c r="C351" s="20">
        <v>3</v>
      </c>
      <c r="D351" s="21" t="s">
        <v>1004</v>
      </c>
      <c r="E351" s="19" t="s">
        <v>1161</v>
      </c>
      <c r="F351" s="19" t="s">
        <v>1583</v>
      </c>
      <c r="G351" s="21" t="s">
        <v>998</v>
      </c>
      <c r="H351" s="19" t="s">
        <v>1162</v>
      </c>
      <c r="I351" s="19" t="str">
        <f t="shared" si="5"/>
        <v>kg s-1</v>
      </c>
      <c r="J351" s="20" t="s">
        <v>1380</v>
      </c>
      <c r="K351" s="19" t="s">
        <v>820</v>
      </c>
    </row>
    <row r="352" spans="1:11" ht="14">
      <c r="A352" s="14" t="s">
        <v>2918</v>
      </c>
      <c r="B352" s="15" t="s">
        <v>2768</v>
      </c>
      <c r="C352" s="16">
        <v>2</v>
      </c>
      <c r="D352" s="17" t="s">
        <v>1163</v>
      </c>
      <c r="E352" s="15" t="s">
        <v>997</v>
      </c>
      <c r="F352" s="15" t="s">
        <v>1583</v>
      </c>
      <c r="G352" s="17" t="s">
        <v>998</v>
      </c>
      <c r="H352" s="15" t="s">
        <v>819</v>
      </c>
      <c r="I352" s="15" t="str">
        <f t="shared" si="5"/>
        <v>kg s-1</v>
      </c>
      <c r="J352" s="16" t="s">
        <v>1380</v>
      </c>
      <c r="K352" s="15" t="s">
        <v>1164</v>
      </c>
    </row>
    <row r="353" spans="1:11" ht="14">
      <c r="A353" s="18" t="s">
        <v>2918</v>
      </c>
      <c r="B353" s="19" t="s">
        <v>2768</v>
      </c>
      <c r="C353" s="20">
        <v>3</v>
      </c>
      <c r="D353" s="21" t="s">
        <v>1165</v>
      </c>
      <c r="E353" s="19" t="s">
        <v>1161</v>
      </c>
      <c r="F353" s="19" t="s">
        <v>1583</v>
      </c>
      <c r="G353" s="21" t="s">
        <v>998</v>
      </c>
      <c r="H353" s="19" t="s">
        <v>1162</v>
      </c>
      <c r="I353" s="19" t="str">
        <f t="shared" si="5"/>
        <v>kg s-1</v>
      </c>
      <c r="J353" s="20" t="s">
        <v>1380</v>
      </c>
      <c r="K353" s="19" t="s">
        <v>1164</v>
      </c>
    </row>
    <row r="354" spans="1:11" ht="14">
      <c r="A354" s="14" t="s">
        <v>2918</v>
      </c>
      <c r="B354" s="15" t="s">
        <v>2768</v>
      </c>
      <c r="C354" s="16">
        <v>2</v>
      </c>
      <c r="D354" s="17" t="s">
        <v>1166</v>
      </c>
      <c r="E354" s="15" t="s">
        <v>1014</v>
      </c>
      <c r="F354" s="15" t="s">
        <v>1583</v>
      </c>
      <c r="G354" s="17" t="s">
        <v>998</v>
      </c>
      <c r="H354" s="15" t="s">
        <v>1015</v>
      </c>
      <c r="I354" s="15" t="str">
        <f t="shared" si="5"/>
        <v>kg s-1</v>
      </c>
      <c r="J354" s="16" t="s">
        <v>1380</v>
      </c>
      <c r="K354" s="15" t="s">
        <v>820</v>
      </c>
    </row>
    <row r="355" spans="1:11" ht="14">
      <c r="A355" s="18" t="s">
        <v>2918</v>
      </c>
      <c r="B355" s="19" t="s">
        <v>2768</v>
      </c>
      <c r="C355" s="20">
        <v>3</v>
      </c>
      <c r="D355" s="21" t="s">
        <v>1016</v>
      </c>
      <c r="E355" s="19" t="s">
        <v>1169</v>
      </c>
      <c r="F355" s="19" t="s">
        <v>1583</v>
      </c>
      <c r="G355" s="21" t="s">
        <v>998</v>
      </c>
      <c r="H355" s="19" t="s">
        <v>1328</v>
      </c>
      <c r="I355" s="19" t="str">
        <f t="shared" si="5"/>
        <v>kg s-1</v>
      </c>
      <c r="J355" s="20" t="s">
        <v>1380</v>
      </c>
      <c r="K355" s="19" t="s">
        <v>820</v>
      </c>
    </row>
    <row r="356" spans="1:11" ht="14">
      <c r="A356" s="14" t="s">
        <v>2918</v>
      </c>
      <c r="B356" s="15" t="s">
        <v>2768</v>
      </c>
      <c r="C356" s="16">
        <v>2</v>
      </c>
      <c r="D356" s="17" t="s">
        <v>1172</v>
      </c>
      <c r="E356" s="15" t="s">
        <v>1014</v>
      </c>
      <c r="F356" s="15" t="s">
        <v>1583</v>
      </c>
      <c r="G356" s="17" t="s">
        <v>998</v>
      </c>
      <c r="H356" s="15" t="s">
        <v>1015</v>
      </c>
      <c r="I356" s="15" t="str">
        <f t="shared" si="5"/>
        <v>kg s-1</v>
      </c>
      <c r="J356" s="16" t="s">
        <v>1380</v>
      </c>
      <c r="K356" s="15" t="s">
        <v>1164</v>
      </c>
    </row>
    <row r="357" spans="1:11" ht="14">
      <c r="A357" s="18" t="s">
        <v>2918</v>
      </c>
      <c r="B357" s="19" t="s">
        <v>2768</v>
      </c>
      <c r="C357" s="20">
        <v>3</v>
      </c>
      <c r="D357" s="21" t="s">
        <v>1173</v>
      </c>
      <c r="E357" s="19" t="s">
        <v>1169</v>
      </c>
      <c r="F357" s="19" t="s">
        <v>1583</v>
      </c>
      <c r="G357" s="21" t="s">
        <v>998</v>
      </c>
      <c r="H357" s="19" t="s">
        <v>1328</v>
      </c>
      <c r="I357" s="19" t="str">
        <f t="shared" si="5"/>
        <v>kg s-1</v>
      </c>
      <c r="J357" s="20" t="s">
        <v>1380</v>
      </c>
      <c r="K357" s="19" t="s">
        <v>1164</v>
      </c>
    </row>
    <row r="358" spans="1:11">
      <c r="A358" s="14" t="s">
        <v>2965</v>
      </c>
      <c r="B358" s="15" t="s">
        <v>2440</v>
      </c>
      <c r="C358" s="16">
        <v>1</v>
      </c>
      <c r="D358" s="17" t="s">
        <v>2585</v>
      </c>
      <c r="E358" s="15" t="s">
        <v>2476</v>
      </c>
      <c r="F358" s="27" t="s">
        <v>2560</v>
      </c>
      <c r="G358" s="22" t="s">
        <v>3045</v>
      </c>
      <c r="H358" s="15" t="s">
        <v>2484</v>
      </c>
      <c r="I358" s="15" t="str">
        <f t="shared" si="5"/>
        <v>1e-9</v>
      </c>
      <c r="J358" s="16" t="s">
        <v>2607</v>
      </c>
      <c r="K358" s="15" t="s">
        <v>2445</v>
      </c>
    </row>
    <row r="359" spans="1:11" ht="14">
      <c r="A359" s="14" t="s">
        <v>1670</v>
      </c>
      <c r="B359" s="15" t="s">
        <v>1821</v>
      </c>
      <c r="C359" s="16">
        <v>1</v>
      </c>
      <c r="D359" s="17" t="s">
        <v>1220</v>
      </c>
      <c r="E359" s="15" t="s">
        <v>1373</v>
      </c>
      <c r="F359" s="15" t="s">
        <v>1221</v>
      </c>
      <c r="G359" s="22" t="s">
        <v>3045</v>
      </c>
      <c r="H359" s="23" t="s">
        <v>1222</v>
      </c>
      <c r="I359" s="15" t="str">
        <f t="shared" si="5"/>
        <v>mol N m-3</v>
      </c>
      <c r="J359" s="16" t="s">
        <v>1887</v>
      </c>
      <c r="K359" s="15" t="s">
        <v>1685</v>
      </c>
    </row>
    <row r="360" spans="1:11" ht="14">
      <c r="A360" s="18" t="s">
        <v>3055</v>
      </c>
      <c r="B360" s="19" t="s">
        <v>2915</v>
      </c>
      <c r="C360" s="20">
        <v>1</v>
      </c>
      <c r="D360" s="21" t="s">
        <v>2210</v>
      </c>
      <c r="E360" s="19" t="s">
        <v>2099</v>
      </c>
      <c r="F360" s="19" t="s">
        <v>2795</v>
      </c>
      <c r="G360" s="22" t="s">
        <v>3045</v>
      </c>
      <c r="H360" s="28" t="s">
        <v>2103</v>
      </c>
      <c r="I360" s="19" t="str">
        <f t="shared" si="5"/>
        <v>kg C m-2 s-1</v>
      </c>
      <c r="J360" s="20" t="s">
        <v>2230</v>
      </c>
      <c r="K360" s="19" t="s">
        <v>3068</v>
      </c>
    </row>
    <row r="361" spans="1:11" ht="14">
      <c r="A361" s="18" t="s">
        <v>1670</v>
      </c>
      <c r="B361" s="19" t="s">
        <v>1821</v>
      </c>
      <c r="C361" s="20">
        <v>2</v>
      </c>
      <c r="D361" s="21" t="s">
        <v>1223</v>
      </c>
      <c r="E361" s="19" t="s">
        <v>1639</v>
      </c>
      <c r="F361" s="19" t="s">
        <v>1221</v>
      </c>
      <c r="G361" s="22" t="s">
        <v>3045</v>
      </c>
      <c r="H361" s="28" t="s">
        <v>1374</v>
      </c>
      <c r="I361" s="19" t="str">
        <f t="shared" si="5"/>
        <v>mol N m-3</v>
      </c>
      <c r="J361" s="20" t="s">
        <v>1887</v>
      </c>
      <c r="K361" s="19" t="s">
        <v>1685</v>
      </c>
    </row>
    <row r="362" spans="1:11" ht="14">
      <c r="A362" s="17" t="s">
        <v>3048</v>
      </c>
      <c r="B362" s="15" t="s">
        <v>2601</v>
      </c>
      <c r="C362" s="16">
        <v>3</v>
      </c>
      <c r="D362" s="17" t="s">
        <v>2661</v>
      </c>
      <c r="E362" s="15" t="s">
        <v>2550</v>
      </c>
      <c r="F362" s="15" t="s">
        <v>2862</v>
      </c>
      <c r="G362" s="22" t="s">
        <v>3045</v>
      </c>
      <c r="H362" s="17" t="s">
        <v>2547</v>
      </c>
      <c r="I362" s="15" t="str">
        <f t="shared" si="5"/>
        <v>kg m-2</v>
      </c>
      <c r="J362" s="16" t="s">
        <v>2607</v>
      </c>
      <c r="K362" s="15" t="s">
        <v>3068</v>
      </c>
    </row>
    <row r="363" spans="1:11" ht="14">
      <c r="A363" s="21" t="s">
        <v>3048</v>
      </c>
      <c r="B363" s="19" t="s">
        <v>2601</v>
      </c>
      <c r="C363" s="20">
        <v>1</v>
      </c>
      <c r="D363" s="21" t="s">
        <v>2548</v>
      </c>
      <c r="E363" s="19" t="s">
        <v>2549</v>
      </c>
      <c r="F363" s="19" t="s">
        <v>2862</v>
      </c>
      <c r="G363" s="22" t="s">
        <v>3045</v>
      </c>
      <c r="H363" s="21" t="s">
        <v>2441</v>
      </c>
      <c r="I363" s="19" t="str">
        <f t="shared" si="5"/>
        <v>kg m-2</v>
      </c>
      <c r="J363" s="20" t="s">
        <v>2607</v>
      </c>
      <c r="K363" s="19" t="s">
        <v>3068</v>
      </c>
    </row>
    <row r="364" spans="1:11" ht="14">
      <c r="A364" s="14" t="s">
        <v>3055</v>
      </c>
      <c r="B364" s="15" t="s">
        <v>2915</v>
      </c>
      <c r="C364" s="16">
        <v>1</v>
      </c>
      <c r="D364" s="17" t="s">
        <v>2104</v>
      </c>
      <c r="E364" s="15" t="s">
        <v>2114</v>
      </c>
      <c r="F364" s="15" t="s">
        <v>2795</v>
      </c>
      <c r="G364" s="22" t="s">
        <v>3045</v>
      </c>
      <c r="H364" s="23" t="s">
        <v>2115</v>
      </c>
      <c r="I364" s="15" t="str">
        <f t="shared" si="5"/>
        <v>kg C m-2 s-1</v>
      </c>
      <c r="J364" s="16" t="s">
        <v>2230</v>
      </c>
      <c r="K364" s="15" t="s">
        <v>3068</v>
      </c>
    </row>
    <row r="365" spans="1:11" ht="14">
      <c r="A365" s="18" t="s">
        <v>3055</v>
      </c>
      <c r="B365" s="19" t="s">
        <v>2915</v>
      </c>
      <c r="C365" s="20">
        <v>2</v>
      </c>
      <c r="D365" s="21" t="s">
        <v>2105</v>
      </c>
      <c r="E365" s="19" t="s">
        <v>1646</v>
      </c>
      <c r="F365" s="19" t="s">
        <v>2795</v>
      </c>
      <c r="G365" s="22" t="s">
        <v>3045</v>
      </c>
      <c r="H365" s="28" t="s">
        <v>2163</v>
      </c>
      <c r="I365" s="19" t="str">
        <f t="shared" si="5"/>
        <v>kg C m-2 s-1</v>
      </c>
      <c r="J365" s="20" t="s">
        <v>2230</v>
      </c>
      <c r="K365" s="19" t="s">
        <v>3068</v>
      </c>
    </row>
    <row r="366" spans="1:11" ht="14">
      <c r="A366" s="14" t="s">
        <v>3055</v>
      </c>
      <c r="B366" s="15" t="s">
        <v>2915</v>
      </c>
      <c r="C366" s="16">
        <v>2</v>
      </c>
      <c r="D366" s="17" t="s">
        <v>1647</v>
      </c>
      <c r="E366" s="15" t="s">
        <v>1762</v>
      </c>
      <c r="F366" s="15" t="s">
        <v>2795</v>
      </c>
      <c r="G366" s="22" t="s">
        <v>3045</v>
      </c>
      <c r="H366" s="23" t="s">
        <v>2163</v>
      </c>
      <c r="I366" s="15" t="str">
        <f t="shared" si="5"/>
        <v>kg C m-2 s-1</v>
      </c>
      <c r="J366" s="16" t="s">
        <v>2230</v>
      </c>
      <c r="K366" s="15" t="s">
        <v>3068</v>
      </c>
    </row>
    <row r="367" spans="1:11" ht="14">
      <c r="A367" s="18" t="s">
        <v>3055</v>
      </c>
      <c r="B367" s="19" t="s">
        <v>2915</v>
      </c>
      <c r="C367" s="20">
        <v>2</v>
      </c>
      <c r="D367" s="21" t="s">
        <v>1763</v>
      </c>
      <c r="E367" s="19" t="s">
        <v>1759</v>
      </c>
      <c r="F367" s="19" t="s">
        <v>2795</v>
      </c>
      <c r="G367" s="22" t="s">
        <v>3045</v>
      </c>
      <c r="H367" s="28" t="s">
        <v>2163</v>
      </c>
      <c r="I367" s="19" t="str">
        <f t="shared" si="5"/>
        <v>kg C m-2 s-1</v>
      </c>
      <c r="J367" s="20" t="s">
        <v>2230</v>
      </c>
      <c r="K367" s="19" t="s">
        <v>3068</v>
      </c>
    </row>
    <row r="368" spans="1:11" ht="14">
      <c r="A368" s="14" t="s">
        <v>1670</v>
      </c>
      <c r="B368" s="15" t="s">
        <v>1821</v>
      </c>
      <c r="C368" s="16">
        <v>1</v>
      </c>
      <c r="D368" s="17" t="s">
        <v>1375</v>
      </c>
      <c r="E368" s="15" t="s">
        <v>1376</v>
      </c>
      <c r="F368" s="27" t="s">
        <v>1695</v>
      </c>
      <c r="G368" s="22" t="s">
        <v>3045</v>
      </c>
      <c r="H368" s="23" t="s">
        <v>1377</v>
      </c>
      <c r="I368" s="15" t="str">
        <f t="shared" si="5"/>
        <v>mol O2 m-3</v>
      </c>
      <c r="J368" s="16" t="s">
        <v>1887</v>
      </c>
      <c r="K368" s="15" t="s">
        <v>1685</v>
      </c>
    </row>
    <row r="369" spans="1:11" ht="14">
      <c r="A369" s="14" t="s">
        <v>2918</v>
      </c>
      <c r="B369" s="15" t="s">
        <v>1821</v>
      </c>
      <c r="C369" s="16">
        <v>3</v>
      </c>
      <c r="D369" s="17" t="s">
        <v>1922</v>
      </c>
      <c r="E369" s="15" t="s">
        <v>1694</v>
      </c>
      <c r="F369" s="15" t="s">
        <v>1695</v>
      </c>
      <c r="G369" s="22" t="s">
        <v>3045</v>
      </c>
      <c r="H369" s="23" t="s">
        <v>1805</v>
      </c>
      <c r="I369" s="15" t="str">
        <f t="shared" si="5"/>
        <v>mol O2 m-3</v>
      </c>
      <c r="J369" s="16" t="s">
        <v>1887</v>
      </c>
      <c r="K369" s="15" t="s">
        <v>3068</v>
      </c>
    </row>
    <row r="370" spans="1:11" ht="14">
      <c r="A370" s="17" t="s">
        <v>3048</v>
      </c>
      <c r="B370" s="15" t="s">
        <v>2601</v>
      </c>
      <c r="C370" s="16">
        <v>1</v>
      </c>
      <c r="D370" s="17" t="s">
        <v>2442</v>
      </c>
      <c r="E370" s="15" t="s">
        <v>2443</v>
      </c>
      <c r="F370" s="15" t="s">
        <v>2862</v>
      </c>
      <c r="G370" s="22" t="s">
        <v>3045</v>
      </c>
      <c r="H370" s="17" t="s">
        <v>2554</v>
      </c>
      <c r="I370" s="15" t="str">
        <f t="shared" si="5"/>
        <v>kg m-2</v>
      </c>
      <c r="J370" s="16" t="s">
        <v>2607</v>
      </c>
      <c r="K370" s="15" t="s">
        <v>3068</v>
      </c>
    </row>
    <row r="371" spans="1:11">
      <c r="A371" s="21" t="s">
        <v>3048</v>
      </c>
      <c r="B371" s="19" t="s">
        <v>2601</v>
      </c>
      <c r="C371" s="20">
        <v>1</v>
      </c>
      <c r="D371" s="21" t="s">
        <v>2555</v>
      </c>
      <c r="E371" s="19" t="s">
        <v>2556</v>
      </c>
      <c r="F371" s="19">
        <v>1</v>
      </c>
      <c r="G371" s="22" t="s">
        <v>3045</v>
      </c>
      <c r="H371" s="24" t="s">
        <v>2557</v>
      </c>
      <c r="I371" s="19">
        <f t="shared" si="5"/>
        <v>1</v>
      </c>
      <c r="J371" s="20" t="s">
        <v>2607</v>
      </c>
      <c r="K371" s="19" t="s">
        <v>3068</v>
      </c>
    </row>
    <row r="372" spans="1:11">
      <c r="A372" s="17" t="s">
        <v>3048</v>
      </c>
      <c r="B372" s="15" t="s">
        <v>2601</v>
      </c>
      <c r="C372" s="16">
        <v>1</v>
      </c>
      <c r="D372" s="17" t="s">
        <v>2558</v>
      </c>
      <c r="E372" s="15" t="s">
        <v>2672</v>
      </c>
      <c r="F372" s="15">
        <v>1</v>
      </c>
      <c r="G372" s="22" t="s">
        <v>3045</v>
      </c>
      <c r="H372" s="25" t="s">
        <v>2746</v>
      </c>
      <c r="I372" s="15">
        <f t="shared" si="5"/>
        <v>1</v>
      </c>
      <c r="J372" s="16" t="s">
        <v>2607</v>
      </c>
      <c r="K372" s="15" t="s">
        <v>3068</v>
      </c>
    </row>
    <row r="373" spans="1:11">
      <c r="A373" s="21" t="s">
        <v>3048</v>
      </c>
      <c r="B373" s="19" t="s">
        <v>2601</v>
      </c>
      <c r="C373" s="20">
        <v>2</v>
      </c>
      <c r="D373" s="21" t="s">
        <v>2747</v>
      </c>
      <c r="E373" s="19" t="s">
        <v>2748</v>
      </c>
      <c r="F373" s="19">
        <v>1</v>
      </c>
      <c r="G373" s="22" t="s">
        <v>3045</v>
      </c>
      <c r="H373" s="24" t="s">
        <v>2557</v>
      </c>
      <c r="I373" s="19">
        <f t="shared" si="5"/>
        <v>1</v>
      </c>
      <c r="J373" s="20" t="s">
        <v>2607</v>
      </c>
      <c r="K373" s="19" t="s">
        <v>3068</v>
      </c>
    </row>
    <row r="374" spans="1:11">
      <c r="A374" s="18" t="s">
        <v>2918</v>
      </c>
      <c r="B374" s="19" t="s">
        <v>2768</v>
      </c>
      <c r="C374" s="20">
        <v>3</v>
      </c>
      <c r="D374" s="21" t="s">
        <v>1569</v>
      </c>
      <c r="E374" s="19" t="s">
        <v>1699</v>
      </c>
      <c r="F374" s="19" t="s">
        <v>1559</v>
      </c>
      <c r="G374" s="22" t="s">
        <v>3045</v>
      </c>
      <c r="H374" s="19" t="s">
        <v>1700</v>
      </c>
      <c r="I374" s="19" t="str">
        <f t="shared" si="5"/>
        <v xml:space="preserve">m </v>
      </c>
      <c r="J374" s="20" t="s">
        <v>1701</v>
      </c>
      <c r="K374" s="19" t="s">
        <v>3068</v>
      </c>
    </row>
    <row r="375" spans="1:11">
      <c r="A375" s="14" t="s">
        <v>2918</v>
      </c>
      <c r="B375" s="15" t="s">
        <v>2768</v>
      </c>
      <c r="C375" s="16">
        <v>3</v>
      </c>
      <c r="D375" s="17" t="s">
        <v>1702</v>
      </c>
      <c r="E375" s="15" t="s">
        <v>1442</v>
      </c>
      <c r="F375" s="15" t="s">
        <v>1559</v>
      </c>
      <c r="G375" s="22" t="s">
        <v>3045</v>
      </c>
      <c r="H375" s="15" t="s">
        <v>1700</v>
      </c>
      <c r="I375" s="15" t="str">
        <f t="shared" si="5"/>
        <v xml:space="preserve">m </v>
      </c>
      <c r="J375" s="16" t="s">
        <v>2205</v>
      </c>
      <c r="K375" s="15" t="s">
        <v>3068</v>
      </c>
    </row>
    <row r="376" spans="1:11" ht="14">
      <c r="A376" s="18" t="s">
        <v>1670</v>
      </c>
      <c r="B376" s="19" t="s">
        <v>1821</v>
      </c>
      <c r="C376" s="20">
        <v>3</v>
      </c>
      <c r="D376" s="21" t="s">
        <v>1378</v>
      </c>
      <c r="E376" s="19" t="s">
        <v>1234</v>
      </c>
      <c r="F376" s="19" t="s">
        <v>1420</v>
      </c>
      <c r="G376" s="22" t="s">
        <v>3045</v>
      </c>
      <c r="H376" s="28" t="s">
        <v>1228</v>
      </c>
      <c r="I376" s="19" t="str">
        <f t="shared" si="5"/>
        <v>mol C m-3 s-1</v>
      </c>
      <c r="J376" s="20" t="s">
        <v>1887</v>
      </c>
      <c r="K376" s="19" t="s">
        <v>1685</v>
      </c>
    </row>
    <row r="377" spans="1:11">
      <c r="A377" s="21" t="s">
        <v>2916</v>
      </c>
      <c r="B377" s="19" t="s">
        <v>2920</v>
      </c>
      <c r="C377" s="20">
        <v>1</v>
      </c>
      <c r="D377" s="21" t="s">
        <v>2527</v>
      </c>
      <c r="E377" s="19" t="s">
        <v>2415</v>
      </c>
      <c r="F377" s="19">
        <v>1</v>
      </c>
      <c r="G377" s="22" t="s">
        <v>3045</v>
      </c>
      <c r="H377" s="28" t="s">
        <v>2416</v>
      </c>
      <c r="I377" s="19">
        <f t="shared" si="5"/>
        <v>1</v>
      </c>
      <c r="J377" s="20"/>
      <c r="K377" s="19" t="s">
        <v>2417</v>
      </c>
    </row>
    <row r="378" spans="1:11">
      <c r="A378" s="17" t="s">
        <v>2381</v>
      </c>
      <c r="B378" s="15" t="s">
        <v>2920</v>
      </c>
      <c r="C378" s="16">
        <v>1</v>
      </c>
      <c r="D378" s="17" t="s">
        <v>2527</v>
      </c>
      <c r="E378" s="15" t="s">
        <v>2405</v>
      </c>
      <c r="F378" s="15">
        <v>1</v>
      </c>
      <c r="G378" s="22" t="s">
        <v>3045</v>
      </c>
      <c r="H378" s="23" t="s">
        <v>2416</v>
      </c>
      <c r="I378" s="15">
        <f t="shared" si="5"/>
        <v>1</v>
      </c>
      <c r="J378" s="16" t="s">
        <v>2607</v>
      </c>
      <c r="K378" s="15" t="s">
        <v>2283</v>
      </c>
    </row>
    <row r="379" spans="1:11">
      <c r="A379" s="21" t="s">
        <v>2079</v>
      </c>
      <c r="B379" s="19" t="s">
        <v>2920</v>
      </c>
      <c r="C379" s="20">
        <v>1</v>
      </c>
      <c r="D379" s="21" t="s">
        <v>2527</v>
      </c>
      <c r="E379" s="19" t="s">
        <v>2415</v>
      </c>
      <c r="F379" s="19">
        <v>1</v>
      </c>
      <c r="G379" s="22" t="s">
        <v>3045</v>
      </c>
      <c r="H379" s="28" t="s">
        <v>2416</v>
      </c>
      <c r="I379" s="19">
        <f t="shared" si="5"/>
        <v>1</v>
      </c>
      <c r="J379" s="20" t="s">
        <v>2607</v>
      </c>
      <c r="K379" s="19" t="s">
        <v>2283</v>
      </c>
    </row>
    <row r="380" spans="1:11">
      <c r="A380" s="17" t="s">
        <v>2966</v>
      </c>
      <c r="B380" s="15" t="s">
        <v>2920</v>
      </c>
      <c r="C380" s="16">
        <v>1</v>
      </c>
      <c r="D380" s="17" t="s">
        <v>2370</v>
      </c>
      <c r="E380" s="15" t="s">
        <v>2415</v>
      </c>
      <c r="F380" s="15">
        <v>1</v>
      </c>
      <c r="G380" s="22" t="s">
        <v>3045</v>
      </c>
      <c r="H380" s="23" t="s">
        <v>2371</v>
      </c>
      <c r="I380" s="15">
        <f t="shared" si="5"/>
        <v>1</v>
      </c>
      <c r="J380" s="16" t="s">
        <v>2607</v>
      </c>
      <c r="K380" s="15" t="s">
        <v>2283</v>
      </c>
    </row>
    <row r="381" spans="1:11">
      <c r="A381" s="14" t="s">
        <v>3055</v>
      </c>
      <c r="B381" s="15" t="s">
        <v>2915</v>
      </c>
      <c r="C381" s="16">
        <v>1</v>
      </c>
      <c r="D381" s="17" t="s">
        <v>1760</v>
      </c>
      <c r="E381" s="15" t="s">
        <v>1761</v>
      </c>
      <c r="F381" s="15" t="s">
        <v>2856</v>
      </c>
      <c r="G381" s="22" t="s">
        <v>3045</v>
      </c>
      <c r="H381" s="23" t="s">
        <v>2213</v>
      </c>
      <c r="I381" s="15" t="str">
        <f t="shared" si="5"/>
        <v>%</v>
      </c>
      <c r="J381" s="16" t="s">
        <v>2607</v>
      </c>
      <c r="K381" s="15" t="s">
        <v>3068</v>
      </c>
    </row>
    <row r="382" spans="1:11" ht="14">
      <c r="A382" s="14" t="s">
        <v>1670</v>
      </c>
      <c r="B382" s="15" t="s">
        <v>1821</v>
      </c>
      <c r="C382" s="16">
        <v>3</v>
      </c>
      <c r="D382" s="17" t="s">
        <v>1229</v>
      </c>
      <c r="E382" s="15" t="s">
        <v>1230</v>
      </c>
      <c r="F382" s="15" t="s">
        <v>1567</v>
      </c>
      <c r="G382" s="22" t="s">
        <v>3045</v>
      </c>
      <c r="H382" s="23" t="s">
        <v>1231</v>
      </c>
      <c r="I382" s="15" t="str">
        <f t="shared" si="5"/>
        <v>mol Fe m-3 s-1</v>
      </c>
      <c r="J382" s="16" t="s">
        <v>1887</v>
      </c>
      <c r="K382" s="15" t="s">
        <v>1685</v>
      </c>
    </row>
    <row r="383" spans="1:11">
      <c r="A383" s="18" t="s">
        <v>2918</v>
      </c>
      <c r="B383" s="19" t="s">
        <v>2768</v>
      </c>
      <c r="C383" s="20">
        <v>1</v>
      </c>
      <c r="D383" s="21" t="s">
        <v>1443</v>
      </c>
      <c r="E383" s="19" t="s">
        <v>1449</v>
      </c>
      <c r="F383" s="19" t="s">
        <v>1450</v>
      </c>
      <c r="G383" s="22" t="s">
        <v>3045</v>
      </c>
      <c r="H383" s="19" t="s">
        <v>1453</v>
      </c>
      <c r="I383" s="19" t="str">
        <f t="shared" si="5"/>
        <v xml:space="preserve">dbar </v>
      </c>
      <c r="J383" s="20" t="s">
        <v>2607</v>
      </c>
      <c r="K383" s="19" t="s">
        <v>3068</v>
      </c>
    </row>
    <row r="384" spans="1:11" ht="14">
      <c r="A384" s="18" t="s">
        <v>1670</v>
      </c>
      <c r="B384" s="19" t="s">
        <v>1821</v>
      </c>
      <c r="C384" s="20">
        <v>3</v>
      </c>
      <c r="D384" s="21" t="s">
        <v>1232</v>
      </c>
      <c r="E384" s="19" t="s">
        <v>910</v>
      </c>
      <c r="F384" s="19" t="s">
        <v>1571</v>
      </c>
      <c r="G384" s="22" t="s">
        <v>3045</v>
      </c>
      <c r="H384" s="28" t="s">
        <v>911</v>
      </c>
      <c r="I384" s="19" t="str">
        <f t="shared" si="5"/>
        <v>mol Si m-3 s-1</v>
      </c>
      <c r="J384" s="20" t="s">
        <v>1887</v>
      </c>
      <c r="K384" s="19" t="s">
        <v>1685</v>
      </c>
    </row>
    <row r="385" spans="1:11" ht="14">
      <c r="A385" s="14" t="s">
        <v>1670</v>
      </c>
      <c r="B385" s="15" t="s">
        <v>1821</v>
      </c>
      <c r="C385" s="16">
        <v>3</v>
      </c>
      <c r="D385" s="17" t="s">
        <v>1083</v>
      </c>
      <c r="E385" s="15" t="s">
        <v>1659</v>
      </c>
      <c r="F385" s="15" t="s">
        <v>1420</v>
      </c>
      <c r="G385" s="22" t="s">
        <v>3045</v>
      </c>
      <c r="H385" s="23" t="s">
        <v>1084</v>
      </c>
      <c r="I385" s="15" t="str">
        <f t="shared" si="5"/>
        <v>mol C m-3 s-1</v>
      </c>
      <c r="J385" s="16" t="s">
        <v>1887</v>
      </c>
      <c r="K385" s="15" t="s">
        <v>1685</v>
      </c>
    </row>
    <row r="386" spans="1:11">
      <c r="A386" s="21" t="s">
        <v>2966</v>
      </c>
      <c r="B386" s="19" t="s">
        <v>2920</v>
      </c>
      <c r="C386" s="20">
        <v>1</v>
      </c>
      <c r="D386" s="21" t="s">
        <v>2284</v>
      </c>
      <c r="E386" s="19" t="s">
        <v>2447</v>
      </c>
      <c r="F386" s="19" t="s">
        <v>2914</v>
      </c>
      <c r="G386" s="22" t="s">
        <v>3045</v>
      </c>
      <c r="H386" s="28" t="s">
        <v>2448</v>
      </c>
      <c r="I386" s="19" t="str">
        <f t="shared" si="5"/>
        <v>Pa</v>
      </c>
      <c r="J386" s="20" t="s">
        <v>2607</v>
      </c>
      <c r="K386" s="19" t="s">
        <v>3068</v>
      </c>
    </row>
    <row r="387" spans="1:11">
      <c r="A387" s="17" t="s">
        <v>2966</v>
      </c>
      <c r="B387" s="15" t="s">
        <v>2920</v>
      </c>
      <c r="C387" s="16">
        <v>1</v>
      </c>
      <c r="D387" s="17" t="s">
        <v>2285</v>
      </c>
      <c r="E387" s="15" t="s">
        <v>2450</v>
      </c>
      <c r="F387" s="15" t="s">
        <v>2914</v>
      </c>
      <c r="G387" s="22" t="s">
        <v>3045</v>
      </c>
      <c r="H387" s="23" t="s">
        <v>2451</v>
      </c>
      <c r="I387" s="15" t="str">
        <f t="shared" si="5"/>
        <v>Pa</v>
      </c>
      <c r="J387" s="16" t="s">
        <v>2607</v>
      </c>
      <c r="K387" s="15" t="s">
        <v>3068</v>
      </c>
    </row>
    <row r="388" spans="1:11">
      <c r="A388" s="21" t="s">
        <v>2966</v>
      </c>
      <c r="B388" s="19" t="s">
        <v>2920</v>
      </c>
      <c r="C388" s="20">
        <v>1</v>
      </c>
      <c r="D388" s="21" t="s">
        <v>2286</v>
      </c>
      <c r="E388" s="19" t="s">
        <v>2287</v>
      </c>
      <c r="F388" s="19" t="s">
        <v>2288</v>
      </c>
      <c r="G388" s="22" t="s">
        <v>3045</v>
      </c>
      <c r="H388" s="28" t="s">
        <v>2289</v>
      </c>
      <c r="I388" s="19" t="str">
        <f t="shared" si="5"/>
        <v xml:space="preserve">Pa </v>
      </c>
      <c r="J388" s="20" t="s">
        <v>2607</v>
      </c>
      <c r="K388" s="19" t="s">
        <v>3068</v>
      </c>
    </row>
    <row r="389" spans="1:11" ht="14">
      <c r="A389" s="18" t="s">
        <v>1670</v>
      </c>
      <c r="B389" s="19" t="s">
        <v>1821</v>
      </c>
      <c r="C389" s="20">
        <v>3</v>
      </c>
      <c r="D389" s="21" t="s">
        <v>1085</v>
      </c>
      <c r="E389" s="19" t="s">
        <v>1086</v>
      </c>
      <c r="F389" s="19" t="s">
        <v>1420</v>
      </c>
      <c r="G389" s="22" t="s">
        <v>3045</v>
      </c>
      <c r="H389" s="28" t="s">
        <v>1087</v>
      </c>
      <c r="I389" s="19" t="str">
        <f t="shared" si="5"/>
        <v>mol C m-3 s-1</v>
      </c>
      <c r="J389" s="20" t="s">
        <v>1887</v>
      </c>
      <c r="K389" s="19" t="s">
        <v>1685</v>
      </c>
    </row>
    <row r="390" spans="1:11" ht="14">
      <c r="A390" s="18" t="s">
        <v>2109</v>
      </c>
      <c r="B390" s="19" t="s">
        <v>2110</v>
      </c>
      <c r="C390" s="20">
        <v>3</v>
      </c>
      <c r="D390" s="21" t="s">
        <v>2014</v>
      </c>
      <c r="E390" s="19" t="s">
        <v>2015</v>
      </c>
      <c r="F390" s="19" t="s">
        <v>2862</v>
      </c>
      <c r="G390" s="22" t="s">
        <v>3045</v>
      </c>
      <c r="H390" s="28" t="s">
        <v>2016</v>
      </c>
      <c r="I390" s="19" t="str">
        <f t="shared" ref="I390:I453" si="6">F390</f>
        <v>kg m-2</v>
      </c>
      <c r="J390" s="20" t="s">
        <v>2230</v>
      </c>
      <c r="K390" s="19" t="s">
        <v>3068</v>
      </c>
    </row>
    <row r="391" spans="1:11">
      <c r="A391" s="17" t="s">
        <v>2916</v>
      </c>
      <c r="B391" s="15" t="s">
        <v>2920</v>
      </c>
      <c r="C391" s="16">
        <v>2</v>
      </c>
      <c r="D391" s="17" t="s">
        <v>2418</v>
      </c>
      <c r="E391" s="15" t="s">
        <v>2419</v>
      </c>
      <c r="F391" s="15" t="s">
        <v>2914</v>
      </c>
      <c r="G391" s="22" t="s">
        <v>3045</v>
      </c>
      <c r="H391" s="15" t="s">
        <v>2630</v>
      </c>
      <c r="I391" s="15" t="str">
        <f t="shared" si="6"/>
        <v>Pa</v>
      </c>
      <c r="J391" s="16" t="s">
        <v>2828</v>
      </c>
      <c r="K391" s="15" t="s">
        <v>2375</v>
      </c>
    </row>
    <row r="392" spans="1:11">
      <c r="A392" s="17" t="s">
        <v>2966</v>
      </c>
      <c r="B392" s="15" t="s">
        <v>2920</v>
      </c>
      <c r="C392" s="16">
        <v>1</v>
      </c>
      <c r="D392" s="17" t="s">
        <v>2418</v>
      </c>
      <c r="E392" s="15" t="s">
        <v>2373</v>
      </c>
      <c r="F392" s="15" t="s">
        <v>2914</v>
      </c>
      <c r="G392" s="22" t="s">
        <v>3045</v>
      </c>
      <c r="H392" s="23" t="s">
        <v>2377</v>
      </c>
      <c r="I392" s="15" t="str">
        <f t="shared" si="6"/>
        <v>Pa</v>
      </c>
      <c r="J392" s="16" t="s">
        <v>2607</v>
      </c>
      <c r="K392" s="15" t="s">
        <v>2778</v>
      </c>
    </row>
    <row r="393" spans="1:11">
      <c r="A393" s="14" t="s">
        <v>1670</v>
      </c>
      <c r="B393" s="15" t="s">
        <v>1821</v>
      </c>
      <c r="C393" s="16">
        <v>1</v>
      </c>
      <c r="D393" s="17" t="s">
        <v>1088</v>
      </c>
      <c r="E393" s="15" t="s">
        <v>1237</v>
      </c>
      <c r="F393" s="15" t="s">
        <v>3045</v>
      </c>
      <c r="G393" s="22" t="s">
        <v>3045</v>
      </c>
      <c r="H393" s="23" t="s">
        <v>1088</v>
      </c>
      <c r="I393" s="15" t="str">
        <f t="shared" si="6"/>
        <v>?</v>
      </c>
      <c r="J393" s="16" t="s">
        <v>1887</v>
      </c>
      <c r="K393" s="15" t="s">
        <v>1685</v>
      </c>
    </row>
    <row r="394" spans="1:11">
      <c r="A394" s="21" t="s">
        <v>2916</v>
      </c>
      <c r="B394" s="19" t="s">
        <v>2920</v>
      </c>
      <c r="C394" s="20">
        <v>2</v>
      </c>
      <c r="D394" s="21" t="s">
        <v>2631</v>
      </c>
      <c r="E394" s="19" t="s">
        <v>2330</v>
      </c>
      <c r="F394" s="19" t="s">
        <v>2914</v>
      </c>
      <c r="G394" s="22" t="s">
        <v>3045</v>
      </c>
      <c r="H394" s="19" t="s">
        <v>2630</v>
      </c>
      <c r="I394" s="19" t="str">
        <f t="shared" si="6"/>
        <v>Pa</v>
      </c>
      <c r="J394" s="20" t="s">
        <v>2828</v>
      </c>
      <c r="K394" s="19" t="s">
        <v>2423</v>
      </c>
    </row>
    <row r="395" spans="1:11">
      <c r="A395" s="21" t="s">
        <v>2966</v>
      </c>
      <c r="B395" s="19" t="s">
        <v>2920</v>
      </c>
      <c r="C395" s="20">
        <v>1</v>
      </c>
      <c r="D395" s="21" t="s">
        <v>2631</v>
      </c>
      <c r="E395" s="19" t="s">
        <v>2378</v>
      </c>
      <c r="F395" s="19" t="s">
        <v>2914</v>
      </c>
      <c r="G395" s="22" t="s">
        <v>3045</v>
      </c>
      <c r="H395" s="28" t="s">
        <v>2379</v>
      </c>
      <c r="I395" s="19" t="str">
        <f t="shared" si="6"/>
        <v>Pa</v>
      </c>
      <c r="J395" s="20" t="s">
        <v>2607</v>
      </c>
      <c r="K395" s="19" t="s">
        <v>2380</v>
      </c>
    </row>
    <row r="396" spans="1:11" ht="14">
      <c r="A396" s="18" t="s">
        <v>1670</v>
      </c>
      <c r="B396" s="19" t="s">
        <v>1821</v>
      </c>
      <c r="C396" s="20">
        <v>2</v>
      </c>
      <c r="D396" s="21" t="s">
        <v>1238</v>
      </c>
      <c r="E396" s="19" t="s">
        <v>1239</v>
      </c>
      <c r="F396" s="19" t="s">
        <v>1252</v>
      </c>
      <c r="G396" s="22" t="s">
        <v>3045</v>
      </c>
      <c r="H396" s="28" t="s">
        <v>1388</v>
      </c>
      <c r="I396" s="19" t="str">
        <f t="shared" si="6"/>
        <v>mol C m-3</v>
      </c>
      <c r="J396" s="20" t="s">
        <v>1887</v>
      </c>
      <c r="K396" s="19" t="s">
        <v>1685</v>
      </c>
    </row>
    <row r="397" spans="1:11" ht="14">
      <c r="A397" s="14" t="s">
        <v>1670</v>
      </c>
      <c r="B397" s="15" t="s">
        <v>1821</v>
      </c>
      <c r="C397" s="16">
        <v>3</v>
      </c>
      <c r="D397" s="17" t="s">
        <v>1389</v>
      </c>
      <c r="E397" s="15" t="s">
        <v>1390</v>
      </c>
      <c r="F397" s="15" t="s">
        <v>1252</v>
      </c>
      <c r="G397" s="22" t="s">
        <v>3045</v>
      </c>
      <c r="H397" s="23" t="s">
        <v>1391</v>
      </c>
      <c r="I397" s="15" t="str">
        <f t="shared" si="6"/>
        <v>mol C m-3</v>
      </c>
      <c r="J397" s="16" t="s">
        <v>1887</v>
      </c>
      <c r="K397" s="15" t="s">
        <v>1685</v>
      </c>
    </row>
    <row r="398" spans="1:11" ht="14">
      <c r="A398" s="18" t="s">
        <v>1670</v>
      </c>
      <c r="B398" s="19" t="s">
        <v>1821</v>
      </c>
      <c r="C398" s="20">
        <v>3</v>
      </c>
      <c r="D398" s="21" t="s">
        <v>1392</v>
      </c>
      <c r="E398" s="19" t="s">
        <v>1393</v>
      </c>
      <c r="F398" s="19" t="s">
        <v>1252</v>
      </c>
      <c r="G398" s="22" t="s">
        <v>3045</v>
      </c>
      <c r="H398" s="28" t="s">
        <v>1394</v>
      </c>
      <c r="I398" s="19" t="str">
        <f t="shared" si="6"/>
        <v>mol C m-3</v>
      </c>
      <c r="J398" s="20" t="s">
        <v>1887</v>
      </c>
      <c r="K398" s="19" t="s">
        <v>1685</v>
      </c>
    </row>
    <row r="399" spans="1:11" ht="14">
      <c r="A399" s="14" t="s">
        <v>1670</v>
      </c>
      <c r="B399" s="15" t="s">
        <v>1821</v>
      </c>
      <c r="C399" s="16">
        <v>3</v>
      </c>
      <c r="D399" s="17" t="s">
        <v>1395</v>
      </c>
      <c r="E399" s="15" t="s">
        <v>1396</v>
      </c>
      <c r="F399" s="15" t="s">
        <v>1574</v>
      </c>
      <c r="G399" s="22" t="s">
        <v>3045</v>
      </c>
      <c r="H399" s="23" t="s">
        <v>1397</v>
      </c>
      <c r="I399" s="15" t="str">
        <f t="shared" si="6"/>
        <v>mol Fe m-3</v>
      </c>
      <c r="J399" s="16" t="s">
        <v>1887</v>
      </c>
      <c r="K399" s="15" t="s">
        <v>1685</v>
      </c>
    </row>
    <row r="400" spans="1:11" ht="14">
      <c r="A400" s="18" t="s">
        <v>1670</v>
      </c>
      <c r="B400" s="19" t="s">
        <v>1821</v>
      </c>
      <c r="C400" s="20">
        <v>3</v>
      </c>
      <c r="D400" s="21" t="s">
        <v>1537</v>
      </c>
      <c r="E400" s="19" t="s">
        <v>1398</v>
      </c>
      <c r="F400" s="19" t="s">
        <v>1221</v>
      </c>
      <c r="G400" s="22" t="s">
        <v>3045</v>
      </c>
      <c r="H400" s="28" t="s">
        <v>1399</v>
      </c>
      <c r="I400" s="19" t="str">
        <f t="shared" si="6"/>
        <v>mol N m-3</v>
      </c>
      <c r="J400" s="20" t="s">
        <v>1887</v>
      </c>
      <c r="K400" s="19" t="s">
        <v>1685</v>
      </c>
    </row>
    <row r="401" spans="1:11" ht="14">
      <c r="A401" s="14" t="s">
        <v>1670</v>
      </c>
      <c r="B401" s="15" t="s">
        <v>1821</v>
      </c>
      <c r="C401" s="16">
        <v>3</v>
      </c>
      <c r="D401" s="17" t="s">
        <v>1400</v>
      </c>
      <c r="E401" s="15" t="s">
        <v>1401</v>
      </c>
      <c r="F401" s="15" t="s">
        <v>1402</v>
      </c>
      <c r="G401" s="22" t="s">
        <v>3045</v>
      </c>
      <c r="H401" s="23" t="s">
        <v>1543</v>
      </c>
      <c r="I401" s="15" t="str">
        <f t="shared" si="6"/>
        <v>mol P m-3</v>
      </c>
      <c r="J401" s="16" t="s">
        <v>1887</v>
      </c>
      <c r="K401" s="15" t="s">
        <v>1685</v>
      </c>
    </row>
    <row r="402" spans="1:11" ht="14">
      <c r="A402" s="18" t="s">
        <v>1670</v>
      </c>
      <c r="B402" s="19" t="s">
        <v>1821</v>
      </c>
      <c r="C402" s="20">
        <v>3</v>
      </c>
      <c r="D402" s="21" t="s">
        <v>1544</v>
      </c>
      <c r="E402" s="19" t="s">
        <v>1405</v>
      </c>
      <c r="F402" s="19" t="s">
        <v>1420</v>
      </c>
      <c r="G402" s="22" t="s">
        <v>3045</v>
      </c>
      <c r="H402" s="28" t="s">
        <v>1406</v>
      </c>
      <c r="I402" s="19" t="str">
        <f t="shared" si="6"/>
        <v>mol C m-3 s-1</v>
      </c>
      <c r="J402" s="20" t="s">
        <v>1887</v>
      </c>
      <c r="K402" s="19" t="s">
        <v>1685</v>
      </c>
    </row>
    <row r="403" spans="1:11" ht="14">
      <c r="A403" s="14" t="s">
        <v>1670</v>
      </c>
      <c r="B403" s="15" t="s">
        <v>1821</v>
      </c>
      <c r="C403" s="16">
        <v>3</v>
      </c>
      <c r="D403" s="17" t="s">
        <v>1407</v>
      </c>
      <c r="E403" s="15" t="s">
        <v>1408</v>
      </c>
      <c r="F403" s="15" t="s">
        <v>1297</v>
      </c>
      <c r="G403" s="22" t="s">
        <v>3045</v>
      </c>
      <c r="H403" s="23" t="s">
        <v>1409</v>
      </c>
      <c r="I403" s="15" t="str">
        <f t="shared" si="6"/>
        <v>mol Si m-3</v>
      </c>
      <c r="J403" s="16" t="s">
        <v>1887</v>
      </c>
      <c r="K403" s="15" t="s">
        <v>1685</v>
      </c>
    </row>
    <row r="404" spans="1:11" ht="14">
      <c r="A404" s="18" t="s">
        <v>1670</v>
      </c>
      <c r="B404" s="19" t="s">
        <v>1821</v>
      </c>
      <c r="C404" s="20">
        <v>3</v>
      </c>
      <c r="D404" s="21" t="s">
        <v>1410</v>
      </c>
      <c r="E404" s="19" t="s">
        <v>1279</v>
      </c>
      <c r="F404" s="19" t="s">
        <v>1420</v>
      </c>
      <c r="G404" s="22" t="s">
        <v>3045</v>
      </c>
      <c r="H404" s="28" t="s">
        <v>1280</v>
      </c>
      <c r="I404" s="19" t="str">
        <f t="shared" si="6"/>
        <v>mol C m-3 s-1</v>
      </c>
      <c r="J404" s="20" t="s">
        <v>1887</v>
      </c>
      <c r="K404" s="19" t="s">
        <v>1685</v>
      </c>
    </row>
    <row r="405" spans="1:11" ht="14">
      <c r="A405" s="14" t="s">
        <v>1670</v>
      </c>
      <c r="B405" s="15" t="s">
        <v>1821</v>
      </c>
      <c r="C405" s="16">
        <v>1</v>
      </c>
      <c r="D405" s="17" t="s">
        <v>1281</v>
      </c>
      <c r="E405" s="15" t="s">
        <v>1130</v>
      </c>
      <c r="F405" s="15" t="s">
        <v>1402</v>
      </c>
      <c r="G405" s="22" t="s">
        <v>3045</v>
      </c>
      <c r="H405" s="23" t="s">
        <v>1697</v>
      </c>
      <c r="I405" s="15" t="str">
        <f t="shared" si="6"/>
        <v>mol P m-3</v>
      </c>
      <c r="J405" s="16" t="s">
        <v>1887</v>
      </c>
      <c r="K405" s="15" t="s">
        <v>1685</v>
      </c>
    </row>
    <row r="406" spans="1:11" ht="14">
      <c r="A406" s="17" t="s">
        <v>3048</v>
      </c>
      <c r="B406" s="15" t="s">
        <v>2601</v>
      </c>
      <c r="C406" s="16">
        <v>1</v>
      </c>
      <c r="D406" s="17" t="s">
        <v>2749</v>
      </c>
      <c r="E406" s="15" t="s">
        <v>2640</v>
      </c>
      <c r="F406" s="15" t="s">
        <v>2862</v>
      </c>
      <c r="G406" s="22" t="s">
        <v>3045</v>
      </c>
      <c r="H406" s="17" t="s">
        <v>2643</v>
      </c>
      <c r="I406" s="15" t="str">
        <f t="shared" si="6"/>
        <v>kg m-2</v>
      </c>
      <c r="J406" s="16" t="s">
        <v>2607</v>
      </c>
      <c r="K406" s="15" t="s">
        <v>3068</v>
      </c>
    </row>
    <row r="407" spans="1:11" ht="14">
      <c r="A407" s="18" t="s">
        <v>1670</v>
      </c>
      <c r="B407" s="19" t="s">
        <v>1821</v>
      </c>
      <c r="C407" s="20">
        <v>3</v>
      </c>
      <c r="D407" s="21" t="s">
        <v>1698</v>
      </c>
      <c r="E407" s="19" t="s">
        <v>1427</v>
      </c>
      <c r="F407" s="19" t="s">
        <v>1221</v>
      </c>
      <c r="G407" s="22" t="s">
        <v>3045</v>
      </c>
      <c r="H407" s="28" t="s">
        <v>1282</v>
      </c>
      <c r="I407" s="19" t="str">
        <f t="shared" si="6"/>
        <v>mol N m-3</v>
      </c>
      <c r="J407" s="20" t="s">
        <v>1887</v>
      </c>
      <c r="K407" s="19" t="s">
        <v>1685</v>
      </c>
    </row>
    <row r="408" spans="1:11" ht="14">
      <c r="A408" s="14" t="s">
        <v>1670</v>
      </c>
      <c r="B408" s="15" t="s">
        <v>1821</v>
      </c>
      <c r="C408" s="16">
        <v>3</v>
      </c>
      <c r="D408" s="17" t="s">
        <v>1428</v>
      </c>
      <c r="E408" s="15" t="s">
        <v>1568</v>
      </c>
      <c r="F408" s="15" t="s">
        <v>1402</v>
      </c>
      <c r="G408" s="22" t="s">
        <v>3045</v>
      </c>
      <c r="H408" s="23" t="s">
        <v>1433</v>
      </c>
      <c r="I408" s="15" t="str">
        <f t="shared" si="6"/>
        <v>mol P m-3</v>
      </c>
      <c r="J408" s="16" t="s">
        <v>1887</v>
      </c>
      <c r="K408" s="15" t="s">
        <v>1685</v>
      </c>
    </row>
    <row r="409" spans="1:11" ht="14">
      <c r="A409" s="18" t="s">
        <v>1670</v>
      </c>
      <c r="B409" s="19" t="s">
        <v>1821</v>
      </c>
      <c r="C409" s="20">
        <v>3</v>
      </c>
      <c r="D409" s="21" t="s">
        <v>1434</v>
      </c>
      <c r="E409" s="19" t="s">
        <v>1435</v>
      </c>
      <c r="F409" s="19" t="s">
        <v>1420</v>
      </c>
      <c r="G409" s="22" t="s">
        <v>3045</v>
      </c>
      <c r="H409" s="28" t="s">
        <v>1436</v>
      </c>
      <c r="I409" s="19" t="str">
        <f t="shared" si="6"/>
        <v>mol C m-3 s-1</v>
      </c>
      <c r="J409" s="20" t="s">
        <v>1887</v>
      </c>
      <c r="K409" s="19" t="s">
        <v>1685</v>
      </c>
    </row>
    <row r="410" spans="1:11" ht="14">
      <c r="A410" s="14" t="s">
        <v>3069</v>
      </c>
      <c r="B410" s="15" t="s">
        <v>2920</v>
      </c>
      <c r="C410" s="16">
        <v>1</v>
      </c>
      <c r="D410" s="17" t="s">
        <v>1150</v>
      </c>
      <c r="E410" s="15" t="s">
        <v>995</v>
      </c>
      <c r="F410" s="15" t="s">
        <v>2603</v>
      </c>
      <c r="G410" s="17" t="s">
        <v>996</v>
      </c>
      <c r="H410" s="15" t="s">
        <v>1445</v>
      </c>
      <c r="I410" s="15" t="str">
        <f t="shared" si="6"/>
        <v>kg m-2 s-1</v>
      </c>
      <c r="J410" s="16" t="s">
        <v>1446</v>
      </c>
      <c r="K410" s="15" t="s">
        <v>3068</v>
      </c>
    </row>
    <row r="411" spans="1:11" ht="14">
      <c r="A411" s="18" t="s">
        <v>2965</v>
      </c>
      <c r="B411" s="19" t="s">
        <v>2920</v>
      </c>
      <c r="C411" s="20">
        <v>1</v>
      </c>
      <c r="D411" s="21" t="s">
        <v>1150</v>
      </c>
      <c r="E411" s="19" t="s">
        <v>995</v>
      </c>
      <c r="F411" s="19" t="s">
        <v>2603</v>
      </c>
      <c r="G411" s="21" t="s">
        <v>996</v>
      </c>
      <c r="H411" s="19" t="s">
        <v>1445</v>
      </c>
      <c r="I411" s="19" t="str">
        <f t="shared" si="6"/>
        <v>kg m-2 s-1</v>
      </c>
      <c r="J411" s="20" t="s">
        <v>2607</v>
      </c>
      <c r="K411" s="19" t="s">
        <v>3068</v>
      </c>
    </row>
    <row r="412" spans="1:11" ht="14">
      <c r="A412" s="14" t="s">
        <v>2879</v>
      </c>
      <c r="B412" s="15" t="s">
        <v>2920</v>
      </c>
      <c r="C412" s="16">
        <v>1</v>
      </c>
      <c r="D412" s="17" t="s">
        <v>1150</v>
      </c>
      <c r="E412" s="15" t="s">
        <v>995</v>
      </c>
      <c r="F412" s="15" t="s">
        <v>2603</v>
      </c>
      <c r="G412" s="17" t="s">
        <v>996</v>
      </c>
      <c r="H412" s="15" t="s">
        <v>1445</v>
      </c>
      <c r="I412" s="15" t="str">
        <f t="shared" si="6"/>
        <v>kg m-2 s-1</v>
      </c>
      <c r="J412" s="16" t="s">
        <v>2607</v>
      </c>
      <c r="K412" s="15" t="s">
        <v>3068</v>
      </c>
    </row>
    <row r="413" spans="1:11" ht="14">
      <c r="A413" s="18" t="s">
        <v>2918</v>
      </c>
      <c r="B413" s="19" t="s">
        <v>2768</v>
      </c>
      <c r="C413" s="20">
        <v>2</v>
      </c>
      <c r="D413" s="21" t="s">
        <v>1150</v>
      </c>
      <c r="E413" s="19" t="s">
        <v>1192</v>
      </c>
      <c r="F413" s="19" t="s">
        <v>2603</v>
      </c>
      <c r="G413" s="21" t="s">
        <v>1193</v>
      </c>
      <c r="H413" s="19" t="s">
        <v>1194</v>
      </c>
      <c r="I413" s="19" t="str">
        <f t="shared" si="6"/>
        <v>kg m-2 s-1</v>
      </c>
      <c r="J413" s="20" t="s">
        <v>3067</v>
      </c>
      <c r="K413" s="19" t="s">
        <v>3068</v>
      </c>
    </row>
    <row r="414" spans="1:11" ht="14">
      <c r="A414" s="14" t="s">
        <v>2839</v>
      </c>
      <c r="B414" s="15" t="s">
        <v>1878</v>
      </c>
      <c r="C414" s="16">
        <v>1</v>
      </c>
      <c r="D414" s="17" t="s">
        <v>1150</v>
      </c>
      <c r="E414" s="15" t="s">
        <v>691</v>
      </c>
      <c r="F414" s="15" t="s">
        <v>2801</v>
      </c>
      <c r="G414" s="17" t="s">
        <v>692</v>
      </c>
      <c r="H414" s="23" t="s">
        <v>896</v>
      </c>
      <c r="I414" s="15" t="str">
        <f t="shared" si="6"/>
        <v>kg m-2 s-1</v>
      </c>
      <c r="J414" s="16" t="s">
        <v>1781</v>
      </c>
      <c r="K414" s="15" t="s">
        <v>3068</v>
      </c>
    </row>
    <row r="415" spans="1:11" ht="14">
      <c r="A415" s="18" t="s">
        <v>3069</v>
      </c>
      <c r="B415" s="19" t="s">
        <v>2920</v>
      </c>
      <c r="C415" s="20">
        <v>1</v>
      </c>
      <c r="D415" s="21" t="s">
        <v>1351</v>
      </c>
      <c r="E415" s="19" t="s">
        <v>1198</v>
      </c>
      <c r="F415" s="19" t="s">
        <v>2603</v>
      </c>
      <c r="G415" s="21" t="s">
        <v>1199</v>
      </c>
      <c r="H415" s="19" t="s">
        <v>1200</v>
      </c>
      <c r="I415" s="19" t="str">
        <f t="shared" si="6"/>
        <v>kg m-2 s-1</v>
      </c>
      <c r="J415" s="20" t="s">
        <v>1446</v>
      </c>
      <c r="K415" s="19" t="s">
        <v>3068</v>
      </c>
    </row>
    <row r="416" spans="1:11" ht="14">
      <c r="A416" s="14" t="s">
        <v>2965</v>
      </c>
      <c r="B416" s="15" t="s">
        <v>2920</v>
      </c>
      <c r="C416" s="16">
        <v>1</v>
      </c>
      <c r="D416" s="17" t="s">
        <v>1351</v>
      </c>
      <c r="E416" s="15" t="s">
        <v>1198</v>
      </c>
      <c r="F416" s="15" t="s">
        <v>2603</v>
      </c>
      <c r="G416" s="17" t="s">
        <v>1199</v>
      </c>
      <c r="H416" s="15" t="s">
        <v>1200</v>
      </c>
      <c r="I416" s="15" t="str">
        <f t="shared" si="6"/>
        <v>kg m-2 s-1</v>
      </c>
      <c r="J416" s="16" t="s">
        <v>2607</v>
      </c>
      <c r="K416" s="15" t="s">
        <v>3068</v>
      </c>
    </row>
    <row r="417" spans="1:11" ht="14">
      <c r="A417" s="21" t="s">
        <v>2966</v>
      </c>
      <c r="B417" s="19" t="s">
        <v>2920</v>
      </c>
      <c r="C417" s="20">
        <v>1</v>
      </c>
      <c r="D417" s="21" t="s">
        <v>1351</v>
      </c>
      <c r="E417" s="19" t="s">
        <v>1198</v>
      </c>
      <c r="F417" s="19" t="s">
        <v>2623</v>
      </c>
      <c r="G417" s="21" t="s">
        <v>1199</v>
      </c>
      <c r="H417" s="28" t="s">
        <v>1200</v>
      </c>
      <c r="I417" s="19" t="str">
        <f t="shared" si="6"/>
        <v xml:space="preserve">kg m-2 s-1 </v>
      </c>
      <c r="J417" s="20" t="s">
        <v>2607</v>
      </c>
      <c r="K417" s="19" t="s">
        <v>3068</v>
      </c>
    </row>
    <row r="418" spans="1:11" ht="14">
      <c r="A418" s="14" t="s">
        <v>2879</v>
      </c>
      <c r="B418" s="15" t="s">
        <v>2920</v>
      </c>
      <c r="C418" s="16">
        <v>1</v>
      </c>
      <c r="D418" s="17" t="s">
        <v>1351</v>
      </c>
      <c r="E418" s="15" t="s">
        <v>1198</v>
      </c>
      <c r="F418" s="15" t="s">
        <v>2603</v>
      </c>
      <c r="G418" s="17" t="s">
        <v>1199</v>
      </c>
      <c r="H418" s="15" t="s">
        <v>1200</v>
      </c>
      <c r="I418" s="15" t="str">
        <f t="shared" si="6"/>
        <v>kg m-2 s-1</v>
      </c>
      <c r="J418" s="16" t="s">
        <v>2607</v>
      </c>
      <c r="K418" s="15" t="s">
        <v>3068</v>
      </c>
    </row>
    <row r="419" spans="1:11" ht="14">
      <c r="A419" s="17" t="s">
        <v>2916</v>
      </c>
      <c r="B419" s="15" t="s">
        <v>2920</v>
      </c>
      <c r="C419" s="16">
        <v>2</v>
      </c>
      <c r="D419" s="17" t="s">
        <v>2424</v>
      </c>
      <c r="E419" s="15" t="s">
        <v>2425</v>
      </c>
      <c r="F419" s="15" t="s">
        <v>2623</v>
      </c>
      <c r="G419" s="22" t="s">
        <v>3045</v>
      </c>
      <c r="H419" s="23" t="s">
        <v>2236</v>
      </c>
      <c r="I419" s="15" t="str">
        <f t="shared" si="6"/>
        <v xml:space="preserve">kg m-2 s-1 </v>
      </c>
      <c r="J419" s="16"/>
      <c r="K419" s="15" t="s">
        <v>2375</v>
      </c>
    </row>
    <row r="420" spans="1:11" ht="14">
      <c r="A420" s="18" t="s">
        <v>3069</v>
      </c>
      <c r="B420" s="19" t="s">
        <v>2920</v>
      </c>
      <c r="C420" s="20">
        <v>1</v>
      </c>
      <c r="D420" s="21" t="s">
        <v>1300</v>
      </c>
      <c r="E420" s="19" t="s">
        <v>1301</v>
      </c>
      <c r="F420" s="19" t="s">
        <v>2603</v>
      </c>
      <c r="G420" s="21" t="s">
        <v>1302</v>
      </c>
      <c r="H420" s="19" t="s">
        <v>1303</v>
      </c>
      <c r="I420" s="19" t="str">
        <f t="shared" si="6"/>
        <v>kg m-2 s-1</v>
      </c>
      <c r="J420" s="20" t="s">
        <v>1446</v>
      </c>
      <c r="K420" s="19" t="s">
        <v>3068</v>
      </c>
    </row>
    <row r="421" spans="1:11" ht="14">
      <c r="A421" s="14" t="s">
        <v>2965</v>
      </c>
      <c r="B421" s="15" t="s">
        <v>2920</v>
      </c>
      <c r="C421" s="16">
        <v>1</v>
      </c>
      <c r="D421" s="17" t="s">
        <v>1300</v>
      </c>
      <c r="E421" s="15" t="s">
        <v>1301</v>
      </c>
      <c r="F421" s="15" t="s">
        <v>2603</v>
      </c>
      <c r="G421" s="17" t="s">
        <v>1302</v>
      </c>
      <c r="H421" s="15" t="s">
        <v>1303</v>
      </c>
      <c r="I421" s="15" t="str">
        <f t="shared" si="6"/>
        <v>kg m-2 s-1</v>
      </c>
      <c r="J421" s="16" t="s">
        <v>2607</v>
      </c>
      <c r="K421" s="15" t="s">
        <v>3068</v>
      </c>
    </row>
    <row r="422" spans="1:11" ht="14">
      <c r="A422" s="18" t="s">
        <v>2879</v>
      </c>
      <c r="B422" s="19" t="s">
        <v>2920</v>
      </c>
      <c r="C422" s="20">
        <v>1</v>
      </c>
      <c r="D422" s="21" t="s">
        <v>1300</v>
      </c>
      <c r="E422" s="19" t="s">
        <v>1304</v>
      </c>
      <c r="F422" s="19" t="s">
        <v>2603</v>
      </c>
      <c r="G422" s="21" t="s">
        <v>1302</v>
      </c>
      <c r="H422" s="19" t="s">
        <v>1305</v>
      </c>
      <c r="I422" s="19" t="str">
        <f t="shared" si="6"/>
        <v>kg m-2 s-1</v>
      </c>
      <c r="J422" s="20" t="s">
        <v>2607</v>
      </c>
      <c r="K422" s="19" t="s">
        <v>3068</v>
      </c>
    </row>
    <row r="423" spans="1:11" ht="14">
      <c r="A423" s="14" t="s">
        <v>2918</v>
      </c>
      <c r="B423" s="15" t="s">
        <v>2768</v>
      </c>
      <c r="C423" s="16">
        <v>2</v>
      </c>
      <c r="D423" s="17" t="s">
        <v>1300</v>
      </c>
      <c r="E423" s="15" t="s">
        <v>1350</v>
      </c>
      <c r="F423" s="15" t="s">
        <v>2603</v>
      </c>
      <c r="G423" s="17" t="s">
        <v>1193</v>
      </c>
      <c r="H423" s="15" t="s">
        <v>1303</v>
      </c>
      <c r="I423" s="15" t="str">
        <f t="shared" si="6"/>
        <v>kg m-2 s-1</v>
      </c>
      <c r="J423" s="16" t="s">
        <v>3067</v>
      </c>
      <c r="K423" s="15" t="s">
        <v>3068</v>
      </c>
    </row>
    <row r="424" spans="1:11" ht="14">
      <c r="A424" s="18" t="s">
        <v>2839</v>
      </c>
      <c r="B424" s="19" t="s">
        <v>1878</v>
      </c>
      <c r="C424" s="20">
        <v>1</v>
      </c>
      <c r="D424" s="21" t="s">
        <v>1300</v>
      </c>
      <c r="E424" s="19" t="s">
        <v>1105</v>
      </c>
      <c r="F424" s="19" t="s">
        <v>2801</v>
      </c>
      <c r="G424" s="21" t="s">
        <v>1254</v>
      </c>
      <c r="H424" s="28" t="s">
        <v>1109</v>
      </c>
      <c r="I424" s="19" t="str">
        <f t="shared" si="6"/>
        <v>kg m-2 s-1</v>
      </c>
      <c r="J424" s="20" t="s">
        <v>1781</v>
      </c>
      <c r="K424" s="19" t="s">
        <v>3068</v>
      </c>
    </row>
    <row r="425" spans="1:11" ht="14">
      <c r="A425" s="21" t="s">
        <v>2916</v>
      </c>
      <c r="B425" s="19" t="s">
        <v>2920</v>
      </c>
      <c r="C425" s="20">
        <v>2</v>
      </c>
      <c r="D425" s="21" t="s">
        <v>1201</v>
      </c>
      <c r="E425" s="19" t="s">
        <v>1197</v>
      </c>
      <c r="F425" s="19" t="s">
        <v>2623</v>
      </c>
      <c r="G425" s="21" t="s">
        <v>1042</v>
      </c>
      <c r="H425" s="19" t="s">
        <v>1043</v>
      </c>
      <c r="I425" s="19" t="str">
        <f t="shared" si="6"/>
        <v xml:space="preserve">kg m-2 s-1 </v>
      </c>
      <c r="J425" s="20"/>
      <c r="K425" s="19" t="s">
        <v>2375</v>
      </c>
    </row>
    <row r="426" spans="1:11" ht="14">
      <c r="A426" s="21" t="s">
        <v>2916</v>
      </c>
      <c r="B426" s="19" t="s">
        <v>2920</v>
      </c>
      <c r="C426" s="20">
        <v>2</v>
      </c>
      <c r="D426" s="21" t="s">
        <v>2237</v>
      </c>
      <c r="E426" s="19" t="s">
        <v>2238</v>
      </c>
      <c r="F426" s="19" t="s">
        <v>2623</v>
      </c>
      <c r="G426" s="22" t="s">
        <v>3045</v>
      </c>
      <c r="H426" s="19" t="s">
        <v>2531</v>
      </c>
      <c r="I426" s="19" t="str">
        <f t="shared" si="6"/>
        <v xml:space="preserve">kg m-2 s-1 </v>
      </c>
      <c r="J426" s="20"/>
      <c r="K426" s="19" t="s">
        <v>2375</v>
      </c>
    </row>
    <row r="427" spans="1:11" ht="14">
      <c r="A427" s="17" t="s">
        <v>2916</v>
      </c>
      <c r="B427" s="15" t="s">
        <v>2920</v>
      </c>
      <c r="C427" s="16">
        <v>2</v>
      </c>
      <c r="D427" s="17" t="s">
        <v>2532</v>
      </c>
      <c r="E427" s="15" t="s">
        <v>2533</v>
      </c>
      <c r="F427" s="15" t="s">
        <v>2623</v>
      </c>
      <c r="G427" s="22" t="s">
        <v>3045</v>
      </c>
      <c r="H427" s="15" t="s">
        <v>2534</v>
      </c>
      <c r="I427" s="15" t="str">
        <f t="shared" si="6"/>
        <v xml:space="preserve">kg m-2 s-1 </v>
      </c>
      <c r="J427" s="16"/>
      <c r="K427" s="15" t="s">
        <v>2375</v>
      </c>
    </row>
    <row r="428" spans="1:11" ht="14">
      <c r="A428" s="18" t="s">
        <v>3055</v>
      </c>
      <c r="B428" s="19" t="s">
        <v>2915</v>
      </c>
      <c r="C428" s="20">
        <v>2</v>
      </c>
      <c r="D428" s="21" t="s">
        <v>2102</v>
      </c>
      <c r="E428" s="19" t="s">
        <v>2113</v>
      </c>
      <c r="F428" s="19" t="s">
        <v>2603</v>
      </c>
      <c r="G428" s="22" t="s">
        <v>3045</v>
      </c>
      <c r="H428" s="19" t="s">
        <v>1871</v>
      </c>
      <c r="I428" s="19" t="str">
        <f t="shared" si="6"/>
        <v>kg m-2 s-1</v>
      </c>
      <c r="J428" s="20" t="s">
        <v>2230</v>
      </c>
      <c r="K428" s="19" t="s">
        <v>3068</v>
      </c>
    </row>
    <row r="429" spans="1:11" ht="14">
      <c r="A429" s="14" t="s">
        <v>2965</v>
      </c>
      <c r="B429" s="15" t="s">
        <v>2920</v>
      </c>
      <c r="C429" s="16">
        <v>1</v>
      </c>
      <c r="D429" s="17" t="s">
        <v>1171</v>
      </c>
      <c r="E429" s="15" t="s">
        <v>1020</v>
      </c>
      <c r="F429" s="15" t="s">
        <v>2862</v>
      </c>
      <c r="G429" s="17" t="s">
        <v>1021</v>
      </c>
      <c r="H429" s="15" t="s">
        <v>1022</v>
      </c>
      <c r="I429" s="15" t="str">
        <f t="shared" si="6"/>
        <v>kg m-2</v>
      </c>
      <c r="J429" s="16" t="s">
        <v>2607</v>
      </c>
      <c r="K429" s="15" t="s">
        <v>3068</v>
      </c>
    </row>
    <row r="430" spans="1:11">
      <c r="A430" s="14" t="s">
        <v>3069</v>
      </c>
      <c r="B430" s="15" t="s">
        <v>2920</v>
      </c>
      <c r="C430" s="16">
        <v>1</v>
      </c>
      <c r="D430" s="17" t="s">
        <v>1044</v>
      </c>
      <c r="E430" s="15" t="s">
        <v>1045</v>
      </c>
      <c r="F430" s="15" t="s">
        <v>2914</v>
      </c>
      <c r="G430" s="17" t="s">
        <v>1046</v>
      </c>
      <c r="H430" s="15" t="s">
        <v>1047</v>
      </c>
      <c r="I430" s="15" t="str">
        <f t="shared" si="6"/>
        <v>Pa</v>
      </c>
      <c r="J430" s="16" t="s">
        <v>2828</v>
      </c>
      <c r="K430" s="15" t="s">
        <v>2832</v>
      </c>
    </row>
    <row r="431" spans="1:11">
      <c r="A431" s="18" t="s">
        <v>863</v>
      </c>
      <c r="B431" s="19" t="s">
        <v>2920</v>
      </c>
      <c r="C431" s="20">
        <v>1</v>
      </c>
      <c r="D431" s="21" t="s">
        <v>1044</v>
      </c>
      <c r="E431" s="19" t="s">
        <v>1050</v>
      </c>
      <c r="F431" s="19" t="s">
        <v>2914</v>
      </c>
      <c r="G431" s="21" t="s">
        <v>1046</v>
      </c>
      <c r="H431" s="19" t="s">
        <v>1051</v>
      </c>
      <c r="I431" s="19" t="str">
        <f t="shared" si="6"/>
        <v>Pa</v>
      </c>
      <c r="J431" s="20"/>
      <c r="K431" s="19" t="s">
        <v>2832</v>
      </c>
    </row>
    <row r="432" spans="1:11">
      <c r="A432" s="18" t="s">
        <v>2965</v>
      </c>
      <c r="B432" s="19" t="s">
        <v>2920</v>
      </c>
      <c r="C432" s="20">
        <v>1</v>
      </c>
      <c r="D432" s="21" t="s">
        <v>1044</v>
      </c>
      <c r="E432" s="19" t="s">
        <v>1050</v>
      </c>
      <c r="F432" s="19" t="s">
        <v>2914</v>
      </c>
      <c r="G432" s="21" t="s">
        <v>1046</v>
      </c>
      <c r="H432" s="19" t="s">
        <v>1051</v>
      </c>
      <c r="I432" s="19" t="str">
        <f t="shared" si="6"/>
        <v>Pa</v>
      </c>
      <c r="J432" s="20" t="s">
        <v>2607</v>
      </c>
      <c r="K432" s="19" t="s">
        <v>3068</v>
      </c>
    </row>
    <row r="433" spans="1:11">
      <c r="A433" s="21" t="s">
        <v>2966</v>
      </c>
      <c r="B433" s="19" t="s">
        <v>2920</v>
      </c>
      <c r="C433" s="20">
        <v>1</v>
      </c>
      <c r="D433" s="21" t="s">
        <v>1044</v>
      </c>
      <c r="E433" s="19" t="s">
        <v>1050</v>
      </c>
      <c r="F433" s="19" t="s">
        <v>2914</v>
      </c>
      <c r="G433" s="21" t="s">
        <v>1046</v>
      </c>
      <c r="H433" s="19" t="s">
        <v>1051</v>
      </c>
      <c r="I433" s="19" t="str">
        <f t="shared" si="6"/>
        <v>Pa</v>
      </c>
      <c r="J433" s="20" t="s">
        <v>2607</v>
      </c>
      <c r="K433" s="19" t="s">
        <v>3068</v>
      </c>
    </row>
    <row r="434" spans="1:11">
      <c r="A434" s="14" t="s">
        <v>2877</v>
      </c>
      <c r="B434" s="15" t="s">
        <v>2920</v>
      </c>
      <c r="C434" s="16">
        <v>1</v>
      </c>
      <c r="D434" s="17" t="s">
        <v>1052</v>
      </c>
      <c r="E434" s="15" t="s">
        <v>1203</v>
      </c>
      <c r="F434" s="15" t="s">
        <v>2914</v>
      </c>
      <c r="G434" s="17" t="s">
        <v>1046</v>
      </c>
      <c r="H434" s="15" t="s">
        <v>1204</v>
      </c>
      <c r="I434" s="15" t="str">
        <f t="shared" si="6"/>
        <v>Pa</v>
      </c>
      <c r="J434" s="16"/>
      <c r="K434" s="15" t="s">
        <v>2832</v>
      </c>
    </row>
    <row r="435" spans="1:11">
      <c r="A435" s="14" t="s">
        <v>2965</v>
      </c>
      <c r="B435" s="15" t="s">
        <v>2920</v>
      </c>
      <c r="C435" s="16">
        <v>1</v>
      </c>
      <c r="D435" s="17" t="s">
        <v>1052</v>
      </c>
      <c r="E435" s="15" t="s">
        <v>1203</v>
      </c>
      <c r="F435" s="15" t="s">
        <v>2914</v>
      </c>
      <c r="G435" s="17" t="s">
        <v>1046</v>
      </c>
      <c r="H435" s="15" t="s">
        <v>1356</v>
      </c>
      <c r="I435" s="15" t="str">
        <f t="shared" si="6"/>
        <v>Pa</v>
      </c>
      <c r="J435" s="16" t="s">
        <v>2607</v>
      </c>
      <c r="K435" s="15" t="s">
        <v>3068</v>
      </c>
    </row>
    <row r="436" spans="1:11">
      <c r="A436" s="14" t="s">
        <v>2879</v>
      </c>
      <c r="B436" s="15" t="s">
        <v>2920</v>
      </c>
      <c r="C436" s="16">
        <v>1</v>
      </c>
      <c r="D436" s="17" t="s">
        <v>1052</v>
      </c>
      <c r="E436" s="15" t="s">
        <v>1203</v>
      </c>
      <c r="F436" s="15" t="s">
        <v>2914</v>
      </c>
      <c r="G436" s="17" t="s">
        <v>1046</v>
      </c>
      <c r="H436" s="15" t="s">
        <v>1356</v>
      </c>
      <c r="I436" s="15" t="str">
        <f t="shared" si="6"/>
        <v>Pa</v>
      </c>
      <c r="J436" s="16" t="s">
        <v>2607</v>
      </c>
      <c r="K436" s="15" t="s">
        <v>3068</v>
      </c>
    </row>
    <row r="437" spans="1:11">
      <c r="A437" s="14" t="s">
        <v>2918</v>
      </c>
      <c r="B437" s="15" t="s">
        <v>2768</v>
      </c>
      <c r="C437" s="16">
        <v>2</v>
      </c>
      <c r="D437" s="17" t="s">
        <v>1454</v>
      </c>
      <c r="E437" s="15" t="s">
        <v>1455</v>
      </c>
      <c r="F437" s="15" t="s">
        <v>1450</v>
      </c>
      <c r="G437" s="22" t="s">
        <v>3045</v>
      </c>
      <c r="H437" s="15" t="s">
        <v>1456</v>
      </c>
      <c r="I437" s="15" t="str">
        <f t="shared" si="6"/>
        <v xml:space="preserve">dbar </v>
      </c>
      <c r="J437" s="16" t="s">
        <v>2607</v>
      </c>
      <c r="K437" s="15" t="s">
        <v>3068</v>
      </c>
    </row>
    <row r="438" spans="1:11" ht="14">
      <c r="A438" s="14" t="s">
        <v>3055</v>
      </c>
      <c r="B438" s="15" t="s">
        <v>2915</v>
      </c>
      <c r="C438" s="16">
        <v>1</v>
      </c>
      <c r="D438" s="17" t="s">
        <v>1872</v>
      </c>
      <c r="E438" s="15" t="s">
        <v>1873</v>
      </c>
      <c r="F438" s="15" t="s">
        <v>2795</v>
      </c>
      <c r="G438" s="22" t="s">
        <v>3045</v>
      </c>
      <c r="H438" s="23" t="s">
        <v>1874</v>
      </c>
      <c r="I438" s="15" t="str">
        <f t="shared" si="6"/>
        <v>kg C m-2 s-1</v>
      </c>
      <c r="J438" s="16" t="s">
        <v>2230</v>
      </c>
      <c r="K438" s="15" t="s">
        <v>3068</v>
      </c>
    </row>
    <row r="439" spans="1:11">
      <c r="A439" s="21" t="s">
        <v>2916</v>
      </c>
      <c r="B439" s="19" t="s">
        <v>2920</v>
      </c>
      <c r="C439" s="20">
        <v>2</v>
      </c>
      <c r="D439" s="21" t="s">
        <v>2535</v>
      </c>
      <c r="E439" s="19" t="s">
        <v>2339</v>
      </c>
      <c r="F439" s="19" t="s">
        <v>2775</v>
      </c>
      <c r="G439" s="22" t="s">
        <v>3045</v>
      </c>
      <c r="H439" s="28" t="s">
        <v>2334</v>
      </c>
      <c r="I439" s="19" t="str">
        <f t="shared" si="6"/>
        <v>m</v>
      </c>
      <c r="J439" s="20"/>
      <c r="K439" s="19" t="s">
        <v>2375</v>
      </c>
    </row>
    <row r="440" spans="1:11">
      <c r="A440" s="17" t="s">
        <v>2916</v>
      </c>
      <c r="B440" s="15" t="s">
        <v>2920</v>
      </c>
      <c r="C440" s="16">
        <v>2</v>
      </c>
      <c r="D440" s="17" t="s">
        <v>2335</v>
      </c>
      <c r="E440" s="15" t="s">
        <v>2338</v>
      </c>
      <c r="F440" s="15" t="s">
        <v>2775</v>
      </c>
      <c r="G440" s="22" t="s">
        <v>3045</v>
      </c>
      <c r="H440" s="23" t="s">
        <v>2430</v>
      </c>
      <c r="I440" s="15" t="str">
        <f t="shared" si="6"/>
        <v>m</v>
      </c>
      <c r="J440" s="16"/>
      <c r="K440" s="15" t="s">
        <v>2375</v>
      </c>
    </row>
    <row r="441" spans="1:11">
      <c r="A441" s="21" t="s">
        <v>3048</v>
      </c>
      <c r="B441" s="19" t="s">
        <v>2601</v>
      </c>
      <c r="C441" s="20">
        <v>1</v>
      </c>
      <c r="D441" s="21" t="s">
        <v>2644</v>
      </c>
      <c r="E441" s="19" t="s">
        <v>2645</v>
      </c>
      <c r="F441" s="19" t="s">
        <v>2775</v>
      </c>
      <c r="G441" s="22" t="s">
        <v>3045</v>
      </c>
      <c r="H441" s="24" t="s">
        <v>3045</v>
      </c>
      <c r="I441" s="19" t="str">
        <f t="shared" si="6"/>
        <v>m</v>
      </c>
      <c r="J441" s="20" t="s">
        <v>2607</v>
      </c>
      <c r="K441" s="19" t="s">
        <v>2778</v>
      </c>
    </row>
    <row r="442" spans="1:11">
      <c r="A442" s="21" t="s">
        <v>2916</v>
      </c>
      <c r="B442" s="19" t="s">
        <v>2920</v>
      </c>
      <c r="C442" s="20">
        <v>2</v>
      </c>
      <c r="D442" s="21" t="s">
        <v>2644</v>
      </c>
      <c r="E442" s="19" t="s">
        <v>2345</v>
      </c>
      <c r="F442" s="19" t="s">
        <v>2775</v>
      </c>
      <c r="G442" s="22" t="s">
        <v>3045</v>
      </c>
      <c r="H442" s="28" t="s">
        <v>2346</v>
      </c>
      <c r="I442" s="19" t="str">
        <f t="shared" si="6"/>
        <v>m</v>
      </c>
      <c r="J442" s="20"/>
      <c r="K442" s="19" t="s">
        <v>2375</v>
      </c>
    </row>
    <row r="443" spans="1:11">
      <c r="A443" s="17" t="s">
        <v>3048</v>
      </c>
      <c r="B443" s="15" t="s">
        <v>2601</v>
      </c>
      <c r="C443" s="16">
        <v>1</v>
      </c>
      <c r="D443" s="17" t="s">
        <v>2646</v>
      </c>
      <c r="E443" s="15" t="s">
        <v>2758</v>
      </c>
      <c r="F443" s="15" t="s">
        <v>2775</v>
      </c>
      <c r="G443" s="22" t="s">
        <v>3045</v>
      </c>
      <c r="H443" s="25" t="s">
        <v>3045</v>
      </c>
      <c r="I443" s="15" t="str">
        <f t="shared" si="6"/>
        <v>m</v>
      </c>
      <c r="J443" s="16" t="s">
        <v>2607</v>
      </c>
      <c r="K443" s="15" t="s">
        <v>2778</v>
      </c>
    </row>
    <row r="444" spans="1:11">
      <c r="A444" s="17" t="s">
        <v>2916</v>
      </c>
      <c r="B444" s="15" t="s">
        <v>2920</v>
      </c>
      <c r="C444" s="16">
        <v>2</v>
      </c>
      <c r="D444" s="17" t="s">
        <v>2646</v>
      </c>
      <c r="E444" s="15" t="s">
        <v>2347</v>
      </c>
      <c r="F444" s="15" t="s">
        <v>2775</v>
      </c>
      <c r="G444" s="22" t="s">
        <v>3045</v>
      </c>
      <c r="H444" s="23" t="s">
        <v>2348</v>
      </c>
      <c r="I444" s="15" t="str">
        <f t="shared" si="6"/>
        <v>m</v>
      </c>
      <c r="J444" s="16"/>
      <c r="K444" s="15" t="s">
        <v>2375</v>
      </c>
    </row>
    <row r="445" spans="1:11">
      <c r="A445" s="21" t="s">
        <v>3048</v>
      </c>
      <c r="B445" s="19" t="s">
        <v>2601</v>
      </c>
      <c r="C445" s="20">
        <v>1</v>
      </c>
      <c r="D445" s="21" t="s">
        <v>2687</v>
      </c>
      <c r="E445" s="19" t="s">
        <v>2751</v>
      </c>
      <c r="F445" s="19" t="s">
        <v>2775</v>
      </c>
      <c r="G445" s="22" t="s">
        <v>3045</v>
      </c>
      <c r="H445" s="24" t="s">
        <v>2752</v>
      </c>
      <c r="I445" s="19" t="str">
        <f t="shared" si="6"/>
        <v>m</v>
      </c>
      <c r="J445" s="20" t="s">
        <v>2607</v>
      </c>
      <c r="K445" s="19" t="s">
        <v>3068</v>
      </c>
    </row>
    <row r="446" spans="1:11">
      <c r="A446" s="21" t="s">
        <v>2916</v>
      </c>
      <c r="B446" s="19" t="s">
        <v>2920</v>
      </c>
      <c r="C446" s="20">
        <v>2</v>
      </c>
      <c r="D446" s="21" t="s">
        <v>2349</v>
      </c>
      <c r="E446" s="19" t="s">
        <v>2251</v>
      </c>
      <c r="F446" s="19" t="s">
        <v>2775</v>
      </c>
      <c r="G446" s="22" t="s">
        <v>3045</v>
      </c>
      <c r="H446" s="28" t="s">
        <v>2252</v>
      </c>
      <c r="I446" s="19" t="str">
        <f t="shared" si="6"/>
        <v>m</v>
      </c>
      <c r="J446" s="20"/>
      <c r="K446" s="19" t="s">
        <v>2375</v>
      </c>
    </row>
    <row r="447" spans="1:11">
      <c r="A447" s="17" t="s">
        <v>2916</v>
      </c>
      <c r="B447" s="15" t="s">
        <v>2920</v>
      </c>
      <c r="C447" s="16">
        <v>2</v>
      </c>
      <c r="D447" s="17" t="s">
        <v>2133</v>
      </c>
      <c r="E447" s="15" t="s">
        <v>2247</v>
      </c>
      <c r="F447" s="15" t="s">
        <v>2775</v>
      </c>
      <c r="G447" s="22" t="s">
        <v>3045</v>
      </c>
      <c r="H447" s="23" t="s">
        <v>2248</v>
      </c>
      <c r="I447" s="15" t="str">
        <f t="shared" si="6"/>
        <v>m</v>
      </c>
      <c r="J447" s="16"/>
      <c r="K447" s="15" t="s">
        <v>2375</v>
      </c>
    </row>
    <row r="448" spans="1:11">
      <c r="A448" s="21" t="s">
        <v>2916</v>
      </c>
      <c r="B448" s="19" t="s">
        <v>2920</v>
      </c>
      <c r="C448" s="20">
        <v>2</v>
      </c>
      <c r="D448" s="21" t="s">
        <v>2249</v>
      </c>
      <c r="E448" s="19" t="s">
        <v>2256</v>
      </c>
      <c r="F448" s="19" t="s">
        <v>2775</v>
      </c>
      <c r="G448" s="22" t="s">
        <v>3045</v>
      </c>
      <c r="H448" s="28" t="s">
        <v>2257</v>
      </c>
      <c r="I448" s="19" t="str">
        <f t="shared" si="6"/>
        <v>m</v>
      </c>
      <c r="J448" s="20"/>
      <c r="K448" s="19" t="s">
        <v>2375</v>
      </c>
    </row>
    <row r="449" spans="1:11">
      <c r="A449" s="17" t="s">
        <v>2916</v>
      </c>
      <c r="B449" s="15" t="s">
        <v>2920</v>
      </c>
      <c r="C449" s="16">
        <v>2</v>
      </c>
      <c r="D449" s="17" t="s">
        <v>2258</v>
      </c>
      <c r="E449" s="15" t="s">
        <v>2259</v>
      </c>
      <c r="F449" s="15" t="s">
        <v>2775</v>
      </c>
      <c r="G449" s="22" t="s">
        <v>3045</v>
      </c>
      <c r="H449" s="23" t="s">
        <v>2260</v>
      </c>
      <c r="I449" s="15" t="str">
        <f t="shared" si="6"/>
        <v>m</v>
      </c>
      <c r="J449" s="16"/>
      <c r="K449" s="15" t="s">
        <v>2375</v>
      </c>
    </row>
    <row r="450" spans="1:11">
      <c r="A450" s="21" t="s">
        <v>2916</v>
      </c>
      <c r="B450" s="19" t="s">
        <v>2920</v>
      </c>
      <c r="C450" s="20">
        <v>2</v>
      </c>
      <c r="D450" s="21" t="s">
        <v>2261</v>
      </c>
      <c r="E450" s="19" t="s">
        <v>2359</v>
      </c>
      <c r="F450" s="19" t="s">
        <v>2775</v>
      </c>
      <c r="G450" s="22" t="s">
        <v>3045</v>
      </c>
      <c r="H450" s="28" t="s">
        <v>2462</v>
      </c>
      <c r="I450" s="19" t="str">
        <f t="shared" si="6"/>
        <v>m</v>
      </c>
      <c r="J450" s="20"/>
      <c r="K450" s="19" t="s">
        <v>2375</v>
      </c>
    </row>
    <row r="451" spans="1:11">
      <c r="A451" s="18" t="s">
        <v>3055</v>
      </c>
      <c r="B451" s="19" t="s">
        <v>2915</v>
      </c>
      <c r="C451" s="20">
        <v>1</v>
      </c>
      <c r="D451" s="21" t="s">
        <v>2107</v>
      </c>
      <c r="E451" s="19" t="s">
        <v>1875</v>
      </c>
      <c r="F451" s="19" t="s">
        <v>2856</v>
      </c>
      <c r="G451" s="22" t="s">
        <v>3045</v>
      </c>
      <c r="H451" s="28" t="s">
        <v>1876</v>
      </c>
      <c r="I451" s="19" t="str">
        <f t="shared" si="6"/>
        <v>%</v>
      </c>
      <c r="J451" s="20" t="s">
        <v>2607</v>
      </c>
      <c r="K451" s="19" t="s">
        <v>3068</v>
      </c>
    </row>
    <row r="452" spans="1:11" ht="14">
      <c r="A452" s="14" t="s">
        <v>3055</v>
      </c>
      <c r="B452" s="15" t="s">
        <v>2915</v>
      </c>
      <c r="C452" s="16">
        <v>2</v>
      </c>
      <c r="D452" s="17" t="s">
        <v>1877</v>
      </c>
      <c r="E452" s="15" t="s">
        <v>1995</v>
      </c>
      <c r="F452" s="15" t="s">
        <v>2795</v>
      </c>
      <c r="G452" s="22" t="s">
        <v>3045</v>
      </c>
      <c r="H452" s="23" t="s">
        <v>2163</v>
      </c>
      <c r="I452" s="15" t="str">
        <f t="shared" si="6"/>
        <v>kg C m-2 s-1</v>
      </c>
      <c r="J452" s="16" t="s">
        <v>2230</v>
      </c>
      <c r="K452" s="15" t="s">
        <v>3068</v>
      </c>
    </row>
    <row r="453" spans="1:11" ht="14">
      <c r="A453" s="18" t="s">
        <v>3055</v>
      </c>
      <c r="B453" s="19" t="s">
        <v>2915</v>
      </c>
      <c r="C453" s="20">
        <v>1</v>
      </c>
      <c r="D453" s="21" t="s">
        <v>1996</v>
      </c>
      <c r="E453" s="19" t="s">
        <v>1997</v>
      </c>
      <c r="F453" s="19" t="s">
        <v>2795</v>
      </c>
      <c r="G453" s="22" t="s">
        <v>3045</v>
      </c>
      <c r="H453" s="28" t="s">
        <v>1998</v>
      </c>
      <c r="I453" s="19" t="str">
        <f t="shared" si="6"/>
        <v>kg C m-2 s-1</v>
      </c>
      <c r="J453" s="20" t="s">
        <v>2230</v>
      </c>
      <c r="K453" s="19" t="s">
        <v>3068</v>
      </c>
    </row>
    <row r="454" spans="1:11" ht="14">
      <c r="A454" s="14" t="s">
        <v>2918</v>
      </c>
      <c r="B454" s="15" t="s">
        <v>2768</v>
      </c>
      <c r="C454" s="16">
        <v>3</v>
      </c>
      <c r="D454" s="17" t="s">
        <v>1187</v>
      </c>
      <c r="E454" s="15" t="s">
        <v>1188</v>
      </c>
      <c r="F454" s="15" t="s">
        <v>2714</v>
      </c>
      <c r="G454" s="17" t="s">
        <v>1189</v>
      </c>
      <c r="H454" s="15" t="s">
        <v>1344</v>
      </c>
      <c r="I454" s="15" t="str">
        <f t="shared" ref="I454:I517" si="7">F454</f>
        <v>kg m-3</v>
      </c>
      <c r="J454" s="16" t="s">
        <v>2607</v>
      </c>
      <c r="K454" s="15" t="s">
        <v>1685</v>
      </c>
    </row>
    <row r="455" spans="1:11">
      <c r="A455" s="14" t="s">
        <v>2879</v>
      </c>
      <c r="B455" s="15" t="s">
        <v>2920</v>
      </c>
      <c r="C455" s="16">
        <v>1</v>
      </c>
      <c r="D455" s="17" t="s">
        <v>2083</v>
      </c>
      <c r="E455" s="15" t="s">
        <v>2690</v>
      </c>
      <c r="F455" s="15" t="s">
        <v>2856</v>
      </c>
      <c r="G455" s="22" t="s">
        <v>3045</v>
      </c>
      <c r="H455" s="15" t="s">
        <v>2691</v>
      </c>
      <c r="I455" s="15" t="str">
        <f t="shared" si="7"/>
        <v>%</v>
      </c>
      <c r="J455" s="16" t="s">
        <v>2607</v>
      </c>
      <c r="K455" s="15" t="s">
        <v>2829</v>
      </c>
    </row>
    <row r="456" spans="1:11">
      <c r="A456" s="18" t="s">
        <v>2879</v>
      </c>
      <c r="B456" s="19" t="s">
        <v>2920</v>
      </c>
      <c r="C456" s="20">
        <v>1</v>
      </c>
      <c r="D456" s="21" t="s">
        <v>2084</v>
      </c>
      <c r="E456" s="19" t="s">
        <v>2085</v>
      </c>
      <c r="F456" s="19" t="s">
        <v>2856</v>
      </c>
      <c r="G456" s="22" t="s">
        <v>3045</v>
      </c>
      <c r="H456" s="19" t="s">
        <v>2691</v>
      </c>
      <c r="I456" s="19" t="str">
        <f t="shared" si="7"/>
        <v>%</v>
      </c>
      <c r="J456" s="20" t="s">
        <v>2205</v>
      </c>
      <c r="K456" s="19" t="s">
        <v>2829</v>
      </c>
    </row>
    <row r="457" spans="1:11">
      <c r="A457" s="14" t="s">
        <v>2879</v>
      </c>
      <c r="B457" s="15" t="s">
        <v>2920</v>
      </c>
      <c r="C457" s="16">
        <v>1</v>
      </c>
      <c r="D457" s="17" t="s">
        <v>2206</v>
      </c>
      <c r="E457" s="15" t="s">
        <v>2317</v>
      </c>
      <c r="F457" s="15" t="s">
        <v>2856</v>
      </c>
      <c r="G457" s="22" t="s">
        <v>3045</v>
      </c>
      <c r="H457" s="15" t="s">
        <v>2691</v>
      </c>
      <c r="I457" s="15" t="str">
        <f t="shared" si="7"/>
        <v>%</v>
      </c>
      <c r="J457" s="16" t="s">
        <v>2318</v>
      </c>
      <c r="K457" s="15" t="s">
        <v>2829</v>
      </c>
    </row>
    <row r="458" spans="1:11" ht="14">
      <c r="A458" s="14" t="s">
        <v>2839</v>
      </c>
      <c r="B458" s="15" t="s">
        <v>1878</v>
      </c>
      <c r="C458" s="16">
        <v>2</v>
      </c>
      <c r="D458" s="17" t="s">
        <v>1076</v>
      </c>
      <c r="E458" s="15" t="s">
        <v>1077</v>
      </c>
      <c r="F458" s="15" t="s">
        <v>2637</v>
      </c>
      <c r="G458" s="17" t="s">
        <v>900</v>
      </c>
      <c r="H458" s="15"/>
      <c r="I458" s="15" t="str">
        <f t="shared" si="7"/>
        <v>s-1</v>
      </c>
      <c r="J458" s="16" t="s">
        <v>2607</v>
      </c>
      <c r="K458" s="15" t="s">
        <v>3068</v>
      </c>
    </row>
    <row r="459" spans="1:11" ht="14">
      <c r="A459" s="17" t="s">
        <v>2495</v>
      </c>
      <c r="B459" s="15" t="s">
        <v>2920</v>
      </c>
      <c r="C459" s="16">
        <v>1</v>
      </c>
      <c r="D459" s="17" t="s">
        <v>2512</v>
      </c>
      <c r="E459" s="15" t="s">
        <v>2513</v>
      </c>
      <c r="F459" s="15" t="s">
        <v>2703</v>
      </c>
      <c r="G459" s="22" t="s">
        <v>3045</v>
      </c>
      <c r="H459" s="15" t="s">
        <v>2514</v>
      </c>
      <c r="I459" s="15" t="str">
        <f t="shared" si="7"/>
        <v>W m-2</v>
      </c>
      <c r="J459" s="16" t="s">
        <v>2828</v>
      </c>
      <c r="K459" s="15" t="s">
        <v>2389</v>
      </c>
    </row>
    <row r="460" spans="1:11" ht="14">
      <c r="A460" s="21" t="s">
        <v>2381</v>
      </c>
      <c r="B460" s="19" t="s">
        <v>2920</v>
      </c>
      <c r="C460" s="20">
        <v>1</v>
      </c>
      <c r="D460" s="21" t="s">
        <v>2512</v>
      </c>
      <c r="E460" s="19" t="s">
        <v>2513</v>
      </c>
      <c r="F460" s="19" t="s">
        <v>2703</v>
      </c>
      <c r="G460" s="22" t="s">
        <v>3045</v>
      </c>
      <c r="H460" s="19" t="s">
        <v>2514</v>
      </c>
      <c r="I460" s="19" t="str">
        <f t="shared" si="7"/>
        <v>W m-2</v>
      </c>
      <c r="J460" s="20" t="s">
        <v>2607</v>
      </c>
      <c r="K460" s="19" t="s">
        <v>2406</v>
      </c>
    </row>
    <row r="461" spans="1:11" ht="14">
      <c r="A461" s="17" t="s">
        <v>2381</v>
      </c>
      <c r="B461" s="15" t="s">
        <v>2920</v>
      </c>
      <c r="C461" s="16">
        <v>1</v>
      </c>
      <c r="D461" s="17" t="s">
        <v>2407</v>
      </c>
      <c r="E461" s="15" t="s">
        <v>2517</v>
      </c>
      <c r="F461" s="15" t="s">
        <v>2703</v>
      </c>
      <c r="G461" s="22" t="s">
        <v>3045</v>
      </c>
      <c r="H461" s="23" t="s">
        <v>2518</v>
      </c>
      <c r="I461" s="15" t="str">
        <f t="shared" si="7"/>
        <v>W m-2</v>
      </c>
      <c r="J461" s="16" t="s">
        <v>2607</v>
      </c>
      <c r="K461" s="15" t="s">
        <v>2406</v>
      </c>
    </row>
    <row r="462" spans="1:11" ht="14">
      <c r="A462" s="21" t="s">
        <v>2495</v>
      </c>
      <c r="B462" s="19" t="s">
        <v>2920</v>
      </c>
      <c r="C462" s="20">
        <v>1</v>
      </c>
      <c r="D462" s="21" t="s">
        <v>2515</v>
      </c>
      <c r="E462" s="19" t="s">
        <v>2516</v>
      </c>
      <c r="F462" s="19" t="s">
        <v>2703</v>
      </c>
      <c r="G462" s="22" t="s">
        <v>3045</v>
      </c>
      <c r="H462" s="19" t="s">
        <v>2615</v>
      </c>
      <c r="I462" s="19" t="str">
        <f t="shared" si="7"/>
        <v>W m-2</v>
      </c>
      <c r="J462" s="20" t="s">
        <v>2828</v>
      </c>
      <c r="K462" s="19" t="s">
        <v>2389</v>
      </c>
    </row>
    <row r="463" spans="1:11" ht="14">
      <c r="A463" s="21" t="s">
        <v>2381</v>
      </c>
      <c r="B463" s="19" t="s">
        <v>2920</v>
      </c>
      <c r="C463" s="20">
        <v>1</v>
      </c>
      <c r="D463" s="21" t="s">
        <v>2515</v>
      </c>
      <c r="E463" s="19" t="s">
        <v>2516</v>
      </c>
      <c r="F463" s="19" t="s">
        <v>2703</v>
      </c>
      <c r="G463" s="22" t="s">
        <v>3045</v>
      </c>
      <c r="H463" s="19" t="s">
        <v>2615</v>
      </c>
      <c r="I463" s="19" t="str">
        <f t="shared" si="7"/>
        <v>W m-2</v>
      </c>
      <c r="J463" s="20" t="s">
        <v>2607</v>
      </c>
      <c r="K463" s="19" t="s">
        <v>2406</v>
      </c>
    </row>
    <row r="464" spans="1:11" ht="14">
      <c r="A464" s="17" t="s">
        <v>2381</v>
      </c>
      <c r="B464" s="15" t="s">
        <v>2920</v>
      </c>
      <c r="C464" s="16">
        <v>1</v>
      </c>
      <c r="D464" s="17" t="s">
        <v>2519</v>
      </c>
      <c r="E464" s="15" t="s">
        <v>2520</v>
      </c>
      <c r="F464" s="15" t="s">
        <v>2703</v>
      </c>
      <c r="G464" s="22" t="s">
        <v>3045</v>
      </c>
      <c r="H464" s="23" t="s">
        <v>2522</v>
      </c>
      <c r="I464" s="15" t="str">
        <f t="shared" si="7"/>
        <v>W m-2</v>
      </c>
      <c r="J464" s="16" t="s">
        <v>2607</v>
      </c>
      <c r="K464" s="15" t="s">
        <v>2406</v>
      </c>
    </row>
    <row r="465" spans="1:11" ht="14">
      <c r="A465" s="14" t="s">
        <v>3069</v>
      </c>
      <c r="B465" s="15" t="s">
        <v>2920</v>
      </c>
      <c r="C465" s="16">
        <v>1</v>
      </c>
      <c r="D465" s="17" t="s">
        <v>1151</v>
      </c>
      <c r="E465" s="15" t="s">
        <v>1152</v>
      </c>
      <c r="F465" s="15" t="s">
        <v>2703</v>
      </c>
      <c r="G465" s="17" t="s">
        <v>1005</v>
      </c>
      <c r="H465" s="15" t="s">
        <v>1682</v>
      </c>
      <c r="I465" s="15" t="str">
        <f t="shared" si="7"/>
        <v>W m-2</v>
      </c>
      <c r="J465" s="16" t="s">
        <v>2828</v>
      </c>
      <c r="K465" s="15" t="s">
        <v>2832</v>
      </c>
    </row>
    <row r="466" spans="1:11" ht="14">
      <c r="A466" s="18" t="s">
        <v>2965</v>
      </c>
      <c r="B466" s="19" t="s">
        <v>2920</v>
      </c>
      <c r="C466" s="20">
        <v>1</v>
      </c>
      <c r="D466" s="21" t="s">
        <v>1151</v>
      </c>
      <c r="E466" s="19" t="s">
        <v>1152</v>
      </c>
      <c r="F466" s="19" t="s">
        <v>2703</v>
      </c>
      <c r="G466" s="21" t="s">
        <v>1005</v>
      </c>
      <c r="H466" s="19" t="s">
        <v>1682</v>
      </c>
      <c r="I466" s="19" t="str">
        <f t="shared" si="7"/>
        <v>W m-2</v>
      </c>
      <c r="J466" s="20" t="s">
        <v>2607</v>
      </c>
      <c r="K466" s="19" t="s">
        <v>3068</v>
      </c>
    </row>
    <row r="467" spans="1:11" ht="14">
      <c r="A467" s="17" t="s">
        <v>2966</v>
      </c>
      <c r="B467" s="15" t="s">
        <v>2920</v>
      </c>
      <c r="C467" s="16">
        <v>1</v>
      </c>
      <c r="D467" s="17" t="s">
        <v>1151</v>
      </c>
      <c r="E467" s="15" t="s">
        <v>1152</v>
      </c>
      <c r="F467" s="15" t="s">
        <v>2703</v>
      </c>
      <c r="G467" s="17" t="s">
        <v>1005</v>
      </c>
      <c r="H467" s="23" t="s">
        <v>1682</v>
      </c>
      <c r="I467" s="15" t="str">
        <f t="shared" si="7"/>
        <v>W m-2</v>
      </c>
      <c r="J467" s="16" t="s">
        <v>2607</v>
      </c>
      <c r="K467" s="15" t="s">
        <v>3068</v>
      </c>
    </row>
    <row r="468" spans="1:11" ht="14">
      <c r="A468" s="18" t="s">
        <v>2879</v>
      </c>
      <c r="B468" s="19" t="s">
        <v>2920</v>
      </c>
      <c r="C468" s="20">
        <v>1</v>
      </c>
      <c r="D468" s="21" t="s">
        <v>1151</v>
      </c>
      <c r="E468" s="19" t="s">
        <v>1152</v>
      </c>
      <c r="F468" s="19" t="s">
        <v>2703</v>
      </c>
      <c r="G468" s="21" t="s">
        <v>1005</v>
      </c>
      <c r="H468" s="19" t="s">
        <v>1682</v>
      </c>
      <c r="I468" s="19" t="str">
        <f t="shared" si="7"/>
        <v>W m-2</v>
      </c>
      <c r="J468" s="20" t="s">
        <v>2607</v>
      </c>
      <c r="K468" s="19" t="s">
        <v>3068</v>
      </c>
    </row>
    <row r="469" spans="1:11" ht="14">
      <c r="A469" s="14" t="s">
        <v>2918</v>
      </c>
      <c r="B469" s="15" t="s">
        <v>2768</v>
      </c>
      <c r="C469" s="16">
        <v>2</v>
      </c>
      <c r="D469" s="17" t="s">
        <v>1151</v>
      </c>
      <c r="E469" s="15" t="s">
        <v>1001</v>
      </c>
      <c r="F469" s="15" t="s">
        <v>2703</v>
      </c>
      <c r="G469" s="17" t="s">
        <v>1005</v>
      </c>
      <c r="H469" s="15" t="s">
        <v>1002</v>
      </c>
      <c r="I469" s="15" t="str">
        <f t="shared" si="7"/>
        <v>W m-2</v>
      </c>
      <c r="J469" s="16" t="s">
        <v>3067</v>
      </c>
      <c r="K469" s="15" t="s">
        <v>3068</v>
      </c>
    </row>
    <row r="470" spans="1:11" ht="14">
      <c r="A470" s="18" t="s">
        <v>3069</v>
      </c>
      <c r="B470" s="19" t="s">
        <v>2920</v>
      </c>
      <c r="C470" s="20">
        <v>1</v>
      </c>
      <c r="D470" s="21" t="s">
        <v>1003</v>
      </c>
      <c r="E470" s="19" t="s">
        <v>1160</v>
      </c>
      <c r="F470" s="19" t="s">
        <v>2703</v>
      </c>
      <c r="G470" s="21" t="s">
        <v>1157</v>
      </c>
      <c r="H470" s="19" t="s">
        <v>1158</v>
      </c>
      <c r="I470" s="19" t="str">
        <f t="shared" si="7"/>
        <v>W m-2</v>
      </c>
      <c r="J470" s="20" t="s">
        <v>2828</v>
      </c>
      <c r="K470" s="19" t="s">
        <v>2832</v>
      </c>
    </row>
    <row r="471" spans="1:11" ht="14">
      <c r="A471" s="14" t="s">
        <v>2965</v>
      </c>
      <c r="B471" s="15" t="s">
        <v>2920</v>
      </c>
      <c r="C471" s="16">
        <v>1</v>
      </c>
      <c r="D471" s="17" t="s">
        <v>1003</v>
      </c>
      <c r="E471" s="15" t="s">
        <v>1160</v>
      </c>
      <c r="F471" s="15" t="s">
        <v>2703</v>
      </c>
      <c r="G471" s="17" t="s">
        <v>1157</v>
      </c>
      <c r="H471" s="15" t="s">
        <v>1159</v>
      </c>
      <c r="I471" s="15" t="str">
        <f t="shared" si="7"/>
        <v>W m-2</v>
      </c>
      <c r="J471" s="16" t="s">
        <v>2607</v>
      </c>
      <c r="K471" s="15" t="s">
        <v>3068</v>
      </c>
    </row>
    <row r="472" spans="1:11" ht="14">
      <c r="A472" s="21" t="s">
        <v>2966</v>
      </c>
      <c r="B472" s="19" t="s">
        <v>2920</v>
      </c>
      <c r="C472" s="20">
        <v>1</v>
      </c>
      <c r="D472" s="21" t="s">
        <v>1003</v>
      </c>
      <c r="E472" s="19" t="s">
        <v>1316</v>
      </c>
      <c r="F472" s="19" t="s">
        <v>2703</v>
      </c>
      <c r="G472" s="21" t="s">
        <v>1157</v>
      </c>
      <c r="H472" s="28" t="s">
        <v>1317</v>
      </c>
      <c r="I472" s="19" t="str">
        <f t="shared" si="7"/>
        <v>W m-2</v>
      </c>
      <c r="J472" s="20" t="s">
        <v>2607</v>
      </c>
      <c r="K472" s="19" t="s">
        <v>3068</v>
      </c>
    </row>
    <row r="473" spans="1:11" ht="14">
      <c r="A473" s="18" t="s">
        <v>2839</v>
      </c>
      <c r="B473" s="19" t="s">
        <v>1878</v>
      </c>
      <c r="C473" s="20">
        <v>2</v>
      </c>
      <c r="D473" s="21" t="s">
        <v>1680</v>
      </c>
      <c r="E473" s="19" t="s">
        <v>1681</v>
      </c>
      <c r="F473" s="19" t="s">
        <v>2703</v>
      </c>
      <c r="G473" s="22" t="s">
        <v>3045</v>
      </c>
      <c r="H473" s="19" t="s">
        <v>1682</v>
      </c>
      <c r="I473" s="19" t="str">
        <f t="shared" si="7"/>
        <v>W m-2</v>
      </c>
      <c r="J473" s="20" t="s">
        <v>1781</v>
      </c>
      <c r="K473" s="19" t="s">
        <v>3068</v>
      </c>
    </row>
    <row r="474" spans="1:11" ht="14">
      <c r="A474" s="17" t="s">
        <v>2495</v>
      </c>
      <c r="B474" s="15" t="s">
        <v>2920</v>
      </c>
      <c r="C474" s="16">
        <v>1</v>
      </c>
      <c r="D474" s="17" t="s">
        <v>2616</v>
      </c>
      <c r="E474" s="15" t="s">
        <v>2617</v>
      </c>
      <c r="F474" s="15" t="s">
        <v>2703</v>
      </c>
      <c r="G474" s="22" t="s">
        <v>3045</v>
      </c>
      <c r="H474" s="15" t="s">
        <v>2618</v>
      </c>
      <c r="I474" s="15" t="str">
        <f t="shared" si="7"/>
        <v>W m-2</v>
      </c>
      <c r="J474" s="16" t="s">
        <v>2828</v>
      </c>
      <c r="K474" s="15" t="s">
        <v>2389</v>
      </c>
    </row>
    <row r="475" spans="1:11" ht="14">
      <c r="A475" s="21" t="s">
        <v>2381</v>
      </c>
      <c r="B475" s="19" t="s">
        <v>2920</v>
      </c>
      <c r="C475" s="20">
        <v>1</v>
      </c>
      <c r="D475" s="21" t="s">
        <v>2616</v>
      </c>
      <c r="E475" s="19" t="s">
        <v>2617</v>
      </c>
      <c r="F475" s="19" t="s">
        <v>2703</v>
      </c>
      <c r="G475" s="22" t="s">
        <v>3045</v>
      </c>
      <c r="H475" s="19" t="s">
        <v>2618</v>
      </c>
      <c r="I475" s="19" t="str">
        <f t="shared" si="7"/>
        <v>W m-2</v>
      </c>
      <c r="J475" s="20" t="s">
        <v>2607</v>
      </c>
      <c r="K475" s="19" t="s">
        <v>2406</v>
      </c>
    </row>
    <row r="476" spans="1:11" ht="14">
      <c r="A476" s="17" t="s">
        <v>2381</v>
      </c>
      <c r="B476" s="15" t="s">
        <v>2920</v>
      </c>
      <c r="C476" s="16">
        <v>1</v>
      </c>
      <c r="D476" s="17" t="s">
        <v>2523</v>
      </c>
      <c r="E476" s="15" t="s">
        <v>2524</v>
      </c>
      <c r="F476" s="15" t="s">
        <v>2703</v>
      </c>
      <c r="G476" s="22" t="s">
        <v>3045</v>
      </c>
      <c r="H476" s="23" t="s">
        <v>2413</v>
      </c>
      <c r="I476" s="15" t="str">
        <f t="shared" si="7"/>
        <v>W m-2</v>
      </c>
      <c r="J476" s="16" t="s">
        <v>2607</v>
      </c>
      <c r="K476" s="15" t="s">
        <v>2406</v>
      </c>
    </row>
    <row r="477" spans="1:11" ht="14">
      <c r="A477" s="21" t="s">
        <v>2495</v>
      </c>
      <c r="B477" s="19" t="s">
        <v>2920</v>
      </c>
      <c r="C477" s="20">
        <v>1</v>
      </c>
      <c r="D477" s="21" t="s">
        <v>2619</v>
      </c>
      <c r="E477" s="19" t="s">
        <v>2733</v>
      </c>
      <c r="F477" s="19" t="s">
        <v>2703</v>
      </c>
      <c r="G477" s="22" t="s">
        <v>3045</v>
      </c>
      <c r="H477" s="19" t="s">
        <v>2735</v>
      </c>
      <c r="I477" s="19" t="str">
        <f t="shared" si="7"/>
        <v>W m-2</v>
      </c>
      <c r="J477" s="20" t="s">
        <v>2828</v>
      </c>
      <c r="K477" s="19" t="s">
        <v>2389</v>
      </c>
    </row>
    <row r="478" spans="1:11" ht="14">
      <c r="A478" s="21" t="s">
        <v>2381</v>
      </c>
      <c r="B478" s="19" t="s">
        <v>2920</v>
      </c>
      <c r="C478" s="20">
        <v>1</v>
      </c>
      <c r="D478" s="21" t="s">
        <v>2619</v>
      </c>
      <c r="E478" s="19" t="s">
        <v>2733</v>
      </c>
      <c r="F478" s="19" t="s">
        <v>2703</v>
      </c>
      <c r="G478" s="22" t="s">
        <v>3045</v>
      </c>
      <c r="H478" s="19" t="s">
        <v>2735</v>
      </c>
      <c r="I478" s="19" t="str">
        <f t="shared" si="7"/>
        <v>W m-2</v>
      </c>
      <c r="J478" s="20" t="s">
        <v>2607</v>
      </c>
      <c r="K478" s="19" t="s">
        <v>2406</v>
      </c>
    </row>
    <row r="479" spans="1:11" ht="14">
      <c r="A479" s="17" t="s">
        <v>2381</v>
      </c>
      <c r="B479" s="15" t="s">
        <v>2920</v>
      </c>
      <c r="C479" s="16">
        <v>1</v>
      </c>
      <c r="D479" s="17" t="s">
        <v>2414</v>
      </c>
      <c r="E479" s="15" t="s">
        <v>2329</v>
      </c>
      <c r="F479" s="15" t="s">
        <v>2703</v>
      </c>
      <c r="G479" s="22" t="s">
        <v>3045</v>
      </c>
      <c r="H479" s="23" t="s">
        <v>2331</v>
      </c>
      <c r="I479" s="15" t="str">
        <f t="shared" si="7"/>
        <v>W m-2</v>
      </c>
      <c r="J479" s="16" t="s">
        <v>2607</v>
      </c>
      <c r="K479" s="15" t="s">
        <v>2406</v>
      </c>
    </row>
    <row r="480" spans="1:11" ht="14">
      <c r="A480" s="18" t="s">
        <v>3069</v>
      </c>
      <c r="B480" s="19" t="s">
        <v>2920</v>
      </c>
      <c r="C480" s="20">
        <v>1</v>
      </c>
      <c r="D480" s="21" t="s">
        <v>1097</v>
      </c>
      <c r="E480" s="19" t="s">
        <v>1098</v>
      </c>
      <c r="F480" s="19" t="s">
        <v>2703</v>
      </c>
      <c r="G480" s="21" t="s">
        <v>1099</v>
      </c>
      <c r="H480" s="19" t="s">
        <v>1798</v>
      </c>
      <c r="I480" s="19" t="str">
        <f t="shared" si="7"/>
        <v>W m-2</v>
      </c>
      <c r="J480" s="20" t="s">
        <v>2828</v>
      </c>
      <c r="K480" s="19" t="s">
        <v>2832</v>
      </c>
    </row>
    <row r="481" spans="1:11" ht="14">
      <c r="A481" s="14" t="s">
        <v>2965</v>
      </c>
      <c r="B481" s="15" t="s">
        <v>2920</v>
      </c>
      <c r="C481" s="16">
        <v>1</v>
      </c>
      <c r="D481" s="17" t="s">
        <v>1097</v>
      </c>
      <c r="E481" s="15" t="s">
        <v>1098</v>
      </c>
      <c r="F481" s="15" t="s">
        <v>2703</v>
      </c>
      <c r="G481" s="17" t="s">
        <v>1099</v>
      </c>
      <c r="H481" s="15" t="s">
        <v>1798</v>
      </c>
      <c r="I481" s="15" t="str">
        <f t="shared" si="7"/>
        <v>W m-2</v>
      </c>
      <c r="J481" s="16" t="s">
        <v>2607</v>
      </c>
      <c r="K481" s="15" t="s">
        <v>3068</v>
      </c>
    </row>
    <row r="482" spans="1:11" ht="14">
      <c r="A482" s="21" t="s">
        <v>2966</v>
      </c>
      <c r="B482" s="19" t="s">
        <v>2920</v>
      </c>
      <c r="C482" s="20">
        <v>1</v>
      </c>
      <c r="D482" s="21" t="s">
        <v>1097</v>
      </c>
      <c r="E482" s="19" t="s">
        <v>1098</v>
      </c>
      <c r="F482" s="19" t="s">
        <v>2703</v>
      </c>
      <c r="G482" s="21" t="s">
        <v>1099</v>
      </c>
      <c r="H482" s="28" t="s">
        <v>1798</v>
      </c>
      <c r="I482" s="19" t="str">
        <f t="shared" si="7"/>
        <v>W m-2</v>
      </c>
      <c r="J482" s="20" t="s">
        <v>2607</v>
      </c>
      <c r="K482" s="19" t="s">
        <v>3068</v>
      </c>
    </row>
    <row r="483" spans="1:11" ht="14">
      <c r="A483" s="14" t="s">
        <v>2879</v>
      </c>
      <c r="B483" s="15" t="s">
        <v>2920</v>
      </c>
      <c r="C483" s="16">
        <v>1</v>
      </c>
      <c r="D483" s="17" t="s">
        <v>1097</v>
      </c>
      <c r="E483" s="15" t="s">
        <v>1098</v>
      </c>
      <c r="F483" s="15" t="s">
        <v>2703</v>
      </c>
      <c r="G483" s="17" t="s">
        <v>1099</v>
      </c>
      <c r="H483" s="15" t="s">
        <v>1798</v>
      </c>
      <c r="I483" s="15" t="str">
        <f t="shared" si="7"/>
        <v>W m-2</v>
      </c>
      <c r="J483" s="16" t="s">
        <v>2607</v>
      </c>
      <c r="K483" s="15" t="s">
        <v>3068</v>
      </c>
    </row>
    <row r="484" spans="1:11" ht="14">
      <c r="A484" s="18" t="s">
        <v>3069</v>
      </c>
      <c r="B484" s="19" t="s">
        <v>2920</v>
      </c>
      <c r="C484" s="20">
        <v>1</v>
      </c>
      <c r="D484" s="21" t="s">
        <v>2958</v>
      </c>
      <c r="E484" s="19" t="s">
        <v>2987</v>
      </c>
      <c r="F484" s="19" t="s">
        <v>2703</v>
      </c>
      <c r="G484" s="22" t="s">
        <v>3045</v>
      </c>
      <c r="H484" s="19" t="s">
        <v>2909</v>
      </c>
      <c r="I484" s="19" t="str">
        <f t="shared" si="7"/>
        <v>W m-2</v>
      </c>
      <c r="J484" s="20" t="s">
        <v>2828</v>
      </c>
      <c r="K484" s="19" t="s">
        <v>2832</v>
      </c>
    </row>
    <row r="485" spans="1:11" ht="14">
      <c r="A485" s="14" t="s">
        <v>2839</v>
      </c>
      <c r="B485" s="15" t="s">
        <v>1878</v>
      </c>
      <c r="C485" s="16">
        <v>2</v>
      </c>
      <c r="D485" s="17" t="s">
        <v>1796</v>
      </c>
      <c r="E485" s="15" t="s">
        <v>1797</v>
      </c>
      <c r="F485" s="15" t="s">
        <v>2703</v>
      </c>
      <c r="G485" s="22" t="s">
        <v>3045</v>
      </c>
      <c r="H485" s="15" t="s">
        <v>1798</v>
      </c>
      <c r="I485" s="15" t="str">
        <f t="shared" si="7"/>
        <v>W m-2</v>
      </c>
      <c r="J485" s="16" t="s">
        <v>1781</v>
      </c>
      <c r="K485" s="15" t="s">
        <v>3068</v>
      </c>
    </row>
    <row r="486" spans="1:11" ht="14">
      <c r="A486" s="14" t="s">
        <v>2965</v>
      </c>
      <c r="B486" s="15" t="s">
        <v>2920</v>
      </c>
      <c r="C486" s="16">
        <v>1</v>
      </c>
      <c r="D486" s="17" t="s">
        <v>1227</v>
      </c>
      <c r="E486" s="15" t="s">
        <v>1078</v>
      </c>
      <c r="F486" s="15" t="s">
        <v>2703</v>
      </c>
      <c r="G486" s="17" t="s">
        <v>1079</v>
      </c>
      <c r="H486" s="15" t="s">
        <v>1080</v>
      </c>
      <c r="I486" s="15" t="str">
        <f t="shared" si="7"/>
        <v>W m-2</v>
      </c>
      <c r="J486" s="16" t="s">
        <v>2607</v>
      </c>
      <c r="K486" s="15" t="s">
        <v>3068</v>
      </c>
    </row>
    <row r="487" spans="1:11" ht="14">
      <c r="A487" s="21" t="s">
        <v>2966</v>
      </c>
      <c r="B487" s="19" t="s">
        <v>2920</v>
      </c>
      <c r="C487" s="20">
        <v>1</v>
      </c>
      <c r="D487" s="21" t="s">
        <v>1227</v>
      </c>
      <c r="E487" s="19" t="s">
        <v>1078</v>
      </c>
      <c r="F487" s="19" t="s">
        <v>2703</v>
      </c>
      <c r="G487" s="21" t="s">
        <v>1079</v>
      </c>
      <c r="H487" s="28" t="s">
        <v>1080</v>
      </c>
      <c r="I487" s="19" t="str">
        <f t="shared" si="7"/>
        <v>W m-2</v>
      </c>
      <c r="J487" s="20" t="s">
        <v>2607</v>
      </c>
      <c r="K487" s="19" t="s">
        <v>3068</v>
      </c>
    </row>
    <row r="488" spans="1:11" ht="14">
      <c r="A488" s="14" t="s">
        <v>2879</v>
      </c>
      <c r="B488" s="15" t="s">
        <v>2920</v>
      </c>
      <c r="C488" s="16">
        <v>1</v>
      </c>
      <c r="D488" s="17" t="s">
        <v>1227</v>
      </c>
      <c r="E488" s="15" t="s">
        <v>1078</v>
      </c>
      <c r="F488" s="15" t="s">
        <v>2703</v>
      </c>
      <c r="G488" s="17" t="s">
        <v>1079</v>
      </c>
      <c r="H488" s="15" t="s">
        <v>1080</v>
      </c>
      <c r="I488" s="15" t="str">
        <f t="shared" si="7"/>
        <v>W m-2</v>
      </c>
      <c r="J488" s="16" t="s">
        <v>2607</v>
      </c>
      <c r="K488" s="15" t="s">
        <v>3068</v>
      </c>
    </row>
    <row r="489" spans="1:11" ht="14">
      <c r="A489" s="21" t="s">
        <v>2381</v>
      </c>
      <c r="B489" s="19" t="s">
        <v>2920</v>
      </c>
      <c r="C489" s="20">
        <v>1</v>
      </c>
      <c r="D489" s="21" t="s">
        <v>2332</v>
      </c>
      <c r="E489" s="19" t="s">
        <v>2333</v>
      </c>
      <c r="F489" s="19" t="s">
        <v>2703</v>
      </c>
      <c r="G489" s="22" t="s">
        <v>3045</v>
      </c>
      <c r="H489" s="28" t="s">
        <v>2234</v>
      </c>
      <c r="I489" s="19" t="str">
        <f t="shared" si="7"/>
        <v>W m-2</v>
      </c>
      <c r="J489" s="20" t="s">
        <v>2607</v>
      </c>
      <c r="K489" s="19" t="s">
        <v>3068</v>
      </c>
    </row>
    <row r="490" spans="1:11" ht="14">
      <c r="A490" s="18" t="s">
        <v>2965</v>
      </c>
      <c r="B490" s="19" t="s">
        <v>2920</v>
      </c>
      <c r="C490" s="20">
        <v>1</v>
      </c>
      <c r="D490" s="21" t="s">
        <v>909</v>
      </c>
      <c r="E490" s="19" t="s">
        <v>1090</v>
      </c>
      <c r="F490" s="19" t="s">
        <v>2703</v>
      </c>
      <c r="G490" s="21" t="s">
        <v>1091</v>
      </c>
      <c r="H490" s="19" t="s">
        <v>1089</v>
      </c>
      <c r="I490" s="19" t="str">
        <f t="shared" si="7"/>
        <v>W m-2</v>
      </c>
      <c r="J490" s="20" t="s">
        <v>2607</v>
      </c>
      <c r="K490" s="19" t="s">
        <v>3068</v>
      </c>
    </row>
    <row r="491" spans="1:11" ht="14">
      <c r="A491" s="17" t="s">
        <v>2966</v>
      </c>
      <c r="B491" s="15" t="s">
        <v>2920</v>
      </c>
      <c r="C491" s="16">
        <v>1</v>
      </c>
      <c r="D491" s="17" t="s">
        <v>909</v>
      </c>
      <c r="E491" s="15" t="s">
        <v>1090</v>
      </c>
      <c r="F491" s="15" t="s">
        <v>2703</v>
      </c>
      <c r="G491" s="17" t="s">
        <v>1091</v>
      </c>
      <c r="H491" s="23" t="s">
        <v>1089</v>
      </c>
      <c r="I491" s="15" t="str">
        <f t="shared" si="7"/>
        <v>W m-2</v>
      </c>
      <c r="J491" s="16" t="s">
        <v>2607</v>
      </c>
      <c r="K491" s="15" t="s">
        <v>3068</v>
      </c>
    </row>
    <row r="492" spans="1:11" ht="14">
      <c r="A492" s="17" t="s">
        <v>2381</v>
      </c>
      <c r="B492" s="15" t="s">
        <v>2920</v>
      </c>
      <c r="C492" s="16">
        <v>1</v>
      </c>
      <c r="D492" s="17" t="s">
        <v>2235</v>
      </c>
      <c r="E492" s="15" t="s">
        <v>2239</v>
      </c>
      <c r="F492" s="15" t="s">
        <v>2703</v>
      </c>
      <c r="G492" s="22" t="s">
        <v>3045</v>
      </c>
      <c r="H492" s="23" t="s">
        <v>2340</v>
      </c>
      <c r="I492" s="15" t="str">
        <f t="shared" si="7"/>
        <v>W m-2</v>
      </c>
      <c r="J492" s="16" t="s">
        <v>2607</v>
      </c>
      <c r="K492" s="15" t="s">
        <v>3068</v>
      </c>
    </row>
    <row r="493" spans="1:11" ht="14">
      <c r="A493" s="14" t="s">
        <v>3055</v>
      </c>
      <c r="B493" s="15" t="s">
        <v>2915</v>
      </c>
      <c r="C493" s="16">
        <v>2</v>
      </c>
      <c r="D493" s="17" t="s">
        <v>1999</v>
      </c>
      <c r="E493" s="15" t="s">
        <v>1774</v>
      </c>
      <c r="F493" s="15" t="s">
        <v>2795</v>
      </c>
      <c r="G493" s="22" t="s">
        <v>3045</v>
      </c>
      <c r="H493" s="23" t="s">
        <v>2163</v>
      </c>
      <c r="I493" s="15" t="str">
        <f t="shared" si="7"/>
        <v>kg C m-2 s-1</v>
      </c>
      <c r="J493" s="16" t="s">
        <v>2230</v>
      </c>
      <c r="K493" s="15" t="s">
        <v>3068</v>
      </c>
    </row>
    <row r="494" spans="1:11" ht="14">
      <c r="A494" s="17" t="s">
        <v>2495</v>
      </c>
      <c r="B494" s="15" t="s">
        <v>2920</v>
      </c>
      <c r="C494" s="16">
        <v>1</v>
      </c>
      <c r="D494" s="17" t="s">
        <v>2736</v>
      </c>
      <c r="E494" s="15" t="s">
        <v>2737</v>
      </c>
      <c r="F494" s="15" t="s">
        <v>2703</v>
      </c>
      <c r="G494" s="22" t="s">
        <v>3045</v>
      </c>
      <c r="H494" s="15" t="s">
        <v>2738</v>
      </c>
      <c r="I494" s="15" t="str">
        <f t="shared" si="7"/>
        <v>W m-2</v>
      </c>
      <c r="J494" s="16" t="s">
        <v>2828</v>
      </c>
      <c r="K494" s="15" t="s">
        <v>2389</v>
      </c>
    </row>
    <row r="495" spans="1:11" ht="14">
      <c r="A495" s="21" t="s">
        <v>2381</v>
      </c>
      <c r="B495" s="19" t="s">
        <v>2920</v>
      </c>
      <c r="C495" s="20">
        <v>1</v>
      </c>
      <c r="D495" s="21" t="s">
        <v>2736</v>
      </c>
      <c r="E495" s="19" t="s">
        <v>2737</v>
      </c>
      <c r="F495" s="19" t="s">
        <v>2703</v>
      </c>
      <c r="G495" s="22" t="s">
        <v>3045</v>
      </c>
      <c r="H495" s="19" t="s">
        <v>2738</v>
      </c>
      <c r="I495" s="19" t="str">
        <f t="shared" si="7"/>
        <v>W m-2</v>
      </c>
      <c r="J495" s="20" t="s">
        <v>2607</v>
      </c>
      <c r="K495" s="19" t="s">
        <v>2406</v>
      </c>
    </row>
    <row r="496" spans="1:11" ht="14">
      <c r="A496" s="17" t="s">
        <v>2381</v>
      </c>
      <c r="B496" s="15" t="s">
        <v>2920</v>
      </c>
      <c r="C496" s="16">
        <v>1</v>
      </c>
      <c r="D496" s="17" t="s">
        <v>2341</v>
      </c>
      <c r="E496" s="15" t="s">
        <v>2434</v>
      </c>
      <c r="F496" s="15" t="s">
        <v>2703</v>
      </c>
      <c r="G496" s="22" t="s">
        <v>3045</v>
      </c>
      <c r="H496" s="23" t="s">
        <v>2336</v>
      </c>
      <c r="I496" s="15" t="str">
        <f t="shared" si="7"/>
        <v>W m-2</v>
      </c>
      <c r="J496" s="16" t="s">
        <v>2607</v>
      </c>
      <c r="K496" s="15" t="s">
        <v>2406</v>
      </c>
    </row>
    <row r="497" spans="1:11" ht="14">
      <c r="A497" s="21" t="s">
        <v>2495</v>
      </c>
      <c r="B497" s="19" t="s">
        <v>2920</v>
      </c>
      <c r="C497" s="20">
        <v>1</v>
      </c>
      <c r="D497" s="21" t="s">
        <v>2739</v>
      </c>
      <c r="E497" s="19" t="s">
        <v>2627</v>
      </c>
      <c r="F497" s="19" t="s">
        <v>2703</v>
      </c>
      <c r="G497" s="22" t="s">
        <v>3045</v>
      </c>
      <c r="H497" s="19" t="s">
        <v>2628</v>
      </c>
      <c r="I497" s="19" t="str">
        <f t="shared" si="7"/>
        <v>W m-2</v>
      </c>
      <c r="J497" s="20" t="s">
        <v>2828</v>
      </c>
      <c r="K497" s="19" t="s">
        <v>2389</v>
      </c>
    </row>
    <row r="498" spans="1:11" ht="14">
      <c r="A498" s="21" t="s">
        <v>2381</v>
      </c>
      <c r="B498" s="19" t="s">
        <v>2920</v>
      </c>
      <c r="C498" s="20">
        <v>1</v>
      </c>
      <c r="D498" s="21" t="s">
        <v>2739</v>
      </c>
      <c r="E498" s="19" t="s">
        <v>2627</v>
      </c>
      <c r="F498" s="19" t="s">
        <v>2703</v>
      </c>
      <c r="G498" s="22" t="s">
        <v>3045</v>
      </c>
      <c r="H498" s="19" t="s">
        <v>2628</v>
      </c>
      <c r="I498" s="19" t="str">
        <f t="shared" si="7"/>
        <v>W m-2</v>
      </c>
      <c r="J498" s="20" t="s">
        <v>2607</v>
      </c>
      <c r="K498" s="19" t="s">
        <v>2406</v>
      </c>
    </row>
    <row r="499" spans="1:11" ht="14">
      <c r="A499" s="17" t="s">
        <v>2381</v>
      </c>
      <c r="B499" s="15" t="s">
        <v>2920</v>
      </c>
      <c r="C499" s="16">
        <v>1</v>
      </c>
      <c r="D499" s="17" t="s">
        <v>2337</v>
      </c>
      <c r="E499" s="15" t="s">
        <v>2435</v>
      </c>
      <c r="F499" s="15" t="s">
        <v>2703</v>
      </c>
      <c r="G499" s="22" t="s">
        <v>3045</v>
      </c>
      <c r="H499" s="23" t="s">
        <v>2343</v>
      </c>
      <c r="I499" s="15" t="str">
        <f t="shared" si="7"/>
        <v>W m-2</v>
      </c>
      <c r="J499" s="16" t="s">
        <v>2607</v>
      </c>
      <c r="K499" s="15" t="s">
        <v>2406</v>
      </c>
    </row>
    <row r="500" spans="1:11" ht="14">
      <c r="A500" s="14" t="s">
        <v>3069</v>
      </c>
      <c r="B500" s="15" t="s">
        <v>2920</v>
      </c>
      <c r="C500" s="16">
        <v>1</v>
      </c>
      <c r="D500" s="17" t="s">
        <v>1244</v>
      </c>
      <c r="E500" s="15" t="s">
        <v>1245</v>
      </c>
      <c r="F500" s="15" t="s">
        <v>2703</v>
      </c>
      <c r="G500" s="17" t="s">
        <v>1246</v>
      </c>
      <c r="H500" s="15" t="s">
        <v>1801</v>
      </c>
      <c r="I500" s="15" t="str">
        <f t="shared" si="7"/>
        <v>W m-2</v>
      </c>
      <c r="J500" s="16" t="s">
        <v>2828</v>
      </c>
      <c r="K500" s="15" t="s">
        <v>2832</v>
      </c>
    </row>
    <row r="501" spans="1:11" ht="14">
      <c r="A501" s="18" t="s">
        <v>2965</v>
      </c>
      <c r="B501" s="19" t="s">
        <v>2920</v>
      </c>
      <c r="C501" s="20">
        <v>1</v>
      </c>
      <c r="D501" s="21" t="s">
        <v>1244</v>
      </c>
      <c r="E501" s="19" t="s">
        <v>1245</v>
      </c>
      <c r="F501" s="19" t="s">
        <v>2703</v>
      </c>
      <c r="G501" s="21" t="s">
        <v>1246</v>
      </c>
      <c r="H501" s="19" t="s">
        <v>1801</v>
      </c>
      <c r="I501" s="19" t="str">
        <f t="shared" si="7"/>
        <v>W m-2</v>
      </c>
      <c r="J501" s="20" t="s">
        <v>2607</v>
      </c>
      <c r="K501" s="19" t="s">
        <v>3068</v>
      </c>
    </row>
    <row r="502" spans="1:11" ht="14">
      <c r="A502" s="17" t="s">
        <v>2966</v>
      </c>
      <c r="B502" s="15" t="s">
        <v>2920</v>
      </c>
      <c r="C502" s="16">
        <v>1</v>
      </c>
      <c r="D502" s="17" t="s">
        <v>1244</v>
      </c>
      <c r="E502" s="15" t="s">
        <v>1245</v>
      </c>
      <c r="F502" s="15" t="s">
        <v>2703</v>
      </c>
      <c r="G502" s="17" t="s">
        <v>1246</v>
      </c>
      <c r="H502" s="23" t="s">
        <v>1801</v>
      </c>
      <c r="I502" s="15" t="str">
        <f t="shared" si="7"/>
        <v>W m-2</v>
      </c>
      <c r="J502" s="16" t="s">
        <v>2607</v>
      </c>
      <c r="K502" s="15" t="s">
        <v>3068</v>
      </c>
    </row>
    <row r="503" spans="1:11" ht="14">
      <c r="A503" s="18" t="s">
        <v>2879</v>
      </c>
      <c r="B503" s="19" t="s">
        <v>2920</v>
      </c>
      <c r="C503" s="20">
        <v>1</v>
      </c>
      <c r="D503" s="21" t="s">
        <v>1244</v>
      </c>
      <c r="E503" s="19" t="s">
        <v>1245</v>
      </c>
      <c r="F503" s="19" t="s">
        <v>2703</v>
      </c>
      <c r="G503" s="21" t="s">
        <v>1246</v>
      </c>
      <c r="H503" s="19" t="s">
        <v>1801</v>
      </c>
      <c r="I503" s="19" t="str">
        <f t="shared" si="7"/>
        <v>W m-2</v>
      </c>
      <c r="J503" s="20" t="s">
        <v>2607</v>
      </c>
      <c r="K503" s="19" t="s">
        <v>3068</v>
      </c>
    </row>
    <row r="504" spans="1:11" ht="14">
      <c r="A504" s="14" t="s">
        <v>2918</v>
      </c>
      <c r="B504" s="15" t="s">
        <v>2768</v>
      </c>
      <c r="C504" s="16">
        <v>2</v>
      </c>
      <c r="D504" s="17" t="s">
        <v>1244</v>
      </c>
      <c r="E504" s="15" t="s">
        <v>1247</v>
      </c>
      <c r="F504" s="15" t="s">
        <v>2703</v>
      </c>
      <c r="G504" s="17" t="s">
        <v>1246</v>
      </c>
      <c r="H504" s="15" t="s">
        <v>1248</v>
      </c>
      <c r="I504" s="15" t="str">
        <f t="shared" si="7"/>
        <v>W m-2</v>
      </c>
      <c r="J504" s="16" t="s">
        <v>1887</v>
      </c>
      <c r="K504" s="15" t="s">
        <v>1685</v>
      </c>
    </row>
    <row r="505" spans="1:11" ht="14">
      <c r="A505" s="18" t="s">
        <v>3069</v>
      </c>
      <c r="B505" s="19" t="s">
        <v>2920</v>
      </c>
      <c r="C505" s="20">
        <v>1</v>
      </c>
      <c r="D505" s="21" t="s">
        <v>1104</v>
      </c>
      <c r="E505" s="19" t="s">
        <v>1250</v>
      </c>
      <c r="F505" s="19" t="s">
        <v>2703</v>
      </c>
      <c r="G505" s="21" t="s">
        <v>1251</v>
      </c>
      <c r="H505" s="19" t="s">
        <v>1255</v>
      </c>
      <c r="I505" s="19" t="str">
        <f t="shared" si="7"/>
        <v>W m-2</v>
      </c>
      <c r="J505" s="20" t="s">
        <v>2828</v>
      </c>
      <c r="K505" s="19" t="s">
        <v>2832</v>
      </c>
    </row>
    <row r="506" spans="1:11" ht="14">
      <c r="A506" s="14" t="s">
        <v>2965</v>
      </c>
      <c r="B506" s="15" t="s">
        <v>2920</v>
      </c>
      <c r="C506" s="16">
        <v>1</v>
      </c>
      <c r="D506" s="17" t="s">
        <v>1104</v>
      </c>
      <c r="E506" s="15" t="s">
        <v>1250</v>
      </c>
      <c r="F506" s="15" t="s">
        <v>2703</v>
      </c>
      <c r="G506" s="17" t="s">
        <v>1251</v>
      </c>
      <c r="H506" s="15" t="s">
        <v>1255</v>
      </c>
      <c r="I506" s="15" t="str">
        <f t="shared" si="7"/>
        <v>W m-2</v>
      </c>
      <c r="J506" s="16" t="s">
        <v>2607</v>
      </c>
      <c r="K506" s="15" t="s">
        <v>3068</v>
      </c>
    </row>
    <row r="507" spans="1:11" ht="14">
      <c r="A507" s="21" t="s">
        <v>2966</v>
      </c>
      <c r="B507" s="19" t="s">
        <v>2920</v>
      </c>
      <c r="C507" s="20">
        <v>1</v>
      </c>
      <c r="D507" s="21" t="s">
        <v>1104</v>
      </c>
      <c r="E507" s="19" t="s">
        <v>1258</v>
      </c>
      <c r="F507" s="19" t="s">
        <v>2703</v>
      </c>
      <c r="G507" s="21" t="s">
        <v>1251</v>
      </c>
      <c r="H507" s="28" t="s">
        <v>1259</v>
      </c>
      <c r="I507" s="19" t="str">
        <f t="shared" si="7"/>
        <v>W m-2</v>
      </c>
      <c r="J507" s="20" t="s">
        <v>2607</v>
      </c>
      <c r="K507" s="19" t="s">
        <v>3068</v>
      </c>
    </row>
    <row r="508" spans="1:11" ht="14">
      <c r="A508" s="17" t="s">
        <v>3048</v>
      </c>
      <c r="B508" s="15" t="s">
        <v>2601</v>
      </c>
      <c r="C508" s="16">
        <v>2</v>
      </c>
      <c r="D508" s="17" t="s">
        <v>2753</v>
      </c>
      <c r="E508" s="15" t="s">
        <v>2754</v>
      </c>
      <c r="F508" s="15" t="s">
        <v>2703</v>
      </c>
      <c r="G508" s="22" t="s">
        <v>3045</v>
      </c>
      <c r="H508" s="25" t="s">
        <v>2911</v>
      </c>
      <c r="I508" s="15" t="str">
        <f t="shared" si="7"/>
        <v>W m-2</v>
      </c>
      <c r="J508" s="16" t="s">
        <v>2607</v>
      </c>
      <c r="K508" s="15" t="s">
        <v>3068</v>
      </c>
    </row>
    <row r="509" spans="1:11" ht="14">
      <c r="A509" s="14" t="s">
        <v>3069</v>
      </c>
      <c r="B509" s="15" t="s">
        <v>2920</v>
      </c>
      <c r="C509" s="16">
        <v>1</v>
      </c>
      <c r="D509" s="17" t="s">
        <v>2910</v>
      </c>
      <c r="E509" s="15" t="s">
        <v>3097</v>
      </c>
      <c r="F509" s="15" t="s">
        <v>2703</v>
      </c>
      <c r="G509" s="22" t="s">
        <v>3045</v>
      </c>
      <c r="H509" s="23" t="s">
        <v>2922</v>
      </c>
      <c r="I509" s="15" t="str">
        <f t="shared" si="7"/>
        <v>W m-2</v>
      </c>
      <c r="J509" s="16" t="s">
        <v>2828</v>
      </c>
      <c r="K509" s="15" t="s">
        <v>2832</v>
      </c>
    </row>
    <row r="510" spans="1:11" ht="14">
      <c r="A510" s="21" t="s">
        <v>3048</v>
      </c>
      <c r="B510" s="19" t="s">
        <v>2601</v>
      </c>
      <c r="C510" s="20">
        <v>2</v>
      </c>
      <c r="D510" s="21" t="s">
        <v>2910</v>
      </c>
      <c r="E510" s="19" t="s">
        <v>2761</v>
      </c>
      <c r="F510" s="19" t="s">
        <v>2703</v>
      </c>
      <c r="G510" s="22" t="s">
        <v>3045</v>
      </c>
      <c r="H510" s="24" t="s">
        <v>2834</v>
      </c>
      <c r="I510" s="19" t="str">
        <f t="shared" si="7"/>
        <v>W m-2</v>
      </c>
      <c r="J510" s="20" t="s">
        <v>2607</v>
      </c>
      <c r="K510" s="19" t="s">
        <v>3068</v>
      </c>
    </row>
    <row r="511" spans="1:11" ht="14">
      <c r="A511" s="18" t="s">
        <v>2839</v>
      </c>
      <c r="B511" s="19" t="s">
        <v>1878</v>
      </c>
      <c r="C511" s="20">
        <v>1</v>
      </c>
      <c r="D511" s="21" t="s">
        <v>1799</v>
      </c>
      <c r="E511" s="19" t="s">
        <v>1800</v>
      </c>
      <c r="F511" s="19" t="s">
        <v>2703</v>
      </c>
      <c r="G511" s="22" t="s">
        <v>3045</v>
      </c>
      <c r="H511" s="19" t="s">
        <v>1801</v>
      </c>
      <c r="I511" s="19" t="str">
        <f t="shared" si="7"/>
        <v>W m-2</v>
      </c>
      <c r="J511" s="20" t="s">
        <v>1781</v>
      </c>
      <c r="K511" s="19" t="s">
        <v>3068</v>
      </c>
    </row>
    <row r="512" spans="1:11" ht="14">
      <c r="A512" s="18" t="s">
        <v>2965</v>
      </c>
      <c r="B512" s="19" t="s">
        <v>2920</v>
      </c>
      <c r="C512" s="20">
        <v>1</v>
      </c>
      <c r="D512" s="21" t="s">
        <v>1119</v>
      </c>
      <c r="E512" s="19" t="s">
        <v>1270</v>
      </c>
      <c r="F512" s="19" t="s">
        <v>2703</v>
      </c>
      <c r="G512" s="21" t="s">
        <v>1271</v>
      </c>
      <c r="H512" s="19" t="s">
        <v>1122</v>
      </c>
      <c r="I512" s="19" t="str">
        <f t="shared" si="7"/>
        <v>W m-2</v>
      </c>
      <c r="J512" s="20" t="s">
        <v>2607</v>
      </c>
      <c r="K512" s="19" t="s">
        <v>3068</v>
      </c>
    </row>
    <row r="513" spans="1:11" ht="14">
      <c r="A513" s="17" t="s">
        <v>2966</v>
      </c>
      <c r="B513" s="15" t="s">
        <v>2920</v>
      </c>
      <c r="C513" s="16">
        <v>1</v>
      </c>
      <c r="D513" s="17" t="s">
        <v>1119</v>
      </c>
      <c r="E513" s="15" t="s">
        <v>1270</v>
      </c>
      <c r="F513" s="15" t="s">
        <v>2703</v>
      </c>
      <c r="G513" s="17" t="s">
        <v>1271</v>
      </c>
      <c r="H513" s="23" t="s">
        <v>1122</v>
      </c>
      <c r="I513" s="15" t="str">
        <f t="shared" si="7"/>
        <v>W m-2</v>
      </c>
      <c r="J513" s="16" t="s">
        <v>2607</v>
      </c>
      <c r="K513" s="15" t="s">
        <v>3068</v>
      </c>
    </row>
    <row r="514" spans="1:11" ht="14">
      <c r="A514" s="18" t="s">
        <v>2918</v>
      </c>
      <c r="B514" s="19" t="s">
        <v>2768</v>
      </c>
      <c r="C514" s="20">
        <v>2</v>
      </c>
      <c r="D514" s="21" t="s">
        <v>1457</v>
      </c>
      <c r="E514" s="19" t="s">
        <v>1458</v>
      </c>
      <c r="F514" s="19" t="s">
        <v>2703</v>
      </c>
      <c r="G514" s="22" t="s">
        <v>3045</v>
      </c>
      <c r="H514" s="28" t="s">
        <v>1153</v>
      </c>
      <c r="I514" s="19" t="str">
        <f t="shared" si="7"/>
        <v>W m-2</v>
      </c>
      <c r="J514" s="20" t="s">
        <v>1887</v>
      </c>
      <c r="K514" s="19" t="s">
        <v>3068</v>
      </c>
    </row>
    <row r="515" spans="1:11" ht="14">
      <c r="A515" s="17" t="s">
        <v>2495</v>
      </c>
      <c r="B515" s="15" t="s">
        <v>2920</v>
      </c>
      <c r="C515" s="16">
        <v>1</v>
      </c>
      <c r="D515" s="17" t="s">
        <v>2629</v>
      </c>
      <c r="E515" s="15" t="s">
        <v>2731</v>
      </c>
      <c r="F515" s="15" t="s">
        <v>2703</v>
      </c>
      <c r="G515" s="22" t="s">
        <v>3045</v>
      </c>
      <c r="H515" s="15" t="s">
        <v>2732</v>
      </c>
      <c r="I515" s="15" t="str">
        <f t="shared" si="7"/>
        <v>W m-2</v>
      </c>
      <c r="J515" s="16" t="s">
        <v>2828</v>
      </c>
      <c r="K515" s="15" t="s">
        <v>2389</v>
      </c>
    </row>
    <row r="516" spans="1:11" ht="14">
      <c r="A516" s="21" t="s">
        <v>2381</v>
      </c>
      <c r="B516" s="19" t="s">
        <v>2920</v>
      </c>
      <c r="C516" s="20">
        <v>1</v>
      </c>
      <c r="D516" s="21" t="s">
        <v>2629</v>
      </c>
      <c r="E516" s="19" t="s">
        <v>2731</v>
      </c>
      <c r="F516" s="19" t="s">
        <v>2703</v>
      </c>
      <c r="G516" s="22" t="s">
        <v>3045</v>
      </c>
      <c r="H516" s="19" t="s">
        <v>2732</v>
      </c>
      <c r="I516" s="19" t="str">
        <f t="shared" si="7"/>
        <v>W m-2</v>
      </c>
      <c r="J516" s="20" t="s">
        <v>2607</v>
      </c>
      <c r="K516" s="19" t="s">
        <v>2406</v>
      </c>
    </row>
    <row r="517" spans="1:11" ht="14">
      <c r="A517" s="17" t="s">
        <v>2381</v>
      </c>
      <c r="B517" s="15" t="s">
        <v>2920</v>
      </c>
      <c r="C517" s="16">
        <v>1</v>
      </c>
      <c r="D517" s="17" t="s">
        <v>2344</v>
      </c>
      <c r="E517" s="15" t="s">
        <v>2244</v>
      </c>
      <c r="F517" s="15" t="s">
        <v>2703</v>
      </c>
      <c r="G517" s="22" t="s">
        <v>3045</v>
      </c>
      <c r="H517" s="23" t="s">
        <v>2245</v>
      </c>
      <c r="I517" s="15" t="str">
        <f t="shared" si="7"/>
        <v>W m-2</v>
      </c>
      <c r="J517" s="16" t="s">
        <v>2607</v>
      </c>
      <c r="K517" s="15" t="s">
        <v>2406</v>
      </c>
    </row>
    <row r="518" spans="1:11" ht="14">
      <c r="A518" s="21" t="s">
        <v>2495</v>
      </c>
      <c r="B518" s="19" t="s">
        <v>2920</v>
      </c>
      <c r="C518" s="20">
        <v>1</v>
      </c>
      <c r="D518" s="21" t="s">
        <v>2632</v>
      </c>
      <c r="E518" s="19" t="s">
        <v>2528</v>
      </c>
      <c r="F518" s="19" t="s">
        <v>2703</v>
      </c>
      <c r="G518" s="22" t="s">
        <v>3045</v>
      </c>
      <c r="H518" s="19" t="s">
        <v>2529</v>
      </c>
      <c r="I518" s="19" t="str">
        <f t="shared" ref="I518:I581" si="8">F518</f>
        <v>W m-2</v>
      </c>
      <c r="J518" s="20" t="s">
        <v>2828</v>
      </c>
      <c r="K518" s="19" t="s">
        <v>2389</v>
      </c>
    </row>
    <row r="519" spans="1:11" ht="14">
      <c r="A519" s="21" t="s">
        <v>2381</v>
      </c>
      <c r="B519" s="19" t="s">
        <v>2920</v>
      </c>
      <c r="C519" s="20">
        <v>1</v>
      </c>
      <c r="D519" s="21" t="s">
        <v>2632</v>
      </c>
      <c r="E519" s="19" t="s">
        <v>2528</v>
      </c>
      <c r="F519" s="19" t="s">
        <v>2703</v>
      </c>
      <c r="G519" s="22" t="s">
        <v>3045</v>
      </c>
      <c r="H519" s="19" t="s">
        <v>2529</v>
      </c>
      <c r="I519" s="19" t="str">
        <f t="shared" si="8"/>
        <v>W m-2</v>
      </c>
      <c r="J519" s="20" t="s">
        <v>2607</v>
      </c>
      <c r="K519" s="19" t="s">
        <v>2406</v>
      </c>
    </row>
    <row r="520" spans="1:11" ht="14">
      <c r="A520" s="17" t="s">
        <v>2381</v>
      </c>
      <c r="B520" s="15" t="s">
        <v>2920</v>
      </c>
      <c r="C520" s="16">
        <v>1</v>
      </c>
      <c r="D520" s="17" t="s">
        <v>2246</v>
      </c>
      <c r="E520" s="15" t="s">
        <v>2250</v>
      </c>
      <c r="F520" s="15" t="s">
        <v>2703</v>
      </c>
      <c r="G520" s="22" t="s">
        <v>3045</v>
      </c>
      <c r="H520" s="23" t="s">
        <v>2127</v>
      </c>
      <c r="I520" s="15" t="str">
        <f t="shared" si="8"/>
        <v>W m-2</v>
      </c>
      <c r="J520" s="16" t="s">
        <v>2607</v>
      </c>
      <c r="K520" s="15" t="s">
        <v>2406</v>
      </c>
    </row>
    <row r="521" spans="1:11" ht="14">
      <c r="A521" s="18" t="s">
        <v>3069</v>
      </c>
      <c r="B521" s="19" t="s">
        <v>2920</v>
      </c>
      <c r="C521" s="20">
        <v>1</v>
      </c>
      <c r="D521" s="21" t="s">
        <v>1249</v>
      </c>
      <c r="E521" s="19" t="s">
        <v>1102</v>
      </c>
      <c r="F521" s="19" t="s">
        <v>2703</v>
      </c>
      <c r="G521" s="21" t="s">
        <v>1103</v>
      </c>
      <c r="H521" s="19" t="s">
        <v>1804</v>
      </c>
      <c r="I521" s="19" t="str">
        <f t="shared" si="8"/>
        <v>W m-2</v>
      </c>
      <c r="J521" s="20" t="s">
        <v>2828</v>
      </c>
      <c r="K521" s="19" t="s">
        <v>2832</v>
      </c>
    </row>
    <row r="522" spans="1:11" ht="14">
      <c r="A522" s="14" t="s">
        <v>2965</v>
      </c>
      <c r="B522" s="15" t="s">
        <v>2920</v>
      </c>
      <c r="C522" s="16">
        <v>1</v>
      </c>
      <c r="D522" s="17" t="s">
        <v>1249</v>
      </c>
      <c r="E522" s="15" t="s">
        <v>1102</v>
      </c>
      <c r="F522" s="15" t="s">
        <v>2703</v>
      </c>
      <c r="G522" s="17" t="s">
        <v>1103</v>
      </c>
      <c r="H522" s="15" t="s">
        <v>1804</v>
      </c>
      <c r="I522" s="15" t="str">
        <f t="shared" si="8"/>
        <v>W m-2</v>
      </c>
      <c r="J522" s="16" t="s">
        <v>2607</v>
      </c>
      <c r="K522" s="15" t="s">
        <v>3068</v>
      </c>
    </row>
    <row r="523" spans="1:11" ht="14">
      <c r="A523" s="21" t="s">
        <v>2966</v>
      </c>
      <c r="B523" s="19" t="s">
        <v>2920</v>
      </c>
      <c r="C523" s="20">
        <v>1</v>
      </c>
      <c r="D523" s="21" t="s">
        <v>1249</v>
      </c>
      <c r="E523" s="19" t="s">
        <v>1102</v>
      </c>
      <c r="F523" s="19" t="s">
        <v>2703</v>
      </c>
      <c r="G523" s="21" t="s">
        <v>1103</v>
      </c>
      <c r="H523" s="28" t="s">
        <v>1804</v>
      </c>
      <c r="I523" s="19" t="str">
        <f t="shared" si="8"/>
        <v>W m-2</v>
      </c>
      <c r="J523" s="20" t="s">
        <v>2607</v>
      </c>
      <c r="K523" s="19" t="s">
        <v>3068</v>
      </c>
    </row>
    <row r="524" spans="1:11" ht="14">
      <c r="A524" s="14" t="s">
        <v>2879</v>
      </c>
      <c r="B524" s="15" t="s">
        <v>2920</v>
      </c>
      <c r="C524" s="16">
        <v>1</v>
      </c>
      <c r="D524" s="17" t="s">
        <v>1249</v>
      </c>
      <c r="E524" s="15" t="s">
        <v>1102</v>
      </c>
      <c r="F524" s="15" t="s">
        <v>2703</v>
      </c>
      <c r="G524" s="17" t="s">
        <v>1103</v>
      </c>
      <c r="H524" s="15" t="s">
        <v>1804</v>
      </c>
      <c r="I524" s="15" t="str">
        <f t="shared" si="8"/>
        <v>W m-2</v>
      </c>
      <c r="J524" s="16" t="s">
        <v>2607</v>
      </c>
      <c r="K524" s="15" t="s">
        <v>3068</v>
      </c>
    </row>
    <row r="525" spans="1:11" ht="14">
      <c r="A525" s="14" t="s">
        <v>2965</v>
      </c>
      <c r="B525" s="15" t="s">
        <v>2920</v>
      </c>
      <c r="C525" s="16">
        <v>1</v>
      </c>
      <c r="D525" s="17" t="s">
        <v>1260</v>
      </c>
      <c r="E525" s="15" t="s">
        <v>2987</v>
      </c>
      <c r="F525" s="15" t="s">
        <v>2703</v>
      </c>
      <c r="G525" s="17" t="s">
        <v>1261</v>
      </c>
      <c r="H525" s="15" t="s">
        <v>2909</v>
      </c>
      <c r="I525" s="15" t="str">
        <f t="shared" si="8"/>
        <v>W m-2</v>
      </c>
      <c r="J525" s="16" t="s">
        <v>2607</v>
      </c>
      <c r="K525" s="15" t="s">
        <v>3068</v>
      </c>
    </row>
    <row r="526" spans="1:11" ht="14">
      <c r="A526" s="21" t="s">
        <v>2966</v>
      </c>
      <c r="B526" s="19" t="s">
        <v>2920</v>
      </c>
      <c r="C526" s="20">
        <v>1</v>
      </c>
      <c r="D526" s="21" t="s">
        <v>1260</v>
      </c>
      <c r="E526" s="19" t="s">
        <v>2987</v>
      </c>
      <c r="F526" s="19" t="s">
        <v>2703</v>
      </c>
      <c r="G526" s="21" t="s">
        <v>1261</v>
      </c>
      <c r="H526" s="28" t="s">
        <v>2909</v>
      </c>
      <c r="I526" s="19" t="str">
        <f t="shared" si="8"/>
        <v>W m-2</v>
      </c>
      <c r="J526" s="20" t="s">
        <v>2607</v>
      </c>
      <c r="K526" s="19" t="s">
        <v>3068</v>
      </c>
    </row>
    <row r="527" spans="1:11" ht="14">
      <c r="A527" s="14" t="s">
        <v>2839</v>
      </c>
      <c r="B527" s="15" t="s">
        <v>1878</v>
      </c>
      <c r="C527" s="16">
        <v>1</v>
      </c>
      <c r="D527" s="17" t="s">
        <v>1802</v>
      </c>
      <c r="E527" s="15" t="s">
        <v>1803</v>
      </c>
      <c r="F527" s="15" t="s">
        <v>2703</v>
      </c>
      <c r="G527" s="22" t="s">
        <v>3045</v>
      </c>
      <c r="H527" s="15" t="s">
        <v>1804</v>
      </c>
      <c r="I527" s="15" t="str">
        <f t="shared" si="8"/>
        <v>W m-2</v>
      </c>
      <c r="J527" s="16" t="s">
        <v>1781</v>
      </c>
      <c r="K527" s="15" t="s">
        <v>3068</v>
      </c>
    </row>
    <row r="528" spans="1:11" ht="14">
      <c r="A528" s="18" t="s">
        <v>2965</v>
      </c>
      <c r="B528" s="19" t="s">
        <v>2920</v>
      </c>
      <c r="C528" s="20">
        <v>1</v>
      </c>
      <c r="D528" s="21" t="s">
        <v>1123</v>
      </c>
      <c r="E528" s="19" t="s">
        <v>1124</v>
      </c>
      <c r="F528" s="19" t="s">
        <v>2703</v>
      </c>
      <c r="G528" s="21" t="s">
        <v>1275</v>
      </c>
      <c r="H528" s="19" t="s">
        <v>1276</v>
      </c>
      <c r="I528" s="19" t="str">
        <f t="shared" si="8"/>
        <v>W m-2</v>
      </c>
      <c r="J528" s="20" t="s">
        <v>2607</v>
      </c>
      <c r="K528" s="19" t="s">
        <v>3068</v>
      </c>
    </row>
    <row r="529" spans="1:11" ht="14">
      <c r="A529" s="21" t="s">
        <v>2966</v>
      </c>
      <c r="B529" s="19" t="s">
        <v>2920</v>
      </c>
      <c r="C529" s="20">
        <v>1</v>
      </c>
      <c r="D529" s="21" t="s">
        <v>1123</v>
      </c>
      <c r="E529" s="19" t="s">
        <v>1124</v>
      </c>
      <c r="F529" s="19" t="s">
        <v>2703</v>
      </c>
      <c r="G529" s="21" t="s">
        <v>1275</v>
      </c>
      <c r="H529" s="28" t="s">
        <v>1276</v>
      </c>
      <c r="I529" s="19" t="str">
        <f t="shared" si="8"/>
        <v>W m-2</v>
      </c>
      <c r="J529" s="20" t="s">
        <v>2607</v>
      </c>
      <c r="K529" s="19" t="s">
        <v>3068</v>
      </c>
    </row>
    <row r="530" spans="1:11" ht="14">
      <c r="A530" s="21" t="s">
        <v>2381</v>
      </c>
      <c r="B530" s="19" t="s">
        <v>2920</v>
      </c>
      <c r="C530" s="20">
        <v>1</v>
      </c>
      <c r="D530" s="21" t="s">
        <v>2128</v>
      </c>
      <c r="E530" s="19" t="s">
        <v>2129</v>
      </c>
      <c r="F530" s="19" t="s">
        <v>2703</v>
      </c>
      <c r="G530" s="22" t="s">
        <v>3045</v>
      </c>
      <c r="H530" s="28" t="s">
        <v>2130</v>
      </c>
      <c r="I530" s="19" t="str">
        <f t="shared" si="8"/>
        <v>W m-2</v>
      </c>
      <c r="J530" s="20" t="s">
        <v>2607</v>
      </c>
      <c r="K530" s="19" t="s">
        <v>3068</v>
      </c>
    </row>
    <row r="531" spans="1:11" ht="14">
      <c r="A531" s="14" t="s">
        <v>2965</v>
      </c>
      <c r="B531" s="15" t="s">
        <v>2920</v>
      </c>
      <c r="C531" s="16">
        <v>1</v>
      </c>
      <c r="D531" s="17" t="s">
        <v>1277</v>
      </c>
      <c r="E531" s="15" t="s">
        <v>968</v>
      </c>
      <c r="F531" s="15" t="s">
        <v>2703</v>
      </c>
      <c r="G531" s="17" t="s">
        <v>1275</v>
      </c>
      <c r="H531" s="15" t="s">
        <v>969</v>
      </c>
      <c r="I531" s="15" t="str">
        <f t="shared" si="8"/>
        <v>W m-2</v>
      </c>
      <c r="J531" s="16" t="s">
        <v>2607</v>
      </c>
      <c r="K531" s="15" t="s">
        <v>3068</v>
      </c>
    </row>
    <row r="532" spans="1:11" ht="14">
      <c r="A532" s="17" t="s">
        <v>2966</v>
      </c>
      <c r="B532" s="15" t="s">
        <v>2920</v>
      </c>
      <c r="C532" s="16">
        <v>1</v>
      </c>
      <c r="D532" s="17" t="s">
        <v>1277</v>
      </c>
      <c r="E532" s="15" t="s">
        <v>968</v>
      </c>
      <c r="F532" s="15" t="s">
        <v>2703</v>
      </c>
      <c r="G532" s="17" t="s">
        <v>1275</v>
      </c>
      <c r="H532" s="23" t="s">
        <v>969</v>
      </c>
      <c r="I532" s="15" t="str">
        <f t="shared" si="8"/>
        <v>W m-2</v>
      </c>
      <c r="J532" s="16" t="s">
        <v>2607</v>
      </c>
      <c r="K532" s="15" t="s">
        <v>3068</v>
      </c>
    </row>
    <row r="533" spans="1:11" ht="14">
      <c r="A533" s="17" t="s">
        <v>2381</v>
      </c>
      <c r="B533" s="15" t="s">
        <v>2920</v>
      </c>
      <c r="C533" s="16">
        <v>1</v>
      </c>
      <c r="D533" s="17" t="s">
        <v>2131</v>
      </c>
      <c r="E533" s="15" t="s">
        <v>2132</v>
      </c>
      <c r="F533" s="15" t="s">
        <v>2703</v>
      </c>
      <c r="G533" s="22" t="s">
        <v>3045</v>
      </c>
      <c r="H533" s="23" t="s">
        <v>2000</v>
      </c>
      <c r="I533" s="15" t="str">
        <f t="shared" si="8"/>
        <v>W m-2</v>
      </c>
      <c r="J533" s="16" t="s">
        <v>2607</v>
      </c>
      <c r="K533" s="15" t="s">
        <v>3068</v>
      </c>
    </row>
    <row r="534" spans="1:11" ht="14">
      <c r="A534" s="14" t="s">
        <v>2965</v>
      </c>
      <c r="B534" s="15" t="s">
        <v>2920</v>
      </c>
      <c r="C534" s="16">
        <v>1</v>
      </c>
      <c r="D534" s="17" t="s">
        <v>1267</v>
      </c>
      <c r="E534" s="15" t="s">
        <v>1268</v>
      </c>
      <c r="F534" s="15" t="s">
        <v>2703</v>
      </c>
      <c r="G534" s="17" t="s">
        <v>1269</v>
      </c>
      <c r="H534" s="15" t="s">
        <v>1272</v>
      </c>
      <c r="I534" s="15" t="str">
        <f t="shared" si="8"/>
        <v>W m-2</v>
      </c>
      <c r="J534" s="16" t="s">
        <v>2607</v>
      </c>
      <c r="K534" s="15" t="s">
        <v>3068</v>
      </c>
    </row>
    <row r="535" spans="1:11" ht="14">
      <c r="A535" s="18" t="s">
        <v>2965</v>
      </c>
      <c r="B535" s="19" t="s">
        <v>2920</v>
      </c>
      <c r="C535" s="20">
        <v>1</v>
      </c>
      <c r="D535" s="21" t="s">
        <v>2485</v>
      </c>
      <c r="E535" s="19" t="s">
        <v>2489</v>
      </c>
      <c r="F535" s="19" t="s">
        <v>2603</v>
      </c>
      <c r="G535" s="22" t="s">
        <v>3045</v>
      </c>
      <c r="H535" s="19" t="s">
        <v>2490</v>
      </c>
      <c r="I535" s="19" t="str">
        <f t="shared" si="8"/>
        <v>kg m-2 s-1</v>
      </c>
      <c r="J535" s="20" t="s">
        <v>2607</v>
      </c>
      <c r="K535" s="19" t="s">
        <v>3068</v>
      </c>
    </row>
    <row r="536" spans="1:11" ht="14">
      <c r="A536" s="14" t="s">
        <v>2109</v>
      </c>
      <c r="B536" s="15" t="s">
        <v>2110</v>
      </c>
      <c r="C536" s="16">
        <v>1</v>
      </c>
      <c r="D536" s="17" t="s">
        <v>2485</v>
      </c>
      <c r="E536" s="15" t="s">
        <v>2489</v>
      </c>
      <c r="F536" s="15" t="s">
        <v>2603</v>
      </c>
      <c r="G536" s="22" t="s">
        <v>3045</v>
      </c>
      <c r="H536" s="15"/>
      <c r="I536" s="15" t="str">
        <f t="shared" si="8"/>
        <v>kg m-2 s-1</v>
      </c>
      <c r="J536" s="16" t="s">
        <v>2230</v>
      </c>
      <c r="K536" s="15" t="s">
        <v>3068</v>
      </c>
    </row>
    <row r="537" spans="1:11" ht="14">
      <c r="A537" s="18" t="s">
        <v>2839</v>
      </c>
      <c r="B537" s="19" t="s">
        <v>1878</v>
      </c>
      <c r="C537" s="20">
        <v>2</v>
      </c>
      <c r="D537" s="21" t="s">
        <v>1917</v>
      </c>
      <c r="E537" s="19" t="s">
        <v>1913</v>
      </c>
      <c r="F537" s="19" t="s">
        <v>2862</v>
      </c>
      <c r="G537" s="22" t="s">
        <v>3045</v>
      </c>
      <c r="H537" s="19" t="s">
        <v>1914</v>
      </c>
      <c r="I537" s="19" t="str">
        <f t="shared" si="8"/>
        <v>kg m-2</v>
      </c>
      <c r="J537" s="20" t="s">
        <v>1781</v>
      </c>
      <c r="K537" s="19" t="s">
        <v>3068</v>
      </c>
    </row>
    <row r="538" spans="1:11">
      <c r="A538" s="14" t="s">
        <v>2965</v>
      </c>
      <c r="B538" s="15" t="s">
        <v>2920</v>
      </c>
      <c r="C538" s="16">
        <v>2</v>
      </c>
      <c r="D538" s="17" t="s">
        <v>2491</v>
      </c>
      <c r="E538" s="15" t="s">
        <v>2595</v>
      </c>
      <c r="F538" s="15">
        <v>1</v>
      </c>
      <c r="G538" s="22" t="s">
        <v>3045</v>
      </c>
      <c r="H538" s="15"/>
      <c r="I538" s="15">
        <f t="shared" si="8"/>
        <v>1</v>
      </c>
      <c r="J538" s="16" t="s">
        <v>2607</v>
      </c>
      <c r="K538" s="15" t="s">
        <v>3068</v>
      </c>
    </row>
    <row r="539" spans="1:11" ht="14">
      <c r="A539" s="17" t="s">
        <v>3048</v>
      </c>
      <c r="B539" s="15" t="s">
        <v>2601</v>
      </c>
      <c r="C539" s="16">
        <v>3</v>
      </c>
      <c r="D539" s="17" t="s">
        <v>2835</v>
      </c>
      <c r="E539" s="15" t="s">
        <v>2836</v>
      </c>
      <c r="F539" s="15" t="s">
        <v>2714</v>
      </c>
      <c r="G539" s="22" t="s">
        <v>3045</v>
      </c>
      <c r="H539" s="17" t="s">
        <v>2722</v>
      </c>
      <c r="I539" s="15" t="str">
        <f t="shared" si="8"/>
        <v>kg m-3</v>
      </c>
      <c r="J539" s="16" t="s">
        <v>2607</v>
      </c>
      <c r="K539" s="15" t="s">
        <v>2802</v>
      </c>
    </row>
    <row r="540" spans="1:11" ht="14">
      <c r="A540" s="21" t="s">
        <v>3048</v>
      </c>
      <c r="B540" s="19" t="s">
        <v>2601</v>
      </c>
      <c r="C540" s="20">
        <v>3</v>
      </c>
      <c r="D540" s="21" t="s">
        <v>2803</v>
      </c>
      <c r="E540" s="19" t="s">
        <v>2477</v>
      </c>
      <c r="F540" s="19" t="s">
        <v>2714</v>
      </c>
      <c r="G540" s="22" t="s">
        <v>3045</v>
      </c>
      <c r="H540" s="21" t="s">
        <v>2854</v>
      </c>
      <c r="I540" s="19" t="str">
        <f t="shared" si="8"/>
        <v>kg m-3</v>
      </c>
      <c r="J540" s="20" t="s">
        <v>2607</v>
      </c>
      <c r="K540" s="19" t="s">
        <v>2802</v>
      </c>
    </row>
    <row r="541" spans="1:11" ht="14">
      <c r="A541" s="17" t="s">
        <v>3048</v>
      </c>
      <c r="B541" s="15" t="s">
        <v>2601</v>
      </c>
      <c r="C541" s="16">
        <v>3</v>
      </c>
      <c r="D541" s="17" t="s">
        <v>2478</v>
      </c>
      <c r="E541" s="15" t="s">
        <v>2479</v>
      </c>
      <c r="F541" s="15" t="s">
        <v>2714</v>
      </c>
      <c r="G541" s="22" t="s">
        <v>3045</v>
      </c>
      <c r="H541" s="17" t="s">
        <v>2859</v>
      </c>
      <c r="I541" s="15" t="str">
        <f t="shared" si="8"/>
        <v>kg m-3</v>
      </c>
      <c r="J541" s="16" t="s">
        <v>2607</v>
      </c>
      <c r="K541" s="15" t="s">
        <v>2802</v>
      </c>
    </row>
    <row r="542" spans="1:11" ht="14">
      <c r="A542" s="21" t="s">
        <v>3048</v>
      </c>
      <c r="B542" s="19" t="s">
        <v>2601</v>
      </c>
      <c r="C542" s="20">
        <v>3</v>
      </c>
      <c r="D542" s="21" t="s">
        <v>2480</v>
      </c>
      <c r="E542" s="19" t="s">
        <v>2481</v>
      </c>
      <c r="F542" s="19" t="s">
        <v>2714</v>
      </c>
      <c r="G542" s="22" t="s">
        <v>3045</v>
      </c>
      <c r="H542" s="21" t="s">
        <v>2798</v>
      </c>
      <c r="I542" s="19" t="str">
        <f t="shared" si="8"/>
        <v>kg m-3</v>
      </c>
      <c r="J542" s="20" t="s">
        <v>2607</v>
      </c>
      <c r="K542" s="19" t="s">
        <v>2802</v>
      </c>
    </row>
    <row r="543" spans="1:11" ht="14">
      <c r="A543" s="17" t="s">
        <v>3048</v>
      </c>
      <c r="B543" s="15" t="s">
        <v>2601</v>
      </c>
      <c r="C543" s="16">
        <v>3</v>
      </c>
      <c r="D543" s="17" t="s">
        <v>2805</v>
      </c>
      <c r="E543" s="15" t="s">
        <v>2806</v>
      </c>
      <c r="F543" s="15" t="s">
        <v>2714</v>
      </c>
      <c r="G543" s="22" t="s">
        <v>3045</v>
      </c>
      <c r="H543" s="17" t="s">
        <v>2590</v>
      </c>
      <c r="I543" s="15" t="str">
        <f t="shared" si="8"/>
        <v>kg m-3</v>
      </c>
      <c r="J543" s="16" t="s">
        <v>2607</v>
      </c>
      <c r="K543" s="15" t="s">
        <v>2802</v>
      </c>
    </row>
    <row r="544" spans="1:11" ht="14">
      <c r="A544" s="21" t="s">
        <v>3048</v>
      </c>
      <c r="B544" s="19" t="s">
        <v>2601</v>
      </c>
      <c r="C544" s="20">
        <v>3</v>
      </c>
      <c r="D544" s="21" t="s">
        <v>2591</v>
      </c>
      <c r="E544" s="19" t="s">
        <v>2592</v>
      </c>
      <c r="F544" s="19" t="s">
        <v>2714</v>
      </c>
      <c r="G544" s="22" t="s">
        <v>3045</v>
      </c>
      <c r="H544" s="21" t="s">
        <v>2486</v>
      </c>
      <c r="I544" s="19" t="str">
        <f t="shared" si="8"/>
        <v>kg m-3</v>
      </c>
      <c r="J544" s="20" t="s">
        <v>2607</v>
      </c>
      <c r="K544" s="19" t="s">
        <v>2802</v>
      </c>
    </row>
    <row r="545" spans="1:11" ht="14">
      <c r="A545" s="17" t="s">
        <v>3048</v>
      </c>
      <c r="B545" s="15" t="s">
        <v>2601</v>
      </c>
      <c r="C545" s="16">
        <v>3</v>
      </c>
      <c r="D545" s="17" t="s">
        <v>2487</v>
      </c>
      <c r="E545" s="15" t="s">
        <v>2488</v>
      </c>
      <c r="F545" s="15" t="s">
        <v>2714</v>
      </c>
      <c r="G545" s="22" t="s">
        <v>3045</v>
      </c>
      <c r="H545" s="25" t="s">
        <v>2715</v>
      </c>
      <c r="I545" s="15" t="str">
        <f t="shared" si="8"/>
        <v>kg m-3</v>
      </c>
      <c r="J545" s="16" t="s">
        <v>2607</v>
      </c>
      <c r="K545" s="15" t="s">
        <v>2802</v>
      </c>
    </row>
    <row r="546" spans="1:11" ht="14">
      <c r="A546" s="21" t="s">
        <v>3048</v>
      </c>
      <c r="B546" s="19" t="s">
        <v>2601</v>
      </c>
      <c r="C546" s="20">
        <v>3</v>
      </c>
      <c r="D546" s="21" t="s">
        <v>2716</v>
      </c>
      <c r="E546" s="19" t="s">
        <v>2498</v>
      </c>
      <c r="F546" s="19" t="s">
        <v>2714</v>
      </c>
      <c r="G546" s="22" t="s">
        <v>3045</v>
      </c>
      <c r="H546" s="21" t="s">
        <v>2604</v>
      </c>
      <c r="I546" s="19" t="str">
        <f t="shared" si="8"/>
        <v>kg m-3</v>
      </c>
      <c r="J546" s="20" t="s">
        <v>2607</v>
      </c>
      <c r="K546" s="19" t="s">
        <v>2802</v>
      </c>
    </row>
    <row r="547" spans="1:11" ht="14">
      <c r="A547" s="17" t="s">
        <v>3048</v>
      </c>
      <c r="B547" s="15" t="s">
        <v>2601</v>
      </c>
      <c r="C547" s="16">
        <v>3</v>
      </c>
      <c r="D547" s="17" t="s">
        <v>2605</v>
      </c>
      <c r="E547" s="15" t="s">
        <v>2499</v>
      </c>
      <c r="F547" s="15" t="s">
        <v>2714</v>
      </c>
      <c r="G547" s="22" t="s">
        <v>3045</v>
      </c>
      <c r="H547" s="17" t="s">
        <v>2667</v>
      </c>
      <c r="I547" s="15" t="str">
        <f t="shared" si="8"/>
        <v>kg m-3</v>
      </c>
      <c r="J547" s="16" t="s">
        <v>2607</v>
      </c>
      <c r="K547" s="15" t="s">
        <v>2802</v>
      </c>
    </row>
    <row r="548" spans="1:11" ht="14">
      <c r="A548" s="18" t="s">
        <v>2965</v>
      </c>
      <c r="B548" s="19" t="s">
        <v>2920</v>
      </c>
      <c r="C548" s="20">
        <v>1</v>
      </c>
      <c r="D548" s="21" t="s">
        <v>2596</v>
      </c>
      <c r="E548" s="19" t="s">
        <v>2597</v>
      </c>
      <c r="F548" s="19" t="s">
        <v>3006</v>
      </c>
      <c r="G548" s="22" t="s">
        <v>3045</v>
      </c>
      <c r="H548" s="19" t="s">
        <v>2598</v>
      </c>
      <c r="I548" s="19" t="str">
        <f t="shared" si="8"/>
        <v>m s-1</v>
      </c>
      <c r="J548" s="20" t="s">
        <v>2607</v>
      </c>
      <c r="K548" s="19" t="s">
        <v>2707</v>
      </c>
    </row>
    <row r="549" spans="1:11" ht="14">
      <c r="A549" s="18" t="s">
        <v>2879</v>
      </c>
      <c r="B549" s="19" t="s">
        <v>2920</v>
      </c>
      <c r="C549" s="20">
        <v>1</v>
      </c>
      <c r="D549" s="21" t="s">
        <v>2596</v>
      </c>
      <c r="E549" s="19" t="s">
        <v>2319</v>
      </c>
      <c r="F549" s="19" t="s">
        <v>3006</v>
      </c>
      <c r="G549" s="22" t="s">
        <v>3045</v>
      </c>
      <c r="H549" s="19" t="s">
        <v>2598</v>
      </c>
      <c r="I549" s="19" t="str">
        <f t="shared" si="8"/>
        <v>m s-1</v>
      </c>
      <c r="J549" s="20" t="s">
        <v>2607</v>
      </c>
      <c r="K549" s="19" t="s">
        <v>2707</v>
      </c>
    </row>
    <row r="550" spans="1:11" ht="14">
      <c r="A550" s="14" t="s">
        <v>2879</v>
      </c>
      <c r="B550" s="15" t="s">
        <v>2920</v>
      </c>
      <c r="C550" s="16">
        <v>1</v>
      </c>
      <c r="D550" s="17" t="s">
        <v>2320</v>
      </c>
      <c r="E550" s="15" t="s">
        <v>2214</v>
      </c>
      <c r="F550" s="15" t="s">
        <v>3006</v>
      </c>
      <c r="G550" s="22" t="s">
        <v>3045</v>
      </c>
      <c r="H550" s="15" t="s">
        <v>2598</v>
      </c>
      <c r="I550" s="15" t="str">
        <f t="shared" si="8"/>
        <v>m s-1</v>
      </c>
      <c r="J550" s="16" t="s">
        <v>2205</v>
      </c>
      <c r="K550" s="15" t="s">
        <v>2707</v>
      </c>
    </row>
    <row r="551" spans="1:11" ht="14">
      <c r="A551" s="14" t="s">
        <v>2918</v>
      </c>
      <c r="B551" s="15" t="s">
        <v>1813</v>
      </c>
      <c r="C551" s="16">
        <v>1</v>
      </c>
      <c r="D551" s="17" t="s">
        <v>1154</v>
      </c>
      <c r="E551" s="15" t="s">
        <v>1315</v>
      </c>
      <c r="F551" s="15" t="s">
        <v>2603</v>
      </c>
      <c r="G551" s="22" t="s">
        <v>3045</v>
      </c>
      <c r="H551" s="15" t="s">
        <v>1459</v>
      </c>
      <c r="I551" s="15" t="str">
        <f t="shared" si="8"/>
        <v>kg m-2 s-1</v>
      </c>
      <c r="J551" s="16" t="s">
        <v>1887</v>
      </c>
      <c r="K551" s="15" t="s">
        <v>3068</v>
      </c>
    </row>
    <row r="552" spans="1:11" ht="14">
      <c r="A552" s="18" t="s">
        <v>2918</v>
      </c>
      <c r="B552" s="19" t="s">
        <v>2768</v>
      </c>
      <c r="C552" s="20">
        <v>2</v>
      </c>
      <c r="D552" s="21" t="s">
        <v>1591</v>
      </c>
      <c r="E552" s="19" t="s">
        <v>1592</v>
      </c>
      <c r="F552" s="19" t="s">
        <v>2603</v>
      </c>
      <c r="G552" s="22" t="s">
        <v>3045</v>
      </c>
      <c r="H552" s="19" t="s">
        <v>1593</v>
      </c>
      <c r="I552" s="19" t="str">
        <f t="shared" si="8"/>
        <v>kg m-2 s-1</v>
      </c>
      <c r="J552" s="20" t="s">
        <v>1887</v>
      </c>
      <c r="K552" s="19" t="s">
        <v>3068</v>
      </c>
    </row>
    <row r="553" spans="1:11" ht="14">
      <c r="A553" s="18" t="s">
        <v>2839</v>
      </c>
      <c r="B553" s="19" t="s">
        <v>1878</v>
      </c>
      <c r="C553" s="20">
        <v>2</v>
      </c>
      <c r="D553" s="21" t="s">
        <v>1100</v>
      </c>
      <c r="E553" s="19" t="s">
        <v>1101</v>
      </c>
      <c r="F553" s="19" t="s">
        <v>2637</v>
      </c>
      <c r="G553" s="21" t="s">
        <v>925</v>
      </c>
      <c r="H553" s="19"/>
      <c r="I553" s="19" t="str">
        <f t="shared" si="8"/>
        <v>s-1</v>
      </c>
      <c r="J553" s="20" t="s">
        <v>1817</v>
      </c>
      <c r="K553" s="19" t="s">
        <v>3068</v>
      </c>
    </row>
    <row r="554" spans="1:11">
      <c r="A554" s="18" t="s">
        <v>3055</v>
      </c>
      <c r="B554" s="19" t="s">
        <v>2915</v>
      </c>
      <c r="C554" s="20">
        <v>1</v>
      </c>
      <c r="D554" s="21" t="s">
        <v>1902</v>
      </c>
      <c r="E554" s="19" t="s">
        <v>1894</v>
      </c>
      <c r="F554" s="19" t="s">
        <v>2856</v>
      </c>
      <c r="G554" s="22" t="s">
        <v>3045</v>
      </c>
      <c r="H554" s="28" t="s">
        <v>1895</v>
      </c>
      <c r="I554" s="19" t="str">
        <f t="shared" si="8"/>
        <v>%</v>
      </c>
      <c r="J554" s="20" t="s">
        <v>2607</v>
      </c>
      <c r="K554" s="19" t="s">
        <v>3068</v>
      </c>
    </row>
    <row r="555" spans="1:11" ht="14">
      <c r="A555" s="14" t="s">
        <v>1670</v>
      </c>
      <c r="B555" s="15" t="s">
        <v>1821</v>
      </c>
      <c r="C555" s="16">
        <v>1</v>
      </c>
      <c r="D555" s="17" t="s">
        <v>1437</v>
      </c>
      <c r="E555" s="15" t="s">
        <v>1438</v>
      </c>
      <c r="F555" s="15" t="s">
        <v>1297</v>
      </c>
      <c r="G555" s="22" t="s">
        <v>3045</v>
      </c>
      <c r="H555" s="23" t="s">
        <v>1439</v>
      </c>
      <c r="I555" s="15" t="str">
        <f t="shared" si="8"/>
        <v>mol Si m-3</v>
      </c>
      <c r="J555" s="16" t="s">
        <v>1887</v>
      </c>
      <c r="K555" s="15" t="s">
        <v>1685</v>
      </c>
    </row>
    <row r="556" spans="1:11">
      <c r="A556" s="18" t="s">
        <v>2879</v>
      </c>
      <c r="B556" s="19" t="s">
        <v>2326</v>
      </c>
      <c r="C556" s="20">
        <v>1</v>
      </c>
      <c r="D556" s="21" t="s">
        <v>1185</v>
      </c>
      <c r="E556" s="19" t="s">
        <v>1339</v>
      </c>
      <c r="F556" s="19" t="s">
        <v>2856</v>
      </c>
      <c r="G556" s="21" t="s">
        <v>1340</v>
      </c>
      <c r="H556" s="19" t="s">
        <v>1341</v>
      </c>
      <c r="I556" s="19" t="str">
        <f t="shared" si="8"/>
        <v>%</v>
      </c>
      <c r="J556" s="20" t="s">
        <v>2607</v>
      </c>
      <c r="K556" s="19" t="s">
        <v>3068</v>
      </c>
    </row>
    <row r="557" spans="1:11">
      <c r="A557" s="14" t="s">
        <v>2839</v>
      </c>
      <c r="B557" s="15" t="s">
        <v>2326</v>
      </c>
      <c r="C557" s="16">
        <v>1</v>
      </c>
      <c r="D557" s="17" t="s">
        <v>1185</v>
      </c>
      <c r="E557" s="15" t="s">
        <v>1339</v>
      </c>
      <c r="F557" s="15" t="s">
        <v>2856</v>
      </c>
      <c r="G557" s="17" t="s">
        <v>1340</v>
      </c>
      <c r="H557" s="15" t="s">
        <v>1341</v>
      </c>
      <c r="I557" s="15" t="str">
        <f t="shared" si="8"/>
        <v>%</v>
      </c>
      <c r="J557" s="16" t="s">
        <v>2607</v>
      </c>
      <c r="K557" s="15" t="s">
        <v>3068</v>
      </c>
    </row>
    <row r="558" spans="1:11">
      <c r="A558" s="14" t="s">
        <v>2839</v>
      </c>
      <c r="B558" s="15" t="s">
        <v>1878</v>
      </c>
      <c r="C558" s="16">
        <v>2</v>
      </c>
      <c r="D558" s="17" t="s">
        <v>1915</v>
      </c>
      <c r="E558" s="15" t="s">
        <v>1916</v>
      </c>
      <c r="F558" s="15" t="s">
        <v>2856</v>
      </c>
      <c r="G558" s="22" t="s">
        <v>3045</v>
      </c>
      <c r="H558" s="23" t="s">
        <v>2036</v>
      </c>
      <c r="I558" s="15" t="str">
        <f t="shared" si="8"/>
        <v>%</v>
      </c>
      <c r="J558" s="16" t="s">
        <v>2607</v>
      </c>
      <c r="K558" s="15" t="s">
        <v>1919</v>
      </c>
    </row>
    <row r="559" spans="1:11">
      <c r="A559" s="18" t="s">
        <v>2879</v>
      </c>
      <c r="B559" s="19" t="s">
        <v>2326</v>
      </c>
      <c r="C559" s="20">
        <v>1</v>
      </c>
      <c r="D559" s="21" t="s">
        <v>1273</v>
      </c>
      <c r="E559" s="19" t="s">
        <v>1274</v>
      </c>
      <c r="F559" s="19" t="s">
        <v>2775</v>
      </c>
      <c r="G559" s="21" t="s">
        <v>1423</v>
      </c>
      <c r="H559" s="19" t="s">
        <v>1424</v>
      </c>
      <c r="I559" s="19" t="str">
        <f t="shared" si="8"/>
        <v>m</v>
      </c>
      <c r="J559" s="20" t="s">
        <v>1887</v>
      </c>
      <c r="K559" s="19" t="s">
        <v>3068</v>
      </c>
    </row>
    <row r="560" spans="1:11">
      <c r="A560" s="14" t="s">
        <v>2839</v>
      </c>
      <c r="B560" s="15" t="s">
        <v>2326</v>
      </c>
      <c r="C560" s="16">
        <v>1</v>
      </c>
      <c r="D560" s="17" t="s">
        <v>1273</v>
      </c>
      <c r="E560" s="15" t="s">
        <v>1274</v>
      </c>
      <c r="F560" s="15" t="s">
        <v>2775</v>
      </c>
      <c r="G560" s="17" t="s">
        <v>1423</v>
      </c>
      <c r="H560" s="15" t="s">
        <v>1424</v>
      </c>
      <c r="I560" s="15" t="str">
        <f t="shared" si="8"/>
        <v>m</v>
      </c>
      <c r="J560" s="16" t="s">
        <v>1887</v>
      </c>
      <c r="K560" s="15" t="s">
        <v>3068</v>
      </c>
    </row>
    <row r="561" spans="1:11">
      <c r="A561" s="18" t="s">
        <v>2839</v>
      </c>
      <c r="B561" s="19" t="s">
        <v>1878</v>
      </c>
      <c r="C561" s="20">
        <v>2</v>
      </c>
      <c r="D561" s="21" t="s">
        <v>1920</v>
      </c>
      <c r="E561" s="19" t="s">
        <v>2040</v>
      </c>
      <c r="F561" s="19" t="s">
        <v>2775</v>
      </c>
      <c r="G561" s="22" t="s">
        <v>3045</v>
      </c>
      <c r="H561" s="28" t="s">
        <v>2041</v>
      </c>
      <c r="I561" s="19" t="str">
        <f t="shared" si="8"/>
        <v>m</v>
      </c>
      <c r="J561" s="20" t="s">
        <v>1887</v>
      </c>
      <c r="K561" s="19" t="s">
        <v>1919</v>
      </c>
    </row>
    <row r="562" spans="1:11" ht="14">
      <c r="A562" s="14" t="s">
        <v>2918</v>
      </c>
      <c r="B562" s="15" t="s">
        <v>2768</v>
      </c>
      <c r="C562" s="16">
        <v>2</v>
      </c>
      <c r="D562" s="17" t="s">
        <v>1594</v>
      </c>
      <c r="E562" s="15" t="s">
        <v>1595</v>
      </c>
      <c r="F562" s="15" t="s">
        <v>1583</v>
      </c>
      <c r="G562" s="22" t="s">
        <v>3045</v>
      </c>
      <c r="H562" s="15" t="s">
        <v>1596</v>
      </c>
      <c r="I562" s="15" t="str">
        <f t="shared" si="8"/>
        <v>kg s-1</v>
      </c>
      <c r="J562" s="16" t="s">
        <v>1380</v>
      </c>
      <c r="K562" s="15" t="s">
        <v>1644</v>
      </c>
    </row>
    <row r="563" spans="1:11" ht="14">
      <c r="A563" s="18" t="s">
        <v>2918</v>
      </c>
      <c r="B563" s="19" t="s">
        <v>2768</v>
      </c>
      <c r="C563" s="20">
        <v>2</v>
      </c>
      <c r="D563" s="21" t="s">
        <v>1597</v>
      </c>
      <c r="E563" s="19" t="s">
        <v>1598</v>
      </c>
      <c r="F563" s="19" t="s">
        <v>1583</v>
      </c>
      <c r="G563" s="22" t="s">
        <v>3045</v>
      </c>
      <c r="H563" s="19" t="s">
        <v>1599</v>
      </c>
      <c r="I563" s="19" t="str">
        <f t="shared" si="8"/>
        <v>kg s-1</v>
      </c>
      <c r="J563" s="20" t="s">
        <v>1380</v>
      </c>
      <c r="K563" s="19" t="s">
        <v>1644</v>
      </c>
    </row>
    <row r="564" spans="1:11" ht="14">
      <c r="A564" s="21" t="s">
        <v>2381</v>
      </c>
      <c r="B564" s="19" t="s">
        <v>2920</v>
      </c>
      <c r="C564" s="20">
        <v>2</v>
      </c>
      <c r="D564" s="21" t="s">
        <v>2001</v>
      </c>
      <c r="E564" s="19" t="s">
        <v>2002</v>
      </c>
      <c r="F564" s="19" t="s">
        <v>2623</v>
      </c>
      <c r="G564" s="22" t="s">
        <v>3045</v>
      </c>
      <c r="H564" s="28" t="s">
        <v>2003</v>
      </c>
      <c r="I564" s="19" t="str">
        <f t="shared" si="8"/>
        <v xml:space="preserve">kg m-2 s-1 </v>
      </c>
      <c r="J564" s="20" t="s">
        <v>2607</v>
      </c>
      <c r="K564" s="19" t="s">
        <v>2778</v>
      </c>
    </row>
    <row r="565" spans="1:11">
      <c r="A565" s="14" t="s">
        <v>2839</v>
      </c>
      <c r="B565" s="15" t="s">
        <v>1878</v>
      </c>
      <c r="C565" s="16">
        <v>2</v>
      </c>
      <c r="D565" s="17" t="s">
        <v>2042</v>
      </c>
      <c r="E565" s="15" t="s">
        <v>2043</v>
      </c>
      <c r="F565" s="15" t="s">
        <v>2856</v>
      </c>
      <c r="G565" s="22" t="s">
        <v>3045</v>
      </c>
      <c r="H565" s="15" t="s">
        <v>1923</v>
      </c>
      <c r="I565" s="15" t="str">
        <f t="shared" si="8"/>
        <v>%</v>
      </c>
      <c r="J565" s="16" t="s">
        <v>2607</v>
      </c>
      <c r="K565" s="15" t="s">
        <v>3068</v>
      </c>
    </row>
    <row r="566" spans="1:11">
      <c r="A566" s="14" t="s">
        <v>2879</v>
      </c>
      <c r="B566" s="15" t="s">
        <v>2920</v>
      </c>
      <c r="C566" s="16">
        <v>1</v>
      </c>
      <c r="D566" s="17" t="s">
        <v>2042</v>
      </c>
      <c r="E566" s="15" t="s">
        <v>1264</v>
      </c>
      <c r="F566" s="15" t="s">
        <v>2856</v>
      </c>
      <c r="G566" s="17" t="s">
        <v>1265</v>
      </c>
      <c r="H566" s="15" t="s">
        <v>1266</v>
      </c>
      <c r="I566" s="15" t="str">
        <f t="shared" si="8"/>
        <v>%</v>
      </c>
      <c r="J566" s="16" t="s">
        <v>2607</v>
      </c>
      <c r="K566" s="15" t="s">
        <v>3068</v>
      </c>
    </row>
    <row r="567" spans="1:11">
      <c r="A567" s="18" t="s">
        <v>2109</v>
      </c>
      <c r="B567" s="19" t="s">
        <v>2110</v>
      </c>
      <c r="C567" s="20">
        <v>1</v>
      </c>
      <c r="D567" s="21" t="s">
        <v>2042</v>
      </c>
      <c r="E567" s="19" t="s">
        <v>1264</v>
      </c>
      <c r="F567" s="19" t="s">
        <v>2856</v>
      </c>
      <c r="G567" s="21" t="s">
        <v>1265</v>
      </c>
      <c r="H567" s="19" t="s">
        <v>1923</v>
      </c>
      <c r="I567" s="19" t="str">
        <f t="shared" si="8"/>
        <v>%</v>
      </c>
      <c r="J567" s="20" t="s">
        <v>2607</v>
      </c>
      <c r="K567" s="19" t="s">
        <v>3068</v>
      </c>
    </row>
    <row r="568" spans="1:11">
      <c r="A568" s="18" t="s">
        <v>2839</v>
      </c>
      <c r="B568" s="19" t="s">
        <v>1878</v>
      </c>
      <c r="C568" s="20">
        <v>1</v>
      </c>
      <c r="D568" s="21" t="s">
        <v>1425</v>
      </c>
      <c r="E568" s="19" t="s">
        <v>1426</v>
      </c>
      <c r="F568" s="19" t="s">
        <v>2775</v>
      </c>
      <c r="G568" s="21" t="s">
        <v>1278</v>
      </c>
      <c r="H568" s="19" t="s">
        <v>1127</v>
      </c>
      <c r="I568" s="19" t="str">
        <f t="shared" si="8"/>
        <v>m</v>
      </c>
      <c r="J568" s="20" t="s">
        <v>1887</v>
      </c>
      <c r="K568" s="19" t="s">
        <v>3068</v>
      </c>
    </row>
    <row r="569" spans="1:11">
      <c r="A569" s="18" t="s">
        <v>2109</v>
      </c>
      <c r="B569" s="19" t="s">
        <v>2110</v>
      </c>
      <c r="C569" s="20">
        <v>1</v>
      </c>
      <c r="D569" s="21" t="s">
        <v>1425</v>
      </c>
      <c r="E569" s="19" t="s">
        <v>1426</v>
      </c>
      <c r="F569" s="19" t="s">
        <v>2775</v>
      </c>
      <c r="G569" s="21" t="s">
        <v>1257</v>
      </c>
      <c r="H569" s="19" t="s">
        <v>1127</v>
      </c>
      <c r="I569" s="19" t="str">
        <f t="shared" si="8"/>
        <v>m</v>
      </c>
      <c r="J569" s="20" t="s">
        <v>2230</v>
      </c>
      <c r="K569" s="19" t="s">
        <v>3068</v>
      </c>
    </row>
    <row r="570" spans="1:11" ht="14">
      <c r="A570" s="18" t="s">
        <v>2109</v>
      </c>
      <c r="B570" s="19" t="s">
        <v>2110</v>
      </c>
      <c r="C570" s="20">
        <v>1</v>
      </c>
      <c r="D570" s="21" t="s">
        <v>1360</v>
      </c>
      <c r="E570" s="19" t="s">
        <v>1361</v>
      </c>
      <c r="F570" s="19" t="s">
        <v>2603</v>
      </c>
      <c r="G570" s="21" t="s">
        <v>1362</v>
      </c>
      <c r="H570" s="19" t="s">
        <v>1208</v>
      </c>
      <c r="I570" s="19" t="str">
        <f t="shared" si="8"/>
        <v>kg m-2 s-1</v>
      </c>
      <c r="J570" s="20" t="s">
        <v>2230</v>
      </c>
      <c r="K570" s="19" t="s">
        <v>3068</v>
      </c>
    </row>
    <row r="571" spans="1:11" ht="14">
      <c r="A571" s="18" t="s">
        <v>2839</v>
      </c>
      <c r="B571" s="19" t="s">
        <v>1878</v>
      </c>
      <c r="C571" s="20">
        <v>1</v>
      </c>
      <c r="D571" s="21" t="s">
        <v>1924</v>
      </c>
      <c r="E571" s="19" t="s">
        <v>1925</v>
      </c>
      <c r="F571" s="19" t="s">
        <v>2801</v>
      </c>
      <c r="G571" s="22" t="s">
        <v>3045</v>
      </c>
      <c r="H571" s="28" t="s">
        <v>1926</v>
      </c>
      <c r="I571" s="19" t="str">
        <f t="shared" si="8"/>
        <v>kg m-2 s-1</v>
      </c>
      <c r="J571" s="20" t="s">
        <v>1887</v>
      </c>
      <c r="K571" s="19" t="s">
        <v>3068</v>
      </c>
    </row>
    <row r="572" spans="1:11" ht="14">
      <c r="A572" s="14" t="s">
        <v>2839</v>
      </c>
      <c r="B572" s="15" t="s">
        <v>1878</v>
      </c>
      <c r="C572" s="16">
        <v>1</v>
      </c>
      <c r="D572" s="17" t="s">
        <v>928</v>
      </c>
      <c r="E572" s="15" t="s">
        <v>929</v>
      </c>
      <c r="F572" s="15" t="s">
        <v>2801</v>
      </c>
      <c r="G572" s="17" t="s">
        <v>930</v>
      </c>
      <c r="H572" s="23" t="s">
        <v>931</v>
      </c>
      <c r="I572" s="15" t="str">
        <f t="shared" si="8"/>
        <v>kg m-2 s-1</v>
      </c>
      <c r="J572" s="16" t="s">
        <v>1887</v>
      </c>
      <c r="K572" s="15" t="s">
        <v>3068</v>
      </c>
    </row>
    <row r="573" spans="1:11" ht="14">
      <c r="A573" s="14" t="s">
        <v>2879</v>
      </c>
      <c r="B573" s="15" t="s">
        <v>2915</v>
      </c>
      <c r="C573" s="16">
        <v>1</v>
      </c>
      <c r="D573" s="17" t="s">
        <v>1110</v>
      </c>
      <c r="E573" s="15" t="s">
        <v>1256</v>
      </c>
      <c r="F573" s="15" t="s">
        <v>2862</v>
      </c>
      <c r="G573" s="17" t="s">
        <v>1257</v>
      </c>
      <c r="H573" s="15" t="s">
        <v>1111</v>
      </c>
      <c r="I573" s="15" t="str">
        <f t="shared" si="8"/>
        <v>kg m-2</v>
      </c>
      <c r="J573" s="16" t="s">
        <v>2230</v>
      </c>
      <c r="K573" s="15" t="s">
        <v>3068</v>
      </c>
    </row>
    <row r="574" spans="1:11" ht="14">
      <c r="A574" s="14" t="s">
        <v>2109</v>
      </c>
      <c r="B574" s="15" t="s">
        <v>2110</v>
      </c>
      <c r="C574" s="16">
        <v>1</v>
      </c>
      <c r="D574" s="17" t="s">
        <v>1110</v>
      </c>
      <c r="E574" s="15" t="s">
        <v>1256</v>
      </c>
      <c r="F574" s="15" t="s">
        <v>2862</v>
      </c>
      <c r="G574" s="17" t="s">
        <v>1112</v>
      </c>
      <c r="H574" s="15" t="s">
        <v>1111</v>
      </c>
      <c r="I574" s="15" t="str">
        <f t="shared" si="8"/>
        <v>kg m-2</v>
      </c>
      <c r="J574" s="16" t="s">
        <v>2230</v>
      </c>
      <c r="K574" s="15" t="s">
        <v>3068</v>
      </c>
    </row>
    <row r="575" spans="1:11">
      <c r="A575" s="18" t="s">
        <v>2918</v>
      </c>
      <c r="B575" s="19" t="s">
        <v>2768</v>
      </c>
      <c r="C575" s="20">
        <v>1</v>
      </c>
      <c r="D575" s="21" t="s">
        <v>915</v>
      </c>
      <c r="E575" s="19" t="s">
        <v>1092</v>
      </c>
      <c r="F575" s="19" t="s">
        <v>917</v>
      </c>
      <c r="G575" s="21" t="s">
        <v>1093</v>
      </c>
      <c r="H575" s="19" t="s">
        <v>1094</v>
      </c>
      <c r="I575" s="19" t="str">
        <f t="shared" si="8"/>
        <v xml:space="preserve">psu </v>
      </c>
      <c r="J575" s="20" t="s">
        <v>2607</v>
      </c>
      <c r="K575" s="19" t="s">
        <v>1685</v>
      </c>
    </row>
    <row r="576" spans="1:11" ht="14">
      <c r="A576" s="21" t="s">
        <v>3048</v>
      </c>
      <c r="B576" s="19" t="s">
        <v>2601</v>
      </c>
      <c r="C576" s="20">
        <v>1</v>
      </c>
      <c r="D576" s="21" t="s">
        <v>2500</v>
      </c>
      <c r="E576" s="19" t="s">
        <v>2501</v>
      </c>
      <c r="F576" s="19" t="s">
        <v>2862</v>
      </c>
      <c r="G576" s="22" t="s">
        <v>3045</v>
      </c>
      <c r="H576" s="24" t="s">
        <v>2392</v>
      </c>
      <c r="I576" s="19" t="str">
        <f t="shared" si="8"/>
        <v>kg m-2</v>
      </c>
      <c r="J576" s="20" t="s">
        <v>2607</v>
      </c>
      <c r="K576" s="19" t="s">
        <v>3068</v>
      </c>
    </row>
    <row r="577" spans="1:11" ht="14">
      <c r="A577" s="17" t="s">
        <v>3048</v>
      </c>
      <c r="B577" s="15" t="s">
        <v>2601</v>
      </c>
      <c r="C577" s="16">
        <v>1</v>
      </c>
      <c r="D577" s="17" t="s">
        <v>2393</v>
      </c>
      <c r="E577" s="15" t="s">
        <v>2505</v>
      </c>
      <c r="F577" s="15" t="s">
        <v>2862</v>
      </c>
      <c r="G577" s="22" t="s">
        <v>3045</v>
      </c>
      <c r="H577" s="17" t="s">
        <v>2506</v>
      </c>
      <c r="I577" s="15" t="str">
        <f t="shared" si="8"/>
        <v>kg m-2</v>
      </c>
      <c r="J577" s="16" t="s">
        <v>2607</v>
      </c>
      <c r="K577" s="15" t="s">
        <v>3068</v>
      </c>
    </row>
    <row r="578" spans="1:11">
      <c r="A578" s="14" t="s">
        <v>2918</v>
      </c>
      <c r="B578" s="15" t="s">
        <v>2768</v>
      </c>
      <c r="C578" s="16">
        <v>1</v>
      </c>
      <c r="D578" s="17" t="s">
        <v>1095</v>
      </c>
      <c r="E578" s="15" t="s">
        <v>1096</v>
      </c>
      <c r="F578" s="15" t="s">
        <v>917</v>
      </c>
      <c r="G578" s="17" t="s">
        <v>1093</v>
      </c>
      <c r="H578" s="15" t="s">
        <v>1094</v>
      </c>
      <c r="I578" s="15" t="str">
        <f t="shared" si="8"/>
        <v xml:space="preserve">psu </v>
      </c>
      <c r="J578" s="16" t="s">
        <v>1887</v>
      </c>
      <c r="K578" s="15" t="s">
        <v>3064</v>
      </c>
    </row>
    <row r="579" spans="1:11" ht="14">
      <c r="A579" s="18" t="s">
        <v>2109</v>
      </c>
      <c r="B579" s="19" t="s">
        <v>2110</v>
      </c>
      <c r="C579" s="20">
        <v>2</v>
      </c>
      <c r="D579" s="21" t="s">
        <v>2017</v>
      </c>
      <c r="E579" s="19" t="s">
        <v>2018</v>
      </c>
      <c r="F579" s="19" t="s">
        <v>2862</v>
      </c>
      <c r="G579" s="22" t="s">
        <v>3045</v>
      </c>
      <c r="H579" s="28" t="s">
        <v>2008</v>
      </c>
      <c r="I579" s="19" t="str">
        <f t="shared" si="8"/>
        <v>kg m-2</v>
      </c>
      <c r="J579" s="20" t="s">
        <v>2230</v>
      </c>
      <c r="K579" s="19" t="s">
        <v>3068</v>
      </c>
    </row>
    <row r="580" spans="1:11">
      <c r="A580" s="14" t="s">
        <v>2918</v>
      </c>
      <c r="B580" s="15" t="s">
        <v>2768</v>
      </c>
      <c r="C580" s="16">
        <v>2</v>
      </c>
      <c r="D580" s="17" t="s">
        <v>456</v>
      </c>
      <c r="E580" s="15" t="s">
        <v>916</v>
      </c>
      <c r="F580" s="15" t="s">
        <v>917</v>
      </c>
      <c r="G580" s="17" t="s">
        <v>913</v>
      </c>
      <c r="H580" s="15" t="s">
        <v>914</v>
      </c>
      <c r="I580" s="15" t="str">
        <f t="shared" si="8"/>
        <v xml:space="preserve">psu </v>
      </c>
      <c r="J580" s="16" t="s">
        <v>2607</v>
      </c>
      <c r="K580" s="15" t="s">
        <v>3068</v>
      </c>
    </row>
    <row r="581" spans="1:11">
      <c r="A581" s="14" t="s">
        <v>2918</v>
      </c>
      <c r="B581" s="15" t="s">
        <v>1821</v>
      </c>
      <c r="C581" s="16">
        <v>1</v>
      </c>
      <c r="D581" s="17" t="s">
        <v>1600</v>
      </c>
      <c r="E581" s="15" t="s">
        <v>1601</v>
      </c>
      <c r="F581" s="15" t="s">
        <v>1718</v>
      </c>
      <c r="G581" s="22" t="s">
        <v>3045</v>
      </c>
      <c r="H581" s="23" t="s">
        <v>1602</v>
      </c>
      <c r="I581" s="15" t="str">
        <f t="shared" si="8"/>
        <v>uatm</v>
      </c>
      <c r="J581" s="16" t="s">
        <v>1887</v>
      </c>
      <c r="K581" s="15" t="s">
        <v>3068</v>
      </c>
    </row>
    <row r="582" spans="1:11">
      <c r="A582" s="14" t="s">
        <v>2839</v>
      </c>
      <c r="B582" s="15" t="s">
        <v>1878</v>
      </c>
      <c r="C582" s="16">
        <v>3</v>
      </c>
      <c r="D582" s="17" t="s">
        <v>1927</v>
      </c>
      <c r="E582" s="15" t="s">
        <v>1928</v>
      </c>
      <c r="F582" s="15" t="s">
        <v>1929</v>
      </c>
      <c r="G582" s="22" t="s">
        <v>3045</v>
      </c>
      <c r="H582" s="23" t="s">
        <v>1930</v>
      </c>
      <c r="I582" s="15" t="str">
        <f t="shared" ref="I582:I645" si="9">F582</f>
        <v>psu</v>
      </c>
      <c r="J582" s="16" t="s">
        <v>1900</v>
      </c>
      <c r="K582" s="15" t="s">
        <v>3068</v>
      </c>
    </row>
    <row r="583" spans="1:11" ht="14">
      <c r="A583" s="21" t="s">
        <v>3048</v>
      </c>
      <c r="B583" s="19" t="s">
        <v>2601</v>
      </c>
      <c r="C583" s="20">
        <v>1</v>
      </c>
      <c r="D583" s="21" t="s">
        <v>2507</v>
      </c>
      <c r="E583" s="19" t="s">
        <v>2508</v>
      </c>
      <c r="F583" s="19" t="s">
        <v>2862</v>
      </c>
      <c r="G583" s="22" t="s">
        <v>3045</v>
      </c>
      <c r="H583" s="21" t="s">
        <v>2509</v>
      </c>
      <c r="I583" s="19" t="str">
        <f t="shared" si="9"/>
        <v>kg m-2</v>
      </c>
      <c r="J583" s="20" t="s">
        <v>2607</v>
      </c>
      <c r="K583" s="19" t="s">
        <v>3068</v>
      </c>
    </row>
    <row r="584" spans="1:11" ht="14">
      <c r="A584" s="14" t="s">
        <v>2839</v>
      </c>
      <c r="B584" s="15" t="s">
        <v>1878</v>
      </c>
      <c r="C584" s="16">
        <v>2</v>
      </c>
      <c r="D584" s="17" t="s">
        <v>1285</v>
      </c>
      <c r="E584" s="15" t="s">
        <v>1286</v>
      </c>
      <c r="F584" s="15" t="s">
        <v>1733</v>
      </c>
      <c r="G584" s="17" t="s">
        <v>1285</v>
      </c>
      <c r="H584" s="15"/>
      <c r="I584" s="15" t="str">
        <f t="shared" si="9"/>
        <v>N m-2</v>
      </c>
      <c r="J584" s="16" t="s">
        <v>1817</v>
      </c>
      <c r="K584" s="15" t="s">
        <v>3068</v>
      </c>
    </row>
    <row r="585" spans="1:11" ht="14">
      <c r="A585" s="18" t="s">
        <v>2839</v>
      </c>
      <c r="B585" s="19" t="s">
        <v>1878</v>
      </c>
      <c r="C585" s="20">
        <v>2</v>
      </c>
      <c r="D585" s="21" t="s">
        <v>1287</v>
      </c>
      <c r="E585" s="19" t="s">
        <v>1138</v>
      </c>
      <c r="F585" s="19" t="s">
        <v>1733</v>
      </c>
      <c r="G585" s="21" t="s">
        <v>1287</v>
      </c>
      <c r="H585" s="19"/>
      <c r="I585" s="19" t="str">
        <f t="shared" si="9"/>
        <v>N m-2</v>
      </c>
      <c r="J585" s="20" t="s">
        <v>1817</v>
      </c>
      <c r="K585" s="19" t="s">
        <v>3068</v>
      </c>
    </row>
    <row r="586" spans="1:11" ht="14">
      <c r="A586" s="14" t="s">
        <v>2839</v>
      </c>
      <c r="B586" s="15" t="s">
        <v>1878</v>
      </c>
      <c r="C586" s="16">
        <v>2</v>
      </c>
      <c r="D586" s="17" t="s">
        <v>1139</v>
      </c>
      <c r="E586" s="15" t="s">
        <v>1292</v>
      </c>
      <c r="F586" s="15" t="s">
        <v>1733</v>
      </c>
      <c r="G586" s="17" t="s">
        <v>1140</v>
      </c>
      <c r="H586" s="15"/>
      <c r="I586" s="15" t="str">
        <f t="shared" si="9"/>
        <v>N m-2</v>
      </c>
      <c r="J586" s="16" t="s">
        <v>1817</v>
      </c>
      <c r="K586" s="15" t="s">
        <v>3068</v>
      </c>
    </row>
    <row r="587" spans="1:11" ht="14">
      <c r="A587" s="18" t="s">
        <v>2839</v>
      </c>
      <c r="B587" s="19" t="s">
        <v>2326</v>
      </c>
      <c r="C587" s="20">
        <v>2</v>
      </c>
      <c r="D587" s="21" t="s">
        <v>1141</v>
      </c>
      <c r="E587" s="19" t="s">
        <v>1142</v>
      </c>
      <c r="F587" s="19" t="s">
        <v>1733</v>
      </c>
      <c r="G587" s="21" t="s">
        <v>1141</v>
      </c>
      <c r="H587" s="19"/>
      <c r="I587" s="19" t="str">
        <f t="shared" si="9"/>
        <v>N m-2</v>
      </c>
      <c r="J587" s="20" t="s">
        <v>1817</v>
      </c>
      <c r="K587" s="19" t="s">
        <v>3068</v>
      </c>
    </row>
    <row r="588" spans="1:11" ht="14">
      <c r="A588" s="14" t="s">
        <v>2839</v>
      </c>
      <c r="B588" s="15" t="s">
        <v>2326</v>
      </c>
      <c r="C588" s="16">
        <v>2</v>
      </c>
      <c r="D588" s="17" t="s">
        <v>1143</v>
      </c>
      <c r="E588" s="15" t="s">
        <v>1144</v>
      </c>
      <c r="F588" s="15" t="s">
        <v>1733</v>
      </c>
      <c r="G588" s="17" t="s">
        <v>1143</v>
      </c>
      <c r="H588" s="15"/>
      <c r="I588" s="15" t="str">
        <f t="shared" si="9"/>
        <v>N m-2</v>
      </c>
      <c r="J588" s="16" t="s">
        <v>1817</v>
      </c>
      <c r="K588" s="15" t="s">
        <v>3068</v>
      </c>
    </row>
    <row r="589" spans="1:11">
      <c r="A589" s="18" t="s">
        <v>863</v>
      </c>
      <c r="B589" s="19" t="s">
        <v>2920</v>
      </c>
      <c r="C589" s="20">
        <v>1</v>
      </c>
      <c r="D589" s="21" t="s">
        <v>569</v>
      </c>
      <c r="E589" s="19" t="s">
        <v>570</v>
      </c>
      <c r="F589" s="19" t="s">
        <v>2770</v>
      </c>
      <c r="G589" s="21" t="s">
        <v>571</v>
      </c>
      <c r="H589" s="19" t="s">
        <v>813</v>
      </c>
      <c r="I589" s="19" t="str">
        <f t="shared" si="9"/>
        <v>K</v>
      </c>
      <c r="J589" s="20"/>
      <c r="K589" s="19" t="s">
        <v>2375</v>
      </c>
    </row>
    <row r="590" spans="1:11">
      <c r="A590" s="14" t="s">
        <v>2877</v>
      </c>
      <c r="B590" s="15" t="s">
        <v>2920</v>
      </c>
      <c r="C590" s="16">
        <v>1</v>
      </c>
      <c r="D590" s="17" t="s">
        <v>569</v>
      </c>
      <c r="E590" s="15" t="s">
        <v>570</v>
      </c>
      <c r="F590" s="15" t="s">
        <v>2770</v>
      </c>
      <c r="G590" s="17" t="s">
        <v>571</v>
      </c>
      <c r="H590" s="15" t="s">
        <v>813</v>
      </c>
      <c r="I590" s="15" t="str">
        <f t="shared" si="9"/>
        <v>K</v>
      </c>
      <c r="J590" s="16"/>
      <c r="K590" s="15" t="s">
        <v>814</v>
      </c>
    </row>
    <row r="591" spans="1:11">
      <c r="A591" s="18" t="s">
        <v>2965</v>
      </c>
      <c r="B591" s="19" t="s">
        <v>2920</v>
      </c>
      <c r="C591" s="20">
        <v>1</v>
      </c>
      <c r="D591" s="21" t="s">
        <v>569</v>
      </c>
      <c r="E591" s="19" t="s">
        <v>570</v>
      </c>
      <c r="F591" s="19" t="s">
        <v>2770</v>
      </c>
      <c r="G591" s="21" t="s">
        <v>571</v>
      </c>
      <c r="H591" s="19" t="s">
        <v>813</v>
      </c>
      <c r="I591" s="19" t="str">
        <f t="shared" si="9"/>
        <v>K</v>
      </c>
      <c r="J591" s="20" t="s">
        <v>2607</v>
      </c>
      <c r="K591" s="19" t="s">
        <v>2445</v>
      </c>
    </row>
    <row r="592" spans="1:11">
      <c r="A592" s="17" t="s">
        <v>2495</v>
      </c>
      <c r="B592" s="15" t="s">
        <v>2920</v>
      </c>
      <c r="C592" s="16">
        <v>1</v>
      </c>
      <c r="D592" s="17" t="s">
        <v>569</v>
      </c>
      <c r="E592" s="15" t="s">
        <v>570</v>
      </c>
      <c r="F592" s="15" t="s">
        <v>2770</v>
      </c>
      <c r="G592" s="17" t="s">
        <v>571</v>
      </c>
      <c r="H592" s="15" t="s">
        <v>813</v>
      </c>
      <c r="I592" s="15" t="str">
        <f t="shared" si="9"/>
        <v>K</v>
      </c>
      <c r="J592" s="16" t="s">
        <v>2828</v>
      </c>
      <c r="K592" s="15" t="s">
        <v>2389</v>
      </c>
    </row>
    <row r="593" spans="1:11">
      <c r="A593" s="21" t="s">
        <v>2916</v>
      </c>
      <c r="B593" s="19" t="s">
        <v>2920</v>
      </c>
      <c r="C593" s="20">
        <v>2</v>
      </c>
      <c r="D593" s="21" t="s">
        <v>569</v>
      </c>
      <c r="E593" s="19" t="s">
        <v>570</v>
      </c>
      <c r="F593" s="19" t="s">
        <v>2770</v>
      </c>
      <c r="G593" s="21" t="s">
        <v>571</v>
      </c>
      <c r="H593" s="28" t="s">
        <v>2379</v>
      </c>
      <c r="I593" s="19" t="str">
        <f t="shared" si="9"/>
        <v>K</v>
      </c>
      <c r="J593" s="20" t="s">
        <v>2828</v>
      </c>
      <c r="K593" s="19" t="s">
        <v>2375</v>
      </c>
    </row>
    <row r="594" spans="1:11">
      <c r="A594" s="17" t="s">
        <v>2966</v>
      </c>
      <c r="B594" s="15" t="s">
        <v>2920</v>
      </c>
      <c r="C594" s="16">
        <v>1</v>
      </c>
      <c r="D594" s="17" t="s">
        <v>569</v>
      </c>
      <c r="E594" s="15" t="s">
        <v>570</v>
      </c>
      <c r="F594" s="15" t="s">
        <v>2770</v>
      </c>
      <c r="G594" s="17" t="s">
        <v>571</v>
      </c>
      <c r="H594" s="15" t="s">
        <v>813</v>
      </c>
      <c r="I594" s="15" t="str">
        <f t="shared" si="9"/>
        <v>K</v>
      </c>
      <c r="J594" s="16" t="s">
        <v>2607</v>
      </c>
      <c r="K594" s="15" t="s">
        <v>2778</v>
      </c>
    </row>
    <row r="595" spans="1:11">
      <c r="A595" s="17" t="s">
        <v>2381</v>
      </c>
      <c r="B595" s="15" t="s">
        <v>2920</v>
      </c>
      <c r="C595" s="16">
        <v>1</v>
      </c>
      <c r="D595" s="17" t="s">
        <v>569</v>
      </c>
      <c r="E595" s="15" t="s">
        <v>570</v>
      </c>
      <c r="F595" s="15" t="s">
        <v>2770</v>
      </c>
      <c r="G595" s="17" t="s">
        <v>571</v>
      </c>
      <c r="H595" s="23" t="s">
        <v>813</v>
      </c>
      <c r="I595" s="15" t="str">
        <f t="shared" si="9"/>
        <v>K</v>
      </c>
      <c r="J595" s="16" t="s">
        <v>2607</v>
      </c>
      <c r="K595" s="15" t="s">
        <v>2778</v>
      </c>
    </row>
    <row r="596" spans="1:11">
      <c r="A596" s="18" t="s">
        <v>2879</v>
      </c>
      <c r="B596" s="19" t="s">
        <v>2920</v>
      </c>
      <c r="C596" s="20">
        <v>1</v>
      </c>
      <c r="D596" s="21" t="s">
        <v>569</v>
      </c>
      <c r="E596" s="19" t="s">
        <v>570</v>
      </c>
      <c r="F596" s="19" t="s">
        <v>2770</v>
      </c>
      <c r="G596" s="21" t="s">
        <v>571</v>
      </c>
      <c r="H596" s="19" t="s">
        <v>813</v>
      </c>
      <c r="I596" s="19" t="str">
        <f t="shared" si="9"/>
        <v>K</v>
      </c>
      <c r="J596" s="20" t="s">
        <v>2607</v>
      </c>
      <c r="K596" s="19" t="s">
        <v>1186</v>
      </c>
    </row>
    <row r="597" spans="1:11">
      <c r="A597" s="21" t="s">
        <v>2966</v>
      </c>
      <c r="B597" s="19" t="s">
        <v>2920</v>
      </c>
      <c r="C597" s="20">
        <v>1</v>
      </c>
      <c r="D597" s="21" t="s">
        <v>815</v>
      </c>
      <c r="E597" s="19" t="s">
        <v>570</v>
      </c>
      <c r="F597" s="19" t="s">
        <v>2770</v>
      </c>
      <c r="G597" s="21" t="s">
        <v>571</v>
      </c>
      <c r="H597" s="28" t="s">
        <v>813</v>
      </c>
      <c r="I597" s="19" t="str">
        <f t="shared" si="9"/>
        <v>K</v>
      </c>
      <c r="J597" s="20" t="s">
        <v>2607</v>
      </c>
      <c r="K597" s="19" t="s">
        <v>816</v>
      </c>
    </row>
    <row r="598" spans="1:11" ht="14">
      <c r="A598" s="18" t="s">
        <v>1670</v>
      </c>
      <c r="B598" s="19" t="s">
        <v>1821</v>
      </c>
      <c r="C598" s="20">
        <v>1</v>
      </c>
      <c r="D598" s="21" t="s">
        <v>1440</v>
      </c>
      <c r="E598" s="19" t="s">
        <v>1441</v>
      </c>
      <c r="F598" s="26" t="s">
        <v>1444</v>
      </c>
      <c r="G598" s="22" t="s">
        <v>3045</v>
      </c>
      <c r="H598" s="28" t="s">
        <v>1147</v>
      </c>
      <c r="I598" s="19" t="str">
        <f t="shared" si="9"/>
        <v>eq m-3</v>
      </c>
      <c r="J598" s="20" t="s">
        <v>1887</v>
      </c>
      <c r="K598" s="19" t="s">
        <v>1685</v>
      </c>
    </row>
    <row r="599" spans="1:11">
      <c r="A599" s="14" t="s">
        <v>2109</v>
      </c>
      <c r="B599" s="15" t="s">
        <v>2110</v>
      </c>
      <c r="C599" s="16">
        <v>3</v>
      </c>
      <c r="D599" s="17" t="s">
        <v>2009</v>
      </c>
      <c r="E599" s="15" t="s">
        <v>2134</v>
      </c>
      <c r="F599" s="15" t="s">
        <v>2770</v>
      </c>
      <c r="G599" s="22" t="s">
        <v>3045</v>
      </c>
      <c r="H599" s="23" t="s">
        <v>2135</v>
      </c>
      <c r="I599" s="15" t="str">
        <f t="shared" si="9"/>
        <v>K</v>
      </c>
      <c r="J599" s="16" t="s">
        <v>2607</v>
      </c>
      <c r="K599" s="15" t="s">
        <v>2136</v>
      </c>
    </row>
    <row r="600" spans="1:11">
      <c r="A600" s="18" t="s">
        <v>3069</v>
      </c>
      <c r="B600" s="19" t="s">
        <v>2920</v>
      </c>
      <c r="C600" s="20">
        <v>1</v>
      </c>
      <c r="D600" s="21" t="s">
        <v>1023</v>
      </c>
      <c r="E600" s="19" t="s">
        <v>570</v>
      </c>
      <c r="F600" s="19" t="s">
        <v>2770</v>
      </c>
      <c r="G600" s="21" t="s">
        <v>1024</v>
      </c>
      <c r="H600" s="19" t="s">
        <v>813</v>
      </c>
      <c r="I600" s="19" t="str">
        <f t="shared" si="9"/>
        <v>K</v>
      </c>
      <c r="J600" s="20" t="s">
        <v>2828</v>
      </c>
      <c r="K600" s="19" t="s">
        <v>2829</v>
      </c>
    </row>
    <row r="601" spans="1:11">
      <c r="A601" s="14" t="s">
        <v>2965</v>
      </c>
      <c r="B601" s="15" t="s">
        <v>2920</v>
      </c>
      <c r="C601" s="16">
        <v>1</v>
      </c>
      <c r="D601" s="17" t="s">
        <v>1023</v>
      </c>
      <c r="E601" s="15" t="s">
        <v>1026</v>
      </c>
      <c r="F601" s="15" t="s">
        <v>2770</v>
      </c>
      <c r="G601" s="17" t="s">
        <v>1024</v>
      </c>
      <c r="H601" s="15" t="s">
        <v>813</v>
      </c>
      <c r="I601" s="15" t="str">
        <f t="shared" si="9"/>
        <v>K</v>
      </c>
      <c r="J601" s="16" t="s">
        <v>2607</v>
      </c>
      <c r="K601" s="15" t="s">
        <v>2829</v>
      </c>
    </row>
    <row r="602" spans="1:11">
      <c r="A602" s="18" t="s">
        <v>2879</v>
      </c>
      <c r="B602" s="19" t="s">
        <v>2920</v>
      </c>
      <c r="C602" s="20">
        <v>1</v>
      </c>
      <c r="D602" s="21" t="s">
        <v>1023</v>
      </c>
      <c r="E602" s="19" t="s">
        <v>1026</v>
      </c>
      <c r="F602" s="19" t="s">
        <v>2770</v>
      </c>
      <c r="G602" s="21" t="s">
        <v>1024</v>
      </c>
      <c r="H602" s="19" t="s">
        <v>813</v>
      </c>
      <c r="I602" s="19" t="str">
        <f t="shared" si="9"/>
        <v>K</v>
      </c>
      <c r="J602" s="20" t="s">
        <v>2607</v>
      </c>
      <c r="K602" s="19" t="s">
        <v>2829</v>
      </c>
    </row>
    <row r="603" spans="1:11">
      <c r="A603" s="18" t="s">
        <v>2879</v>
      </c>
      <c r="B603" s="19" t="s">
        <v>2920</v>
      </c>
      <c r="C603" s="20">
        <v>1</v>
      </c>
      <c r="D603" s="21" t="s">
        <v>841</v>
      </c>
      <c r="E603" s="19" t="s">
        <v>1029</v>
      </c>
      <c r="F603" s="19" t="s">
        <v>2770</v>
      </c>
      <c r="G603" s="21" t="s">
        <v>1030</v>
      </c>
      <c r="H603" s="19" t="s">
        <v>813</v>
      </c>
      <c r="I603" s="19" t="str">
        <f t="shared" si="9"/>
        <v>K</v>
      </c>
      <c r="J603" s="20" t="s">
        <v>2205</v>
      </c>
      <c r="K603" s="19" t="s">
        <v>2829</v>
      </c>
    </row>
    <row r="604" spans="1:11">
      <c r="A604" s="18" t="s">
        <v>2965</v>
      </c>
      <c r="B604" s="19" t="s">
        <v>2920</v>
      </c>
      <c r="C604" s="20">
        <v>1</v>
      </c>
      <c r="D604" s="21" t="s">
        <v>841</v>
      </c>
      <c r="E604" s="19" t="s">
        <v>1029</v>
      </c>
      <c r="F604" s="19" t="s">
        <v>2770</v>
      </c>
      <c r="G604" s="21" t="s">
        <v>1191</v>
      </c>
      <c r="H604" s="19" t="s">
        <v>813</v>
      </c>
      <c r="I604" s="19" t="str">
        <f t="shared" si="9"/>
        <v>K</v>
      </c>
      <c r="J604" s="20" t="s">
        <v>1035</v>
      </c>
      <c r="K604" s="19" t="s">
        <v>2829</v>
      </c>
    </row>
    <row r="605" spans="1:11">
      <c r="A605" s="14" t="s">
        <v>2879</v>
      </c>
      <c r="B605" s="15" t="s">
        <v>2920</v>
      </c>
      <c r="C605" s="16">
        <v>1</v>
      </c>
      <c r="D605" s="17" t="s">
        <v>1027</v>
      </c>
      <c r="E605" s="15" t="s">
        <v>1028</v>
      </c>
      <c r="F605" s="15" t="s">
        <v>2770</v>
      </c>
      <c r="G605" s="17" t="s">
        <v>840</v>
      </c>
      <c r="H605" s="15" t="s">
        <v>813</v>
      </c>
      <c r="I605" s="15" t="str">
        <f t="shared" si="9"/>
        <v>K</v>
      </c>
      <c r="J605" s="16" t="s">
        <v>2318</v>
      </c>
      <c r="K605" s="15" t="s">
        <v>2829</v>
      </c>
    </row>
    <row r="606" spans="1:11">
      <c r="A606" s="14" t="s">
        <v>2965</v>
      </c>
      <c r="B606" s="15" t="s">
        <v>2920</v>
      </c>
      <c r="C606" s="16">
        <v>1</v>
      </c>
      <c r="D606" s="17" t="s">
        <v>1027</v>
      </c>
      <c r="E606" s="15" t="s">
        <v>1028</v>
      </c>
      <c r="F606" s="15" t="s">
        <v>2770</v>
      </c>
      <c r="G606" s="17" t="s">
        <v>1031</v>
      </c>
      <c r="H606" s="15" t="s">
        <v>813</v>
      </c>
      <c r="I606" s="15" t="str">
        <f t="shared" si="9"/>
        <v>K</v>
      </c>
      <c r="J606" s="16" t="s">
        <v>1190</v>
      </c>
      <c r="K606" s="15" t="s">
        <v>2829</v>
      </c>
    </row>
    <row r="607" spans="1:11">
      <c r="A607" s="18" t="s">
        <v>2965</v>
      </c>
      <c r="B607" s="19" t="s">
        <v>2920</v>
      </c>
      <c r="C607" s="20">
        <v>1</v>
      </c>
      <c r="D607" s="21" t="s">
        <v>990</v>
      </c>
      <c r="E607" s="19" t="s">
        <v>806</v>
      </c>
      <c r="F607" s="19" t="s">
        <v>2914</v>
      </c>
      <c r="G607" s="21" t="s">
        <v>565</v>
      </c>
      <c r="H607" s="19" t="s">
        <v>566</v>
      </c>
      <c r="I607" s="19" t="str">
        <f t="shared" si="9"/>
        <v>Pa</v>
      </c>
      <c r="J607" s="20" t="s">
        <v>2607</v>
      </c>
      <c r="K607" s="19" t="s">
        <v>3068</v>
      </c>
    </row>
    <row r="608" spans="1:11" ht="14">
      <c r="A608" s="18" t="s">
        <v>2918</v>
      </c>
      <c r="B608" s="19" t="s">
        <v>2768</v>
      </c>
      <c r="C608" s="20">
        <v>2</v>
      </c>
      <c r="D608" s="21" t="s">
        <v>1603</v>
      </c>
      <c r="E608" s="19" t="s">
        <v>1732</v>
      </c>
      <c r="F608" s="19" t="s">
        <v>1733</v>
      </c>
      <c r="G608" s="22" t="s">
        <v>3045</v>
      </c>
      <c r="H608" s="19" t="s">
        <v>1326</v>
      </c>
      <c r="I608" s="19" t="str">
        <f t="shared" si="9"/>
        <v>N m-2</v>
      </c>
      <c r="J608" s="20" t="s">
        <v>1887</v>
      </c>
      <c r="K608" s="19" t="s">
        <v>3068</v>
      </c>
    </row>
    <row r="609" spans="1:11" ht="14">
      <c r="A609" s="14" t="s">
        <v>2918</v>
      </c>
      <c r="B609" s="15" t="s">
        <v>2768</v>
      </c>
      <c r="C609" s="16">
        <v>2</v>
      </c>
      <c r="D609" s="17" t="s">
        <v>1327</v>
      </c>
      <c r="E609" s="15" t="s">
        <v>1477</v>
      </c>
      <c r="F609" s="15" t="s">
        <v>1733</v>
      </c>
      <c r="G609" s="22" t="s">
        <v>3045</v>
      </c>
      <c r="H609" s="15" t="s">
        <v>1480</v>
      </c>
      <c r="I609" s="15" t="str">
        <f t="shared" si="9"/>
        <v>N m-2</v>
      </c>
      <c r="J609" s="16" t="s">
        <v>1887</v>
      </c>
      <c r="K609" s="15" t="s">
        <v>3068</v>
      </c>
    </row>
    <row r="610" spans="1:11">
      <c r="A610" s="14" t="s">
        <v>2965</v>
      </c>
      <c r="B610" s="15" t="s">
        <v>2920</v>
      </c>
      <c r="C610" s="16">
        <v>1</v>
      </c>
      <c r="D610" s="17" t="s">
        <v>567</v>
      </c>
      <c r="E610" s="15" t="s">
        <v>809</v>
      </c>
      <c r="F610" s="15" t="s">
        <v>2914</v>
      </c>
      <c r="G610" s="17" t="s">
        <v>810</v>
      </c>
      <c r="H610" s="15" t="s">
        <v>568</v>
      </c>
      <c r="I610" s="15" t="str">
        <f t="shared" si="9"/>
        <v>Pa</v>
      </c>
      <c r="J610" s="16" t="s">
        <v>2607</v>
      </c>
      <c r="K610" s="15" t="s">
        <v>3068</v>
      </c>
    </row>
    <row r="611" spans="1:11" ht="14">
      <c r="A611" s="18" t="s">
        <v>2918</v>
      </c>
      <c r="B611" s="19" t="s">
        <v>2768</v>
      </c>
      <c r="C611" s="20">
        <v>2</v>
      </c>
      <c r="D611" s="21" t="s">
        <v>1481</v>
      </c>
      <c r="E611" s="19" t="s">
        <v>1482</v>
      </c>
      <c r="F611" s="19" t="s">
        <v>1733</v>
      </c>
      <c r="G611" s="22" t="s">
        <v>3045</v>
      </c>
      <c r="H611" s="19" t="s">
        <v>1483</v>
      </c>
      <c r="I611" s="19" t="str">
        <f t="shared" si="9"/>
        <v>N m-2</v>
      </c>
      <c r="J611" s="20" t="s">
        <v>1887</v>
      </c>
      <c r="K611" s="19" t="s">
        <v>3068</v>
      </c>
    </row>
    <row r="612" spans="1:11" ht="14">
      <c r="A612" s="14" t="s">
        <v>2918</v>
      </c>
      <c r="B612" s="15" t="s">
        <v>2768</v>
      </c>
      <c r="C612" s="16">
        <v>2</v>
      </c>
      <c r="D612" s="17" t="s">
        <v>1484</v>
      </c>
      <c r="E612" s="15" t="s">
        <v>1337</v>
      </c>
      <c r="F612" s="15" t="s">
        <v>1733</v>
      </c>
      <c r="G612" s="22" t="s">
        <v>3045</v>
      </c>
      <c r="H612" s="15" t="s">
        <v>1338</v>
      </c>
      <c r="I612" s="15" t="str">
        <f t="shared" si="9"/>
        <v>N m-2</v>
      </c>
      <c r="J612" s="16" t="s">
        <v>1887</v>
      </c>
      <c r="K612" s="15" t="s">
        <v>3068</v>
      </c>
    </row>
    <row r="613" spans="1:11">
      <c r="A613" s="18" t="s">
        <v>2918</v>
      </c>
      <c r="B613" s="19" t="s">
        <v>2768</v>
      </c>
      <c r="C613" s="20">
        <v>1</v>
      </c>
      <c r="D613" s="21" t="s">
        <v>576</v>
      </c>
      <c r="E613" s="19" t="s">
        <v>821</v>
      </c>
      <c r="F613" s="19" t="s">
        <v>818</v>
      </c>
      <c r="G613" s="21" t="s">
        <v>824</v>
      </c>
      <c r="H613" s="19" t="s">
        <v>825</v>
      </c>
      <c r="I613" s="19" t="str">
        <f t="shared" si="9"/>
        <v xml:space="preserve">K </v>
      </c>
      <c r="J613" s="20" t="s">
        <v>2607</v>
      </c>
      <c r="K613" s="19" t="s">
        <v>1685</v>
      </c>
    </row>
    <row r="614" spans="1:11">
      <c r="A614" s="14" t="s">
        <v>2918</v>
      </c>
      <c r="B614" s="15" t="s">
        <v>2768</v>
      </c>
      <c r="C614" s="16">
        <v>1</v>
      </c>
      <c r="D614" s="17" t="s">
        <v>822</v>
      </c>
      <c r="E614" s="15" t="s">
        <v>823</v>
      </c>
      <c r="F614" s="15" t="s">
        <v>818</v>
      </c>
      <c r="G614" s="17" t="s">
        <v>824</v>
      </c>
      <c r="H614" s="15" t="s">
        <v>825</v>
      </c>
      <c r="I614" s="15" t="str">
        <f t="shared" si="9"/>
        <v xml:space="preserve">K </v>
      </c>
      <c r="J614" s="16" t="s">
        <v>1887</v>
      </c>
      <c r="K614" s="15" t="s">
        <v>3064</v>
      </c>
    </row>
    <row r="615" spans="1:11">
      <c r="A615" s="18" t="s">
        <v>2918</v>
      </c>
      <c r="B615" s="19" t="s">
        <v>2768</v>
      </c>
      <c r="C615" s="20">
        <v>1</v>
      </c>
      <c r="D615" s="21" t="s">
        <v>1488</v>
      </c>
      <c r="E615" s="19" t="s">
        <v>1489</v>
      </c>
      <c r="F615" s="19" t="s">
        <v>1559</v>
      </c>
      <c r="G615" s="22" t="s">
        <v>3045</v>
      </c>
      <c r="H615" s="19" t="s">
        <v>1490</v>
      </c>
      <c r="I615" s="19" t="str">
        <f t="shared" si="9"/>
        <v xml:space="preserve">m </v>
      </c>
      <c r="J615" s="20" t="s">
        <v>2607</v>
      </c>
      <c r="K615" s="19" t="s">
        <v>1685</v>
      </c>
    </row>
    <row r="616" spans="1:11" ht="14">
      <c r="A616" s="18" t="s">
        <v>2839</v>
      </c>
      <c r="B616" s="19" t="s">
        <v>1878</v>
      </c>
      <c r="C616" s="20">
        <v>1</v>
      </c>
      <c r="D616" s="21" t="s">
        <v>808</v>
      </c>
      <c r="E616" s="19" t="s">
        <v>993</v>
      </c>
      <c r="F616" s="19" t="s">
        <v>2801</v>
      </c>
      <c r="G616" s="21" t="s">
        <v>994</v>
      </c>
      <c r="H616" s="28" t="s">
        <v>811</v>
      </c>
      <c r="I616" s="19" t="str">
        <f t="shared" si="9"/>
        <v>kg m-2 s-1</v>
      </c>
      <c r="J616" s="20" t="s">
        <v>1887</v>
      </c>
      <c r="K616" s="19" t="s">
        <v>3068</v>
      </c>
    </row>
    <row r="617" spans="1:11" ht="14">
      <c r="A617" s="17" t="s">
        <v>2381</v>
      </c>
      <c r="B617" s="15" t="s">
        <v>2920</v>
      </c>
      <c r="C617" s="16">
        <v>2</v>
      </c>
      <c r="D617" s="17" t="s">
        <v>2004</v>
      </c>
      <c r="E617" s="15" t="s">
        <v>2005</v>
      </c>
      <c r="F617" s="15" t="s">
        <v>2637</v>
      </c>
      <c r="G617" s="22" t="s">
        <v>3045</v>
      </c>
      <c r="H617" s="23" t="s">
        <v>2137</v>
      </c>
      <c r="I617" s="15" t="str">
        <f t="shared" si="9"/>
        <v>s-1</v>
      </c>
      <c r="J617" s="16" t="s">
        <v>2607</v>
      </c>
      <c r="K617" s="15" t="s">
        <v>2778</v>
      </c>
    </row>
    <row r="618" spans="1:11" ht="14">
      <c r="A618" s="21" t="s">
        <v>2381</v>
      </c>
      <c r="B618" s="19" t="s">
        <v>2920</v>
      </c>
      <c r="C618" s="20">
        <v>2</v>
      </c>
      <c r="D618" s="21" t="s">
        <v>2138</v>
      </c>
      <c r="E618" s="19" t="s">
        <v>2463</v>
      </c>
      <c r="F618" s="19" t="s">
        <v>2637</v>
      </c>
      <c r="G618" s="22" t="s">
        <v>3045</v>
      </c>
      <c r="H618" s="28" t="s">
        <v>2361</v>
      </c>
      <c r="I618" s="19" t="str">
        <f t="shared" si="9"/>
        <v>s-1</v>
      </c>
      <c r="J618" s="20" t="s">
        <v>2607</v>
      </c>
      <c r="K618" s="19" t="s">
        <v>2778</v>
      </c>
    </row>
    <row r="619" spans="1:11" ht="14">
      <c r="A619" s="17" t="s">
        <v>2381</v>
      </c>
      <c r="B619" s="15" t="s">
        <v>2920</v>
      </c>
      <c r="C619" s="16">
        <v>2</v>
      </c>
      <c r="D619" s="17" t="s">
        <v>2362</v>
      </c>
      <c r="E619" s="15" t="s">
        <v>2363</v>
      </c>
      <c r="F619" s="15" t="s">
        <v>2637</v>
      </c>
      <c r="G619" s="22" t="s">
        <v>3045</v>
      </c>
      <c r="H619" s="23" t="s">
        <v>2465</v>
      </c>
      <c r="I619" s="15" t="str">
        <f t="shared" si="9"/>
        <v>s-1</v>
      </c>
      <c r="J619" s="16" t="s">
        <v>2607</v>
      </c>
      <c r="K619" s="15" t="s">
        <v>2778</v>
      </c>
    </row>
    <row r="620" spans="1:11" ht="14">
      <c r="A620" s="21" t="s">
        <v>2381</v>
      </c>
      <c r="B620" s="19" t="s">
        <v>2920</v>
      </c>
      <c r="C620" s="20">
        <v>2</v>
      </c>
      <c r="D620" s="21" t="s">
        <v>2466</v>
      </c>
      <c r="E620" s="19" t="s">
        <v>2273</v>
      </c>
      <c r="F620" s="19" t="s">
        <v>2637</v>
      </c>
      <c r="G620" s="22" t="s">
        <v>3045</v>
      </c>
      <c r="H620" s="28" t="s">
        <v>2274</v>
      </c>
      <c r="I620" s="19" t="str">
        <f t="shared" si="9"/>
        <v>s-1</v>
      </c>
      <c r="J620" s="20" t="s">
        <v>2607</v>
      </c>
      <c r="K620" s="19" t="s">
        <v>2778</v>
      </c>
    </row>
    <row r="621" spans="1:11" ht="14">
      <c r="A621" s="17" t="s">
        <v>2381</v>
      </c>
      <c r="B621" s="15" t="s">
        <v>2920</v>
      </c>
      <c r="C621" s="16">
        <v>2</v>
      </c>
      <c r="D621" s="17" t="s">
        <v>2275</v>
      </c>
      <c r="E621" s="15" t="s">
        <v>2365</v>
      </c>
      <c r="F621" s="15" t="s">
        <v>2637</v>
      </c>
      <c r="G621" s="22" t="s">
        <v>3045</v>
      </c>
      <c r="H621" s="23" t="s">
        <v>2278</v>
      </c>
      <c r="I621" s="15" t="str">
        <f t="shared" si="9"/>
        <v>s-1</v>
      </c>
      <c r="J621" s="16" t="s">
        <v>2607</v>
      </c>
      <c r="K621" s="15" t="s">
        <v>2778</v>
      </c>
    </row>
    <row r="622" spans="1:11" ht="14">
      <c r="A622" s="21" t="s">
        <v>2381</v>
      </c>
      <c r="B622" s="19" t="s">
        <v>2920</v>
      </c>
      <c r="C622" s="20">
        <v>2</v>
      </c>
      <c r="D622" s="21" t="s">
        <v>2279</v>
      </c>
      <c r="E622" s="19" t="s">
        <v>2290</v>
      </c>
      <c r="F622" s="19" t="s">
        <v>2637</v>
      </c>
      <c r="G622" s="22" t="s">
        <v>3045</v>
      </c>
      <c r="H622" s="28" t="s">
        <v>2061</v>
      </c>
      <c r="I622" s="19" t="str">
        <f t="shared" si="9"/>
        <v>s-1</v>
      </c>
      <c r="J622" s="20" t="s">
        <v>2607</v>
      </c>
      <c r="K622" s="19" t="s">
        <v>2778</v>
      </c>
    </row>
    <row r="623" spans="1:11" ht="14">
      <c r="A623" s="17" t="s">
        <v>2381</v>
      </c>
      <c r="B623" s="15" t="s">
        <v>2920</v>
      </c>
      <c r="C623" s="16">
        <v>2</v>
      </c>
      <c r="D623" s="17" t="s">
        <v>2383</v>
      </c>
      <c r="E623" s="15" t="s">
        <v>2384</v>
      </c>
      <c r="F623" s="15" t="s">
        <v>2637</v>
      </c>
      <c r="G623" s="22" t="s">
        <v>3045</v>
      </c>
      <c r="H623" s="23" t="s">
        <v>2291</v>
      </c>
      <c r="I623" s="15" t="str">
        <f t="shared" si="9"/>
        <v>s-1</v>
      </c>
      <c r="J623" s="16" t="s">
        <v>2607</v>
      </c>
      <c r="K623" s="15" t="s">
        <v>2778</v>
      </c>
    </row>
    <row r="624" spans="1:11" ht="14">
      <c r="A624" s="21" t="s">
        <v>2381</v>
      </c>
      <c r="B624" s="19" t="s">
        <v>2920</v>
      </c>
      <c r="C624" s="20">
        <v>2</v>
      </c>
      <c r="D624" s="21" t="s">
        <v>2292</v>
      </c>
      <c r="E624" s="19" t="s">
        <v>2186</v>
      </c>
      <c r="F624" s="19" t="s">
        <v>2637</v>
      </c>
      <c r="G624" s="22" t="s">
        <v>3045</v>
      </c>
      <c r="H624" s="28" t="s">
        <v>2064</v>
      </c>
      <c r="I624" s="19" t="str">
        <f t="shared" si="9"/>
        <v>s-1</v>
      </c>
      <c r="J624" s="20" t="s">
        <v>2607</v>
      </c>
      <c r="K624" s="19" t="s">
        <v>2778</v>
      </c>
    </row>
    <row r="625" spans="1:11" ht="14">
      <c r="A625" s="17" t="s">
        <v>2381</v>
      </c>
      <c r="B625" s="15" t="s">
        <v>2920</v>
      </c>
      <c r="C625" s="16">
        <v>2</v>
      </c>
      <c r="D625" s="17" t="s">
        <v>2065</v>
      </c>
      <c r="E625" s="15" t="s">
        <v>1952</v>
      </c>
      <c r="F625" s="15" t="s">
        <v>2637</v>
      </c>
      <c r="G625" s="22" t="s">
        <v>3045</v>
      </c>
      <c r="H625" s="23" t="s">
        <v>1837</v>
      </c>
      <c r="I625" s="15" t="str">
        <f t="shared" si="9"/>
        <v>s-1</v>
      </c>
      <c r="J625" s="16" t="s">
        <v>2607</v>
      </c>
      <c r="K625" s="15" t="s">
        <v>2778</v>
      </c>
    </row>
    <row r="626" spans="1:11" ht="14">
      <c r="A626" s="21" t="s">
        <v>2381</v>
      </c>
      <c r="B626" s="19" t="s">
        <v>2920</v>
      </c>
      <c r="C626" s="20">
        <v>2</v>
      </c>
      <c r="D626" s="21" t="s">
        <v>1838</v>
      </c>
      <c r="E626" s="19" t="s">
        <v>1955</v>
      </c>
      <c r="F626" s="19" t="s">
        <v>2637</v>
      </c>
      <c r="G626" s="22" t="s">
        <v>3045</v>
      </c>
      <c r="H626" s="28" t="s">
        <v>2069</v>
      </c>
      <c r="I626" s="19" t="str">
        <f t="shared" si="9"/>
        <v>s-1</v>
      </c>
      <c r="J626" s="20" t="s">
        <v>2607</v>
      </c>
      <c r="K626" s="19" t="s">
        <v>2778</v>
      </c>
    </row>
    <row r="627" spans="1:11" ht="14">
      <c r="A627" s="17" t="s">
        <v>2381</v>
      </c>
      <c r="B627" s="15" t="s">
        <v>2920</v>
      </c>
      <c r="C627" s="16">
        <v>2</v>
      </c>
      <c r="D627" s="17" t="s">
        <v>2070</v>
      </c>
      <c r="E627" s="15" t="s">
        <v>2204</v>
      </c>
      <c r="F627" s="15" t="s">
        <v>2637</v>
      </c>
      <c r="G627" s="22" t="s">
        <v>3045</v>
      </c>
      <c r="H627" s="23" t="s">
        <v>2410</v>
      </c>
      <c r="I627" s="15" t="str">
        <f t="shared" si="9"/>
        <v>s-1</v>
      </c>
      <c r="J627" s="16" t="s">
        <v>2607</v>
      </c>
      <c r="K627" s="15" t="s">
        <v>2778</v>
      </c>
    </row>
    <row r="628" spans="1:11" ht="14">
      <c r="A628" s="21" t="s">
        <v>2381</v>
      </c>
      <c r="B628" s="19" t="s">
        <v>2920</v>
      </c>
      <c r="C628" s="20">
        <v>2</v>
      </c>
      <c r="D628" s="21" t="s">
        <v>2411</v>
      </c>
      <c r="E628" s="19" t="s">
        <v>2321</v>
      </c>
      <c r="F628" s="19" t="s">
        <v>2637</v>
      </c>
      <c r="G628" s="22" t="s">
        <v>3045</v>
      </c>
      <c r="H628" s="28" t="s">
        <v>2322</v>
      </c>
      <c r="I628" s="19" t="str">
        <f t="shared" si="9"/>
        <v>s-1</v>
      </c>
      <c r="J628" s="20" t="s">
        <v>2607</v>
      </c>
      <c r="K628" s="19" t="s">
        <v>2778</v>
      </c>
    </row>
    <row r="629" spans="1:11" ht="14">
      <c r="A629" s="17" t="s">
        <v>2381</v>
      </c>
      <c r="B629" s="15" t="s">
        <v>2920</v>
      </c>
      <c r="C629" s="16">
        <v>2</v>
      </c>
      <c r="D629" s="17" t="s">
        <v>2323</v>
      </c>
      <c r="E629" s="15" t="s">
        <v>2324</v>
      </c>
      <c r="F629" s="15" t="s">
        <v>2637</v>
      </c>
      <c r="G629" s="22" t="s">
        <v>3045</v>
      </c>
      <c r="H629" s="23" t="s">
        <v>2412</v>
      </c>
      <c r="I629" s="15" t="str">
        <f t="shared" si="9"/>
        <v>s-1</v>
      </c>
      <c r="J629" s="16" t="s">
        <v>2607</v>
      </c>
      <c r="K629" s="15" t="s">
        <v>2778</v>
      </c>
    </row>
    <row r="630" spans="1:11" ht="14">
      <c r="A630" s="21" t="s">
        <v>2381</v>
      </c>
      <c r="B630" s="19" t="s">
        <v>2920</v>
      </c>
      <c r="C630" s="20">
        <v>2</v>
      </c>
      <c r="D630" s="21" t="s">
        <v>2225</v>
      </c>
      <c r="E630" s="19" t="s">
        <v>2226</v>
      </c>
      <c r="F630" s="19" t="s">
        <v>2637</v>
      </c>
      <c r="G630" s="22" t="s">
        <v>3045</v>
      </c>
      <c r="H630" s="28" t="s">
        <v>2327</v>
      </c>
      <c r="I630" s="19" t="str">
        <f t="shared" si="9"/>
        <v>s-1</v>
      </c>
      <c r="J630" s="20" t="s">
        <v>2607</v>
      </c>
      <c r="K630" s="19" t="s">
        <v>2778</v>
      </c>
    </row>
    <row r="631" spans="1:11" ht="14">
      <c r="A631" s="17" t="s">
        <v>2381</v>
      </c>
      <c r="B631" s="15" t="s">
        <v>2920</v>
      </c>
      <c r="C631" s="16">
        <v>2</v>
      </c>
      <c r="D631" s="17" t="s">
        <v>2328</v>
      </c>
      <c r="E631" s="15" t="s">
        <v>2227</v>
      </c>
      <c r="F631" s="15" t="s">
        <v>2637</v>
      </c>
      <c r="G631" s="22" t="s">
        <v>3045</v>
      </c>
      <c r="H631" s="23" t="s">
        <v>2124</v>
      </c>
      <c r="I631" s="15" t="str">
        <f t="shared" si="9"/>
        <v>s-1</v>
      </c>
      <c r="J631" s="16" t="s">
        <v>2607</v>
      </c>
      <c r="K631" s="15" t="s">
        <v>2778</v>
      </c>
    </row>
    <row r="632" spans="1:11" ht="14">
      <c r="A632" s="21" t="s">
        <v>2381</v>
      </c>
      <c r="B632" s="19" t="s">
        <v>2920</v>
      </c>
      <c r="C632" s="20">
        <v>2</v>
      </c>
      <c r="D632" s="21" t="s">
        <v>2125</v>
      </c>
      <c r="E632" s="19" t="s">
        <v>2122</v>
      </c>
      <c r="F632" s="19" t="s">
        <v>2637</v>
      </c>
      <c r="G632" s="22" t="s">
        <v>3045</v>
      </c>
      <c r="H632" s="28" t="s">
        <v>2240</v>
      </c>
      <c r="I632" s="19" t="str">
        <f t="shared" si="9"/>
        <v>s-1</v>
      </c>
      <c r="J632" s="20" t="s">
        <v>2607</v>
      </c>
      <c r="K632" s="19" t="s">
        <v>2778</v>
      </c>
    </row>
    <row r="633" spans="1:11" ht="14">
      <c r="A633" s="17" t="s">
        <v>2381</v>
      </c>
      <c r="B633" s="15" t="s">
        <v>2920</v>
      </c>
      <c r="C633" s="16">
        <v>2</v>
      </c>
      <c r="D633" s="17" t="s">
        <v>2241</v>
      </c>
      <c r="E633" s="15" t="s">
        <v>2342</v>
      </c>
      <c r="F633" s="15" t="s">
        <v>2637</v>
      </c>
      <c r="G633" s="22" t="s">
        <v>3045</v>
      </c>
      <c r="H633" s="23" t="s">
        <v>2242</v>
      </c>
      <c r="I633" s="15" t="str">
        <f t="shared" si="9"/>
        <v>s-1</v>
      </c>
      <c r="J633" s="16" t="s">
        <v>2607</v>
      </c>
      <c r="K633" s="15" t="s">
        <v>2778</v>
      </c>
    </row>
    <row r="634" spans="1:11" ht="14">
      <c r="A634" s="21" t="s">
        <v>2381</v>
      </c>
      <c r="B634" s="19" t="s">
        <v>2920</v>
      </c>
      <c r="C634" s="20">
        <v>2</v>
      </c>
      <c r="D634" s="21" t="s">
        <v>2243</v>
      </c>
      <c r="E634" s="19" t="s">
        <v>2126</v>
      </c>
      <c r="F634" s="19" t="s">
        <v>2637</v>
      </c>
      <c r="G634" s="22" t="s">
        <v>3045</v>
      </c>
      <c r="H634" s="28" t="s">
        <v>1892</v>
      </c>
      <c r="I634" s="19" t="str">
        <f t="shared" si="9"/>
        <v>s-1</v>
      </c>
      <c r="J634" s="20" t="s">
        <v>2607</v>
      </c>
      <c r="K634" s="19" t="s">
        <v>2778</v>
      </c>
    </row>
    <row r="635" spans="1:11" ht="14">
      <c r="A635" s="17" t="s">
        <v>2381</v>
      </c>
      <c r="B635" s="15" t="s">
        <v>2920</v>
      </c>
      <c r="C635" s="16">
        <v>2</v>
      </c>
      <c r="D635" s="17" t="s">
        <v>1893</v>
      </c>
      <c r="E635" s="15" t="s">
        <v>1891</v>
      </c>
      <c r="F635" s="15" t="s">
        <v>2637</v>
      </c>
      <c r="G635" s="22" t="s">
        <v>3045</v>
      </c>
      <c r="H635" s="23" t="s">
        <v>2006</v>
      </c>
      <c r="I635" s="15" t="str">
        <f t="shared" si="9"/>
        <v>s-1</v>
      </c>
      <c r="J635" s="16" t="s">
        <v>2607</v>
      </c>
      <c r="K635" s="15" t="s">
        <v>2778</v>
      </c>
    </row>
    <row r="636" spans="1:11" ht="14">
      <c r="A636" s="17" t="s">
        <v>2495</v>
      </c>
      <c r="B636" s="15" t="s">
        <v>2920</v>
      </c>
      <c r="C636" s="16">
        <v>1</v>
      </c>
      <c r="D636" s="17" t="s">
        <v>2530</v>
      </c>
      <c r="E636" s="15" t="s">
        <v>2636</v>
      </c>
      <c r="F636" s="15" t="s">
        <v>2637</v>
      </c>
      <c r="G636" s="22" t="s">
        <v>3045</v>
      </c>
      <c r="H636" s="23" t="s">
        <v>2638</v>
      </c>
      <c r="I636" s="15" t="str">
        <f t="shared" si="9"/>
        <v>s-1</v>
      </c>
      <c r="J636" s="16" t="s">
        <v>2828</v>
      </c>
      <c r="K636" s="15" t="s">
        <v>2389</v>
      </c>
    </row>
    <row r="637" spans="1:11" ht="14">
      <c r="A637" s="21" t="s">
        <v>2381</v>
      </c>
      <c r="B637" s="19" t="s">
        <v>2920</v>
      </c>
      <c r="C637" s="20">
        <v>1</v>
      </c>
      <c r="D637" s="21" t="s">
        <v>2530</v>
      </c>
      <c r="E637" s="19" t="s">
        <v>2636</v>
      </c>
      <c r="F637" s="19" t="s">
        <v>2637</v>
      </c>
      <c r="G637" s="22" t="s">
        <v>3045</v>
      </c>
      <c r="H637" s="19" t="s">
        <v>2638</v>
      </c>
      <c r="I637" s="19" t="str">
        <f t="shared" si="9"/>
        <v>s-1</v>
      </c>
      <c r="J637" s="20" t="s">
        <v>2607</v>
      </c>
      <c r="K637" s="19" t="s">
        <v>2778</v>
      </c>
    </row>
    <row r="638" spans="1:11" ht="14">
      <c r="A638" s="17" t="s">
        <v>2381</v>
      </c>
      <c r="B638" s="15" t="s">
        <v>2920</v>
      </c>
      <c r="C638" s="16">
        <v>1</v>
      </c>
      <c r="D638" s="17" t="s">
        <v>2007</v>
      </c>
      <c r="E638" s="15" t="s">
        <v>2422</v>
      </c>
      <c r="F638" s="15" t="s">
        <v>2637</v>
      </c>
      <c r="G638" s="22" t="s">
        <v>3045</v>
      </c>
      <c r="H638" s="15" t="s">
        <v>2420</v>
      </c>
      <c r="I638" s="15" t="str">
        <f t="shared" si="9"/>
        <v>s-1</v>
      </c>
      <c r="J638" s="16" t="s">
        <v>2607</v>
      </c>
      <c r="K638" s="15" t="s">
        <v>2778</v>
      </c>
    </row>
    <row r="639" spans="1:11" ht="14">
      <c r="A639" s="21" t="s">
        <v>2495</v>
      </c>
      <c r="B639" s="19" t="s">
        <v>2920</v>
      </c>
      <c r="C639" s="20">
        <v>1</v>
      </c>
      <c r="D639" s="21" t="s">
        <v>2639</v>
      </c>
      <c r="E639" s="19" t="s">
        <v>2422</v>
      </c>
      <c r="F639" s="19" t="s">
        <v>2637</v>
      </c>
      <c r="G639" s="22" t="s">
        <v>3045</v>
      </c>
      <c r="H639" s="28" t="s">
        <v>2420</v>
      </c>
      <c r="I639" s="19" t="str">
        <f t="shared" si="9"/>
        <v>s-1</v>
      </c>
      <c r="J639" s="20" t="s">
        <v>2828</v>
      </c>
      <c r="K639" s="19" t="s">
        <v>2389</v>
      </c>
    </row>
    <row r="640" spans="1:11" ht="14">
      <c r="A640" s="21" t="s">
        <v>2381</v>
      </c>
      <c r="B640" s="19" t="s">
        <v>2920</v>
      </c>
      <c r="C640" s="20">
        <v>1</v>
      </c>
      <c r="D640" s="21" t="s">
        <v>2141</v>
      </c>
      <c r="E640" s="19" t="s">
        <v>2426</v>
      </c>
      <c r="F640" s="19" t="s">
        <v>2637</v>
      </c>
      <c r="G640" s="22" t="s">
        <v>3045</v>
      </c>
      <c r="H640" s="19" t="s">
        <v>2537</v>
      </c>
      <c r="I640" s="19" t="str">
        <f t="shared" si="9"/>
        <v>s-1</v>
      </c>
      <c r="J640" s="20" t="s">
        <v>2607</v>
      </c>
      <c r="K640" s="19" t="s">
        <v>2778</v>
      </c>
    </row>
    <row r="641" spans="1:11" ht="14">
      <c r="A641" s="17" t="s">
        <v>2495</v>
      </c>
      <c r="B641" s="15" t="s">
        <v>2920</v>
      </c>
      <c r="C641" s="16">
        <v>1</v>
      </c>
      <c r="D641" s="17" t="s">
        <v>2421</v>
      </c>
      <c r="E641" s="15" t="s">
        <v>2426</v>
      </c>
      <c r="F641" s="15" t="s">
        <v>2637</v>
      </c>
      <c r="G641" s="22" t="s">
        <v>3045</v>
      </c>
      <c r="H641" s="23" t="s">
        <v>2537</v>
      </c>
      <c r="I641" s="15" t="str">
        <f t="shared" si="9"/>
        <v>s-1</v>
      </c>
      <c r="J641" s="16" t="s">
        <v>2828</v>
      </c>
      <c r="K641" s="15" t="s">
        <v>2389</v>
      </c>
    </row>
    <row r="642" spans="1:11" ht="14">
      <c r="A642" s="17" t="s">
        <v>2381</v>
      </c>
      <c r="B642" s="15" t="s">
        <v>2920</v>
      </c>
      <c r="C642" s="16">
        <v>1</v>
      </c>
      <c r="D642" s="17" t="s">
        <v>2142</v>
      </c>
      <c r="E642" s="15" t="s">
        <v>2431</v>
      </c>
      <c r="F642" s="15" t="s">
        <v>2637</v>
      </c>
      <c r="G642" s="22" t="s">
        <v>3045</v>
      </c>
      <c r="H642" s="23" t="s">
        <v>2432</v>
      </c>
      <c r="I642" s="15" t="str">
        <f t="shared" si="9"/>
        <v>s-1</v>
      </c>
      <c r="J642" s="16" t="s">
        <v>2607</v>
      </c>
      <c r="K642" s="15" t="s">
        <v>2778</v>
      </c>
    </row>
    <row r="643" spans="1:11" ht="14">
      <c r="A643" s="21" t="s">
        <v>2495</v>
      </c>
      <c r="B643" s="19" t="s">
        <v>2920</v>
      </c>
      <c r="C643" s="20">
        <v>1</v>
      </c>
      <c r="D643" s="21" t="s">
        <v>2538</v>
      </c>
      <c r="E643" s="19" t="s">
        <v>2431</v>
      </c>
      <c r="F643" s="19" t="s">
        <v>2637</v>
      </c>
      <c r="G643" s="22" t="s">
        <v>3045</v>
      </c>
      <c r="H643" s="28" t="s">
        <v>2432</v>
      </c>
      <c r="I643" s="19" t="str">
        <f t="shared" si="9"/>
        <v>s-1</v>
      </c>
      <c r="J643" s="20" t="s">
        <v>2828</v>
      </c>
      <c r="K643" s="19" t="s">
        <v>2389</v>
      </c>
    </row>
    <row r="644" spans="1:11" ht="14">
      <c r="A644" s="21" t="s">
        <v>2381</v>
      </c>
      <c r="B644" s="19" t="s">
        <v>2920</v>
      </c>
      <c r="C644" s="20">
        <v>1</v>
      </c>
      <c r="D644" s="21" t="s">
        <v>2143</v>
      </c>
      <c r="E644" s="19" t="s">
        <v>2543</v>
      </c>
      <c r="F644" s="19" t="s">
        <v>2637</v>
      </c>
      <c r="G644" s="22" t="s">
        <v>3045</v>
      </c>
      <c r="H644" s="28" t="s">
        <v>2436</v>
      </c>
      <c r="I644" s="19" t="str">
        <f t="shared" si="9"/>
        <v>s-1</v>
      </c>
      <c r="J644" s="20" t="s">
        <v>2607</v>
      </c>
      <c r="K644" s="19" t="s">
        <v>2778</v>
      </c>
    </row>
    <row r="645" spans="1:11" ht="14">
      <c r="A645" s="17" t="s">
        <v>2495</v>
      </c>
      <c r="B645" s="15" t="s">
        <v>2920</v>
      </c>
      <c r="C645" s="16">
        <v>1</v>
      </c>
      <c r="D645" s="17" t="s">
        <v>2433</v>
      </c>
      <c r="E645" s="15" t="s">
        <v>2543</v>
      </c>
      <c r="F645" s="15" t="s">
        <v>2637</v>
      </c>
      <c r="G645" s="22" t="s">
        <v>3045</v>
      </c>
      <c r="H645" s="23" t="s">
        <v>2436</v>
      </c>
      <c r="I645" s="15" t="str">
        <f t="shared" si="9"/>
        <v>s-1</v>
      </c>
      <c r="J645" s="16" t="s">
        <v>2828</v>
      </c>
      <c r="K645" s="15" t="s">
        <v>2389</v>
      </c>
    </row>
    <row r="646" spans="1:11" ht="14">
      <c r="A646" s="17" t="s">
        <v>2381</v>
      </c>
      <c r="B646" s="15" t="s">
        <v>2920</v>
      </c>
      <c r="C646" s="16">
        <v>1</v>
      </c>
      <c r="D646" s="17" t="s">
        <v>2144</v>
      </c>
      <c r="E646" s="15" t="s">
        <v>2350</v>
      </c>
      <c r="F646" s="15" t="s">
        <v>2637</v>
      </c>
      <c r="G646" s="22" t="s">
        <v>3045</v>
      </c>
      <c r="H646" s="23" t="s">
        <v>2253</v>
      </c>
      <c r="I646" s="15" t="str">
        <f t="shared" ref="I646:I709" si="10">F646</f>
        <v>s-1</v>
      </c>
      <c r="J646" s="16" t="s">
        <v>2607</v>
      </c>
      <c r="K646" s="15" t="s">
        <v>2778</v>
      </c>
    </row>
    <row r="647" spans="1:11" ht="14">
      <c r="A647" s="21" t="s">
        <v>2495</v>
      </c>
      <c r="B647" s="19" t="s">
        <v>2920</v>
      </c>
      <c r="C647" s="20">
        <v>1</v>
      </c>
      <c r="D647" s="21" t="s">
        <v>2437</v>
      </c>
      <c r="E647" s="19" t="s">
        <v>2350</v>
      </c>
      <c r="F647" s="19" t="s">
        <v>2637</v>
      </c>
      <c r="G647" s="22" t="s">
        <v>3045</v>
      </c>
      <c r="H647" s="28" t="s">
        <v>2253</v>
      </c>
      <c r="I647" s="19" t="str">
        <f t="shared" si="10"/>
        <v>s-1</v>
      </c>
      <c r="J647" s="20" t="s">
        <v>2828</v>
      </c>
      <c r="K647" s="19" t="s">
        <v>2389</v>
      </c>
    </row>
    <row r="648" spans="1:11" ht="14">
      <c r="A648" s="29" t="s">
        <v>2946</v>
      </c>
      <c r="B648" s="19" t="s">
        <v>2768</v>
      </c>
      <c r="C648" s="30">
        <v>3</v>
      </c>
      <c r="D648" s="21" t="s">
        <v>2101</v>
      </c>
      <c r="E648" s="19" t="s">
        <v>1978</v>
      </c>
      <c r="F648" s="19" t="s">
        <v>2703</v>
      </c>
      <c r="G648" s="22" t="s">
        <v>3045</v>
      </c>
      <c r="H648" s="19" t="s">
        <v>1979</v>
      </c>
      <c r="I648" s="19" t="str">
        <f t="shared" si="10"/>
        <v>W m-2</v>
      </c>
      <c r="J648" s="20" t="s">
        <v>2038</v>
      </c>
      <c r="K648" s="19" t="s">
        <v>2039</v>
      </c>
    </row>
    <row r="649" spans="1:11" ht="14">
      <c r="A649" s="31" t="s">
        <v>2946</v>
      </c>
      <c r="B649" s="15" t="s">
        <v>2768</v>
      </c>
      <c r="C649" s="32">
        <v>3</v>
      </c>
      <c r="D649" s="17" t="s">
        <v>1980</v>
      </c>
      <c r="E649" s="15" t="s">
        <v>1981</v>
      </c>
      <c r="F649" s="15" t="s">
        <v>2703</v>
      </c>
      <c r="G649" s="22" t="s">
        <v>3045</v>
      </c>
      <c r="H649" s="15" t="s">
        <v>1640</v>
      </c>
      <c r="I649" s="15" t="str">
        <f t="shared" si="10"/>
        <v>W m-2</v>
      </c>
      <c r="J649" s="16" t="s">
        <v>2038</v>
      </c>
      <c r="K649" s="15" t="s">
        <v>2039</v>
      </c>
    </row>
    <row r="650" spans="1:11" ht="14">
      <c r="A650" s="29" t="s">
        <v>2946</v>
      </c>
      <c r="B650" s="19" t="s">
        <v>2768</v>
      </c>
      <c r="C650" s="30">
        <v>3</v>
      </c>
      <c r="D650" s="21" t="s">
        <v>1641</v>
      </c>
      <c r="E650" s="19" t="s">
        <v>1983</v>
      </c>
      <c r="F650" s="19" t="s">
        <v>2703</v>
      </c>
      <c r="G650" s="22" t="s">
        <v>3045</v>
      </c>
      <c r="H650" s="19" t="s">
        <v>1869</v>
      </c>
      <c r="I650" s="19" t="str">
        <f t="shared" si="10"/>
        <v>W m-2</v>
      </c>
      <c r="J650" s="20" t="s">
        <v>2038</v>
      </c>
      <c r="K650" s="19" t="s">
        <v>2039</v>
      </c>
    </row>
    <row r="651" spans="1:11" ht="14">
      <c r="A651" s="31" t="s">
        <v>2946</v>
      </c>
      <c r="B651" s="15" t="s">
        <v>2768</v>
      </c>
      <c r="C651" s="32">
        <v>3</v>
      </c>
      <c r="D651" s="17" t="s">
        <v>1870</v>
      </c>
      <c r="E651" s="15" t="s">
        <v>1765</v>
      </c>
      <c r="F651" s="15" t="s">
        <v>2703</v>
      </c>
      <c r="G651" s="22" t="s">
        <v>3045</v>
      </c>
      <c r="H651" s="15" t="s">
        <v>1766</v>
      </c>
      <c r="I651" s="15" t="str">
        <f t="shared" si="10"/>
        <v>W m-2</v>
      </c>
      <c r="J651" s="16" t="s">
        <v>2038</v>
      </c>
      <c r="K651" s="15" t="s">
        <v>2039</v>
      </c>
    </row>
    <row r="652" spans="1:11" ht="14">
      <c r="A652" s="21" t="s">
        <v>2381</v>
      </c>
      <c r="B652" s="19" t="s">
        <v>2920</v>
      </c>
      <c r="C652" s="20">
        <v>2</v>
      </c>
      <c r="D652" s="21" t="s">
        <v>2145</v>
      </c>
      <c r="E652" s="19" t="s">
        <v>2146</v>
      </c>
      <c r="F652" s="19" t="s">
        <v>2637</v>
      </c>
      <c r="G652" s="22" t="s">
        <v>3045</v>
      </c>
      <c r="H652" s="28" t="s">
        <v>2148</v>
      </c>
      <c r="I652" s="19" t="str">
        <f t="shared" si="10"/>
        <v>s-1</v>
      </c>
      <c r="J652" s="20" t="s">
        <v>2607</v>
      </c>
      <c r="K652" s="19" t="s">
        <v>2778</v>
      </c>
    </row>
    <row r="653" spans="1:11" ht="14">
      <c r="A653" s="17" t="s">
        <v>2381</v>
      </c>
      <c r="B653" s="15" t="s">
        <v>2920</v>
      </c>
      <c r="C653" s="16">
        <v>2</v>
      </c>
      <c r="D653" s="17" t="s">
        <v>2149</v>
      </c>
      <c r="E653" s="15" t="s">
        <v>2150</v>
      </c>
      <c r="F653" s="15" t="s">
        <v>2637</v>
      </c>
      <c r="G653" s="22" t="s">
        <v>3045</v>
      </c>
      <c r="H653" s="23" t="s">
        <v>2139</v>
      </c>
      <c r="I653" s="15" t="str">
        <f t="shared" si="10"/>
        <v>s-1</v>
      </c>
      <c r="J653" s="16" t="s">
        <v>2607</v>
      </c>
      <c r="K653" s="15" t="s">
        <v>2778</v>
      </c>
    </row>
    <row r="654" spans="1:11" ht="14">
      <c r="A654" s="21" t="s">
        <v>2381</v>
      </c>
      <c r="B654" s="19" t="s">
        <v>2920</v>
      </c>
      <c r="C654" s="20">
        <v>2</v>
      </c>
      <c r="D654" s="21" t="s">
        <v>2140</v>
      </c>
      <c r="E654" s="19" t="s">
        <v>2360</v>
      </c>
      <c r="F654" s="19" t="s">
        <v>2637</v>
      </c>
      <c r="G654" s="22" t="s">
        <v>3045</v>
      </c>
      <c r="H654" s="28" t="s">
        <v>2268</v>
      </c>
      <c r="I654" s="19" t="str">
        <f t="shared" si="10"/>
        <v>s-1</v>
      </c>
      <c r="J654" s="20" t="s">
        <v>2607</v>
      </c>
      <c r="K654" s="19" t="s">
        <v>2778</v>
      </c>
    </row>
    <row r="655" spans="1:11" ht="14">
      <c r="A655" s="17" t="s">
        <v>2381</v>
      </c>
      <c r="B655" s="15" t="s">
        <v>2920</v>
      </c>
      <c r="C655" s="16">
        <v>2</v>
      </c>
      <c r="D655" s="17" t="s">
        <v>2147</v>
      </c>
      <c r="E655" s="15" t="s">
        <v>2269</v>
      </c>
      <c r="F655" s="15" t="s">
        <v>2637</v>
      </c>
      <c r="G655" s="22" t="s">
        <v>3045</v>
      </c>
      <c r="H655" s="23" t="s">
        <v>2270</v>
      </c>
      <c r="I655" s="15" t="str">
        <f t="shared" si="10"/>
        <v>s-1</v>
      </c>
      <c r="J655" s="16" t="s">
        <v>2607</v>
      </c>
      <c r="K655" s="15" t="s">
        <v>2778</v>
      </c>
    </row>
    <row r="656" spans="1:11" ht="14">
      <c r="A656" s="21" t="s">
        <v>2381</v>
      </c>
      <c r="B656" s="19" t="s">
        <v>2920</v>
      </c>
      <c r="C656" s="20">
        <v>2</v>
      </c>
      <c r="D656" s="21" t="s">
        <v>2271</v>
      </c>
      <c r="E656" s="19" t="s">
        <v>2272</v>
      </c>
      <c r="F656" s="19" t="s">
        <v>2637</v>
      </c>
      <c r="G656" s="22" t="s">
        <v>3045</v>
      </c>
      <c r="H656" s="28" t="s">
        <v>2175</v>
      </c>
      <c r="I656" s="19" t="str">
        <f t="shared" si="10"/>
        <v>s-1</v>
      </c>
      <c r="J656" s="20" t="s">
        <v>2607</v>
      </c>
      <c r="K656" s="19" t="s">
        <v>2778</v>
      </c>
    </row>
    <row r="657" spans="1:11" ht="14">
      <c r="A657" s="17" t="s">
        <v>2381</v>
      </c>
      <c r="B657" s="15" t="s">
        <v>2920</v>
      </c>
      <c r="C657" s="16">
        <v>2</v>
      </c>
      <c r="D657" s="17" t="s">
        <v>2176</v>
      </c>
      <c r="E657" s="15" t="s">
        <v>2169</v>
      </c>
      <c r="F657" s="15" t="s">
        <v>2637</v>
      </c>
      <c r="G657" s="22" t="s">
        <v>3045</v>
      </c>
      <c r="H657" s="23" t="s">
        <v>2060</v>
      </c>
      <c r="I657" s="15" t="str">
        <f t="shared" si="10"/>
        <v>s-1</v>
      </c>
      <c r="J657" s="16" t="s">
        <v>2607</v>
      </c>
      <c r="K657" s="15" t="s">
        <v>2778</v>
      </c>
    </row>
    <row r="658" spans="1:11" ht="14">
      <c r="A658" s="21" t="s">
        <v>2381</v>
      </c>
      <c r="B658" s="19" t="s">
        <v>2920</v>
      </c>
      <c r="C658" s="20">
        <v>2</v>
      </c>
      <c r="D658" s="21" t="s">
        <v>2062</v>
      </c>
      <c r="E658" s="19" t="s">
        <v>2180</v>
      </c>
      <c r="F658" s="19" t="s">
        <v>2637</v>
      </c>
      <c r="G658" s="22" t="s">
        <v>3045</v>
      </c>
      <c r="H658" s="28" t="s">
        <v>2181</v>
      </c>
      <c r="I658" s="19" t="str">
        <f t="shared" si="10"/>
        <v>s-1</v>
      </c>
      <c r="J658" s="20" t="s">
        <v>2607</v>
      </c>
      <c r="K658" s="19" t="s">
        <v>2778</v>
      </c>
    </row>
    <row r="659" spans="1:11" ht="14">
      <c r="A659" s="17" t="s">
        <v>2381</v>
      </c>
      <c r="B659" s="15" t="s">
        <v>2920</v>
      </c>
      <c r="C659" s="16">
        <v>2</v>
      </c>
      <c r="D659" s="17" t="s">
        <v>2182</v>
      </c>
      <c r="E659" s="15" t="s">
        <v>2185</v>
      </c>
      <c r="F659" s="15" t="s">
        <v>2637</v>
      </c>
      <c r="G659" s="22" t="s">
        <v>3045</v>
      </c>
      <c r="H659" s="23" t="s">
        <v>1958</v>
      </c>
      <c r="I659" s="15" t="str">
        <f t="shared" si="10"/>
        <v>s-1</v>
      </c>
      <c r="J659" s="16" t="s">
        <v>2607</v>
      </c>
      <c r="K659" s="15" t="s">
        <v>2778</v>
      </c>
    </row>
    <row r="660" spans="1:11" ht="14">
      <c r="A660" s="21" t="s">
        <v>2381</v>
      </c>
      <c r="B660" s="19" t="s">
        <v>2920</v>
      </c>
      <c r="C660" s="20">
        <v>2</v>
      </c>
      <c r="D660" s="21" t="s">
        <v>1956</v>
      </c>
      <c r="E660" s="19" t="s">
        <v>1957</v>
      </c>
      <c r="F660" s="19" t="s">
        <v>2637</v>
      </c>
      <c r="G660" s="22" t="s">
        <v>3045</v>
      </c>
      <c r="H660" s="28" t="s">
        <v>2072</v>
      </c>
      <c r="I660" s="19" t="str">
        <f t="shared" si="10"/>
        <v>s-1</v>
      </c>
      <c r="J660" s="20" t="s">
        <v>2607</v>
      </c>
      <c r="K660" s="19" t="s">
        <v>2778</v>
      </c>
    </row>
    <row r="661" spans="1:11" ht="14">
      <c r="A661" s="17" t="s">
        <v>2381</v>
      </c>
      <c r="B661" s="15" t="s">
        <v>2920</v>
      </c>
      <c r="C661" s="16">
        <v>2</v>
      </c>
      <c r="D661" s="17" t="s">
        <v>2071</v>
      </c>
      <c r="E661" s="15" t="s">
        <v>2187</v>
      </c>
      <c r="F661" s="15" t="s">
        <v>2637</v>
      </c>
      <c r="G661" s="22" t="s">
        <v>3045</v>
      </c>
      <c r="H661" s="23" t="s">
        <v>2077</v>
      </c>
      <c r="I661" s="15" t="str">
        <f t="shared" si="10"/>
        <v>s-1</v>
      </c>
      <c r="J661" s="16" t="s">
        <v>2607</v>
      </c>
      <c r="K661" s="15" t="s">
        <v>2778</v>
      </c>
    </row>
    <row r="662" spans="1:11" ht="14">
      <c r="A662" s="21" t="s">
        <v>2381</v>
      </c>
      <c r="B662" s="19" t="s">
        <v>2920</v>
      </c>
      <c r="C662" s="20">
        <v>1</v>
      </c>
      <c r="D662" s="21" t="s">
        <v>2078</v>
      </c>
      <c r="E662" s="19" t="s">
        <v>2255</v>
      </c>
      <c r="F662" s="19" t="s">
        <v>2352</v>
      </c>
      <c r="G662" s="22" t="s">
        <v>3045</v>
      </c>
      <c r="H662" s="19" t="s">
        <v>2353</v>
      </c>
      <c r="I662" s="19" t="str">
        <f t="shared" si="10"/>
        <v>K s-1</v>
      </c>
      <c r="J662" s="20" t="s">
        <v>2607</v>
      </c>
      <c r="K662" s="19" t="s">
        <v>2778</v>
      </c>
    </row>
    <row r="663" spans="1:11" ht="14">
      <c r="A663" s="17" t="s">
        <v>2495</v>
      </c>
      <c r="B663" s="15" t="s">
        <v>2920</v>
      </c>
      <c r="C663" s="16">
        <v>1</v>
      </c>
      <c r="D663" s="17" t="s">
        <v>2254</v>
      </c>
      <c r="E663" s="15" t="s">
        <v>2255</v>
      </c>
      <c r="F663" s="15" t="s">
        <v>2352</v>
      </c>
      <c r="G663" s="22" t="s">
        <v>3045</v>
      </c>
      <c r="H663" s="23" t="s">
        <v>2353</v>
      </c>
      <c r="I663" s="15" t="str">
        <f t="shared" si="10"/>
        <v>K s-1</v>
      </c>
      <c r="J663" s="16" t="s">
        <v>2828</v>
      </c>
      <c r="K663" s="15" t="s">
        <v>2389</v>
      </c>
    </row>
    <row r="664" spans="1:11" ht="14">
      <c r="A664" s="21" t="s">
        <v>2495</v>
      </c>
      <c r="B664" s="19" t="s">
        <v>2920</v>
      </c>
      <c r="C664" s="20">
        <v>1</v>
      </c>
      <c r="D664" s="21" t="s">
        <v>2354</v>
      </c>
      <c r="E664" s="19" t="s">
        <v>2355</v>
      </c>
      <c r="F664" s="19" t="s">
        <v>2352</v>
      </c>
      <c r="G664" s="22" t="s">
        <v>3045</v>
      </c>
      <c r="H664" s="28" t="s">
        <v>2356</v>
      </c>
      <c r="I664" s="19" t="str">
        <f t="shared" si="10"/>
        <v>K s-1</v>
      </c>
      <c r="J664" s="20" t="s">
        <v>2828</v>
      </c>
      <c r="K664" s="19" t="s">
        <v>2389</v>
      </c>
    </row>
    <row r="665" spans="1:11" ht="14">
      <c r="A665" s="17" t="s">
        <v>2381</v>
      </c>
      <c r="B665" s="15" t="s">
        <v>2920</v>
      </c>
      <c r="C665" s="16">
        <v>1</v>
      </c>
      <c r="D665" s="17" t="s">
        <v>2354</v>
      </c>
      <c r="E665" s="15" t="s">
        <v>2355</v>
      </c>
      <c r="F665" s="15" t="s">
        <v>2352</v>
      </c>
      <c r="G665" s="22" t="s">
        <v>3045</v>
      </c>
      <c r="H665" s="15" t="s">
        <v>2356</v>
      </c>
      <c r="I665" s="15" t="str">
        <f t="shared" si="10"/>
        <v>K s-1</v>
      </c>
      <c r="J665" s="16" t="s">
        <v>2607</v>
      </c>
      <c r="K665" s="15" t="s">
        <v>2778</v>
      </c>
    </row>
    <row r="666" spans="1:11" ht="14">
      <c r="A666" s="17" t="s">
        <v>2495</v>
      </c>
      <c r="B666" s="15" t="s">
        <v>2920</v>
      </c>
      <c r="C666" s="16">
        <v>1</v>
      </c>
      <c r="D666" s="17" t="s">
        <v>2357</v>
      </c>
      <c r="E666" s="15" t="s">
        <v>2358</v>
      </c>
      <c r="F666" s="15" t="s">
        <v>2352</v>
      </c>
      <c r="G666" s="22" t="s">
        <v>3045</v>
      </c>
      <c r="H666" s="23" t="s">
        <v>2453</v>
      </c>
      <c r="I666" s="15" t="str">
        <f t="shared" si="10"/>
        <v>K s-1</v>
      </c>
      <c r="J666" s="16" t="s">
        <v>2828</v>
      </c>
      <c r="K666" s="15" t="s">
        <v>2389</v>
      </c>
    </row>
    <row r="667" spans="1:11" ht="14">
      <c r="A667" s="21" t="s">
        <v>2381</v>
      </c>
      <c r="B667" s="19" t="s">
        <v>2920</v>
      </c>
      <c r="C667" s="20">
        <v>1</v>
      </c>
      <c r="D667" s="21" t="s">
        <v>2357</v>
      </c>
      <c r="E667" s="19" t="s">
        <v>2358</v>
      </c>
      <c r="F667" s="19" t="s">
        <v>2352</v>
      </c>
      <c r="G667" s="22" t="s">
        <v>3045</v>
      </c>
      <c r="H667" s="19" t="s">
        <v>2453</v>
      </c>
      <c r="I667" s="19" t="str">
        <f t="shared" si="10"/>
        <v>K s-1</v>
      </c>
      <c r="J667" s="20" t="s">
        <v>2607</v>
      </c>
      <c r="K667" s="19" t="s">
        <v>2778</v>
      </c>
    </row>
    <row r="668" spans="1:11" ht="14">
      <c r="A668" s="21" t="s">
        <v>2495</v>
      </c>
      <c r="B668" s="19" t="s">
        <v>2920</v>
      </c>
      <c r="C668" s="20">
        <v>1</v>
      </c>
      <c r="D668" s="21" t="s">
        <v>2454</v>
      </c>
      <c r="E668" s="19" t="s">
        <v>2455</v>
      </c>
      <c r="F668" s="19" t="s">
        <v>2352</v>
      </c>
      <c r="G668" s="22" t="s">
        <v>3045</v>
      </c>
      <c r="H668" s="28" t="s">
        <v>2456</v>
      </c>
      <c r="I668" s="19" t="str">
        <f t="shared" si="10"/>
        <v>K s-1</v>
      </c>
      <c r="J668" s="20" t="s">
        <v>2828</v>
      </c>
      <c r="K668" s="19" t="s">
        <v>2389</v>
      </c>
    </row>
    <row r="669" spans="1:11" ht="14">
      <c r="A669" s="17" t="s">
        <v>2381</v>
      </c>
      <c r="B669" s="15" t="s">
        <v>2920</v>
      </c>
      <c r="C669" s="16">
        <v>1</v>
      </c>
      <c r="D669" s="17" t="s">
        <v>2454</v>
      </c>
      <c r="E669" s="15" t="s">
        <v>2455</v>
      </c>
      <c r="F669" s="15" t="s">
        <v>2352</v>
      </c>
      <c r="G669" s="22" t="s">
        <v>3045</v>
      </c>
      <c r="H669" s="23" t="s">
        <v>2456</v>
      </c>
      <c r="I669" s="15" t="str">
        <f t="shared" si="10"/>
        <v>K s-1</v>
      </c>
      <c r="J669" s="16" t="s">
        <v>2607</v>
      </c>
      <c r="K669" s="15" t="s">
        <v>2778</v>
      </c>
    </row>
    <row r="670" spans="1:11" ht="14">
      <c r="A670" s="17" t="s">
        <v>2495</v>
      </c>
      <c r="B670" s="15" t="s">
        <v>2920</v>
      </c>
      <c r="C670" s="16">
        <v>1</v>
      </c>
      <c r="D670" s="17" t="s">
        <v>2457</v>
      </c>
      <c r="E670" s="15" t="s">
        <v>2565</v>
      </c>
      <c r="F670" s="15" t="s">
        <v>2352</v>
      </c>
      <c r="G670" s="22" t="s">
        <v>3045</v>
      </c>
      <c r="H670" s="23" t="s">
        <v>2682</v>
      </c>
      <c r="I670" s="15" t="str">
        <f t="shared" si="10"/>
        <v>K s-1</v>
      </c>
      <c r="J670" s="16" t="s">
        <v>2828</v>
      </c>
      <c r="K670" s="15" t="s">
        <v>2389</v>
      </c>
    </row>
    <row r="671" spans="1:11" ht="14">
      <c r="A671" s="21" t="s">
        <v>2381</v>
      </c>
      <c r="B671" s="19" t="s">
        <v>2920</v>
      </c>
      <c r="C671" s="20">
        <v>1</v>
      </c>
      <c r="D671" s="21" t="s">
        <v>2457</v>
      </c>
      <c r="E671" s="19" t="s">
        <v>2565</v>
      </c>
      <c r="F671" s="19" t="s">
        <v>2352</v>
      </c>
      <c r="G671" s="22" t="s">
        <v>3045</v>
      </c>
      <c r="H671" s="19" t="s">
        <v>2682</v>
      </c>
      <c r="I671" s="19" t="str">
        <f t="shared" si="10"/>
        <v>K s-1</v>
      </c>
      <c r="J671" s="20" t="s">
        <v>2607</v>
      </c>
      <c r="K671" s="19" t="s">
        <v>2778</v>
      </c>
    </row>
    <row r="672" spans="1:11" ht="14">
      <c r="A672" s="21" t="s">
        <v>2495</v>
      </c>
      <c r="B672" s="19" t="s">
        <v>2920</v>
      </c>
      <c r="C672" s="20">
        <v>1</v>
      </c>
      <c r="D672" s="21" t="s">
        <v>2683</v>
      </c>
      <c r="E672" s="19" t="s">
        <v>2685</v>
      </c>
      <c r="F672" s="19" t="s">
        <v>2352</v>
      </c>
      <c r="G672" s="22" t="s">
        <v>3045</v>
      </c>
      <c r="H672" s="28" t="s">
        <v>2572</v>
      </c>
      <c r="I672" s="19" t="str">
        <f t="shared" si="10"/>
        <v>K s-1</v>
      </c>
      <c r="J672" s="20" t="s">
        <v>2828</v>
      </c>
      <c r="K672" s="19" t="s">
        <v>2389</v>
      </c>
    </row>
    <row r="673" spans="1:11" ht="14">
      <c r="A673" s="17" t="s">
        <v>2381</v>
      </c>
      <c r="B673" s="15" t="s">
        <v>2920</v>
      </c>
      <c r="C673" s="16">
        <v>1</v>
      </c>
      <c r="D673" s="17" t="s">
        <v>2683</v>
      </c>
      <c r="E673" s="15" t="s">
        <v>2685</v>
      </c>
      <c r="F673" s="15" t="s">
        <v>2352</v>
      </c>
      <c r="G673" s="22" t="s">
        <v>3045</v>
      </c>
      <c r="H673" s="23" t="s">
        <v>2572</v>
      </c>
      <c r="I673" s="15" t="str">
        <f t="shared" si="10"/>
        <v>K s-1</v>
      </c>
      <c r="J673" s="16" t="s">
        <v>2607</v>
      </c>
      <c r="K673" s="15" t="s">
        <v>2778</v>
      </c>
    </row>
    <row r="674" spans="1:11">
      <c r="A674" s="17" t="s">
        <v>2916</v>
      </c>
      <c r="B674" s="15" t="s">
        <v>2920</v>
      </c>
      <c r="C674" s="16">
        <v>1</v>
      </c>
      <c r="D674" s="17" t="s">
        <v>2458</v>
      </c>
      <c r="E674" s="15" t="s">
        <v>2459</v>
      </c>
      <c r="F674" s="15" t="s">
        <v>2460</v>
      </c>
      <c r="G674" s="22" t="s">
        <v>3045</v>
      </c>
      <c r="H674" s="15" t="s">
        <v>3045</v>
      </c>
      <c r="I674" s="15" t="str">
        <f t="shared" si="10"/>
        <v>day</v>
      </c>
      <c r="J674" s="16"/>
      <c r="K674" s="15" t="s">
        <v>2191</v>
      </c>
    </row>
    <row r="675" spans="1:11">
      <c r="A675" s="18" t="s">
        <v>2879</v>
      </c>
      <c r="B675" s="19" t="s">
        <v>2920</v>
      </c>
      <c r="C675" s="20">
        <v>1</v>
      </c>
      <c r="D675" s="21" t="s">
        <v>2215</v>
      </c>
      <c r="E675" s="19" t="s">
        <v>2769</v>
      </c>
      <c r="F675" s="19" t="s">
        <v>2770</v>
      </c>
      <c r="G675" s="22" t="s">
        <v>3045</v>
      </c>
      <c r="H675" s="19" t="s">
        <v>2216</v>
      </c>
      <c r="I675" s="19" t="str">
        <f t="shared" si="10"/>
        <v>K</v>
      </c>
      <c r="J675" s="20" t="s">
        <v>2607</v>
      </c>
      <c r="K675" s="19" t="s">
        <v>3068</v>
      </c>
    </row>
    <row r="676" spans="1:11">
      <c r="A676" s="14" t="s">
        <v>2918</v>
      </c>
      <c r="B676" s="15" t="s">
        <v>2768</v>
      </c>
      <c r="C676" s="16">
        <v>2</v>
      </c>
      <c r="D676" s="17" t="s">
        <v>2215</v>
      </c>
      <c r="E676" s="15" t="s">
        <v>817</v>
      </c>
      <c r="F676" s="15" t="s">
        <v>818</v>
      </c>
      <c r="G676" s="17" t="s">
        <v>575</v>
      </c>
      <c r="H676" s="15" t="s">
        <v>2771</v>
      </c>
      <c r="I676" s="15" t="str">
        <f t="shared" si="10"/>
        <v xml:space="preserve">K </v>
      </c>
      <c r="J676" s="16" t="s">
        <v>2607</v>
      </c>
      <c r="K676" s="15" t="s">
        <v>3068</v>
      </c>
    </row>
    <row r="677" spans="1:11" ht="14">
      <c r="A677" s="14" t="s">
        <v>2879</v>
      </c>
      <c r="B677" s="15" t="s">
        <v>2920</v>
      </c>
      <c r="C677" s="16">
        <v>1</v>
      </c>
      <c r="D677" s="17" t="s">
        <v>1318</v>
      </c>
      <c r="E677" s="15" t="s">
        <v>1319</v>
      </c>
      <c r="F677" s="15" t="s">
        <v>2219</v>
      </c>
      <c r="G677" s="17" t="s">
        <v>1320</v>
      </c>
      <c r="H677" s="15" t="s">
        <v>1321</v>
      </c>
      <c r="I677" s="15" t="str">
        <f t="shared" si="10"/>
        <v>K2</v>
      </c>
      <c r="J677" s="16" t="s">
        <v>1446</v>
      </c>
      <c r="K677" s="15" t="s">
        <v>3068</v>
      </c>
    </row>
    <row r="678" spans="1:11" ht="14">
      <c r="A678" s="18" t="s">
        <v>2918</v>
      </c>
      <c r="B678" s="19" t="s">
        <v>2768</v>
      </c>
      <c r="C678" s="20">
        <v>3</v>
      </c>
      <c r="D678" s="21" t="s">
        <v>1318</v>
      </c>
      <c r="E678" s="19" t="s">
        <v>1322</v>
      </c>
      <c r="F678" s="19" t="s">
        <v>1472</v>
      </c>
      <c r="G678" s="21" t="s">
        <v>1320</v>
      </c>
      <c r="H678" s="19" t="s">
        <v>1321</v>
      </c>
      <c r="I678" s="19" t="str">
        <f t="shared" si="10"/>
        <v xml:space="preserve">K2 </v>
      </c>
      <c r="J678" s="20" t="s">
        <v>2607</v>
      </c>
      <c r="K678" s="19" t="s">
        <v>3068</v>
      </c>
    </row>
    <row r="679" spans="1:11">
      <c r="A679" s="18" t="s">
        <v>2109</v>
      </c>
      <c r="B679" s="19" t="s">
        <v>2110</v>
      </c>
      <c r="C679" s="20">
        <v>3</v>
      </c>
      <c r="D679" s="21" t="s">
        <v>2019</v>
      </c>
      <c r="E679" s="19" t="s">
        <v>2020</v>
      </c>
      <c r="F679" s="19" t="s">
        <v>2775</v>
      </c>
      <c r="G679" s="22" t="s">
        <v>3045</v>
      </c>
      <c r="H679" s="28" t="s">
        <v>1907</v>
      </c>
      <c r="I679" s="19" t="str">
        <f t="shared" si="10"/>
        <v>m</v>
      </c>
      <c r="J679" s="20" t="s">
        <v>2230</v>
      </c>
      <c r="K679" s="19" t="s">
        <v>3068</v>
      </c>
    </row>
    <row r="680" spans="1:11" ht="14">
      <c r="A680" s="14" t="s">
        <v>3055</v>
      </c>
      <c r="B680" s="15" t="s">
        <v>2915</v>
      </c>
      <c r="C680" s="16">
        <v>1</v>
      </c>
      <c r="D680" s="17" t="s">
        <v>2010</v>
      </c>
      <c r="E680" s="15" t="s">
        <v>2011</v>
      </c>
      <c r="F680" s="15" t="s">
        <v>2603</v>
      </c>
      <c r="G680" s="22" t="s">
        <v>3045</v>
      </c>
      <c r="H680" s="15" t="s">
        <v>1788</v>
      </c>
      <c r="I680" s="15" t="str">
        <f t="shared" si="10"/>
        <v>kg m-2 s-1</v>
      </c>
      <c r="J680" s="16" t="s">
        <v>2230</v>
      </c>
      <c r="K680" s="15" t="s">
        <v>3068</v>
      </c>
    </row>
    <row r="681" spans="1:11" ht="14">
      <c r="A681" s="18" t="s">
        <v>2839</v>
      </c>
      <c r="B681" s="19" t="s">
        <v>1878</v>
      </c>
      <c r="C681" s="20">
        <v>2</v>
      </c>
      <c r="D681" s="21" t="s">
        <v>1931</v>
      </c>
      <c r="E681" s="19" t="s">
        <v>1582</v>
      </c>
      <c r="F681" s="19" t="s">
        <v>1583</v>
      </c>
      <c r="G681" s="22" t="s">
        <v>3045</v>
      </c>
      <c r="H681" s="19"/>
      <c r="I681" s="19" t="str">
        <f t="shared" si="10"/>
        <v>kg s-1</v>
      </c>
      <c r="J681" s="20" t="s">
        <v>2607</v>
      </c>
      <c r="K681" s="19" t="s">
        <v>3068</v>
      </c>
    </row>
    <row r="682" spans="1:11" ht="14">
      <c r="A682" s="14" t="s">
        <v>2839</v>
      </c>
      <c r="B682" s="15" t="s">
        <v>1878</v>
      </c>
      <c r="C682" s="16">
        <v>1</v>
      </c>
      <c r="D682" s="17" t="s">
        <v>445</v>
      </c>
      <c r="E682" s="15" t="s">
        <v>446</v>
      </c>
      <c r="F682" s="15" t="s">
        <v>1583</v>
      </c>
      <c r="G682" s="17" t="s">
        <v>447</v>
      </c>
      <c r="H682" s="15"/>
      <c r="I682" s="15" t="str">
        <f t="shared" si="10"/>
        <v>kg s-1</v>
      </c>
      <c r="J682" s="16" t="s">
        <v>2607</v>
      </c>
      <c r="K682" s="15" t="s">
        <v>3068</v>
      </c>
    </row>
    <row r="683" spans="1:11" ht="14">
      <c r="A683" s="18" t="s">
        <v>2839</v>
      </c>
      <c r="B683" s="19" t="s">
        <v>1878</v>
      </c>
      <c r="C683" s="20">
        <v>1</v>
      </c>
      <c r="D683" s="21" t="s">
        <v>696</v>
      </c>
      <c r="E683" s="19" t="s">
        <v>697</v>
      </c>
      <c r="F683" s="19" t="s">
        <v>1583</v>
      </c>
      <c r="G683" s="21" t="s">
        <v>454</v>
      </c>
      <c r="H683" s="19"/>
      <c r="I683" s="19" t="str">
        <f t="shared" si="10"/>
        <v>kg s-1</v>
      </c>
      <c r="J683" s="20" t="s">
        <v>2607</v>
      </c>
      <c r="K683" s="19" t="s">
        <v>3068</v>
      </c>
    </row>
    <row r="684" spans="1:11">
      <c r="A684" s="18" t="s">
        <v>3055</v>
      </c>
      <c r="B684" s="19" t="s">
        <v>2915</v>
      </c>
      <c r="C684" s="20">
        <v>1</v>
      </c>
      <c r="D684" s="21" t="s">
        <v>1789</v>
      </c>
      <c r="E684" s="19" t="s">
        <v>1790</v>
      </c>
      <c r="F684" s="19" t="s">
        <v>2856</v>
      </c>
      <c r="G684" s="22" t="s">
        <v>3045</v>
      </c>
      <c r="H684" s="28" t="s">
        <v>1791</v>
      </c>
      <c r="I684" s="19" t="str">
        <f t="shared" si="10"/>
        <v>%</v>
      </c>
      <c r="J684" s="20" t="s">
        <v>2607</v>
      </c>
      <c r="K684" s="19" t="s">
        <v>3068</v>
      </c>
    </row>
    <row r="685" spans="1:11">
      <c r="A685" s="14" t="s">
        <v>3055</v>
      </c>
      <c r="B685" s="15" t="s">
        <v>2915</v>
      </c>
      <c r="C685" s="16">
        <v>2</v>
      </c>
      <c r="D685" s="17" t="s">
        <v>1792</v>
      </c>
      <c r="E685" s="15" t="s">
        <v>1793</v>
      </c>
      <c r="F685" s="15" t="s">
        <v>2856</v>
      </c>
      <c r="G685" s="22" t="s">
        <v>3045</v>
      </c>
      <c r="H685" s="23" t="s">
        <v>1794</v>
      </c>
      <c r="I685" s="15" t="str">
        <f t="shared" si="10"/>
        <v>%</v>
      </c>
      <c r="J685" s="16" t="s">
        <v>2607</v>
      </c>
      <c r="K685" s="15" t="s">
        <v>3068</v>
      </c>
    </row>
    <row r="686" spans="1:11">
      <c r="A686" s="18" t="s">
        <v>3055</v>
      </c>
      <c r="B686" s="19" t="s">
        <v>2915</v>
      </c>
      <c r="C686" s="20">
        <v>2</v>
      </c>
      <c r="D686" s="21" t="s">
        <v>1795</v>
      </c>
      <c r="E686" s="19" t="s">
        <v>1904</v>
      </c>
      <c r="F686" s="19" t="s">
        <v>2856</v>
      </c>
      <c r="G686" s="22" t="s">
        <v>3045</v>
      </c>
      <c r="H686" s="28" t="s">
        <v>1905</v>
      </c>
      <c r="I686" s="19" t="str">
        <f t="shared" si="10"/>
        <v>%</v>
      </c>
      <c r="J686" s="20" t="s">
        <v>2607</v>
      </c>
      <c r="K686" s="19" t="s">
        <v>3068</v>
      </c>
    </row>
    <row r="687" spans="1:11">
      <c r="A687" s="14" t="s">
        <v>3055</v>
      </c>
      <c r="B687" s="15" t="s">
        <v>2915</v>
      </c>
      <c r="C687" s="16">
        <v>2</v>
      </c>
      <c r="D687" s="17" t="s">
        <v>1906</v>
      </c>
      <c r="E687" s="15" t="s">
        <v>1909</v>
      </c>
      <c r="F687" s="15" t="s">
        <v>2856</v>
      </c>
      <c r="G687" s="22" t="s">
        <v>3045</v>
      </c>
      <c r="H687" s="23" t="s">
        <v>1910</v>
      </c>
      <c r="I687" s="15" t="str">
        <f t="shared" si="10"/>
        <v>%</v>
      </c>
      <c r="J687" s="16" t="s">
        <v>2607</v>
      </c>
      <c r="K687" s="15" t="s">
        <v>3068</v>
      </c>
    </row>
    <row r="688" spans="1:11">
      <c r="A688" s="18" t="s">
        <v>3055</v>
      </c>
      <c r="B688" s="19" t="s">
        <v>2915</v>
      </c>
      <c r="C688" s="20">
        <v>2</v>
      </c>
      <c r="D688" s="21" t="s">
        <v>1911</v>
      </c>
      <c r="E688" s="19" t="s">
        <v>1912</v>
      </c>
      <c r="F688" s="19" t="s">
        <v>2856</v>
      </c>
      <c r="G688" s="22" t="s">
        <v>3045</v>
      </c>
      <c r="H688" s="28" t="s">
        <v>2027</v>
      </c>
      <c r="I688" s="19" t="str">
        <f t="shared" si="10"/>
        <v>%</v>
      </c>
      <c r="J688" s="20" t="s">
        <v>2607</v>
      </c>
      <c r="K688" s="19" t="s">
        <v>3068</v>
      </c>
    </row>
    <row r="689" spans="1:11">
      <c r="A689" s="14" t="s">
        <v>2965</v>
      </c>
      <c r="B689" s="15" t="s">
        <v>2440</v>
      </c>
      <c r="C689" s="16">
        <v>1</v>
      </c>
      <c r="D689" s="17" t="s">
        <v>2599</v>
      </c>
      <c r="E689" s="15" t="s">
        <v>2600</v>
      </c>
      <c r="F689" s="27" t="s">
        <v>2560</v>
      </c>
      <c r="G689" s="22" t="s">
        <v>3045</v>
      </c>
      <c r="H689" s="15" t="s">
        <v>2494</v>
      </c>
      <c r="I689" s="15" t="str">
        <f t="shared" si="10"/>
        <v>1e-9</v>
      </c>
      <c r="J689" s="16" t="s">
        <v>2607</v>
      </c>
      <c r="K689" s="15" t="s">
        <v>2445</v>
      </c>
    </row>
    <row r="690" spans="1:11">
      <c r="A690" s="14" t="s">
        <v>2965</v>
      </c>
      <c r="B690" s="15" t="s">
        <v>2920</v>
      </c>
      <c r="C690" s="16">
        <v>1</v>
      </c>
      <c r="D690" s="17" t="s">
        <v>1036</v>
      </c>
      <c r="E690" s="15" t="s">
        <v>1195</v>
      </c>
      <c r="F690" s="15" t="s">
        <v>2770</v>
      </c>
      <c r="G690" s="17" t="s">
        <v>1196</v>
      </c>
      <c r="H690" s="15" t="s">
        <v>2216</v>
      </c>
      <c r="I690" s="15" t="str">
        <f t="shared" si="10"/>
        <v>K</v>
      </c>
      <c r="J690" s="16" t="s">
        <v>2607</v>
      </c>
      <c r="K690" s="15" t="s">
        <v>3068</v>
      </c>
    </row>
    <row r="691" spans="1:11">
      <c r="A691" s="14" t="s">
        <v>2839</v>
      </c>
      <c r="B691" s="15" t="s">
        <v>1878</v>
      </c>
      <c r="C691" s="16">
        <v>1</v>
      </c>
      <c r="D691" s="17" t="s">
        <v>1708</v>
      </c>
      <c r="E691" s="15" t="s">
        <v>1709</v>
      </c>
      <c r="F691" s="15" t="s">
        <v>2770</v>
      </c>
      <c r="G691" s="22" t="s">
        <v>3045</v>
      </c>
      <c r="H691" s="23" t="s">
        <v>1717</v>
      </c>
      <c r="I691" s="15" t="str">
        <f t="shared" si="10"/>
        <v>K</v>
      </c>
      <c r="J691" s="16" t="s">
        <v>1817</v>
      </c>
      <c r="K691" s="15" t="s">
        <v>3068</v>
      </c>
    </row>
    <row r="692" spans="1:11">
      <c r="A692" s="14" t="s">
        <v>3055</v>
      </c>
      <c r="B692" s="15" t="s">
        <v>2915</v>
      </c>
      <c r="C692" s="16">
        <v>2</v>
      </c>
      <c r="D692" s="17" t="s">
        <v>2028</v>
      </c>
      <c r="E692" s="15" t="s">
        <v>2029</v>
      </c>
      <c r="F692" s="15" t="s">
        <v>2770</v>
      </c>
      <c r="G692" s="22" t="s">
        <v>3045</v>
      </c>
      <c r="H692" s="23" t="s">
        <v>2030</v>
      </c>
      <c r="I692" s="15" t="str">
        <f t="shared" si="10"/>
        <v>K</v>
      </c>
      <c r="J692" s="16" t="s">
        <v>2607</v>
      </c>
      <c r="K692" s="15" t="s">
        <v>2136</v>
      </c>
    </row>
    <row r="693" spans="1:11">
      <c r="A693" s="18" t="s">
        <v>3069</v>
      </c>
      <c r="B693" s="19" t="s">
        <v>2915</v>
      </c>
      <c r="C693" s="20">
        <v>1</v>
      </c>
      <c r="D693" s="21" t="s">
        <v>2028</v>
      </c>
      <c r="E693" s="19" t="s">
        <v>1205</v>
      </c>
      <c r="F693" s="19" t="s">
        <v>2770</v>
      </c>
      <c r="G693" s="21" t="s">
        <v>1206</v>
      </c>
      <c r="H693" s="19" t="s">
        <v>2216</v>
      </c>
      <c r="I693" s="19" t="str">
        <f t="shared" si="10"/>
        <v>K</v>
      </c>
      <c r="J693" s="20" t="s">
        <v>2828</v>
      </c>
      <c r="K693" s="19" t="s">
        <v>2832</v>
      </c>
    </row>
    <row r="694" spans="1:11">
      <c r="A694" s="14" t="s">
        <v>2879</v>
      </c>
      <c r="B694" s="15" t="s">
        <v>2915</v>
      </c>
      <c r="C694" s="16">
        <v>1</v>
      </c>
      <c r="D694" s="17" t="s">
        <v>2028</v>
      </c>
      <c r="E694" s="15" t="s">
        <v>1207</v>
      </c>
      <c r="F694" s="15" t="s">
        <v>2770</v>
      </c>
      <c r="G694" s="17" t="s">
        <v>1206</v>
      </c>
      <c r="H694" s="23" t="s">
        <v>1068</v>
      </c>
      <c r="I694" s="15" t="str">
        <f t="shared" si="10"/>
        <v>K</v>
      </c>
      <c r="J694" s="16" t="s">
        <v>2607</v>
      </c>
      <c r="K694" s="15" t="s">
        <v>3068</v>
      </c>
    </row>
    <row r="695" spans="1:11">
      <c r="A695" s="14" t="s">
        <v>2109</v>
      </c>
      <c r="B695" s="15" t="s">
        <v>2110</v>
      </c>
      <c r="C695" s="16">
        <v>1</v>
      </c>
      <c r="D695" s="17" t="s">
        <v>1908</v>
      </c>
      <c r="E695" s="15" t="s">
        <v>2021</v>
      </c>
      <c r="F695" s="15" t="s">
        <v>2770</v>
      </c>
      <c r="G695" s="22" t="s">
        <v>3045</v>
      </c>
      <c r="H695" s="23" t="s">
        <v>2022</v>
      </c>
      <c r="I695" s="15" t="str">
        <f t="shared" si="10"/>
        <v>K</v>
      </c>
      <c r="J695" s="16" t="s">
        <v>2230</v>
      </c>
      <c r="K695" s="15" t="s">
        <v>3068</v>
      </c>
    </row>
    <row r="696" spans="1:11">
      <c r="A696" s="18" t="s">
        <v>2839</v>
      </c>
      <c r="B696" s="19" t="s">
        <v>1878</v>
      </c>
      <c r="C696" s="20">
        <v>1</v>
      </c>
      <c r="D696" s="21" t="s">
        <v>1069</v>
      </c>
      <c r="E696" s="19" t="s">
        <v>1070</v>
      </c>
      <c r="F696" s="19" t="s">
        <v>2770</v>
      </c>
      <c r="G696" s="21" t="s">
        <v>1071</v>
      </c>
      <c r="H696" s="28" t="s">
        <v>1072</v>
      </c>
      <c r="I696" s="19" t="str">
        <f t="shared" si="10"/>
        <v>K</v>
      </c>
      <c r="J696" s="20" t="s">
        <v>687</v>
      </c>
      <c r="K696" s="19" t="s">
        <v>3068</v>
      </c>
    </row>
    <row r="697" spans="1:11">
      <c r="A697" s="18" t="s">
        <v>3069</v>
      </c>
      <c r="B697" s="19" t="s">
        <v>2768</v>
      </c>
      <c r="C697" s="20">
        <v>1</v>
      </c>
      <c r="D697" s="21" t="s">
        <v>2923</v>
      </c>
      <c r="E697" s="19" t="s">
        <v>2769</v>
      </c>
      <c r="F697" s="19" t="s">
        <v>2770</v>
      </c>
      <c r="G697" s="22" t="s">
        <v>3045</v>
      </c>
      <c r="H697" s="19" t="s">
        <v>2771</v>
      </c>
      <c r="I697" s="19" t="str">
        <f t="shared" si="10"/>
        <v>K</v>
      </c>
      <c r="J697" s="20" t="s">
        <v>2663</v>
      </c>
      <c r="K697" s="19" t="s">
        <v>2832</v>
      </c>
    </row>
    <row r="698" spans="1:11" ht="14">
      <c r="A698" s="14" t="s">
        <v>2879</v>
      </c>
      <c r="B698" s="15" t="s">
        <v>2768</v>
      </c>
      <c r="C698" s="16">
        <v>1</v>
      </c>
      <c r="D698" s="17" t="s">
        <v>2217</v>
      </c>
      <c r="E698" s="15" t="s">
        <v>2218</v>
      </c>
      <c r="F698" s="15" t="s">
        <v>2219</v>
      </c>
      <c r="G698" s="22" t="s">
        <v>3045</v>
      </c>
      <c r="H698" s="23" t="s">
        <v>2220</v>
      </c>
      <c r="I698" s="15" t="str">
        <f t="shared" si="10"/>
        <v>K2</v>
      </c>
      <c r="J698" s="16" t="s">
        <v>2607</v>
      </c>
      <c r="K698" s="15" t="s">
        <v>3068</v>
      </c>
    </row>
    <row r="699" spans="1:11" ht="14">
      <c r="A699" s="14" t="s">
        <v>863</v>
      </c>
      <c r="B699" s="15" t="s">
        <v>2920</v>
      </c>
      <c r="C699" s="16">
        <v>1</v>
      </c>
      <c r="D699" s="17" t="s">
        <v>688</v>
      </c>
      <c r="E699" s="15" t="s">
        <v>2325</v>
      </c>
      <c r="F699" s="15" t="s">
        <v>3006</v>
      </c>
      <c r="G699" s="17" t="s">
        <v>689</v>
      </c>
      <c r="H699" s="15" t="s">
        <v>3007</v>
      </c>
      <c r="I699" s="15" t="str">
        <f t="shared" si="10"/>
        <v>m s-1</v>
      </c>
      <c r="J699" s="16"/>
      <c r="K699" s="15" t="s">
        <v>2375</v>
      </c>
    </row>
    <row r="700" spans="1:11" ht="14">
      <c r="A700" s="18" t="s">
        <v>2877</v>
      </c>
      <c r="B700" s="19" t="s">
        <v>2920</v>
      </c>
      <c r="C700" s="20">
        <v>1</v>
      </c>
      <c r="D700" s="21" t="s">
        <v>688</v>
      </c>
      <c r="E700" s="19" t="s">
        <v>2325</v>
      </c>
      <c r="F700" s="19" t="s">
        <v>3006</v>
      </c>
      <c r="G700" s="21" t="s">
        <v>689</v>
      </c>
      <c r="H700" s="19" t="s">
        <v>3007</v>
      </c>
      <c r="I700" s="19" t="str">
        <f t="shared" si="10"/>
        <v>m s-1</v>
      </c>
      <c r="J700" s="20"/>
      <c r="K700" s="19" t="s">
        <v>814</v>
      </c>
    </row>
    <row r="701" spans="1:11" ht="14">
      <c r="A701" s="14" t="s">
        <v>2965</v>
      </c>
      <c r="B701" s="15" t="s">
        <v>2920</v>
      </c>
      <c r="C701" s="16">
        <v>1</v>
      </c>
      <c r="D701" s="17" t="s">
        <v>688</v>
      </c>
      <c r="E701" s="15" t="s">
        <v>2325</v>
      </c>
      <c r="F701" s="15" t="s">
        <v>3006</v>
      </c>
      <c r="G701" s="17" t="s">
        <v>689</v>
      </c>
      <c r="H701" s="15" t="s">
        <v>3007</v>
      </c>
      <c r="I701" s="15" t="str">
        <f t="shared" si="10"/>
        <v>m s-1</v>
      </c>
      <c r="J701" s="16" t="s">
        <v>2607</v>
      </c>
      <c r="K701" s="15" t="s">
        <v>2445</v>
      </c>
    </row>
    <row r="702" spans="1:11" ht="14">
      <c r="A702" s="21" t="s">
        <v>2495</v>
      </c>
      <c r="B702" s="19" t="s">
        <v>2920</v>
      </c>
      <c r="C702" s="20">
        <v>1</v>
      </c>
      <c r="D702" s="21" t="s">
        <v>688</v>
      </c>
      <c r="E702" s="19" t="s">
        <v>2325</v>
      </c>
      <c r="F702" s="19" t="s">
        <v>3006</v>
      </c>
      <c r="G702" s="21" t="s">
        <v>689</v>
      </c>
      <c r="H702" s="19" t="s">
        <v>3007</v>
      </c>
      <c r="I702" s="19" t="str">
        <f t="shared" si="10"/>
        <v>m s-1</v>
      </c>
      <c r="J702" s="20" t="s">
        <v>2828</v>
      </c>
      <c r="K702" s="19" t="s">
        <v>2389</v>
      </c>
    </row>
    <row r="703" spans="1:11" ht="14">
      <c r="A703" s="17" t="s">
        <v>2966</v>
      </c>
      <c r="B703" s="15" t="s">
        <v>2920</v>
      </c>
      <c r="C703" s="16">
        <v>1</v>
      </c>
      <c r="D703" s="17" t="s">
        <v>688</v>
      </c>
      <c r="E703" s="15" t="s">
        <v>2325</v>
      </c>
      <c r="F703" s="15" t="s">
        <v>690</v>
      </c>
      <c r="G703" s="17" t="s">
        <v>689</v>
      </c>
      <c r="H703" s="15" t="s">
        <v>3007</v>
      </c>
      <c r="I703" s="15" t="str">
        <f t="shared" si="10"/>
        <v xml:space="preserve">m s-1 </v>
      </c>
      <c r="J703" s="16" t="s">
        <v>2607</v>
      </c>
      <c r="K703" s="15" t="s">
        <v>2778</v>
      </c>
    </row>
    <row r="704" spans="1:11" ht="14">
      <c r="A704" s="18" t="s">
        <v>2879</v>
      </c>
      <c r="B704" s="19" t="s">
        <v>2920</v>
      </c>
      <c r="C704" s="20">
        <v>1</v>
      </c>
      <c r="D704" s="21" t="s">
        <v>688</v>
      </c>
      <c r="E704" s="19" t="s">
        <v>2325</v>
      </c>
      <c r="F704" s="19" t="s">
        <v>690</v>
      </c>
      <c r="G704" s="21" t="s">
        <v>689</v>
      </c>
      <c r="H704" s="19" t="s">
        <v>3007</v>
      </c>
      <c r="I704" s="19" t="str">
        <f t="shared" si="10"/>
        <v xml:space="preserve">m s-1 </v>
      </c>
      <c r="J704" s="20" t="s">
        <v>2607</v>
      </c>
      <c r="K704" s="19" t="s">
        <v>1186</v>
      </c>
    </row>
    <row r="705" spans="1:11" ht="14">
      <c r="A705" s="14" t="s">
        <v>3069</v>
      </c>
      <c r="B705" s="15" t="s">
        <v>2920</v>
      </c>
      <c r="C705" s="16">
        <v>1</v>
      </c>
      <c r="D705" s="17" t="s">
        <v>2664</v>
      </c>
      <c r="E705" s="15" t="s">
        <v>3005</v>
      </c>
      <c r="F705" s="15" t="s">
        <v>3006</v>
      </c>
      <c r="G705" s="22" t="s">
        <v>3045</v>
      </c>
      <c r="H705" s="15" t="s">
        <v>3007</v>
      </c>
      <c r="I705" s="15" t="str">
        <f t="shared" si="10"/>
        <v>m s-1</v>
      </c>
      <c r="J705" s="16" t="s">
        <v>2828</v>
      </c>
      <c r="K705" s="15" t="s">
        <v>2707</v>
      </c>
    </row>
    <row r="706" spans="1:11" ht="14">
      <c r="A706" s="18" t="s">
        <v>2965</v>
      </c>
      <c r="B706" s="19" t="s">
        <v>2920</v>
      </c>
      <c r="C706" s="20">
        <v>1</v>
      </c>
      <c r="D706" s="21" t="s">
        <v>2664</v>
      </c>
      <c r="E706" s="19" t="s">
        <v>3005</v>
      </c>
      <c r="F706" s="19" t="s">
        <v>3006</v>
      </c>
      <c r="G706" s="22" t="s">
        <v>3045</v>
      </c>
      <c r="H706" s="19" t="s">
        <v>3007</v>
      </c>
      <c r="I706" s="19" t="str">
        <f t="shared" si="10"/>
        <v>m s-1</v>
      </c>
      <c r="J706" s="20" t="s">
        <v>2607</v>
      </c>
      <c r="K706" s="19" t="s">
        <v>2707</v>
      </c>
    </row>
    <row r="707" spans="1:11" ht="14">
      <c r="A707" s="18" t="s">
        <v>2879</v>
      </c>
      <c r="B707" s="19" t="s">
        <v>2920</v>
      </c>
      <c r="C707" s="20">
        <v>1</v>
      </c>
      <c r="D707" s="21" t="s">
        <v>2664</v>
      </c>
      <c r="E707" s="19" t="s">
        <v>2325</v>
      </c>
      <c r="F707" s="19" t="s">
        <v>3006</v>
      </c>
      <c r="G707" s="22" t="s">
        <v>3045</v>
      </c>
      <c r="H707" s="19" t="s">
        <v>3007</v>
      </c>
      <c r="I707" s="19" t="str">
        <f t="shared" si="10"/>
        <v>m s-1</v>
      </c>
      <c r="J707" s="20" t="s">
        <v>2607</v>
      </c>
      <c r="K707" s="19" t="s">
        <v>2707</v>
      </c>
    </row>
    <row r="708" spans="1:11" ht="14">
      <c r="A708" s="18" t="s">
        <v>2918</v>
      </c>
      <c r="B708" s="19" t="s">
        <v>2768</v>
      </c>
      <c r="C708" s="20">
        <v>2</v>
      </c>
      <c r="D708" s="21" t="s">
        <v>441</v>
      </c>
      <c r="E708" s="19" t="s">
        <v>442</v>
      </c>
      <c r="F708" s="19" t="s">
        <v>1583</v>
      </c>
      <c r="G708" s="21" t="s">
        <v>443</v>
      </c>
      <c r="H708" s="19" t="s">
        <v>444</v>
      </c>
      <c r="I708" s="19" t="str">
        <f t="shared" si="10"/>
        <v>kg s-1</v>
      </c>
      <c r="J708" s="20" t="s">
        <v>2607</v>
      </c>
      <c r="K708" s="19" t="s">
        <v>1685</v>
      </c>
    </row>
    <row r="709" spans="1:11" ht="14">
      <c r="A709" s="14" t="s">
        <v>2918</v>
      </c>
      <c r="B709" s="15" t="s">
        <v>2768</v>
      </c>
      <c r="C709" s="16">
        <v>1</v>
      </c>
      <c r="D709" s="17" t="s">
        <v>439</v>
      </c>
      <c r="E709" s="15" t="s">
        <v>218</v>
      </c>
      <c r="F709" s="15" t="s">
        <v>3006</v>
      </c>
      <c r="G709" s="17" t="s">
        <v>219</v>
      </c>
      <c r="H709" s="15" t="s">
        <v>440</v>
      </c>
      <c r="I709" s="15" t="str">
        <f t="shared" si="10"/>
        <v>m s-1</v>
      </c>
      <c r="J709" s="16" t="s">
        <v>2607</v>
      </c>
      <c r="K709" s="15" t="s">
        <v>1685</v>
      </c>
    </row>
    <row r="710" spans="1:11" ht="14">
      <c r="A710" s="14" t="s">
        <v>2879</v>
      </c>
      <c r="B710" s="15" t="s">
        <v>2326</v>
      </c>
      <c r="C710" s="16">
        <v>1</v>
      </c>
      <c r="D710" s="17" t="s">
        <v>2224</v>
      </c>
      <c r="E710" s="15" t="s">
        <v>2093</v>
      </c>
      <c r="F710" s="15" t="s">
        <v>3006</v>
      </c>
      <c r="G710" s="22" t="s">
        <v>3045</v>
      </c>
      <c r="H710" s="15" t="s">
        <v>2094</v>
      </c>
      <c r="I710" s="15" t="str">
        <f t="shared" ref="I710:I765" si="11">F710</f>
        <v>m s-1</v>
      </c>
      <c r="J710" s="16" t="s">
        <v>2607</v>
      </c>
      <c r="K710" s="15" t="s">
        <v>3068</v>
      </c>
    </row>
    <row r="711" spans="1:11" ht="14">
      <c r="A711" s="18" t="s">
        <v>863</v>
      </c>
      <c r="B711" s="19" t="s">
        <v>2920</v>
      </c>
      <c r="C711" s="20">
        <v>1</v>
      </c>
      <c r="D711" s="21" t="s">
        <v>448</v>
      </c>
      <c r="E711" s="19" t="s">
        <v>2221</v>
      </c>
      <c r="F711" s="19" t="s">
        <v>3006</v>
      </c>
      <c r="G711" s="21" t="s">
        <v>449</v>
      </c>
      <c r="H711" s="19" t="s">
        <v>2718</v>
      </c>
      <c r="I711" s="19" t="str">
        <f t="shared" si="11"/>
        <v>m s-1</v>
      </c>
      <c r="J711" s="20"/>
      <c r="K711" s="19" t="s">
        <v>2375</v>
      </c>
    </row>
    <row r="712" spans="1:11" ht="14">
      <c r="A712" s="14" t="s">
        <v>2877</v>
      </c>
      <c r="B712" s="15" t="s">
        <v>2920</v>
      </c>
      <c r="C712" s="16">
        <v>1</v>
      </c>
      <c r="D712" s="17" t="s">
        <v>448</v>
      </c>
      <c r="E712" s="15" t="s">
        <v>2221</v>
      </c>
      <c r="F712" s="15" t="s">
        <v>3006</v>
      </c>
      <c r="G712" s="17" t="s">
        <v>449</v>
      </c>
      <c r="H712" s="15" t="s">
        <v>2718</v>
      </c>
      <c r="I712" s="15" t="str">
        <f t="shared" si="11"/>
        <v>m s-1</v>
      </c>
      <c r="J712" s="16"/>
      <c r="K712" s="15" t="s">
        <v>814</v>
      </c>
    </row>
    <row r="713" spans="1:11" ht="14">
      <c r="A713" s="18" t="s">
        <v>2965</v>
      </c>
      <c r="B713" s="19" t="s">
        <v>2920</v>
      </c>
      <c r="C713" s="20">
        <v>1</v>
      </c>
      <c r="D713" s="21" t="s">
        <v>448</v>
      </c>
      <c r="E713" s="19" t="s">
        <v>2221</v>
      </c>
      <c r="F713" s="19" t="s">
        <v>3006</v>
      </c>
      <c r="G713" s="21" t="s">
        <v>449</v>
      </c>
      <c r="H713" s="19" t="s">
        <v>2718</v>
      </c>
      <c r="I713" s="19" t="str">
        <f t="shared" si="11"/>
        <v>m s-1</v>
      </c>
      <c r="J713" s="20" t="s">
        <v>2607</v>
      </c>
      <c r="K713" s="19" t="s">
        <v>2445</v>
      </c>
    </row>
    <row r="714" spans="1:11" ht="14">
      <c r="A714" s="17" t="s">
        <v>2495</v>
      </c>
      <c r="B714" s="15" t="s">
        <v>2920</v>
      </c>
      <c r="C714" s="16">
        <v>1</v>
      </c>
      <c r="D714" s="17" t="s">
        <v>448</v>
      </c>
      <c r="E714" s="15" t="s">
        <v>2221</v>
      </c>
      <c r="F714" s="15" t="s">
        <v>3006</v>
      </c>
      <c r="G714" s="17" t="s">
        <v>449</v>
      </c>
      <c r="H714" s="15" t="s">
        <v>2718</v>
      </c>
      <c r="I714" s="15" t="str">
        <f t="shared" si="11"/>
        <v>m s-1</v>
      </c>
      <c r="J714" s="16" t="s">
        <v>2828</v>
      </c>
      <c r="K714" s="15" t="s">
        <v>2389</v>
      </c>
    </row>
    <row r="715" spans="1:11" ht="14">
      <c r="A715" s="21" t="s">
        <v>2966</v>
      </c>
      <c r="B715" s="19" t="s">
        <v>2920</v>
      </c>
      <c r="C715" s="20">
        <v>1</v>
      </c>
      <c r="D715" s="21" t="s">
        <v>448</v>
      </c>
      <c r="E715" s="19" t="s">
        <v>2221</v>
      </c>
      <c r="F715" s="19" t="s">
        <v>3006</v>
      </c>
      <c r="G715" s="21" t="s">
        <v>449</v>
      </c>
      <c r="H715" s="19" t="s">
        <v>2718</v>
      </c>
      <c r="I715" s="19" t="str">
        <f t="shared" si="11"/>
        <v>m s-1</v>
      </c>
      <c r="J715" s="20" t="s">
        <v>2607</v>
      </c>
      <c r="K715" s="19" t="s">
        <v>2778</v>
      </c>
    </row>
    <row r="716" spans="1:11" ht="14">
      <c r="A716" s="14" t="s">
        <v>2879</v>
      </c>
      <c r="B716" s="15" t="s">
        <v>2920</v>
      </c>
      <c r="C716" s="16">
        <v>1</v>
      </c>
      <c r="D716" s="17" t="s">
        <v>448</v>
      </c>
      <c r="E716" s="15" t="s">
        <v>2221</v>
      </c>
      <c r="F716" s="15" t="s">
        <v>690</v>
      </c>
      <c r="G716" s="17" t="s">
        <v>449</v>
      </c>
      <c r="H716" s="15" t="s">
        <v>2718</v>
      </c>
      <c r="I716" s="15" t="str">
        <f t="shared" si="11"/>
        <v xml:space="preserve">m s-1 </v>
      </c>
      <c r="J716" s="16" t="s">
        <v>2607</v>
      </c>
      <c r="K716" s="15" t="s">
        <v>1186</v>
      </c>
    </row>
    <row r="717" spans="1:11" ht="14">
      <c r="A717" s="18" t="s">
        <v>3069</v>
      </c>
      <c r="B717" s="19" t="s">
        <v>2920</v>
      </c>
      <c r="C717" s="20">
        <v>1</v>
      </c>
      <c r="D717" s="21" t="s">
        <v>2708</v>
      </c>
      <c r="E717" s="19" t="s">
        <v>2709</v>
      </c>
      <c r="F717" s="19" t="s">
        <v>3006</v>
      </c>
      <c r="G717" s="22" t="s">
        <v>3045</v>
      </c>
      <c r="H717" s="19" t="s">
        <v>2718</v>
      </c>
      <c r="I717" s="19" t="str">
        <f t="shared" si="11"/>
        <v>m s-1</v>
      </c>
      <c r="J717" s="20" t="s">
        <v>2828</v>
      </c>
      <c r="K717" s="19" t="s">
        <v>2707</v>
      </c>
    </row>
    <row r="718" spans="1:11" ht="14">
      <c r="A718" s="14" t="s">
        <v>2965</v>
      </c>
      <c r="B718" s="15" t="s">
        <v>2920</v>
      </c>
      <c r="C718" s="16">
        <v>1</v>
      </c>
      <c r="D718" s="17" t="s">
        <v>2708</v>
      </c>
      <c r="E718" s="15" t="s">
        <v>2709</v>
      </c>
      <c r="F718" s="15" t="s">
        <v>3006</v>
      </c>
      <c r="G718" s="22" t="s">
        <v>3045</v>
      </c>
      <c r="H718" s="15" t="s">
        <v>2718</v>
      </c>
      <c r="I718" s="15" t="str">
        <f t="shared" si="11"/>
        <v>m s-1</v>
      </c>
      <c r="J718" s="16" t="s">
        <v>2607</v>
      </c>
      <c r="K718" s="15" t="s">
        <v>2707</v>
      </c>
    </row>
    <row r="719" spans="1:11" ht="14">
      <c r="A719" s="18" t="s">
        <v>2879</v>
      </c>
      <c r="B719" s="19" t="s">
        <v>2920</v>
      </c>
      <c r="C719" s="20">
        <v>1</v>
      </c>
      <c r="D719" s="21" t="s">
        <v>2708</v>
      </c>
      <c r="E719" s="19" t="s">
        <v>2221</v>
      </c>
      <c r="F719" s="19" t="s">
        <v>3006</v>
      </c>
      <c r="G719" s="22" t="s">
        <v>3045</v>
      </c>
      <c r="H719" s="19" t="s">
        <v>2718</v>
      </c>
      <c r="I719" s="19" t="str">
        <f t="shared" si="11"/>
        <v>m s-1</v>
      </c>
      <c r="J719" s="20" t="s">
        <v>2607</v>
      </c>
      <c r="K719" s="19" t="s">
        <v>2707</v>
      </c>
    </row>
    <row r="720" spans="1:11" ht="14">
      <c r="A720" s="14" t="s">
        <v>2918</v>
      </c>
      <c r="B720" s="15" t="s">
        <v>2768</v>
      </c>
      <c r="C720" s="16">
        <v>2</v>
      </c>
      <c r="D720" s="17" t="s">
        <v>899</v>
      </c>
      <c r="E720" s="15" t="s">
        <v>693</v>
      </c>
      <c r="F720" s="15" t="s">
        <v>1583</v>
      </c>
      <c r="G720" s="17" t="s">
        <v>694</v>
      </c>
      <c r="H720" s="15" t="s">
        <v>695</v>
      </c>
      <c r="I720" s="15" t="str">
        <f t="shared" si="11"/>
        <v>kg s-1</v>
      </c>
      <c r="J720" s="16" t="s">
        <v>2607</v>
      </c>
      <c r="K720" s="15" t="s">
        <v>1685</v>
      </c>
    </row>
    <row r="721" spans="1:11" ht="14">
      <c r="A721" s="18" t="s">
        <v>2918</v>
      </c>
      <c r="B721" s="19" t="s">
        <v>2768</v>
      </c>
      <c r="C721" s="20">
        <v>1</v>
      </c>
      <c r="D721" s="21" t="s">
        <v>450</v>
      </c>
      <c r="E721" s="19" t="s">
        <v>451</v>
      </c>
      <c r="F721" s="19" t="s">
        <v>3006</v>
      </c>
      <c r="G721" s="21" t="s">
        <v>897</v>
      </c>
      <c r="H721" s="19" t="s">
        <v>898</v>
      </c>
      <c r="I721" s="19" t="str">
        <f t="shared" si="11"/>
        <v>m s-1</v>
      </c>
      <c r="J721" s="20" t="s">
        <v>2607</v>
      </c>
      <c r="K721" s="19" t="s">
        <v>1685</v>
      </c>
    </row>
    <row r="722" spans="1:11" ht="14">
      <c r="A722" s="14" t="s">
        <v>2918</v>
      </c>
      <c r="B722" s="15" t="s">
        <v>2768</v>
      </c>
      <c r="C722" s="16">
        <v>1</v>
      </c>
      <c r="D722" s="17" t="s">
        <v>1491</v>
      </c>
      <c r="E722" s="15" t="s">
        <v>1492</v>
      </c>
      <c r="F722" s="15" t="s">
        <v>2662</v>
      </c>
      <c r="G722" s="22" t="s">
        <v>3045</v>
      </c>
      <c r="H722" s="15" t="s">
        <v>1493</v>
      </c>
      <c r="I722" s="15" t="str">
        <f t="shared" si="11"/>
        <v>m3</v>
      </c>
      <c r="J722" s="16" t="s">
        <v>1556</v>
      </c>
      <c r="K722" s="15" t="s">
        <v>3064</v>
      </c>
    </row>
    <row r="723" spans="1:11" ht="14">
      <c r="A723" s="18" t="s">
        <v>2918</v>
      </c>
      <c r="B723" s="19" t="s">
        <v>2768</v>
      </c>
      <c r="C723" s="20">
        <v>2</v>
      </c>
      <c r="D723" s="21" t="s">
        <v>1494</v>
      </c>
      <c r="E723" s="19" t="s">
        <v>1495</v>
      </c>
      <c r="F723" s="19" t="s">
        <v>2603</v>
      </c>
      <c r="G723" s="22" t="s">
        <v>3045</v>
      </c>
      <c r="H723" s="19" t="s">
        <v>1496</v>
      </c>
      <c r="I723" s="19" t="str">
        <f t="shared" si="11"/>
        <v>kg m-2 s-1</v>
      </c>
      <c r="J723" s="20" t="s">
        <v>1887</v>
      </c>
      <c r="K723" s="19" t="s">
        <v>3068</v>
      </c>
    </row>
    <row r="724" spans="1:11" ht="14">
      <c r="A724" s="14" t="s">
        <v>2918</v>
      </c>
      <c r="B724" s="15" t="s">
        <v>2768</v>
      </c>
      <c r="C724" s="16">
        <v>2</v>
      </c>
      <c r="D724" s="17" t="s">
        <v>1497</v>
      </c>
      <c r="E724" s="15" t="s">
        <v>1498</v>
      </c>
      <c r="F724" s="15" t="s">
        <v>2603</v>
      </c>
      <c r="G724" s="22" t="s">
        <v>3045</v>
      </c>
      <c r="H724" s="15" t="s">
        <v>1625</v>
      </c>
      <c r="I724" s="15" t="str">
        <f t="shared" si="11"/>
        <v>kg m-2 s-1</v>
      </c>
      <c r="J724" s="16" t="s">
        <v>1887</v>
      </c>
      <c r="K724" s="15" t="s">
        <v>3068</v>
      </c>
    </row>
    <row r="725" spans="1:11" ht="14">
      <c r="A725" s="18" t="s">
        <v>2918</v>
      </c>
      <c r="B725" s="19" t="s">
        <v>2768</v>
      </c>
      <c r="C725" s="20">
        <v>2</v>
      </c>
      <c r="D725" s="21" t="s">
        <v>1006</v>
      </c>
      <c r="E725" s="19" t="s">
        <v>1007</v>
      </c>
      <c r="F725" s="19" t="s">
        <v>2603</v>
      </c>
      <c r="G725" s="21" t="s">
        <v>1008</v>
      </c>
      <c r="H725" s="19" t="s">
        <v>1009</v>
      </c>
      <c r="I725" s="19" t="str">
        <f t="shared" si="11"/>
        <v>kg m-2 s-1</v>
      </c>
      <c r="J725" s="20" t="s">
        <v>1887</v>
      </c>
      <c r="K725" s="19" t="s">
        <v>3068</v>
      </c>
    </row>
    <row r="726" spans="1:11" ht="14">
      <c r="A726" s="18" t="s">
        <v>2918</v>
      </c>
      <c r="B726" s="19" t="s">
        <v>2768</v>
      </c>
      <c r="C726" s="20">
        <v>2</v>
      </c>
      <c r="D726" s="21" t="s">
        <v>1626</v>
      </c>
      <c r="E726" s="19" t="s">
        <v>1627</v>
      </c>
      <c r="F726" s="19" t="s">
        <v>2603</v>
      </c>
      <c r="G726" s="22" t="s">
        <v>3045</v>
      </c>
      <c r="H726" s="19" t="s">
        <v>1628</v>
      </c>
      <c r="I726" s="19" t="str">
        <f t="shared" si="11"/>
        <v>kg m-2 s-1</v>
      </c>
      <c r="J726" s="20" t="s">
        <v>1887</v>
      </c>
      <c r="K726" s="19" t="s">
        <v>3068</v>
      </c>
    </row>
    <row r="727" spans="1:11" ht="14">
      <c r="A727" s="14" t="s">
        <v>2918</v>
      </c>
      <c r="B727" s="15" t="s">
        <v>1813</v>
      </c>
      <c r="C727" s="16">
        <v>1</v>
      </c>
      <c r="D727" s="17" t="s">
        <v>1863</v>
      </c>
      <c r="E727" s="15" t="s">
        <v>1629</v>
      </c>
      <c r="F727" s="15" t="s">
        <v>2603</v>
      </c>
      <c r="G727" s="22" t="s">
        <v>3045</v>
      </c>
      <c r="H727" s="15" t="s">
        <v>1631</v>
      </c>
      <c r="I727" s="15" t="str">
        <f t="shared" si="11"/>
        <v>kg m-2 s-1</v>
      </c>
      <c r="J727" s="16" t="s">
        <v>1887</v>
      </c>
      <c r="K727" s="15" t="s">
        <v>3068</v>
      </c>
    </row>
    <row r="728" spans="1:11" ht="14">
      <c r="A728" s="14" t="s">
        <v>2879</v>
      </c>
      <c r="B728" s="15" t="s">
        <v>2326</v>
      </c>
      <c r="C728" s="16">
        <v>1</v>
      </c>
      <c r="D728" s="17" t="s">
        <v>2222</v>
      </c>
      <c r="E728" s="15" t="s">
        <v>2223</v>
      </c>
      <c r="F728" s="15" t="s">
        <v>3006</v>
      </c>
      <c r="G728" s="22" t="s">
        <v>3045</v>
      </c>
      <c r="H728" s="15" t="s">
        <v>2108</v>
      </c>
      <c r="I728" s="15" t="str">
        <f t="shared" si="11"/>
        <v>m s-1</v>
      </c>
      <c r="J728" s="16" t="s">
        <v>2607</v>
      </c>
      <c r="K728" s="15" t="s">
        <v>3068</v>
      </c>
    </row>
    <row r="729" spans="1:11" ht="14">
      <c r="A729" s="18" t="s">
        <v>2965</v>
      </c>
      <c r="B729" s="19" t="s">
        <v>2920</v>
      </c>
      <c r="C729" s="20">
        <v>1</v>
      </c>
      <c r="D729" s="21" t="s">
        <v>1177</v>
      </c>
      <c r="E729" s="19" t="s">
        <v>1178</v>
      </c>
      <c r="F729" s="19" t="s">
        <v>1179</v>
      </c>
      <c r="G729" s="21" t="s">
        <v>1180</v>
      </c>
      <c r="H729" s="19" t="s">
        <v>1181</v>
      </c>
      <c r="I729" s="19" t="str">
        <f t="shared" si="11"/>
        <v>Pa s-1</v>
      </c>
      <c r="J729" s="20" t="s">
        <v>2607</v>
      </c>
      <c r="K729" s="19" t="s">
        <v>2445</v>
      </c>
    </row>
    <row r="730" spans="1:11" ht="14">
      <c r="A730" s="17" t="s">
        <v>2495</v>
      </c>
      <c r="B730" s="15" t="s">
        <v>2920</v>
      </c>
      <c r="C730" s="16">
        <v>1</v>
      </c>
      <c r="D730" s="17" t="s">
        <v>1177</v>
      </c>
      <c r="E730" s="15" t="s">
        <v>1178</v>
      </c>
      <c r="F730" s="15" t="s">
        <v>1179</v>
      </c>
      <c r="G730" s="17" t="s">
        <v>1180</v>
      </c>
      <c r="H730" s="15" t="s">
        <v>1181</v>
      </c>
      <c r="I730" s="15" t="str">
        <f t="shared" si="11"/>
        <v>Pa s-1</v>
      </c>
      <c r="J730" s="16" t="s">
        <v>2828</v>
      </c>
      <c r="K730" s="15" t="s">
        <v>2389</v>
      </c>
    </row>
    <row r="731" spans="1:11" ht="14">
      <c r="A731" s="21" t="s">
        <v>2966</v>
      </c>
      <c r="B731" s="19" t="s">
        <v>2920</v>
      </c>
      <c r="C731" s="20">
        <v>1</v>
      </c>
      <c r="D731" s="21" t="s">
        <v>1177</v>
      </c>
      <c r="E731" s="19" t="s">
        <v>1178</v>
      </c>
      <c r="F731" s="19" t="s">
        <v>1179</v>
      </c>
      <c r="G731" s="21" t="s">
        <v>1180</v>
      </c>
      <c r="H731" s="19" t="s">
        <v>1181</v>
      </c>
      <c r="I731" s="19" t="str">
        <f t="shared" si="11"/>
        <v>Pa s-1</v>
      </c>
      <c r="J731" s="20" t="s">
        <v>2607</v>
      </c>
      <c r="K731" s="19" t="s">
        <v>2778</v>
      </c>
    </row>
    <row r="732" spans="1:11" ht="14">
      <c r="A732" s="18" t="s">
        <v>2879</v>
      </c>
      <c r="B732" s="19" t="s">
        <v>2920</v>
      </c>
      <c r="C732" s="20">
        <v>1</v>
      </c>
      <c r="D732" s="21" t="s">
        <v>1177</v>
      </c>
      <c r="E732" s="19" t="s">
        <v>1178</v>
      </c>
      <c r="F732" s="19" t="s">
        <v>1179</v>
      </c>
      <c r="G732" s="21" t="s">
        <v>1180</v>
      </c>
      <c r="H732" s="19" t="s">
        <v>1181</v>
      </c>
      <c r="I732" s="19" t="str">
        <f t="shared" si="11"/>
        <v>Pa s-1</v>
      </c>
      <c r="J732" s="20" t="s">
        <v>2607</v>
      </c>
      <c r="K732" s="19" t="s">
        <v>1186</v>
      </c>
    </row>
    <row r="733" spans="1:11" ht="14">
      <c r="A733" s="17" t="s">
        <v>2966</v>
      </c>
      <c r="B733" s="15" t="s">
        <v>2920</v>
      </c>
      <c r="C733" s="16">
        <v>1</v>
      </c>
      <c r="D733" s="17" t="s">
        <v>1182</v>
      </c>
      <c r="E733" s="15" t="s">
        <v>1178</v>
      </c>
      <c r="F733" s="15" t="s">
        <v>1179</v>
      </c>
      <c r="G733" s="17" t="s">
        <v>1180</v>
      </c>
      <c r="H733" s="23" t="s">
        <v>1181</v>
      </c>
      <c r="I733" s="15" t="str">
        <f t="shared" si="11"/>
        <v>Pa s-1</v>
      </c>
      <c r="J733" s="16" t="s">
        <v>2607</v>
      </c>
      <c r="K733" s="15" t="s">
        <v>1183</v>
      </c>
    </row>
    <row r="734" spans="1:11" ht="14">
      <c r="A734" s="17" t="s">
        <v>3048</v>
      </c>
      <c r="B734" s="15" t="s">
        <v>2601</v>
      </c>
      <c r="C734" s="16">
        <v>3</v>
      </c>
      <c r="D734" s="17" t="s">
        <v>2510</v>
      </c>
      <c r="E734" s="15" t="s">
        <v>2614</v>
      </c>
      <c r="F734" s="15" t="s">
        <v>2603</v>
      </c>
      <c r="G734" s="22" t="s">
        <v>3045</v>
      </c>
      <c r="H734" s="17" t="s">
        <v>2725</v>
      </c>
      <c r="I734" s="15" t="str">
        <f t="shared" si="11"/>
        <v>kg m-2 s-1</v>
      </c>
      <c r="J734" s="16" t="s">
        <v>2607</v>
      </c>
      <c r="K734" s="15" t="s">
        <v>3068</v>
      </c>
    </row>
    <row r="735" spans="1:11" ht="14">
      <c r="A735" s="21" t="s">
        <v>3048</v>
      </c>
      <c r="B735" s="19" t="s">
        <v>2601</v>
      </c>
      <c r="C735" s="20">
        <v>3</v>
      </c>
      <c r="D735" s="21" t="s">
        <v>2726</v>
      </c>
      <c r="E735" s="19" t="s">
        <v>2734</v>
      </c>
      <c r="F735" s="19" t="s">
        <v>2603</v>
      </c>
      <c r="G735" s="22" t="s">
        <v>3045</v>
      </c>
      <c r="H735" s="21" t="s">
        <v>2727</v>
      </c>
      <c r="I735" s="19" t="str">
        <f t="shared" si="11"/>
        <v>kg m-2 s-1</v>
      </c>
      <c r="J735" s="20" t="s">
        <v>2607</v>
      </c>
      <c r="K735" s="19" t="s">
        <v>3068</v>
      </c>
    </row>
    <row r="736" spans="1:11" ht="14">
      <c r="A736" s="17" t="s">
        <v>3048</v>
      </c>
      <c r="B736" s="15" t="s">
        <v>2601</v>
      </c>
      <c r="C736" s="16">
        <v>1</v>
      </c>
      <c r="D736" s="17" t="s">
        <v>2728</v>
      </c>
      <c r="E736" s="15" t="s">
        <v>2729</v>
      </c>
      <c r="F736" s="15" t="s">
        <v>2603</v>
      </c>
      <c r="G736" s="22" t="s">
        <v>3045</v>
      </c>
      <c r="H736" s="17" t="s">
        <v>2730</v>
      </c>
      <c r="I736" s="15" t="str">
        <f t="shared" si="11"/>
        <v>kg m-2 s-1</v>
      </c>
      <c r="J736" s="16" t="s">
        <v>2607</v>
      </c>
      <c r="K736" s="15" t="s">
        <v>3068</v>
      </c>
    </row>
    <row r="737" spans="1:11" ht="14">
      <c r="A737" s="21" t="s">
        <v>3048</v>
      </c>
      <c r="B737" s="19" t="s">
        <v>2601</v>
      </c>
      <c r="C737" s="20">
        <v>3</v>
      </c>
      <c r="D737" s="21" t="s">
        <v>2955</v>
      </c>
      <c r="E737" s="19" t="s">
        <v>2744</v>
      </c>
      <c r="F737" s="19" t="s">
        <v>2603</v>
      </c>
      <c r="G737" s="22" t="s">
        <v>3045</v>
      </c>
      <c r="H737" s="21" t="s">
        <v>2634</v>
      </c>
      <c r="I737" s="19" t="str">
        <f t="shared" si="11"/>
        <v>kg m-2 s-1</v>
      </c>
      <c r="J737" s="20" t="s">
        <v>2607</v>
      </c>
      <c r="K737" s="19" t="s">
        <v>3068</v>
      </c>
    </row>
    <row r="738" spans="1:11" ht="14">
      <c r="A738" s="17" t="s">
        <v>3048</v>
      </c>
      <c r="B738" s="15" t="s">
        <v>2601</v>
      </c>
      <c r="C738" s="16">
        <v>3</v>
      </c>
      <c r="D738" s="17" t="s">
        <v>2635</v>
      </c>
      <c r="E738" s="15" t="s">
        <v>2864</v>
      </c>
      <c r="F738" s="15" t="s">
        <v>2603</v>
      </c>
      <c r="G738" s="22" t="s">
        <v>3045</v>
      </c>
      <c r="H738" s="17" t="s">
        <v>3037</v>
      </c>
      <c r="I738" s="15" t="str">
        <f t="shared" si="11"/>
        <v>kg m-2 s-1</v>
      </c>
      <c r="J738" s="16" t="s">
        <v>2607</v>
      </c>
      <c r="K738" s="15" t="s">
        <v>3068</v>
      </c>
    </row>
    <row r="739" spans="1:11" ht="14">
      <c r="A739" s="21" t="s">
        <v>3048</v>
      </c>
      <c r="B739" s="19" t="s">
        <v>2601</v>
      </c>
      <c r="C739" s="20">
        <v>3</v>
      </c>
      <c r="D739" s="21" t="s">
        <v>3038</v>
      </c>
      <c r="E739" s="19" t="s">
        <v>2647</v>
      </c>
      <c r="F739" s="19" t="s">
        <v>2603</v>
      </c>
      <c r="G739" s="22" t="s">
        <v>3045</v>
      </c>
      <c r="H739" s="21" t="s">
        <v>2865</v>
      </c>
      <c r="I739" s="19" t="str">
        <f t="shared" si="11"/>
        <v>kg m-2 s-1</v>
      </c>
      <c r="J739" s="20" t="s">
        <v>2607</v>
      </c>
      <c r="K739" s="19" t="s">
        <v>3068</v>
      </c>
    </row>
    <row r="740" spans="1:11" ht="14">
      <c r="A740" s="17" t="s">
        <v>3048</v>
      </c>
      <c r="B740" s="15" t="s">
        <v>2601</v>
      </c>
      <c r="C740" s="16">
        <v>1</v>
      </c>
      <c r="D740" s="17" t="s">
        <v>2539</v>
      </c>
      <c r="E740" s="15" t="s">
        <v>2540</v>
      </c>
      <c r="F740" s="15" t="s">
        <v>2603</v>
      </c>
      <c r="G740" s="22" t="s">
        <v>3045</v>
      </c>
      <c r="H740" s="17" t="s">
        <v>2427</v>
      </c>
      <c r="I740" s="15" t="str">
        <f t="shared" si="11"/>
        <v>kg m-2 s-1</v>
      </c>
      <c r="J740" s="16" t="s">
        <v>2607</v>
      </c>
      <c r="K740" s="15" t="s">
        <v>3068</v>
      </c>
    </row>
    <row r="741" spans="1:11" ht="14">
      <c r="A741" s="21" t="s">
        <v>3048</v>
      </c>
      <c r="B741" s="19" t="s">
        <v>2601</v>
      </c>
      <c r="C741" s="20">
        <v>3</v>
      </c>
      <c r="D741" s="21" t="s">
        <v>2428</v>
      </c>
      <c r="E741" s="19" t="s">
        <v>2429</v>
      </c>
      <c r="F741" s="19" t="s">
        <v>2603</v>
      </c>
      <c r="G741" s="22" t="s">
        <v>3045</v>
      </c>
      <c r="H741" s="21" t="s">
        <v>2655</v>
      </c>
      <c r="I741" s="19" t="str">
        <f t="shared" si="11"/>
        <v>kg m-2 s-1</v>
      </c>
      <c r="J741" s="20" t="s">
        <v>2607</v>
      </c>
      <c r="K741" s="19" t="s">
        <v>3068</v>
      </c>
    </row>
    <row r="742" spans="1:11" ht="14">
      <c r="A742" s="17" t="s">
        <v>3048</v>
      </c>
      <c r="B742" s="15" t="s">
        <v>2601</v>
      </c>
      <c r="C742" s="16">
        <v>3</v>
      </c>
      <c r="D742" s="17" t="s">
        <v>2656</v>
      </c>
      <c r="E742" s="15" t="s">
        <v>2657</v>
      </c>
      <c r="F742" s="15" t="s">
        <v>2603</v>
      </c>
      <c r="G742" s="22" t="s">
        <v>3045</v>
      </c>
      <c r="H742" s="17" t="s">
        <v>2544</v>
      </c>
      <c r="I742" s="15" t="str">
        <f t="shared" si="11"/>
        <v>kg m-2 s-1</v>
      </c>
      <c r="J742" s="16" t="s">
        <v>2607</v>
      </c>
      <c r="K742" s="15" t="s">
        <v>3068</v>
      </c>
    </row>
    <row r="743" spans="1:11" ht="14">
      <c r="A743" s="21" t="s">
        <v>3048</v>
      </c>
      <c r="B743" s="19" t="s">
        <v>2601</v>
      </c>
      <c r="C743" s="20">
        <v>1</v>
      </c>
      <c r="D743" s="21" t="s">
        <v>2545</v>
      </c>
      <c r="E743" s="19" t="s">
        <v>2438</v>
      </c>
      <c r="F743" s="19" t="s">
        <v>2603</v>
      </c>
      <c r="G743" s="22" t="s">
        <v>3045</v>
      </c>
      <c r="H743" s="21" t="s">
        <v>2439</v>
      </c>
      <c r="I743" s="19" t="str">
        <f t="shared" si="11"/>
        <v>kg m-2 s-1</v>
      </c>
      <c r="J743" s="20" t="s">
        <v>2607</v>
      </c>
      <c r="K743" s="19" t="s">
        <v>3068</v>
      </c>
    </row>
    <row r="744" spans="1:11" ht="14">
      <c r="A744" s="18" t="s">
        <v>2918</v>
      </c>
      <c r="B744" s="19" t="s">
        <v>2768</v>
      </c>
      <c r="C744" s="20">
        <v>2</v>
      </c>
      <c r="D744" s="21" t="s">
        <v>1632</v>
      </c>
      <c r="E744" s="19" t="s">
        <v>1633</v>
      </c>
      <c r="F744" s="19" t="s">
        <v>2603</v>
      </c>
      <c r="G744" s="22" t="s">
        <v>3045</v>
      </c>
      <c r="H744" s="19" t="s">
        <v>1634</v>
      </c>
      <c r="I744" s="19" t="str">
        <f t="shared" si="11"/>
        <v>kg m-2 s-1</v>
      </c>
      <c r="J744" s="20" t="s">
        <v>1887</v>
      </c>
      <c r="K744" s="19" t="s">
        <v>3068</v>
      </c>
    </row>
    <row r="745" spans="1:11" ht="14">
      <c r="A745" s="14" t="s">
        <v>2918</v>
      </c>
      <c r="B745" s="15" t="s">
        <v>2768</v>
      </c>
      <c r="C745" s="16">
        <v>2</v>
      </c>
      <c r="D745" s="17" t="s">
        <v>1632</v>
      </c>
      <c r="E745" s="15" t="s">
        <v>1635</v>
      </c>
      <c r="F745" s="15" t="s">
        <v>2603</v>
      </c>
      <c r="G745" s="22" t="s">
        <v>3045</v>
      </c>
      <c r="H745" s="15" t="s">
        <v>1372</v>
      </c>
      <c r="I745" s="15" t="str">
        <f t="shared" si="11"/>
        <v>kg m-2 s-1</v>
      </c>
      <c r="J745" s="16" t="s">
        <v>1887</v>
      </c>
      <c r="K745" s="15" t="s">
        <v>3068</v>
      </c>
    </row>
    <row r="746" spans="1:11" ht="14">
      <c r="A746" s="18" t="s">
        <v>2918</v>
      </c>
      <c r="B746" s="19" t="s">
        <v>2768</v>
      </c>
      <c r="C746" s="20">
        <v>2</v>
      </c>
      <c r="D746" s="21" t="s">
        <v>1517</v>
      </c>
      <c r="E746" s="19" t="s">
        <v>1518</v>
      </c>
      <c r="F746" s="19" t="s">
        <v>2603</v>
      </c>
      <c r="G746" s="22" t="s">
        <v>3045</v>
      </c>
      <c r="H746" s="19" t="s">
        <v>1516</v>
      </c>
      <c r="I746" s="19" t="str">
        <f t="shared" si="11"/>
        <v>kg m-2 s-1</v>
      </c>
      <c r="J746" s="20" t="s">
        <v>1887</v>
      </c>
      <c r="K746" s="19" t="s">
        <v>3068</v>
      </c>
    </row>
    <row r="747" spans="1:11" ht="14">
      <c r="A747" s="14" t="s">
        <v>2918</v>
      </c>
      <c r="B747" s="15" t="s">
        <v>2768</v>
      </c>
      <c r="C747" s="16">
        <v>2</v>
      </c>
      <c r="D747" s="17" t="s">
        <v>1638</v>
      </c>
      <c r="E747" s="15" t="s">
        <v>1381</v>
      </c>
      <c r="F747" s="15" t="s">
        <v>2603</v>
      </c>
      <c r="G747" s="22" t="s">
        <v>3045</v>
      </c>
      <c r="H747" s="15" t="s">
        <v>1382</v>
      </c>
      <c r="I747" s="15" t="str">
        <f t="shared" si="11"/>
        <v>kg m-2 s-1</v>
      </c>
      <c r="J747" s="16" t="s">
        <v>1887</v>
      </c>
      <c r="K747" s="15" t="s">
        <v>3068</v>
      </c>
    </row>
    <row r="748" spans="1:11" ht="14">
      <c r="A748" s="14" t="s">
        <v>2918</v>
      </c>
      <c r="B748" s="15" t="s">
        <v>2768</v>
      </c>
      <c r="C748" s="16">
        <v>1</v>
      </c>
      <c r="D748" s="17" t="s">
        <v>455</v>
      </c>
      <c r="E748" s="15" t="s">
        <v>918</v>
      </c>
      <c r="F748" s="15" t="s">
        <v>1583</v>
      </c>
      <c r="G748" s="17" t="s">
        <v>919</v>
      </c>
      <c r="H748" s="15" t="s">
        <v>920</v>
      </c>
      <c r="I748" s="15" t="str">
        <f t="shared" si="11"/>
        <v>kg s-1</v>
      </c>
      <c r="J748" s="16" t="s">
        <v>2607</v>
      </c>
      <c r="K748" s="15" t="s">
        <v>1685</v>
      </c>
    </row>
    <row r="749" spans="1:11" ht="14">
      <c r="A749" s="14" t="s">
        <v>2918</v>
      </c>
      <c r="B749" s="15" t="s">
        <v>2768</v>
      </c>
      <c r="C749" s="16">
        <v>1</v>
      </c>
      <c r="D749" s="17" t="s">
        <v>1167</v>
      </c>
      <c r="E749" s="15" t="s">
        <v>1168</v>
      </c>
      <c r="F749" s="15" t="s">
        <v>1323</v>
      </c>
      <c r="G749" s="17" t="s">
        <v>1324</v>
      </c>
      <c r="H749" s="15" t="s">
        <v>1331</v>
      </c>
      <c r="I749" s="15" t="str">
        <f t="shared" si="11"/>
        <v>kg2 s-2</v>
      </c>
      <c r="J749" s="16" t="s">
        <v>2607</v>
      </c>
      <c r="K749" s="15" t="s">
        <v>1685</v>
      </c>
    </row>
    <row r="750" spans="1:11">
      <c r="A750" s="21" t="s">
        <v>2916</v>
      </c>
      <c r="B750" s="19" t="s">
        <v>2920</v>
      </c>
      <c r="C750" s="20">
        <v>2</v>
      </c>
      <c r="D750" s="21" t="s">
        <v>2461</v>
      </c>
      <c r="E750" s="19" t="s">
        <v>2464</v>
      </c>
      <c r="F750" s="19" t="s">
        <v>2775</v>
      </c>
      <c r="G750" s="22" t="s">
        <v>3045</v>
      </c>
      <c r="H750" s="28" t="s">
        <v>2566</v>
      </c>
      <c r="I750" s="19" t="str">
        <f t="shared" si="11"/>
        <v>m</v>
      </c>
      <c r="J750" s="20" t="s">
        <v>2828</v>
      </c>
      <c r="K750" s="19" t="s">
        <v>2375</v>
      </c>
    </row>
    <row r="751" spans="1:11">
      <c r="A751" s="18" t="s">
        <v>2965</v>
      </c>
      <c r="B751" s="19" t="s">
        <v>2920</v>
      </c>
      <c r="C751" s="20">
        <v>1</v>
      </c>
      <c r="D751" s="21" t="s">
        <v>921</v>
      </c>
      <c r="E751" s="19" t="s">
        <v>922</v>
      </c>
      <c r="F751" s="19" t="s">
        <v>2775</v>
      </c>
      <c r="G751" s="21" t="s">
        <v>923</v>
      </c>
      <c r="H751" s="19" t="s">
        <v>924</v>
      </c>
      <c r="I751" s="19" t="str">
        <f t="shared" si="11"/>
        <v>m</v>
      </c>
      <c r="J751" s="20" t="s">
        <v>2607</v>
      </c>
      <c r="K751" s="19" t="s">
        <v>2445</v>
      </c>
    </row>
    <row r="752" spans="1:11">
      <c r="A752" s="17" t="s">
        <v>2495</v>
      </c>
      <c r="B752" s="15" t="s">
        <v>2920</v>
      </c>
      <c r="C752" s="16">
        <v>1</v>
      </c>
      <c r="D752" s="17" t="s">
        <v>921</v>
      </c>
      <c r="E752" s="15" t="s">
        <v>922</v>
      </c>
      <c r="F752" s="15" t="s">
        <v>2775</v>
      </c>
      <c r="G752" s="17" t="s">
        <v>923</v>
      </c>
      <c r="H752" s="15" t="s">
        <v>924</v>
      </c>
      <c r="I752" s="15" t="str">
        <f t="shared" si="11"/>
        <v>m</v>
      </c>
      <c r="J752" s="16" t="s">
        <v>2828</v>
      </c>
      <c r="K752" s="15" t="s">
        <v>2389</v>
      </c>
    </row>
    <row r="753" spans="1:11">
      <c r="A753" s="21" t="s">
        <v>2966</v>
      </c>
      <c r="B753" s="19" t="s">
        <v>2920</v>
      </c>
      <c r="C753" s="20">
        <v>1</v>
      </c>
      <c r="D753" s="21" t="s">
        <v>921</v>
      </c>
      <c r="E753" s="19" t="s">
        <v>922</v>
      </c>
      <c r="F753" s="19" t="s">
        <v>2775</v>
      </c>
      <c r="G753" s="21" t="s">
        <v>923</v>
      </c>
      <c r="H753" s="19" t="s">
        <v>924</v>
      </c>
      <c r="I753" s="19" t="str">
        <f t="shared" si="11"/>
        <v>m</v>
      </c>
      <c r="J753" s="20" t="s">
        <v>2607</v>
      </c>
      <c r="K753" s="19" t="s">
        <v>2778</v>
      </c>
    </row>
    <row r="754" spans="1:11">
      <c r="A754" s="17" t="s">
        <v>2916</v>
      </c>
      <c r="B754" s="15" t="s">
        <v>2920</v>
      </c>
      <c r="C754" s="16">
        <v>2</v>
      </c>
      <c r="D754" s="17" t="s">
        <v>2567</v>
      </c>
      <c r="E754" s="15" t="s">
        <v>2568</v>
      </c>
      <c r="F754" s="15" t="s">
        <v>2775</v>
      </c>
      <c r="G754" s="22" t="s">
        <v>3045</v>
      </c>
      <c r="H754" s="23" t="s">
        <v>2569</v>
      </c>
      <c r="I754" s="15" t="str">
        <f t="shared" si="11"/>
        <v>m</v>
      </c>
      <c r="J754" s="16" t="s">
        <v>2828</v>
      </c>
      <c r="K754" s="15" t="s">
        <v>2423</v>
      </c>
    </row>
    <row r="755" spans="1:11" ht="14">
      <c r="A755" s="18" t="s">
        <v>2918</v>
      </c>
      <c r="B755" s="19" t="s">
        <v>1821</v>
      </c>
      <c r="C755" s="20">
        <v>3</v>
      </c>
      <c r="D755" s="21" t="s">
        <v>1383</v>
      </c>
      <c r="E755" s="19" t="s">
        <v>1384</v>
      </c>
      <c r="F755" s="19" t="s">
        <v>1695</v>
      </c>
      <c r="G755" s="22" t="s">
        <v>3045</v>
      </c>
      <c r="H755" s="28" t="s">
        <v>1385</v>
      </c>
      <c r="I755" s="19" t="str">
        <f t="shared" si="11"/>
        <v>mol O2 m-3</v>
      </c>
      <c r="J755" s="20" t="s">
        <v>1887</v>
      </c>
      <c r="K755" s="19" t="s">
        <v>3068</v>
      </c>
    </row>
    <row r="756" spans="1:11" ht="14">
      <c r="A756" s="14" t="s">
        <v>1670</v>
      </c>
      <c r="B756" s="15" t="s">
        <v>1821</v>
      </c>
      <c r="C756" s="16">
        <v>2</v>
      </c>
      <c r="D756" s="17" t="s">
        <v>991</v>
      </c>
      <c r="E756" s="15" t="s">
        <v>992</v>
      </c>
      <c r="F756" s="15" t="s">
        <v>1252</v>
      </c>
      <c r="G756" s="22" t="s">
        <v>3045</v>
      </c>
      <c r="H756" s="23" t="s">
        <v>1298</v>
      </c>
      <c r="I756" s="15" t="str">
        <f t="shared" si="11"/>
        <v>mol C m-3</v>
      </c>
      <c r="J756" s="16" t="s">
        <v>1887</v>
      </c>
      <c r="K756" s="15" t="s">
        <v>1685</v>
      </c>
    </row>
    <row r="757" spans="1:11" ht="14">
      <c r="A757" s="18" t="s">
        <v>1670</v>
      </c>
      <c r="B757" s="19" t="s">
        <v>1821</v>
      </c>
      <c r="C757" s="20">
        <v>3</v>
      </c>
      <c r="D757" s="21" t="s">
        <v>1299</v>
      </c>
      <c r="E757" s="19" t="s">
        <v>1148</v>
      </c>
      <c r="F757" s="19" t="s">
        <v>1252</v>
      </c>
      <c r="G757" s="22" t="s">
        <v>3045</v>
      </c>
      <c r="H757" s="28" t="s">
        <v>1149</v>
      </c>
      <c r="I757" s="19" t="str">
        <f t="shared" si="11"/>
        <v>mol C m-3</v>
      </c>
      <c r="J757" s="20" t="s">
        <v>1887</v>
      </c>
      <c r="K757" s="19" t="s">
        <v>1685</v>
      </c>
    </row>
    <row r="758" spans="1:11">
      <c r="A758" s="18" t="s">
        <v>2918</v>
      </c>
      <c r="B758" s="19" t="s">
        <v>2768</v>
      </c>
      <c r="C758" s="20">
        <v>1</v>
      </c>
      <c r="D758" s="21" t="s">
        <v>970</v>
      </c>
      <c r="E758" s="19" t="s">
        <v>1134</v>
      </c>
      <c r="F758" s="19" t="s">
        <v>1559</v>
      </c>
      <c r="G758" s="21" t="s">
        <v>1135</v>
      </c>
      <c r="H758" s="19" t="s">
        <v>1284</v>
      </c>
      <c r="I758" s="19" t="str">
        <f t="shared" si="11"/>
        <v xml:space="preserve">m </v>
      </c>
      <c r="J758" s="20" t="s">
        <v>2607</v>
      </c>
      <c r="K758" s="19" t="s">
        <v>3068</v>
      </c>
    </row>
    <row r="759" spans="1:11">
      <c r="A759" s="14" t="s">
        <v>2918</v>
      </c>
      <c r="B759" s="15" t="s">
        <v>2768</v>
      </c>
      <c r="C759" s="16">
        <v>1</v>
      </c>
      <c r="D759" s="17" t="s">
        <v>1386</v>
      </c>
      <c r="E759" s="15" t="s">
        <v>1081</v>
      </c>
      <c r="F759" s="15" t="s">
        <v>1559</v>
      </c>
      <c r="G759" s="22" t="s">
        <v>3045</v>
      </c>
      <c r="H759" s="15" t="s">
        <v>1082</v>
      </c>
      <c r="I759" s="15" t="str">
        <f t="shared" si="11"/>
        <v xml:space="preserve">m </v>
      </c>
      <c r="J759" s="16" t="s">
        <v>1887</v>
      </c>
      <c r="K759" s="15" t="s">
        <v>3064</v>
      </c>
    </row>
    <row r="760" spans="1:11">
      <c r="A760" s="18" t="s">
        <v>2918</v>
      </c>
      <c r="B760" s="19" t="s">
        <v>2768</v>
      </c>
      <c r="C760" s="20">
        <v>1</v>
      </c>
      <c r="D760" s="21" t="s">
        <v>1235</v>
      </c>
      <c r="E760" s="19" t="s">
        <v>1236</v>
      </c>
      <c r="F760" s="19" t="s">
        <v>1559</v>
      </c>
      <c r="G760" s="22" t="s">
        <v>3045</v>
      </c>
      <c r="H760" s="19" t="s">
        <v>1529</v>
      </c>
      <c r="I760" s="19" t="str">
        <f t="shared" si="11"/>
        <v xml:space="preserve">m </v>
      </c>
      <c r="J760" s="20" t="s">
        <v>1887</v>
      </c>
      <c r="K760" s="19" t="s">
        <v>3064</v>
      </c>
    </row>
    <row r="761" spans="1:11" ht="14">
      <c r="A761" s="14" t="s">
        <v>2918</v>
      </c>
      <c r="B761" s="15" t="s">
        <v>2768</v>
      </c>
      <c r="C761" s="16">
        <v>3</v>
      </c>
      <c r="D761" s="17" t="s">
        <v>1530</v>
      </c>
      <c r="E761" s="15" t="s">
        <v>1531</v>
      </c>
      <c r="F761" s="15" t="s">
        <v>3009</v>
      </c>
      <c r="G761" s="22" t="s">
        <v>3045</v>
      </c>
      <c r="H761" s="15" t="s">
        <v>1532</v>
      </c>
      <c r="I761" s="15" t="str">
        <f t="shared" si="11"/>
        <v>m2</v>
      </c>
      <c r="J761" s="16" t="s">
        <v>2607</v>
      </c>
      <c r="K761" s="15" t="s">
        <v>3068</v>
      </c>
    </row>
    <row r="762" spans="1:11">
      <c r="A762" s="18" t="s">
        <v>2918</v>
      </c>
      <c r="B762" s="19" t="s">
        <v>2768</v>
      </c>
      <c r="C762" s="20">
        <v>1</v>
      </c>
      <c r="D762" s="21" t="s">
        <v>1533</v>
      </c>
      <c r="E762" s="19" t="s">
        <v>1534</v>
      </c>
      <c r="F762" s="19" t="s">
        <v>1559</v>
      </c>
      <c r="G762" s="22" t="s">
        <v>3045</v>
      </c>
      <c r="H762" s="19" t="s">
        <v>1535</v>
      </c>
      <c r="I762" s="19" t="str">
        <f t="shared" si="11"/>
        <v xml:space="preserve">m </v>
      </c>
      <c r="J762" s="20" t="s">
        <v>1887</v>
      </c>
      <c r="K762" s="19" t="s">
        <v>3064</v>
      </c>
    </row>
    <row r="763" spans="1:11">
      <c r="A763" s="14" t="s">
        <v>2918</v>
      </c>
      <c r="B763" s="15" t="s">
        <v>1821</v>
      </c>
      <c r="C763" s="16">
        <v>3</v>
      </c>
      <c r="D763" s="17" t="s">
        <v>1536</v>
      </c>
      <c r="E763" s="15" t="s">
        <v>1538</v>
      </c>
      <c r="F763" s="15" t="s">
        <v>2775</v>
      </c>
      <c r="G763" s="22" t="s">
        <v>3045</v>
      </c>
      <c r="H763" s="23" t="s">
        <v>1539</v>
      </c>
      <c r="I763" s="15" t="str">
        <f t="shared" si="11"/>
        <v>m</v>
      </c>
      <c r="J763" s="16" t="s">
        <v>1887</v>
      </c>
      <c r="K763" s="15" t="s">
        <v>3068</v>
      </c>
    </row>
    <row r="764" spans="1:11">
      <c r="A764" s="18" t="s">
        <v>2918</v>
      </c>
      <c r="B764" s="19" t="s">
        <v>1821</v>
      </c>
      <c r="C764" s="20">
        <v>3</v>
      </c>
      <c r="D764" s="21" t="s">
        <v>1540</v>
      </c>
      <c r="E764" s="19" t="s">
        <v>1541</v>
      </c>
      <c r="F764" s="19" t="s">
        <v>2775</v>
      </c>
      <c r="G764" s="22" t="s">
        <v>3045</v>
      </c>
      <c r="H764" s="28" t="s">
        <v>1542</v>
      </c>
      <c r="I764" s="19" t="str">
        <f t="shared" si="11"/>
        <v>m</v>
      </c>
      <c r="J764" s="20" t="s">
        <v>1887</v>
      </c>
      <c r="K764" s="19" t="s">
        <v>3068</v>
      </c>
    </row>
    <row r="765" spans="1:11">
      <c r="A765" s="14" t="s">
        <v>2918</v>
      </c>
      <c r="B765" s="15" t="s">
        <v>2768</v>
      </c>
      <c r="C765" s="16">
        <v>2</v>
      </c>
      <c r="D765" s="17"/>
      <c r="E765" s="15" t="s">
        <v>1668</v>
      </c>
      <c r="F765" s="15" t="s">
        <v>1616</v>
      </c>
      <c r="G765" s="22" t="s">
        <v>3045</v>
      </c>
      <c r="H765" s="15" t="s">
        <v>1669</v>
      </c>
      <c r="I765" s="15" t="str">
        <f t="shared" si="11"/>
        <v xml:space="preserve">W </v>
      </c>
      <c r="J765" s="16" t="s">
        <v>2607</v>
      </c>
      <c r="K765" s="15" t="s">
        <v>3068</v>
      </c>
    </row>
  </sheetData>
  <sortState ref="A2:XFD1048576">
    <sortCondition ref="D3:D1048576"/>
  </sortState>
  <phoneticPr fontId="23" type="noConversion"/>
  <pageMargins left="0.25" right="0.25" top="0" bottom="0" header="0" footer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dimension ref="A1:W24"/>
  <sheetViews>
    <sheetView workbookViewId="0"/>
  </sheetViews>
  <sheetFormatPr baseColWidth="10" defaultColWidth="10.28515625" defaultRowHeight="20" customHeight="1"/>
  <cols>
    <col min="1" max="1" width="15.42578125" style="33" customWidth="1"/>
    <col min="2" max="2" width="45.5703125" style="33" customWidth="1"/>
    <col min="3" max="3" width="8" style="33" customWidth="1"/>
    <col min="4" max="4" width="4" style="33" customWidth="1"/>
    <col min="5" max="5" width="4.42578125" style="33" customWidth="1"/>
    <col min="6" max="12" width="4" style="33" customWidth="1"/>
    <col min="13" max="13" width="4.85546875" style="33" customWidth="1"/>
    <col min="14" max="16" width="4" style="33" customWidth="1"/>
    <col min="17" max="17" width="5.140625" style="33" customWidth="1"/>
    <col min="18" max="20" width="4" style="33" customWidth="1"/>
    <col min="21" max="21" width="16.140625" style="33" customWidth="1"/>
    <col min="22" max="23" width="4" style="33" customWidth="1"/>
    <col min="24" max="16384" width="10.28515625" style="33"/>
  </cols>
  <sheetData>
    <row r="1" spans="1:23" ht="18" customHeight="1"/>
    <row r="2" spans="1:23" ht="13">
      <c r="A2" s="402" t="s">
        <v>719</v>
      </c>
      <c r="B2" s="402"/>
      <c r="C2" s="402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5"/>
      <c r="R2" s="403" t="s">
        <v>932</v>
      </c>
      <c r="S2" s="403"/>
      <c r="T2" s="403"/>
      <c r="U2" s="403"/>
      <c r="V2" s="36"/>
      <c r="W2" s="34"/>
    </row>
    <row r="3" spans="1:23" ht="26">
      <c r="A3" s="37" t="s">
        <v>933</v>
      </c>
      <c r="B3" s="38" t="s">
        <v>934</v>
      </c>
      <c r="C3" s="39" t="s">
        <v>935</v>
      </c>
      <c r="D3" s="400" t="s">
        <v>1106</v>
      </c>
      <c r="E3" s="401"/>
      <c r="F3" s="400" t="s">
        <v>1107</v>
      </c>
      <c r="G3" s="401"/>
      <c r="H3" s="400" t="s">
        <v>1108</v>
      </c>
      <c r="I3" s="401"/>
      <c r="J3" s="400" t="s">
        <v>723</v>
      </c>
      <c r="K3" s="401"/>
      <c r="L3" s="400" t="s">
        <v>936</v>
      </c>
      <c r="M3" s="401"/>
      <c r="N3" s="400" t="s">
        <v>937</v>
      </c>
      <c r="O3" s="401"/>
      <c r="P3" s="400" t="s">
        <v>938</v>
      </c>
      <c r="Q3" s="401"/>
      <c r="R3" s="404" t="s">
        <v>943</v>
      </c>
      <c r="S3" s="405"/>
      <c r="T3" s="404" t="s">
        <v>944</v>
      </c>
      <c r="U3" s="405"/>
      <c r="V3" s="400" t="s">
        <v>945</v>
      </c>
      <c r="W3" s="401"/>
    </row>
    <row r="4" spans="1:23" ht="13">
      <c r="A4" s="40" t="s">
        <v>946</v>
      </c>
      <c r="B4" s="40" t="s">
        <v>948</v>
      </c>
      <c r="C4" s="41">
        <v>3.1</v>
      </c>
      <c r="D4" s="42"/>
      <c r="E4" s="43"/>
      <c r="F4" s="42">
        <v>-20</v>
      </c>
      <c r="G4" s="43">
        <v>-1</v>
      </c>
      <c r="H4" s="42" t="s">
        <v>2849</v>
      </c>
      <c r="I4" s="43" t="s">
        <v>2849</v>
      </c>
      <c r="J4" s="42">
        <v>-20</v>
      </c>
      <c r="K4" s="43">
        <v>-1</v>
      </c>
      <c r="L4" s="42"/>
      <c r="M4" s="43"/>
      <c r="N4" s="42">
        <v>-20</v>
      </c>
      <c r="O4" s="43">
        <v>-1</v>
      </c>
      <c r="P4" s="42">
        <v>-5</v>
      </c>
      <c r="Q4" s="43">
        <v>-1</v>
      </c>
      <c r="R4" s="44"/>
      <c r="S4" s="45"/>
      <c r="T4" s="44"/>
      <c r="U4" s="45"/>
      <c r="V4" s="42"/>
      <c r="W4" s="43"/>
    </row>
    <row r="5" spans="1:23" ht="13">
      <c r="A5" s="46" t="s">
        <v>949</v>
      </c>
      <c r="B5" s="46" t="s">
        <v>950</v>
      </c>
      <c r="C5" s="47">
        <v>3.2</v>
      </c>
      <c r="D5" s="48"/>
      <c r="E5" s="49"/>
      <c r="F5" s="48"/>
      <c r="G5" s="49"/>
      <c r="H5" s="48"/>
      <c r="I5" s="49"/>
      <c r="J5" s="48">
        <v>1979</v>
      </c>
      <c r="K5" s="49">
        <v>2005</v>
      </c>
      <c r="L5" s="48"/>
      <c r="M5" s="49"/>
      <c r="N5" s="48">
        <v>1979</v>
      </c>
      <c r="O5" s="49">
        <v>2005</v>
      </c>
      <c r="P5" s="48"/>
      <c r="Q5" s="49"/>
      <c r="R5" s="48"/>
      <c r="S5" s="49"/>
      <c r="T5" s="48"/>
      <c r="U5" s="49"/>
      <c r="V5" s="48"/>
      <c r="W5" s="49"/>
    </row>
    <row r="6" spans="1:23" ht="13">
      <c r="A6" s="50" t="s">
        <v>951</v>
      </c>
      <c r="B6" s="50" t="s">
        <v>2824</v>
      </c>
      <c r="C6" s="51">
        <v>3.3</v>
      </c>
      <c r="D6" s="52">
        <v>1979</v>
      </c>
      <c r="E6" s="53">
        <v>2008</v>
      </c>
      <c r="F6" s="52">
        <v>1979</v>
      </c>
      <c r="G6" s="53">
        <v>2008</v>
      </c>
      <c r="H6" s="52">
        <v>1979</v>
      </c>
      <c r="I6" s="53">
        <v>2008</v>
      </c>
      <c r="J6" s="52">
        <v>1979</v>
      </c>
      <c r="K6" s="53">
        <v>2008</v>
      </c>
      <c r="L6" s="52">
        <v>2007</v>
      </c>
      <c r="M6" s="53">
        <v>2007</v>
      </c>
      <c r="N6" s="52">
        <v>1979</v>
      </c>
      <c r="O6" s="53">
        <v>2008</v>
      </c>
      <c r="P6" s="52">
        <v>1979</v>
      </c>
      <c r="Q6" s="53">
        <v>2008</v>
      </c>
      <c r="R6" s="52">
        <v>2007</v>
      </c>
      <c r="S6" s="53">
        <v>2007</v>
      </c>
      <c r="T6" s="52">
        <v>2007</v>
      </c>
      <c r="U6" s="53">
        <v>2007</v>
      </c>
      <c r="V6" s="52">
        <v>1979</v>
      </c>
      <c r="W6" s="53">
        <v>2008</v>
      </c>
    </row>
    <row r="7" spans="1:23" ht="13">
      <c r="A7" s="46" t="s">
        <v>952</v>
      </c>
      <c r="B7" s="46" t="s">
        <v>1120</v>
      </c>
      <c r="C7" s="47">
        <v>4.0999999999999996</v>
      </c>
      <c r="D7" s="48"/>
      <c r="E7" s="49"/>
      <c r="F7" s="48"/>
      <c r="G7" s="49"/>
      <c r="H7" s="48"/>
      <c r="I7" s="49"/>
      <c r="J7" s="48"/>
      <c r="K7" s="49"/>
      <c r="L7" s="48"/>
      <c r="M7" s="49"/>
      <c r="N7" s="48"/>
      <c r="O7" s="49"/>
      <c r="P7" s="48"/>
      <c r="Q7" s="49"/>
      <c r="R7" s="48"/>
      <c r="S7" s="49"/>
      <c r="T7" s="48"/>
      <c r="U7" s="49"/>
      <c r="V7" s="48"/>
      <c r="W7" s="49"/>
    </row>
    <row r="8" spans="1:23" ht="13">
      <c r="A8" s="50" t="s">
        <v>1121</v>
      </c>
      <c r="B8" s="50" t="s">
        <v>1126</v>
      </c>
      <c r="C8" s="51">
        <v>4.2</v>
      </c>
      <c r="D8" s="52"/>
      <c r="E8" s="53"/>
      <c r="F8" s="52"/>
      <c r="G8" s="53"/>
      <c r="H8" s="52"/>
      <c r="I8" s="53"/>
      <c r="J8" s="52"/>
      <c r="K8" s="53"/>
      <c r="L8" s="52"/>
      <c r="M8" s="53"/>
      <c r="N8" s="52"/>
      <c r="O8" s="53"/>
      <c r="P8" s="52"/>
      <c r="Q8" s="53"/>
      <c r="R8" s="52"/>
      <c r="S8" s="53"/>
      <c r="T8" s="52"/>
      <c r="U8" s="53"/>
      <c r="V8" s="52"/>
      <c r="W8" s="53"/>
    </row>
    <row r="9" spans="1:23" ht="13">
      <c r="A9" s="46" t="s">
        <v>962</v>
      </c>
      <c r="B9" s="46" t="s">
        <v>963</v>
      </c>
      <c r="C9" s="47" t="s">
        <v>964</v>
      </c>
      <c r="D9" s="48"/>
      <c r="E9" s="49"/>
      <c r="F9" s="48"/>
      <c r="G9" s="49"/>
      <c r="H9" s="48"/>
      <c r="I9" s="49"/>
      <c r="J9" s="48">
        <v>121</v>
      </c>
      <c r="K9" s="49">
        <v>140</v>
      </c>
      <c r="L9" s="48"/>
      <c r="M9" s="49"/>
      <c r="N9" s="48">
        <v>121</v>
      </c>
      <c r="O9" s="49">
        <v>140</v>
      </c>
      <c r="P9" s="48"/>
      <c r="Q9" s="49"/>
      <c r="R9" s="48"/>
      <c r="S9" s="49"/>
      <c r="T9" s="48"/>
      <c r="U9" s="49"/>
      <c r="V9" s="48"/>
      <c r="W9" s="49"/>
    </row>
    <row r="10" spans="1:23" ht="26">
      <c r="A10" s="50" t="s">
        <v>965</v>
      </c>
      <c r="B10" s="50" t="s">
        <v>1136</v>
      </c>
      <c r="C10" s="51" t="s">
        <v>1137</v>
      </c>
      <c r="D10" s="52"/>
      <c r="E10" s="53"/>
      <c r="F10" s="52"/>
      <c r="G10" s="53"/>
      <c r="H10" s="52"/>
      <c r="I10" s="53"/>
      <c r="J10" s="52">
        <v>232</v>
      </c>
      <c r="K10" s="53">
        <v>251</v>
      </c>
      <c r="L10" s="52"/>
      <c r="M10" s="53"/>
      <c r="N10" s="52">
        <v>232</v>
      </c>
      <c r="O10" s="53">
        <v>251</v>
      </c>
      <c r="P10" s="52"/>
      <c r="Q10" s="53"/>
      <c r="R10" s="52"/>
      <c r="S10" s="53"/>
      <c r="T10" s="52"/>
      <c r="U10" s="53"/>
      <c r="V10" s="52"/>
      <c r="W10" s="53"/>
    </row>
    <row r="11" spans="1:23" ht="13">
      <c r="A11" s="46" t="s">
        <v>986</v>
      </c>
      <c r="B11" s="46" t="s">
        <v>987</v>
      </c>
      <c r="C11" s="47" t="s">
        <v>988</v>
      </c>
      <c r="D11" s="48"/>
      <c r="E11" s="49"/>
      <c r="F11" s="48"/>
      <c r="G11" s="49"/>
      <c r="H11" s="48"/>
      <c r="I11" s="49"/>
      <c r="J11" s="48">
        <v>121</v>
      </c>
      <c r="K11" s="49">
        <v>140</v>
      </c>
      <c r="L11" s="48"/>
      <c r="M11" s="49"/>
      <c r="N11" s="48">
        <v>121</v>
      </c>
      <c r="O11" s="49">
        <v>140</v>
      </c>
      <c r="P11" s="48"/>
      <c r="Q11" s="49"/>
      <c r="R11" s="48"/>
      <c r="S11" s="49"/>
      <c r="T11" s="48"/>
      <c r="U11" s="49"/>
      <c r="V11" s="48"/>
      <c r="W11" s="49"/>
    </row>
    <row r="12" spans="1:23" ht="26">
      <c r="A12" s="50" t="s">
        <v>989</v>
      </c>
      <c r="B12" s="50" t="s">
        <v>562</v>
      </c>
      <c r="C12" s="51" t="s">
        <v>563</v>
      </c>
      <c r="D12" s="52"/>
      <c r="E12" s="53"/>
      <c r="F12" s="52"/>
      <c r="G12" s="53"/>
      <c r="H12" s="52"/>
      <c r="I12" s="53"/>
      <c r="J12" s="52">
        <v>232</v>
      </c>
      <c r="K12" s="53">
        <v>251</v>
      </c>
      <c r="L12" s="52"/>
      <c r="M12" s="53"/>
      <c r="N12" s="52">
        <v>232</v>
      </c>
      <c r="O12" s="53">
        <v>251</v>
      </c>
      <c r="P12" s="52"/>
      <c r="Q12" s="53"/>
      <c r="R12" s="52"/>
      <c r="S12" s="53"/>
      <c r="T12" s="52"/>
      <c r="U12" s="53"/>
      <c r="V12" s="52"/>
      <c r="W12" s="53"/>
    </row>
    <row r="13" spans="1:23" ht="26">
      <c r="A13" s="46" t="s">
        <v>564</v>
      </c>
      <c r="B13" s="46" t="s">
        <v>125</v>
      </c>
      <c r="C13" s="47">
        <v>6.1</v>
      </c>
      <c r="D13" s="54"/>
      <c r="E13" s="55"/>
      <c r="F13" s="54"/>
      <c r="G13" s="55"/>
      <c r="H13" s="54"/>
      <c r="I13" s="55"/>
      <c r="J13" s="54">
        <v>121</v>
      </c>
      <c r="K13" s="55">
        <v>140</v>
      </c>
      <c r="L13" s="54"/>
      <c r="M13" s="55"/>
      <c r="N13" s="54">
        <v>121</v>
      </c>
      <c r="O13" s="55">
        <v>140</v>
      </c>
      <c r="P13" s="54">
        <v>136</v>
      </c>
      <c r="Q13" s="55">
        <v>140</v>
      </c>
      <c r="R13" s="48"/>
      <c r="S13" s="49"/>
      <c r="T13" s="48"/>
      <c r="U13" s="49"/>
      <c r="V13" s="54"/>
      <c r="W13" s="55"/>
    </row>
    <row r="14" spans="1:23" ht="26">
      <c r="A14" s="50" t="s">
        <v>322</v>
      </c>
      <c r="B14" s="50" t="s">
        <v>323</v>
      </c>
      <c r="C14" s="51" t="s">
        <v>2940</v>
      </c>
      <c r="D14" s="52"/>
      <c r="E14" s="53"/>
      <c r="F14" s="52">
        <v>1</v>
      </c>
      <c r="G14" s="53">
        <v>30</v>
      </c>
      <c r="H14" s="52" t="s">
        <v>2849</v>
      </c>
      <c r="I14" s="53" t="s">
        <v>2849</v>
      </c>
      <c r="J14" s="52">
        <v>1</v>
      </c>
      <c r="K14" s="53">
        <v>30</v>
      </c>
      <c r="L14" s="52"/>
      <c r="M14" s="53"/>
      <c r="N14" s="52">
        <v>1</v>
      </c>
      <c r="O14" s="53">
        <v>30</v>
      </c>
      <c r="P14" s="52"/>
      <c r="Q14" s="53"/>
      <c r="R14" s="52"/>
      <c r="S14" s="53"/>
      <c r="T14" s="52"/>
      <c r="U14" s="53"/>
      <c r="V14" s="52"/>
      <c r="W14" s="53"/>
    </row>
    <row r="15" spans="1:23" ht="13">
      <c r="A15" s="46" t="s">
        <v>572</v>
      </c>
      <c r="B15" s="46" t="s">
        <v>573</v>
      </c>
      <c r="C15" s="47" t="s">
        <v>2942</v>
      </c>
      <c r="D15" s="48"/>
      <c r="E15" s="49"/>
      <c r="F15" s="48"/>
      <c r="G15" s="49"/>
      <c r="H15" s="48"/>
      <c r="I15" s="49"/>
      <c r="J15" s="48">
        <v>1</v>
      </c>
      <c r="K15" s="49">
        <v>30</v>
      </c>
      <c r="L15" s="48"/>
      <c r="M15" s="49"/>
      <c r="N15" s="48">
        <v>1</v>
      </c>
      <c r="O15" s="49">
        <v>30</v>
      </c>
      <c r="P15" s="48"/>
      <c r="Q15" s="49"/>
      <c r="R15" s="48"/>
      <c r="S15" s="49"/>
      <c r="T15" s="48"/>
      <c r="U15" s="49"/>
      <c r="V15" s="48"/>
      <c r="W15" s="49"/>
    </row>
    <row r="16" spans="1:23" ht="13">
      <c r="A16" s="50" t="s">
        <v>574</v>
      </c>
      <c r="B16" s="50" t="s">
        <v>577</v>
      </c>
      <c r="C16" s="51">
        <v>6.3</v>
      </c>
      <c r="D16" s="52"/>
      <c r="E16" s="53"/>
      <c r="F16" s="52"/>
      <c r="G16" s="53"/>
      <c r="H16" s="52"/>
      <c r="I16" s="53"/>
      <c r="J16" s="52">
        <v>131</v>
      </c>
      <c r="K16" s="53">
        <v>150</v>
      </c>
      <c r="L16" s="52"/>
      <c r="M16" s="53"/>
      <c r="N16" s="52">
        <v>131</v>
      </c>
      <c r="O16" s="53">
        <v>150</v>
      </c>
      <c r="P16" s="52">
        <v>146</v>
      </c>
      <c r="Q16" s="53">
        <v>150</v>
      </c>
      <c r="R16" s="52"/>
      <c r="S16" s="53"/>
      <c r="T16" s="52"/>
      <c r="U16" s="53"/>
      <c r="V16" s="52"/>
      <c r="W16" s="53"/>
    </row>
    <row r="17" spans="1:23" ht="26">
      <c r="A17" s="46" t="s">
        <v>574</v>
      </c>
      <c r="B17" s="46" t="s">
        <v>826</v>
      </c>
      <c r="C17" s="47" t="s">
        <v>2948</v>
      </c>
      <c r="D17" s="48"/>
      <c r="E17" s="49"/>
      <c r="F17" s="48"/>
      <c r="G17" s="49"/>
      <c r="H17" s="48"/>
      <c r="I17" s="49"/>
      <c r="J17" s="48">
        <v>1</v>
      </c>
      <c r="K17" s="49">
        <v>5</v>
      </c>
      <c r="L17" s="48"/>
      <c r="M17" s="49"/>
      <c r="N17" s="48">
        <v>1</v>
      </c>
      <c r="O17" s="49">
        <v>5</v>
      </c>
      <c r="P17" s="48"/>
      <c r="Q17" s="49"/>
      <c r="R17" s="48"/>
      <c r="S17" s="49"/>
      <c r="T17" s="48"/>
      <c r="U17" s="49"/>
      <c r="V17" s="48"/>
      <c r="W17" s="49"/>
    </row>
    <row r="18" spans="1:23" ht="13">
      <c r="A18" s="50" t="s">
        <v>595</v>
      </c>
      <c r="B18" s="50" t="s">
        <v>831</v>
      </c>
      <c r="C18" s="51">
        <v>6.4</v>
      </c>
      <c r="D18" s="52"/>
      <c r="E18" s="53"/>
      <c r="F18" s="52"/>
      <c r="G18" s="53"/>
      <c r="H18" s="52"/>
      <c r="I18" s="53"/>
      <c r="J18" s="52">
        <v>1</v>
      </c>
      <c r="K18" s="53">
        <v>30</v>
      </c>
      <c r="L18" s="52"/>
      <c r="M18" s="53"/>
      <c r="N18" s="52">
        <v>1</v>
      </c>
      <c r="O18" s="53">
        <v>30</v>
      </c>
      <c r="P18" s="52"/>
      <c r="Q18" s="53"/>
      <c r="R18" s="52"/>
      <c r="S18" s="53"/>
      <c r="T18" s="52"/>
      <c r="U18" s="53"/>
      <c r="V18" s="52"/>
      <c r="W18" s="53"/>
    </row>
    <row r="19" spans="1:23" ht="13">
      <c r="A19" s="46" t="s">
        <v>832</v>
      </c>
      <c r="B19" s="46" t="s">
        <v>833</v>
      </c>
      <c r="C19" s="47">
        <v>6.5</v>
      </c>
      <c r="D19" s="48">
        <v>1979</v>
      </c>
      <c r="E19" s="49">
        <v>2008</v>
      </c>
      <c r="F19" s="48" t="s">
        <v>2849</v>
      </c>
      <c r="G19" s="49" t="s">
        <v>2849</v>
      </c>
      <c r="H19" s="48" t="s">
        <v>2849</v>
      </c>
      <c r="I19" s="49" t="s">
        <v>2849</v>
      </c>
      <c r="J19" s="48">
        <v>1979</v>
      </c>
      <c r="K19" s="49">
        <v>2008</v>
      </c>
      <c r="L19" s="48">
        <v>2007</v>
      </c>
      <c r="M19" s="49">
        <v>2007</v>
      </c>
      <c r="N19" s="48">
        <v>1979</v>
      </c>
      <c r="O19" s="49">
        <v>2008</v>
      </c>
      <c r="P19" s="48">
        <v>1979</v>
      </c>
      <c r="Q19" s="49">
        <v>2008</v>
      </c>
      <c r="R19" s="48">
        <v>2007</v>
      </c>
      <c r="S19" s="49">
        <v>2007</v>
      </c>
      <c r="T19" s="48">
        <v>2007</v>
      </c>
      <c r="U19" s="49">
        <v>2007</v>
      </c>
      <c r="V19" s="48">
        <v>1979</v>
      </c>
      <c r="W19" s="49">
        <v>2008</v>
      </c>
    </row>
    <row r="20" spans="1:23" ht="26">
      <c r="A20" s="50" t="s">
        <v>834</v>
      </c>
      <c r="B20" s="50" t="s">
        <v>1019</v>
      </c>
      <c r="C20" s="51">
        <v>6.6</v>
      </c>
      <c r="D20" s="52">
        <v>1979</v>
      </c>
      <c r="E20" s="53">
        <v>2008</v>
      </c>
      <c r="F20" s="52" t="s">
        <v>2849</v>
      </c>
      <c r="G20" s="53" t="s">
        <v>2849</v>
      </c>
      <c r="H20" s="52" t="s">
        <v>2849</v>
      </c>
      <c r="I20" s="53" t="s">
        <v>2849</v>
      </c>
      <c r="J20" s="52">
        <v>1979</v>
      </c>
      <c r="K20" s="53">
        <v>2008</v>
      </c>
      <c r="L20" s="52">
        <v>2007</v>
      </c>
      <c r="M20" s="53">
        <v>2007</v>
      </c>
      <c r="N20" s="52">
        <v>1979</v>
      </c>
      <c r="O20" s="53">
        <v>2008</v>
      </c>
      <c r="P20" s="52">
        <v>1979</v>
      </c>
      <c r="Q20" s="53">
        <v>2008</v>
      </c>
      <c r="R20" s="52">
        <v>2007</v>
      </c>
      <c r="S20" s="53">
        <v>2007</v>
      </c>
      <c r="T20" s="52">
        <v>2007</v>
      </c>
      <c r="U20" s="53">
        <v>2007</v>
      </c>
      <c r="V20" s="52">
        <v>1979</v>
      </c>
      <c r="W20" s="53">
        <v>2008</v>
      </c>
    </row>
    <row r="21" spans="1:23" ht="13">
      <c r="A21" s="46" t="s">
        <v>600</v>
      </c>
      <c r="B21" s="46" t="s">
        <v>835</v>
      </c>
      <c r="C21" s="47" t="s">
        <v>3125</v>
      </c>
      <c r="D21" s="48">
        <v>1</v>
      </c>
      <c r="E21" s="49">
        <v>5</v>
      </c>
      <c r="F21" s="48">
        <v>1</v>
      </c>
      <c r="G21" s="49">
        <v>5</v>
      </c>
      <c r="H21" s="48">
        <v>1</v>
      </c>
      <c r="I21" s="49">
        <v>5</v>
      </c>
      <c r="J21" s="48">
        <v>1</v>
      </c>
      <c r="K21" s="49">
        <v>5</v>
      </c>
      <c r="L21" s="48"/>
      <c r="M21" s="49"/>
      <c r="N21" s="48">
        <v>1</v>
      </c>
      <c r="O21" s="49">
        <v>5</v>
      </c>
      <c r="P21" s="48">
        <v>1</v>
      </c>
      <c r="Q21" s="49">
        <v>5</v>
      </c>
      <c r="R21" s="48"/>
      <c r="S21" s="49"/>
      <c r="T21" s="48"/>
      <c r="U21" s="49"/>
      <c r="V21" s="48"/>
      <c r="W21" s="49"/>
    </row>
    <row r="22" spans="1:23" ht="13">
      <c r="A22" s="50" t="s">
        <v>836</v>
      </c>
      <c r="B22" s="50" t="s">
        <v>1025</v>
      </c>
      <c r="C22" s="51" t="s">
        <v>3127</v>
      </c>
      <c r="D22" s="52">
        <v>1</v>
      </c>
      <c r="E22" s="53">
        <v>5</v>
      </c>
      <c r="F22" s="56"/>
      <c r="G22" s="57"/>
      <c r="H22" s="56"/>
      <c r="I22" s="57"/>
      <c r="J22" s="52">
        <v>1</v>
      </c>
      <c r="K22" s="53">
        <v>5</v>
      </c>
      <c r="L22" s="52"/>
      <c r="M22" s="53"/>
      <c r="N22" s="52">
        <v>1</v>
      </c>
      <c r="O22" s="53">
        <v>5</v>
      </c>
      <c r="P22" s="52">
        <v>1</v>
      </c>
      <c r="Q22" s="53">
        <v>5</v>
      </c>
      <c r="R22" s="52"/>
      <c r="S22" s="53"/>
      <c r="T22" s="52"/>
      <c r="U22" s="53"/>
      <c r="V22" s="52"/>
      <c r="W22" s="53"/>
    </row>
    <row r="23" spans="1:23" ht="26">
      <c r="A23" s="46" t="s">
        <v>839</v>
      </c>
      <c r="B23" s="46" t="s">
        <v>624</v>
      </c>
      <c r="C23" s="47" t="s">
        <v>2926</v>
      </c>
      <c r="D23" s="48">
        <v>1</v>
      </c>
      <c r="E23" s="49">
        <v>5</v>
      </c>
      <c r="F23" s="48"/>
      <c r="G23" s="49"/>
      <c r="H23" s="48"/>
      <c r="I23" s="49"/>
      <c r="J23" s="48">
        <v>1</v>
      </c>
      <c r="K23" s="49">
        <v>5</v>
      </c>
      <c r="L23" s="48"/>
      <c r="M23" s="49"/>
      <c r="N23" s="48">
        <v>1</v>
      </c>
      <c r="O23" s="49">
        <v>5</v>
      </c>
      <c r="P23" s="48">
        <v>1</v>
      </c>
      <c r="Q23" s="49">
        <v>5</v>
      </c>
      <c r="R23" s="48"/>
      <c r="S23" s="49"/>
      <c r="T23" s="48"/>
      <c r="U23" s="49"/>
      <c r="V23" s="48"/>
      <c r="W23" s="49"/>
    </row>
    <row r="24" spans="1:23" ht="13">
      <c r="A24" s="50" t="s">
        <v>842</v>
      </c>
      <c r="B24" s="50" t="s">
        <v>843</v>
      </c>
      <c r="C24" s="51">
        <v>6.8</v>
      </c>
      <c r="D24" s="52">
        <v>1979</v>
      </c>
      <c r="E24" s="53">
        <v>2008</v>
      </c>
      <c r="F24" s="52" t="s">
        <v>2849</v>
      </c>
      <c r="G24" s="53" t="s">
        <v>2849</v>
      </c>
      <c r="H24" s="52" t="s">
        <v>2849</v>
      </c>
      <c r="I24" s="58" t="s">
        <v>2849</v>
      </c>
      <c r="J24" s="58">
        <v>1979</v>
      </c>
      <c r="K24" s="53">
        <v>2008</v>
      </c>
      <c r="L24" s="52">
        <v>2007</v>
      </c>
      <c r="M24" s="53">
        <v>2007</v>
      </c>
      <c r="N24" s="52">
        <v>1979</v>
      </c>
      <c r="O24" s="53">
        <v>2008</v>
      </c>
      <c r="P24" s="52">
        <v>1979</v>
      </c>
      <c r="Q24" s="53">
        <v>2008</v>
      </c>
      <c r="R24" s="52">
        <v>2007</v>
      </c>
      <c r="S24" s="53">
        <v>2007</v>
      </c>
      <c r="T24" s="52">
        <v>2007</v>
      </c>
      <c r="U24" s="53">
        <v>2007</v>
      </c>
      <c r="V24" s="52">
        <v>1979</v>
      </c>
      <c r="W24" s="53">
        <v>2008</v>
      </c>
    </row>
  </sheetData>
  <mergeCells count="12">
    <mergeCell ref="V3:W3"/>
    <mergeCell ref="A2:C2"/>
    <mergeCell ref="R2:U2"/>
    <mergeCell ref="D3:E3"/>
    <mergeCell ref="F3:G3"/>
    <mergeCell ref="H3:I3"/>
    <mergeCell ref="J3:K3"/>
    <mergeCell ref="L3:M3"/>
    <mergeCell ref="N3:O3"/>
    <mergeCell ref="P3:Q3"/>
    <mergeCell ref="R3:S3"/>
    <mergeCell ref="T3:U3"/>
  </mergeCells>
  <phoneticPr fontId="23" type="noConversion"/>
  <pageMargins left="0.25" right="0.25" top="0.25" bottom="0.25" header="0" footer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enableFormatConditionsCalculation="0">
    <pageSetUpPr fitToPage="1"/>
  </sheetPr>
  <dimension ref="A1:BN263"/>
  <sheetViews>
    <sheetView workbookViewId="0">
      <selection activeCell="AE3" sqref="AE3"/>
    </sheetView>
  </sheetViews>
  <sheetFormatPr baseColWidth="10" defaultColWidth="10.28515625" defaultRowHeight="13"/>
  <cols>
    <col min="1" max="1" width="3.7109375" style="249" bestFit="1" customWidth="1"/>
    <col min="2" max="2" width="3.85546875" style="249" customWidth="1"/>
    <col min="3" max="3" width="5.140625" style="249" bestFit="1" customWidth="1"/>
    <col min="4" max="4" width="4" style="249" bestFit="1" customWidth="1"/>
    <col min="5" max="5" width="31.28515625" style="249" bestFit="1" customWidth="1"/>
    <col min="6" max="6" width="11.42578125" style="249" bestFit="1" customWidth="1"/>
    <col min="7" max="7" width="14.85546875" style="249" bestFit="1" customWidth="1"/>
    <col min="8" max="8" width="9.5703125" style="249" bestFit="1" customWidth="1"/>
    <col min="9" max="9" width="5.42578125" style="249" bestFit="1" customWidth="1"/>
    <col min="10" max="11" width="4.42578125" style="249" customWidth="1"/>
    <col min="12" max="12" width="6" style="249" bestFit="1" customWidth="1"/>
    <col min="13" max="13" width="5.85546875" style="249" bestFit="1" customWidth="1"/>
    <col min="14" max="14" width="5.42578125" style="260" customWidth="1"/>
    <col min="15" max="15" width="4.7109375" style="249" bestFit="1" customWidth="1"/>
    <col min="16" max="16" width="7.140625" style="261" bestFit="1" customWidth="1"/>
    <col min="17" max="17" width="7.5703125" style="261" bestFit="1" customWidth="1"/>
    <col min="18" max="19" width="8.140625" style="261" bestFit="1" customWidth="1"/>
    <col min="20" max="20" width="8.85546875" style="261" bestFit="1" customWidth="1"/>
    <col min="21" max="21" width="8.5703125" style="261" bestFit="1" customWidth="1"/>
    <col min="22" max="22" width="8" style="261" bestFit="1" customWidth="1"/>
    <col min="23" max="23" width="8.85546875" style="261" bestFit="1" customWidth="1"/>
    <col min="24" max="24" width="5.85546875" style="261" customWidth="1"/>
    <col min="25" max="26" width="9.42578125" style="261" bestFit="1" customWidth="1"/>
    <col min="27" max="28" width="8.28515625" style="261" bestFit="1" customWidth="1"/>
    <col min="29" max="29" width="7" style="261" bestFit="1" customWidth="1"/>
    <col min="30" max="30" width="7.7109375" style="261" bestFit="1" customWidth="1"/>
    <col min="31" max="31" width="5.42578125" style="262" customWidth="1"/>
    <col min="32" max="32" width="4.85546875" style="262" bestFit="1" customWidth="1"/>
    <col min="33" max="34" width="4.7109375" style="262" bestFit="1" customWidth="1"/>
    <col min="35" max="37" width="5" style="262" bestFit="1" customWidth="1"/>
    <col min="38" max="39" width="5.140625" style="262" bestFit="1" customWidth="1"/>
    <col min="40" max="40" width="4.7109375" style="262" customWidth="1"/>
    <col min="41" max="41" width="3.85546875" style="262" bestFit="1" customWidth="1"/>
    <col min="42" max="42" width="4.7109375" style="262" customWidth="1"/>
    <col min="43" max="43" width="5.42578125" style="262" customWidth="1"/>
    <col min="44" max="44" width="4.7109375" style="262" customWidth="1"/>
    <col min="45" max="45" width="5.42578125" style="262" bestFit="1" customWidth="1"/>
    <col min="46" max="46" width="6.140625" style="262" bestFit="1" customWidth="1"/>
    <col min="47" max="47" width="5.42578125" style="262" customWidth="1"/>
    <col min="48" max="49" width="4.42578125" style="262" bestFit="1" customWidth="1"/>
    <col min="50" max="50" width="6.28515625" style="262" bestFit="1" customWidth="1"/>
    <col min="51" max="51" width="4.28515625" style="262" bestFit="1" customWidth="1"/>
    <col min="52" max="54" width="5.42578125" style="262" customWidth="1"/>
    <col min="55" max="57" width="5.5703125" style="262" customWidth="1"/>
    <col min="58" max="59" width="4.7109375" style="262" customWidth="1"/>
    <col min="60" max="60" width="5.42578125" style="262" customWidth="1"/>
    <col min="61" max="61" width="5.28515625" style="262" customWidth="1"/>
    <col min="62" max="62" width="6.28515625" style="262" customWidth="1"/>
    <col min="63" max="64" width="5.42578125" style="262" customWidth="1"/>
    <col min="65" max="66" width="6.28515625" style="262" bestFit="1" customWidth="1"/>
    <col min="67" max="16384" width="10.28515625" style="249"/>
  </cols>
  <sheetData>
    <row r="1" spans="1:66" s="242" customFormat="1">
      <c r="A1" s="239" t="str">
        <f>'Experiment list - Runs'!A1</f>
        <v>type</v>
      </c>
      <c r="B1" s="239" t="str">
        <f>'Experiment list - Runs'!B1</f>
        <v>C/T</v>
      </c>
      <c r="C1" s="239" t="str">
        <f>'Experiment list - Runs'!C1</f>
        <v>#</v>
      </c>
      <c r="D1" s="239" t="str">
        <f>'Experiment list - Runs'!D1</f>
        <v>ens#</v>
      </c>
      <c r="E1" s="239" t="str">
        <f>'Experiment list - Runs'!E1</f>
        <v>description</v>
      </c>
      <c r="F1" s="239" t="str">
        <f>'Experiment list - Runs'!F1</f>
        <v>CMIP5 name</v>
      </c>
      <c r="G1" s="239" t="str">
        <f>'Experiment list - Runs'!H1</f>
        <v>wg+SIC</v>
      </c>
      <c r="H1" s="239" t="str">
        <f>'Experiment list - Runs'!I1</f>
        <v>configuration</v>
      </c>
      <c r="I1" s="239" t="str">
        <f>'Experiment list - Runs'!J1</f>
        <v>site</v>
      </c>
      <c r="J1" s="239" t="str">
        <f>'Experiment list - Runs'!K1</f>
        <v>y0</v>
      </c>
      <c r="K1" s="239" t="str">
        <f>'Experiment list - Runs'!L1</f>
        <v>y1</v>
      </c>
      <c r="L1" s="239" t="str">
        <f>'Experiment list - Runs'!M1</f>
        <v>atm/lnd</v>
      </c>
      <c r="M1" s="239" t="str">
        <f>'Experiment list - Runs'!N1</f>
        <v>ocn/ice</v>
      </c>
      <c r="N1" s="240" t="str">
        <f>'Experiment list - Runs'!O1</f>
        <v>len</v>
      </c>
      <c r="O1" s="239" t="str">
        <f>'Experiment list - Runs'!P1</f>
        <v>count</v>
      </c>
      <c r="P1" s="241" t="s">
        <v>3035</v>
      </c>
      <c r="Q1" s="241" t="s">
        <v>845</v>
      </c>
      <c r="R1" s="241" t="s">
        <v>1032</v>
      </c>
      <c r="S1" s="241" t="s">
        <v>1033</v>
      </c>
      <c r="T1" s="241" t="s">
        <v>1034</v>
      </c>
      <c r="U1" s="241" t="s">
        <v>857</v>
      </c>
      <c r="V1" s="241" t="s">
        <v>858</v>
      </c>
      <c r="W1" s="241" t="s">
        <v>859</v>
      </c>
      <c r="X1" s="241" t="s">
        <v>860</v>
      </c>
      <c r="Y1" s="241" t="s">
        <v>861</v>
      </c>
      <c r="Z1" s="241" t="s">
        <v>862</v>
      </c>
      <c r="AA1" s="241" t="s">
        <v>650</v>
      </c>
      <c r="AB1" s="241" t="s">
        <v>864</v>
      </c>
      <c r="AC1" s="241" t="s">
        <v>865</v>
      </c>
      <c r="AD1" s="241" t="s">
        <v>866</v>
      </c>
      <c r="AE1" s="241" t="s">
        <v>2965</v>
      </c>
      <c r="AF1" s="241" t="s">
        <v>2965</v>
      </c>
      <c r="AG1" s="241" t="s">
        <v>3055</v>
      </c>
      <c r="AH1" s="241" t="s">
        <v>3055</v>
      </c>
      <c r="AI1" s="241" t="s">
        <v>2109</v>
      </c>
      <c r="AJ1" s="241" t="s">
        <v>2109</v>
      </c>
      <c r="AK1" s="241" t="s">
        <v>2109</v>
      </c>
      <c r="AL1" s="241" t="s">
        <v>2381</v>
      </c>
      <c r="AM1" s="241" t="s">
        <v>2381</v>
      </c>
      <c r="AN1" s="241" t="s">
        <v>3048</v>
      </c>
      <c r="AO1" s="241" t="s">
        <v>3048</v>
      </c>
      <c r="AP1" s="241" t="s">
        <v>3048</v>
      </c>
      <c r="AQ1" s="241" t="s">
        <v>2879</v>
      </c>
      <c r="AR1" s="241" t="s">
        <v>2966</v>
      </c>
      <c r="AS1" s="241" t="s">
        <v>863</v>
      </c>
      <c r="AT1" s="241" t="s">
        <v>867</v>
      </c>
      <c r="AU1" s="241" t="s">
        <v>3069</v>
      </c>
      <c r="AV1" s="241" t="s">
        <v>2916</v>
      </c>
      <c r="AW1" s="241" t="s">
        <v>2916</v>
      </c>
      <c r="AX1" s="241" t="s">
        <v>3056</v>
      </c>
      <c r="AY1" s="241" t="s">
        <v>2079</v>
      </c>
      <c r="AZ1" s="241" t="s">
        <v>2918</v>
      </c>
      <c r="BA1" s="241" t="s">
        <v>2918</v>
      </c>
      <c r="BB1" s="241" t="s">
        <v>2918</v>
      </c>
      <c r="BC1" s="241" t="s">
        <v>2839</v>
      </c>
      <c r="BD1" s="241" t="s">
        <v>2839</v>
      </c>
      <c r="BE1" s="241" t="s">
        <v>2839</v>
      </c>
      <c r="BF1" s="241" t="s">
        <v>1670</v>
      </c>
      <c r="BG1" s="241" t="s">
        <v>1670</v>
      </c>
      <c r="BH1" s="241" t="s">
        <v>1670</v>
      </c>
      <c r="BI1" s="241" t="s">
        <v>868</v>
      </c>
      <c r="BJ1" s="241" t="s">
        <v>869</v>
      </c>
      <c r="BK1" s="241" t="s">
        <v>869</v>
      </c>
      <c r="BL1" s="241" t="s">
        <v>869</v>
      </c>
      <c r="BM1" s="241" t="s">
        <v>869</v>
      </c>
      <c r="BN1" s="241" t="s">
        <v>870</v>
      </c>
    </row>
    <row r="2" spans="1:66" s="242" customFormat="1">
      <c r="A2" s="239"/>
      <c r="B2" s="239"/>
      <c r="C2" s="239"/>
      <c r="D2" s="239"/>
      <c r="E2" s="239"/>
      <c r="F2" s="239"/>
      <c r="G2" s="239"/>
      <c r="H2" s="239"/>
      <c r="I2" s="239"/>
      <c r="J2" s="239"/>
      <c r="K2" s="239"/>
      <c r="L2" s="239"/>
      <c r="M2" s="239"/>
      <c r="N2" s="240"/>
      <c r="O2" s="239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3">
        <v>1</v>
      </c>
      <c r="AF2" s="243">
        <v>2</v>
      </c>
      <c r="AG2" s="243">
        <v>1</v>
      </c>
      <c r="AH2" s="243">
        <v>2</v>
      </c>
      <c r="AI2" s="243">
        <v>1</v>
      </c>
      <c r="AJ2" s="243">
        <v>2</v>
      </c>
      <c r="AK2" s="243">
        <v>3</v>
      </c>
      <c r="AL2" s="243">
        <v>1</v>
      </c>
      <c r="AM2" s="243">
        <v>2</v>
      </c>
      <c r="AN2" s="243">
        <v>1</v>
      </c>
      <c r="AO2" s="243">
        <v>2</v>
      </c>
      <c r="AP2" s="243">
        <v>3</v>
      </c>
      <c r="AQ2" s="243">
        <v>1</v>
      </c>
      <c r="AR2" s="243">
        <v>1</v>
      </c>
      <c r="AS2" s="243">
        <v>1</v>
      </c>
      <c r="AT2" s="243">
        <v>1</v>
      </c>
      <c r="AU2" s="243">
        <v>1</v>
      </c>
      <c r="AV2" s="243">
        <v>1</v>
      </c>
      <c r="AW2" s="243">
        <v>2</v>
      </c>
      <c r="AX2" s="243">
        <v>1</v>
      </c>
      <c r="AY2" s="243">
        <v>1</v>
      </c>
      <c r="AZ2" s="243">
        <v>1</v>
      </c>
      <c r="BA2" s="243">
        <v>2</v>
      </c>
      <c r="BB2" s="243">
        <v>3</v>
      </c>
      <c r="BC2" s="243">
        <v>1</v>
      </c>
      <c r="BD2" s="243">
        <v>2</v>
      </c>
      <c r="BE2" s="243">
        <v>3</v>
      </c>
      <c r="BF2" s="243">
        <v>1</v>
      </c>
      <c r="BG2" s="243">
        <v>2</v>
      </c>
      <c r="BH2" s="243">
        <v>3</v>
      </c>
      <c r="BI2" s="243">
        <v>3</v>
      </c>
      <c r="BJ2" s="241">
        <v>1</v>
      </c>
      <c r="BK2" s="241">
        <v>2</v>
      </c>
      <c r="BL2" s="241">
        <v>3</v>
      </c>
      <c r="BM2" s="241" t="s">
        <v>3036</v>
      </c>
      <c r="BN2" s="241" t="s">
        <v>3041</v>
      </c>
    </row>
    <row r="3" spans="1:66">
      <c r="A3" s="244" t="str">
        <f>'Experiment list - Runs'!A2</f>
        <v>DP</v>
      </c>
      <c r="B3" s="244" t="str">
        <f>'Experiment list - Runs'!B2</f>
        <v>core</v>
      </c>
      <c r="C3" s="244" t="str">
        <f>'Experiment list - Runs'!C2</f>
        <v>1.1</v>
      </c>
      <c r="D3" s="244">
        <f>'Experiment list - Runs'!D2</f>
        <v>1</v>
      </c>
      <c r="E3" s="245" t="str">
        <f>'Experiment list - Runs'!E2</f>
        <v>10 year initialized hindcasts &amp; predictions</v>
      </c>
      <c r="F3" s="245" t="str">
        <f>'Experiment list - Runs'!F2</f>
        <v>decadal-XXXX</v>
      </c>
      <c r="G3" s="244" t="str">
        <f>'Experiment list - Runs'!H2</f>
        <v>CVWG/Tribbia</v>
      </c>
      <c r="H3" s="244" t="str">
        <f>'Experiment list - Runs'!I2</f>
        <v>0.5x1CN</v>
      </c>
      <c r="I3" s="244" t="str">
        <f>'Experiment list - Runs'!J2</f>
        <v>ORNL</v>
      </c>
      <c r="J3" s="244">
        <f>'Experiment list - Runs'!K2</f>
        <v>1960</v>
      </c>
      <c r="K3" s="244">
        <f>'Experiment list - Runs'!L2</f>
        <v>1970</v>
      </c>
      <c r="L3" s="244" t="str">
        <f>'Experiment list - Runs'!M2</f>
        <v>0.5</v>
      </c>
      <c r="M3" s="244">
        <f>'Experiment list - Runs'!N2</f>
        <v>1</v>
      </c>
      <c r="N3" s="246">
        <f>'Experiment list - Runs'!O2</f>
        <v>10</v>
      </c>
      <c r="O3" s="247">
        <f>'Experiment list - Runs'!P2</f>
        <v>1</v>
      </c>
      <c r="P3" s="248">
        <f>$N3</f>
        <v>10</v>
      </c>
      <c r="Q3" s="248">
        <v>0</v>
      </c>
      <c r="R3" s="248">
        <v>0</v>
      </c>
      <c r="S3" s="248">
        <v>0</v>
      </c>
      <c r="T3" s="248">
        <f>$N3</f>
        <v>10</v>
      </c>
      <c r="U3" s="248">
        <f>$N3</f>
        <v>10</v>
      </c>
      <c r="V3" s="248">
        <f>($K3-$J3)</f>
        <v>10</v>
      </c>
      <c r="W3" s="248">
        <f>($K3-$J3)</f>
        <v>10</v>
      </c>
      <c r="X3" s="248">
        <f>($K3-$J3)</f>
        <v>10</v>
      </c>
      <c r="Y3" s="248">
        <v>0</v>
      </c>
      <c r="Z3" s="248">
        <v>0</v>
      </c>
      <c r="AA3" s="248">
        <v>0</v>
      </c>
      <c r="AB3" s="248">
        <v>0</v>
      </c>
      <c r="AC3" s="248">
        <v>0</v>
      </c>
      <c r="AD3" s="248">
        <v>0</v>
      </c>
      <c r="AE3" s="248">
        <f>(SUMIFS('CMIP5 AL fields'!$N:$N,'CMIP5 AL fields'!$D:$D,AE$1,'CMIP5 AL fields'!$A:$A,AE$2)*$P3)/1000</f>
        <v>39.813120480000066</v>
      </c>
      <c r="AF3" s="248">
        <f>(SUMIFS('CMIP5 AL fields'!$N:$N,'CMIP5 AL fields'!$D:$D,AF$1,'CMIP5 AL fields'!$A:$A,AF$2)*$P3)/1000</f>
        <v>0.10616832000000001</v>
      </c>
      <c r="AG3" s="248">
        <f>(SUMIFS('CMIP5 AL fields'!$N:$N,'CMIP5 AL fields'!$D:$D,AG$1,'CMIP5 AL fields'!$A:$A,AG$2)*$P3)/1000</f>
        <v>3.6097228799999974</v>
      </c>
      <c r="AH3" s="248">
        <f>(SUMIFS('CMIP5 AL fields'!$N:$N,'CMIP5 AL fields'!$D:$D,AH$1,'CMIP5 AL fields'!$A:$A,AH$2)*$P3)/1000</f>
        <v>2.6542079999999988</v>
      </c>
      <c r="AI3" s="248">
        <f>(SUMIFS('CMIP5 AL fields'!$N:$N,'CMIP5 AL fields'!$D:$D,AI$1,'CMIP5 AL fields'!$A:$A,AI$2)*$P3)/1000</f>
        <v>1.0616832000000003</v>
      </c>
      <c r="AJ3" s="248">
        <f>(SUMIFS('CMIP5 AL fields'!$N:$N,'CMIP5 AL fields'!$D:$D,AJ$1,'CMIP5 AL fields'!$A:$A,AJ$2)*$P3)/1000</f>
        <v>0.42467328000000004</v>
      </c>
      <c r="AK3" s="248">
        <f>(SUMIFS('CMIP5 AL fields'!$N:$N,'CMIP5 AL fields'!$D:$D,AK$1,'CMIP5 AL fields'!$A:$A,AK$2)*$P3)/1000</f>
        <v>0.74317823999999999</v>
      </c>
      <c r="AL3" s="248">
        <f>(SUMIFS('CMIP5 AL fields'!$N:$N,'CMIP5 AL fields'!$D:$D,AL$1,'CMIP5 AL fields'!$A:$A,AL$2)*$P3)/1000</f>
        <v>0</v>
      </c>
      <c r="AM3" s="248">
        <f>(SUMIFS('CMIP5 AL fields'!$N:$N,'CMIP5 AL fields'!$D:$D,AM$1,'CMIP5 AL fields'!$A:$A,AM$2)*$P3)/1000</f>
        <v>0</v>
      </c>
      <c r="AN3" s="248">
        <f>((SUMIFS('CMIP5 AL fields'!$N:$N,'CMIP5 AL fields'!$D:$D,AN$1&amp;"2d",'CMIP5 AL fields'!$A:$A,AN$2)*$R3)/1000)+((SUMIFS('CMIP5 AL fields'!$N:$N,'CMIP5 AL fields'!$D:$D,AN$1&amp;"3d",'CMIP5 AL fields'!$A:$A,AN$2)*$S3)/1000)</f>
        <v>0</v>
      </c>
      <c r="AO3" s="248">
        <f>((SUMIFS('CMIP5 AL fields'!$N:$N,'CMIP5 AL fields'!$D:$D,AO$1&amp;"2d",'CMIP5 AL fields'!$A:$A,AO$2)*$R3)/1000)+((SUMIFS('CMIP5 AL fields'!$N:$N,'CMIP5 AL fields'!$D:$D,AO$1&amp;"3d",'CMIP5 AL fields'!$A:$A,AO$2)*$S3)/1000)</f>
        <v>0</v>
      </c>
      <c r="AP3" s="248">
        <f>((SUMIFS('CMIP5 AL fields'!$N:$N,'CMIP5 AL fields'!$D:$D,AP$1&amp;"2d",'CMIP5 AL fields'!$A:$A,AP$2)*$R3)/1000)+((SUMIFS('CMIP5 AL fields'!$N:$N,'CMIP5 AL fields'!$D:$D,AP$1&amp;"3d",'CMIP5 AL fields'!$A:$A,AP$2)*$S3)/1000)</f>
        <v>0</v>
      </c>
      <c r="AQ3" s="248">
        <f>((SUMIFS('CMIP5 AL fields'!$N:$N,'CMIP5 AL fields'!$D:$D,AQ$1&amp;"_ALLt",'CMIP5 AL fields'!$A:$A,AQ$2)*$T3)/1000)+((SUMIFS('CMIP5 AL fields'!$N:$N,'CMIP5 AL fields'!$D:$D,AQ$1&amp;"_subt",'CMIP5 AL fields'!$A:$A,AQ$2)*$U3)/1000)</f>
        <v>206.67432959999991</v>
      </c>
      <c r="AR3" s="248">
        <f>((SUMIFS('CMIP5 AL fields'!$N:$N,'CMIP5 AL fields'!$D:$D,AR$1&amp;"2d",'CMIP5 AL fields'!$A:$A,AR$2)*$AA3)/1000)+((SUMIFS('CMIP5 AL fields'!$N:$N,'CMIP5 AL fields'!$D:$D,AR$1&amp;"3d",'CMIP5 AL fields'!$A:$A,AR$2)*$AB3)/1000)</f>
        <v>0</v>
      </c>
      <c r="AS3" s="248">
        <f>(SUMIFS('CMIP5 AL fields'!$N:$N,'CMIP5 AL fields'!$D:$D,AS$1,'CMIP5 AL fields'!$A:$A,AS$2)*$V3)/1000</f>
        <v>1666.3117823999999</v>
      </c>
      <c r="AT3" s="248">
        <f>(SUMIFS('CMIP5 AL fields'!$N:$N,'CMIP5 AL fields'!$D:$D,AT$1,'CMIP5 AL fields'!$A:$A,AT$2)*$W3)/1000</f>
        <v>129.17145600000001</v>
      </c>
      <c r="AU3" s="248">
        <f>(SUMIFS('CMIP5 AL fields'!$N:$N,'CMIP5 AL fields'!$D:$D,AU$1,'CMIP5 AL fields'!$A:$A,AU$2)*$X3)/1000</f>
        <v>568.35440640000013</v>
      </c>
      <c r="AV3" s="248">
        <f>(SUMIFS('CMIP5 AL fields'!$N:$N,'CMIP5 AL fields'!$D:$D,AV$1,'CMIP5 AL fields'!$A:$A,AV$2)*AC3)/1000</f>
        <v>0</v>
      </c>
      <c r="AW3" s="248">
        <f>(SUMIFS('CMIP5 AL fields'!$N:$N,'CMIP5 AL fields'!$D:$D,AW$1,'CMIP5 AL fields'!$A:$A,AW$2)*AD3)/1000</f>
        <v>0</v>
      </c>
      <c r="AX3" s="248">
        <f>(SUMIFS('CMIP5 AL fields'!$N:$N,'CMIP5 AL fields'!$D:$D,AX$1,'CMIP5 AL fields'!$A:$A,AX$2)*AD3)/1000</f>
        <v>0</v>
      </c>
      <c r="AY3" s="248">
        <v>0</v>
      </c>
      <c r="AZ3" s="248">
        <f>(SUMIFS('CMIP5 OI fields'!$M:$M,'CMIP5 OI fields'!$D:$D,AZ$1,'CMIP5 OI fields'!$A:$A,AZ$2)*$P3)/1000</f>
        <v>32.617270080000004</v>
      </c>
      <c r="BA3" s="248">
        <f>(SUMIFS('CMIP5 OI fields'!$M:$M,'CMIP5 OI fields'!$D:$D,BA$1,'CMIP5 OI fields'!$A:$A,BA$2)*$P3)/1000</f>
        <v>22.7681352</v>
      </c>
      <c r="BB3" s="248">
        <f>(SUMIFS('CMIP5 OI fields'!$M:$M,'CMIP5 OI fields'!$D:$D,BB$1,'CMIP5 OI fields'!$A:$A,BB$2)*$P3)/1000</f>
        <v>12.885811199999996</v>
      </c>
      <c r="BC3" s="248">
        <f>(SUMIFS('CMIP5 OI fields'!$M:$M,'CMIP5 OI fields'!$D:$D,BC$1,'CMIP5 OI fields'!$A:$A,BC$2)*$P3)/1000</f>
        <v>1.2976127999999998</v>
      </c>
      <c r="BD3" s="248">
        <f>(SUMIFS('CMIP5 OI fields'!$M:$M,'CMIP5 OI fields'!$D:$D,BD$1,'CMIP5 OI fields'!$A:$A,BD$2)*$P3)/1000</f>
        <v>1.0616832000000003</v>
      </c>
      <c r="BE3" s="248">
        <f>(SUMIFS('CMIP5 OI fields'!$M:$M,'CMIP5 OI fields'!$D:$D,BE$1,'CMIP5 OI fields'!$A:$A,BE$2)*$P3)/1000</f>
        <v>0.11796480000000001</v>
      </c>
      <c r="BF3" s="248">
        <f>(SUMIFS('CMIP5 OI fields'!$M:$M,'CMIP5 OI fields'!$D:$D,BF$1,'CMIP5 OI fields'!$A:$A,BF$2)*$P3)/1000</f>
        <v>2.6542079999999997</v>
      </c>
      <c r="BG3" s="248">
        <f>(SUMIFS('CMIP5 OI fields'!$M:$M,'CMIP5 OI fields'!$D:$D,BG$1,'CMIP5 OI fields'!$A:$A,BG$2)*$P3)/1000</f>
        <v>2.0643839999999996</v>
      </c>
      <c r="BH3" s="248">
        <f>(SUMIFS('CMIP5 OI fields'!$M:$M,'CMIP5 OI fields'!$D:$D,BH$1,'CMIP5 OI fields'!$A:$A,BH$2)*$P3)/1000</f>
        <v>12.091392000000003</v>
      </c>
      <c r="BI3" s="248">
        <f>(SUMIFS('CMIP5 OI fields'!$M:$M,'CMIP5 OI fields'!$D:$D,BI$1,'CMIP5 OI fields'!$A:$A,BI$2)*$Q3)/1000</f>
        <v>0</v>
      </c>
      <c r="BJ3" s="246">
        <f t="shared" ref="BJ3:BL22" si="0">SUMIF($AE$2:$BI$2,BJ$2,$AE3:$BI3)</f>
        <v>2651.5655918399998</v>
      </c>
      <c r="BK3" s="246">
        <f t="shared" si="0"/>
        <v>29.079252</v>
      </c>
      <c r="BL3" s="246">
        <f t="shared" si="0"/>
        <v>25.83834624</v>
      </c>
      <c r="BM3" s="246">
        <f t="shared" ref="BM3:BM66" si="1">SUM(BJ3:BK3)</f>
        <v>2680.6448438399998</v>
      </c>
      <c r="BN3" s="246">
        <f t="shared" ref="BN3:BN66" si="2">SUM(BJ3:BL3)</f>
        <v>2706.48319008</v>
      </c>
    </row>
    <row r="4" spans="1:66">
      <c r="A4" s="244" t="str">
        <f>'Experiment list - Runs'!A3</f>
        <v>DP</v>
      </c>
      <c r="B4" s="244" t="str">
        <f>'Experiment list - Runs'!B3</f>
        <v>core</v>
      </c>
      <c r="C4" s="244" t="str">
        <f>'Experiment list - Runs'!C3</f>
        <v>1.1</v>
      </c>
      <c r="D4" s="244">
        <f>'Experiment list - Runs'!D3</f>
        <v>2</v>
      </c>
      <c r="E4" s="245" t="str">
        <f>'Experiment list - Runs'!E3</f>
        <v>10 year initialized hindcasts &amp; predictions</v>
      </c>
      <c r="F4" s="245" t="str">
        <f>'Experiment list - Runs'!F3</f>
        <v>decadal-XXXX</v>
      </c>
      <c r="G4" s="244" t="str">
        <f>'Experiment list - Runs'!H3</f>
        <v>CVWG/Tribbia</v>
      </c>
      <c r="H4" s="244" t="str">
        <f>'Experiment list - Runs'!I3</f>
        <v>0.5x1CN</v>
      </c>
      <c r="I4" s="244" t="str">
        <f>'Experiment list - Runs'!J3</f>
        <v>ORNL</v>
      </c>
      <c r="J4" s="244">
        <f>'Experiment list - Runs'!K3</f>
        <v>1960</v>
      </c>
      <c r="K4" s="244">
        <f>'Experiment list - Runs'!L3</f>
        <v>1970</v>
      </c>
      <c r="L4" s="244" t="str">
        <f>'Experiment list - Runs'!M3</f>
        <v>0.5</v>
      </c>
      <c r="M4" s="244">
        <f>'Experiment list - Runs'!N3</f>
        <v>1</v>
      </c>
      <c r="N4" s="246">
        <f>'Experiment list - Runs'!O3</f>
        <v>10</v>
      </c>
      <c r="O4" s="247">
        <f>'Experiment list - Runs'!P3</f>
        <v>2</v>
      </c>
      <c r="P4" s="248">
        <f t="shared" ref="P4:P67" si="3">$N4</f>
        <v>10</v>
      </c>
      <c r="Q4" s="248">
        <v>0</v>
      </c>
      <c r="R4" s="248">
        <v>0</v>
      </c>
      <c r="S4" s="248">
        <v>0</v>
      </c>
      <c r="T4" s="248">
        <f t="shared" ref="T4:T67" si="4">$N4</f>
        <v>10</v>
      </c>
      <c r="U4" s="248">
        <v>0</v>
      </c>
      <c r="V4" s="248">
        <v>0</v>
      </c>
      <c r="W4" s="248">
        <v>0</v>
      </c>
      <c r="X4" s="248">
        <v>0</v>
      </c>
      <c r="Y4" s="248">
        <v>0</v>
      </c>
      <c r="Z4" s="248">
        <v>0</v>
      </c>
      <c r="AA4" s="248">
        <v>0</v>
      </c>
      <c r="AB4" s="248">
        <v>0</v>
      </c>
      <c r="AC4" s="248">
        <v>0</v>
      </c>
      <c r="AD4" s="248">
        <v>0</v>
      </c>
      <c r="AE4" s="248">
        <f>(SUMIFS('CMIP5 AL fields'!$N:$N,'CMIP5 AL fields'!$D:$D,AE$1,'CMIP5 AL fields'!$A:$A,AE$2)*$P4)/1000</f>
        <v>39.813120480000066</v>
      </c>
      <c r="AF4" s="248">
        <f>(SUMIFS('CMIP5 AL fields'!$N:$N,'CMIP5 AL fields'!$D:$D,AF$1,'CMIP5 AL fields'!$A:$A,AF$2)*$P4)/1000</f>
        <v>0.10616832000000001</v>
      </c>
      <c r="AG4" s="248">
        <f>(SUMIFS('CMIP5 AL fields'!$N:$N,'CMIP5 AL fields'!$D:$D,AG$1,'CMIP5 AL fields'!$A:$A,AG$2)*$P4)/1000</f>
        <v>3.6097228799999974</v>
      </c>
      <c r="AH4" s="248">
        <f>(SUMIFS('CMIP5 AL fields'!$N:$N,'CMIP5 AL fields'!$D:$D,AH$1,'CMIP5 AL fields'!$A:$A,AH$2)*$P4)/1000</f>
        <v>2.6542079999999988</v>
      </c>
      <c r="AI4" s="248">
        <f>(SUMIFS('CMIP5 AL fields'!$N:$N,'CMIP5 AL fields'!$D:$D,AI$1,'CMIP5 AL fields'!$A:$A,AI$2)*$P4)/1000</f>
        <v>1.0616832000000003</v>
      </c>
      <c r="AJ4" s="248">
        <f>(SUMIFS('CMIP5 AL fields'!$N:$N,'CMIP5 AL fields'!$D:$D,AJ$1,'CMIP5 AL fields'!$A:$A,AJ$2)*$P4)/1000</f>
        <v>0.42467328000000004</v>
      </c>
      <c r="AK4" s="248">
        <f>(SUMIFS('CMIP5 AL fields'!$N:$N,'CMIP5 AL fields'!$D:$D,AK$1,'CMIP5 AL fields'!$A:$A,AK$2)*$P4)/1000</f>
        <v>0.74317823999999999</v>
      </c>
      <c r="AL4" s="248">
        <f>(SUMIFS('CMIP5 AL fields'!$N:$N,'CMIP5 AL fields'!$D:$D,AL$1,'CMIP5 AL fields'!$A:$A,AL$2)*$P4)/1000</f>
        <v>0</v>
      </c>
      <c r="AM4" s="248">
        <f>(SUMIFS('CMIP5 AL fields'!$N:$N,'CMIP5 AL fields'!$D:$D,AM$1,'CMIP5 AL fields'!$A:$A,AM$2)*$P4)/1000</f>
        <v>0</v>
      </c>
      <c r="AN4" s="248">
        <f>((SUMIFS('CMIP5 AL fields'!$N:$N,'CMIP5 AL fields'!$D:$D,AN$1&amp;"2d",'CMIP5 AL fields'!$A:$A,AN$2)*$R4)/1000)+((SUMIFS('CMIP5 AL fields'!$N:$N,'CMIP5 AL fields'!$D:$D,AN$1&amp;"3d",'CMIP5 AL fields'!$A:$A,AN$2)*$S4)/1000)</f>
        <v>0</v>
      </c>
      <c r="AO4" s="248">
        <f>((SUMIFS('CMIP5 AL fields'!$N:$N,'CMIP5 AL fields'!$D:$D,AO$1&amp;"2d",'CMIP5 AL fields'!$A:$A,AO$2)*$R4)/1000)+((SUMIFS('CMIP5 AL fields'!$N:$N,'CMIP5 AL fields'!$D:$D,AO$1&amp;"3d",'CMIP5 AL fields'!$A:$A,AO$2)*$S4)/1000)</f>
        <v>0</v>
      </c>
      <c r="AP4" s="248">
        <f>((SUMIFS('CMIP5 AL fields'!$N:$N,'CMIP5 AL fields'!$D:$D,AP$1&amp;"2d",'CMIP5 AL fields'!$A:$A,AP$2)*$R4)/1000)+((SUMIFS('CMIP5 AL fields'!$N:$N,'CMIP5 AL fields'!$D:$D,AP$1&amp;"3d",'CMIP5 AL fields'!$A:$A,AP$2)*$S4)/1000)</f>
        <v>0</v>
      </c>
      <c r="AQ4" s="248">
        <f>((SUMIFS('CMIP5 AL fields'!$N:$N,'CMIP5 AL fields'!$D:$D,AQ$1&amp;"_ALLt",'CMIP5 AL fields'!$A:$A,AQ$2)*$T4)/1000)+((SUMIFS('CMIP5 AL fields'!$N:$N,'CMIP5 AL fields'!$D:$D,AQ$1&amp;"_subt",'CMIP5 AL fields'!$A:$A,AQ$2)*$U4)/1000)</f>
        <v>22.605004800000003</v>
      </c>
      <c r="AR4" s="248">
        <f>((SUMIFS('CMIP5 AL fields'!$N:$N,'CMIP5 AL fields'!$D:$D,AR$1&amp;"2d",'CMIP5 AL fields'!$A:$A,AR$2)*$AA4)/1000)+((SUMIFS('CMIP5 AL fields'!$N:$N,'CMIP5 AL fields'!$D:$D,AR$1&amp;"3d",'CMIP5 AL fields'!$A:$A,AR$2)*$AB4)/1000)</f>
        <v>0</v>
      </c>
      <c r="AS4" s="248">
        <f>(SUMIFS('CMIP5 AL fields'!$N:$N,'CMIP5 AL fields'!$D:$D,AS$1,'CMIP5 AL fields'!$A:$A,AS$2)*$V4)/1000</f>
        <v>0</v>
      </c>
      <c r="AT4" s="248">
        <f>(SUMIFS('CMIP5 AL fields'!$N:$N,'CMIP5 AL fields'!$D:$D,AT$1,'CMIP5 AL fields'!$A:$A,AT$2)*$W4)/1000</f>
        <v>0</v>
      </c>
      <c r="AU4" s="248">
        <f>(SUMIFS('CMIP5 AL fields'!$N:$N,'CMIP5 AL fields'!$D:$D,AU$1,'CMIP5 AL fields'!$A:$A,AU$2)*$X4)/1000</f>
        <v>0</v>
      </c>
      <c r="AV4" s="248">
        <f>(SUMIFS('CMIP5 AL fields'!$N:$N,'CMIP5 AL fields'!$D:$D,AV$1,'CMIP5 AL fields'!$A:$A,AV$2)*AC4)/1000</f>
        <v>0</v>
      </c>
      <c r="AW4" s="248">
        <f>(SUMIFS('CMIP5 AL fields'!$N:$N,'CMIP5 AL fields'!$D:$D,AW$1,'CMIP5 AL fields'!$A:$A,AW$2)*AD4)/1000</f>
        <v>0</v>
      </c>
      <c r="AX4" s="248">
        <f>(SUMIFS('CMIP5 AL fields'!$N:$N,'CMIP5 AL fields'!$D:$D,AX$1,'CMIP5 AL fields'!$A:$A,AX$2)*AD4)/1000</f>
        <v>0</v>
      </c>
      <c r="AY4" s="248">
        <v>0</v>
      </c>
      <c r="AZ4" s="248">
        <f>(SUMIFS('CMIP5 OI fields'!$M:$M,'CMIP5 OI fields'!$D:$D,AZ$1,'CMIP5 OI fields'!$A:$A,AZ$2)*$P4)/1000</f>
        <v>32.617270080000004</v>
      </c>
      <c r="BA4" s="248">
        <f>(SUMIFS('CMIP5 OI fields'!$M:$M,'CMIP5 OI fields'!$D:$D,BA$1,'CMIP5 OI fields'!$A:$A,BA$2)*$P4)/1000</f>
        <v>22.7681352</v>
      </c>
      <c r="BB4" s="248">
        <f>(SUMIFS('CMIP5 OI fields'!$M:$M,'CMIP5 OI fields'!$D:$D,BB$1,'CMIP5 OI fields'!$A:$A,BB$2)*$P4)/1000</f>
        <v>12.885811199999996</v>
      </c>
      <c r="BC4" s="248">
        <f>(SUMIFS('CMIP5 OI fields'!$M:$M,'CMIP5 OI fields'!$D:$D,BC$1,'CMIP5 OI fields'!$A:$A,BC$2)*$P4)/1000</f>
        <v>1.2976127999999998</v>
      </c>
      <c r="BD4" s="248">
        <f>(SUMIFS('CMIP5 OI fields'!$M:$M,'CMIP5 OI fields'!$D:$D,BD$1,'CMIP5 OI fields'!$A:$A,BD$2)*$P4)/1000</f>
        <v>1.0616832000000003</v>
      </c>
      <c r="BE4" s="248">
        <f>(SUMIFS('CMIP5 OI fields'!$M:$M,'CMIP5 OI fields'!$D:$D,BE$1,'CMIP5 OI fields'!$A:$A,BE$2)*$P4)/1000</f>
        <v>0.11796480000000001</v>
      </c>
      <c r="BF4" s="248">
        <f>(SUMIFS('CMIP5 OI fields'!$M:$M,'CMIP5 OI fields'!$D:$D,BF$1,'CMIP5 OI fields'!$A:$A,BF$2)*$P4)/1000</f>
        <v>2.6542079999999997</v>
      </c>
      <c r="BG4" s="248">
        <f>(SUMIFS('CMIP5 OI fields'!$M:$M,'CMIP5 OI fields'!$D:$D,BG$1,'CMIP5 OI fields'!$A:$A,BG$2)*$P4)/1000</f>
        <v>2.0643839999999996</v>
      </c>
      <c r="BH4" s="248">
        <f>(SUMIFS('CMIP5 OI fields'!$M:$M,'CMIP5 OI fields'!$D:$D,BH$1,'CMIP5 OI fields'!$A:$A,BH$2)*$P4)/1000</f>
        <v>12.091392000000003</v>
      </c>
      <c r="BI4" s="248">
        <f>(SUMIFS('CMIP5 OI fields'!$M:$M,'CMIP5 OI fields'!$D:$D,BI$1,'CMIP5 OI fields'!$A:$A,BI$2)*$Q4)/1000</f>
        <v>0</v>
      </c>
      <c r="BJ4" s="246">
        <f t="shared" si="0"/>
        <v>103.65862224000007</v>
      </c>
      <c r="BK4" s="246">
        <f t="shared" si="0"/>
        <v>29.079252</v>
      </c>
      <c r="BL4" s="246">
        <f t="shared" si="0"/>
        <v>25.83834624</v>
      </c>
      <c r="BM4" s="246">
        <f t="shared" si="1"/>
        <v>132.73787424000008</v>
      </c>
      <c r="BN4" s="246">
        <f t="shared" si="2"/>
        <v>158.57622048000007</v>
      </c>
    </row>
    <row r="5" spans="1:66">
      <c r="A5" s="244" t="str">
        <f>'Experiment list - Runs'!A4</f>
        <v>DP</v>
      </c>
      <c r="B5" s="244" t="str">
        <f>'Experiment list - Runs'!B4</f>
        <v>core</v>
      </c>
      <c r="C5" s="244" t="str">
        <f>'Experiment list - Runs'!C4</f>
        <v>1.1</v>
      </c>
      <c r="D5" s="244">
        <f>'Experiment list - Runs'!D4</f>
        <v>3</v>
      </c>
      <c r="E5" s="245" t="str">
        <f>'Experiment list - Runs'!E4</f>
        <v>10 year initialized hindcasts &amp; predictions</v>
      </c>
      <c r="F5" s="245" t="str">
        <f>'Experiment list - Runs'!F4</f>
        <v>decadal-XXXX</v>
      </c>
      <c r="G5" s="244" t="str">
        <f>'Experiment list - Runs'!H4</f>
        <v>CVWG/Tribbia</v>
      </c>
      <c r="H5" s="244" t="str">
        <f>'Experiment list - Runs'!I4</f>
        <v>0.5x1CN</v>
      </c>
      <c r="I5" s="244" t="str">
        <f>'Experiment list - Runs'!J4</f>
        <v>ORNL</v>
      </c>
      <c r="J5" s="244">
        <f>'Experiment list - Runs'!K4</f>
        <v>1960</v>
      </c>
      <c r="K5" s="244">
        <f>'Experiment list - Runs'!L4</f>
        <v>1970</v>
      </c>
      <c r="L5" s="244" t="str">
        <f>'Experiment list - Runs'!M4</f>
        <v>0.5</v>
      </c>
      <c r="M5" s="244">
        <f>'Experiment list - Runs'!N4</f>
        <v>1</v>
      </c>
      <c r="N5" s="246">
        <f>'Experiment list - Runs'!O4</f>
        <v>10</v>
      </c>
      <c r="O5" s="247">
        <f>'Experiment list - Runs'!P4</f>
        <v>3</v>
      </c>
      <c r="P5" s="248">
        <f t="shared" si="3"/>
        <v>10</v>
      </c>
      <c r="Q5" s="248">
        <v>0</v>
      </c>
      <c r="R5" s="248">
        <v>0</v>
      </c>
      <c r="S5" s="248">
        <v>0</v>
      </c>
      <c r="T5" s="248">
        <f t="shared" si="4"/>
        <v>10</v>
      </c>
      <c r="U5" s="248">
        <v>0</v>
      </c>
      <c r="V5" s="248">
        <v>0</v>
      </c>
      <c r="W5" s="248">
        <v>0</v>
      </c>
      <c r="X5" s="248">
        <v>0</v>
      </c>
      <c r="Y5" s="248">
        <v>0</v>
      </c>
      <c r="Z5" s="248">
        <v>0</v>
      </c>
      <c r="AA5" s="248">
        <v>0</v>
      </c>
      <c r="AB5" s="248">
        <v>0</v>
      </c>
      <c r="AC5" s="248">
        <v>0</v>
      </c>
      <c r="AD5" s="248">
        <v>0</v>
      </c>
      <c r="AE5" s="248">
        <f>(SUMIFS('CMIP5 AL fields'!$N:$N,'CMIP5 AL fields'!$D:$D,AE$1,'CMIP5 AL fields'!$A:$A,AE$2)*$P5)/1000</f>
        <v>39.813120480000066</v>
      </c>
      <c r="AF5" s="248">
        <f>(SUMIFS('CMIP5 AL fields'!$N:$N,'CMIP5 AL fields'!$D:$D,AF$1,'CMIP5 AL fields'!$A:$A,AF$2)*$P5)/1000</f>
        <v>0.10616832000000001</v>
      </c>
      <c r="AG5" s="248">
        <f>(SUMIFS('CMIP5 AL fields'!$N:$N,'CMIP5 AL fields'!$D:$D,AG$1,'CMIP5 AL fields'!$A:$A,AG$2)*$P5)/1000</f>
        <v>3.6097228799999974</v>
      </c>
      <c r="AH5" s="248">
        <f>(SUMIFS('CMIP5 AL fields'!$N:$N,'CMIP5 AL fields'!$D:$D,AH$1,'CMIP5 AL fields'!$A:$A,AH$2)*$P5)/1000</f>
        <v>2.6542079999999988</v>
      </c>
      <c r="AI5" s="248">
        <f>(SUMIFS('CMIP5 AL fields'!$N:$N,'CMIP5 AL fields'!$D:$D,AI$1,'CMIP5 AL fields'!$A:$A,AI$2)*$P5)/1000</f>
        <v>1.0616832000000003</v>
      </c>
      <c r="AJ5" s="248">
        <f>(SUMIFS('CMIP5 AL fields'!$N:$N,'CMIP5 AL fields'!$D:$D,AJ$1,'CMIP5 AL fields'!$A:$A,AJ$2)*$P5)/1000</f>
        <v>0.42467328000000004</v>
      </c>
      <c r="AK5" s="248">
        <f>(SUMIFS('CMIP5 AL fields'!$N:$N,'CMIP5 AL fields'!$D:$D,AK$1,'CMIP5 AL fields'!$A:$A,AK$2)*$P5)/1000</f>
        <v>0.74317823999999999</v>
      </c>
      <c r="AL5" s="248">
        <f>(SUMIFS('CMIP5 AL fields'!$N:$N,'CMIP5 AL fields'!$D:$D,AL$1,'CMIP5 AL fields'!$A:$A,AL$2)*$P5)/1000</f>
        <v>0</v>
      </c>
      <c r="AM5" s="248">
        <f>(SUMIFS('CMIP5 AL fields'!$N:$N,'CMIP5 AL fields'!$D:$D,AM$1,'CMIP5 AL fields'!$A:$A,AM$2)*$P5)/1000</f>
        <v>0</v>
      </c>
      <c r="AN5" s="248">
        <f>((SUMIFS('CMIP5 AL fields'!$N:$N,'CMIP5 AL fields'!$D:$D,AN$1&amp;"2d",'CMIP5 AL fields'!$A:$A,AN$2)*$R5)/1000)+((SUMIFS('CMIP5 AL fields'!$N:$N,'CMIP5 AL fields'!$D:$D,AN$1&amp;"3d",'CMIP5 AL fields'!$A:$A,AN$2)*$S5)/1000)</f>
        <v>0</v>
      </c>
      <c r="AO5" s="248">
        <f>((SUMIFS('CMIP5 AL fields'!$N:$N,'CMIP5 AL fields'!$D:$D,AO$1&amp;"2d",'CMIP5 AL fields'!$A:$A,AO$2)*$R5)/1000)+((SUMIFS('CMIP5 AL fields'!$N:$N,'CMIP5 AL fields'!$D:$D,AO$1&amp;"3d",'CMIP5 AL fields'!$A:$A,AO$2)*$S5)/1000)</f>
        <v>0</v>
      </c>
      <c r="AP5" s="248">
        <f>((SUMIFS('CMIP5 AL fields'!$N:$N,'CMIP5 AL fields'!$D:$D,AP$1&amp;"2d",'CMIP5 AL fields'!$A:$A,AP$2)*$R5)/1000)+((SUMIFS('CMIP5 AL fields'!$N:$N,'CMIP5 AL fields'!$D:$D,AP$1&amp;"3d",'CMIP5 AL fields'!$A:$A,AP$2)*$S5)/1000)</f>
        <v>0</v>
      </c>
      <c r="AQ5" s="248">
        <f>((SUMIFS('CMIP5 AL fields'!$N:$N,'CMIP5 AL fields'!$D:$D,AQ$1&amp;"_ALLt",'CMIP5 AL fields'!$A:$A,AQ$2)*$T5)/1000)+((SUMIFS('CMIP5 AL fields'!$N:$N,'CMIP5 AL fields'!$D:$D,AQ$1&amp;"_subt",'CMIP5 AL fields'!$A:$A,AQ$2)*$U5)/1000)</f>
        <v>22.605004800000003</v>
      </c>
      <c r="AR5" s="248">
        <f>((SUMIFS('CMIP5 AL fields'!$N:$N,'CMIP5 AL fields'!$D:$D,AR$1&amp;"2d",'CMIP5 AL fields'!$A:$A,AR$2)*$AA5)/1000)+((SUMIFS('CMIP5 AL fields'!$N:$N,'CMIP5 AL fields'!$D:$D,AR$1&amp;"3d",'CMIP5 AL fields'!$A:$A,AR$2)*$AB5)/1000)</f>
        <v>0</v>
      </c>
      <c r="AS5" s="248">
        <f>(SUMIFS('CMIP5 AL fields'!$N:$N,'CMIP5 AL fields'!$D:$D,AS$1,'CMIP5 AL fields'!$A:$A,AS$2)*$V5)/1000</f>
        <v>0</v>
      </c>
      <c r="AT5" s="248">
        <f>(SUMIFS('CMIP5 AL fields'!$N:$N,'CMIP5 AL fields'!$D:$D,AT$1,'CMIP5 AL fields'!$A:$A,AT$2)*$W5)/1000</f>
        <v>0</v>
      </c>
      <c r="AU5" s="248">
        <f>(SUMIFS('CMIP5 AL fields'!$N:$N,'CMIP5 AL fields'!$D:$D,AU$1,'CMIP5 AL fields'!$A:$A,AU$2)*$X5)/1000</f>
        <v>0</v>
      </c>
      <c r="AV5" s="248">
        <f>(SUMIFS('CMIP5 AL fields'!$N:$N,'CMIP5 AL fields'!$D:$D,AV$1,'CMIP5 AL fields'!$A:$A,AV$2)*AC5)/1000</f>
        <v>0</v>
      </c>
      <c r="AW5" s="248">
        <f>(SUMIFS('CMIP5 AL fields'!$N:$N,'CMIP5 AL fields'!$D:$D,AW$1,'CMIP5 AL fields'!$A:$A,AW$2)*AD5)/1000</f>
        <v>0</v>
      </c>
      <c r="AX5" s="248">
        <f>(SUMIFS('CMIP5 AL fields'!$N:$N,'CMIP5 AL fields'!$D:$D,AX$1,'CMIP5 AL fields'!$A:$A,AX$2)*AD5)/1000</f>
        <v>0</v>
      </c>
      <c r="AY5" s="248">
        <v>0</v>
      </c>
      <c r="AZ5" s="248">
        <f>(SUMIFS('CMIP5 OI fields'!$M:$M,'CMIP5 OI fields'!$D:$D,AZ$1,'CMIP5 OI fields'!$A:$A,AZ$2)*$P5)/1000</f>
        <v>32.617270080000004</v>
      </c>
      <c r="BA5" s="248">
        <f>(SUMIFS('CMIP5 OI fields'!$M:$M,'CMIP5 OI fields'!$D:$D,BA$1,'CMIP5 OI fields'!$A:$A,BA$2)*$P5)/1000</f>
        <v>22.7681352</v>
      </c>
      <c r="BB5" s="248">
        <f>(SUMIFS('CMIP5 OI fields'!$M:$M,'CMIP5 OI fields'!$D:$D,BB$1,'CMIP5 OI fields'!$A:$A,BB$2)*$P5)/1000</f>
        <v>12.885811199999996</v>
      </c>
      <c r="BC5" s="248">
        <f>(SUMIFS('CMIP5 OI fields'!$M:$M,'CMIP5 OI fields'!$D:$D,BC$1,'CMIP5 OI fields'!$A:$A,BC$2)*$P5)/1000</f>
        <v>1.2976127999999998</v>
      </c>
      <c r="BD5" s="248">
        <f>(SUMIFS('CMIP5 OI fields'!$M:$M,'CMIP5 OI fields'!$D:$D,BD$1,'CMIP5 OI fields'!$A:$A,BD$2)*$P5)/1000</f>
        <v>1.0616832000000003</v>
      </c>
      <c r="BE5" s="248">
        <f>(SUMIFS('CMIP5 OI fields'!$M:$M,'CMIP5 OI fields'!$D:$D,BE$1,'CMIP5 OI fields'!$A:$A,BE$2)*$P5)/1000</f>
        <v>0.11796480000000001</v>
      </c>
      <c r="BF5" s="248">
        <f>(SUMIFS('CMIP5 OI fields'!$M:$M,'CMIP5 OI fields'!$D:$D,BF$1,'CMIP5 OI fields'!$A:$A,BF$2)*$P5)/1000</f>
        <v>2.6542079999999997</v>
      </c>
      <c r="BG5" s="248">
        <f>(SUMIFS('CMIP5 OI fields'!$M:$M,'CMIP5 OI fields'!$D:$D,BG$1,'CMIP5 OI fields'!$A:$A,BG$2)*$P5)/1000</f>
        <v>2.0643839999999996</v>
      </c>
      <c r="BH5" s="248">
        <f>(SUMIFS('CMIP5 OI fields'!$M:$M,'CMIP5 OI fields'!$D:$D,BH$1,'CMIP5 OI fields'!$A:$A,BH$2)*$P5)/1000</f>
        <v>12.091392000000003</v>
      </c>
      <c r="BI5" s="248">
        <f>(SUMIFS('CMIP5 OI fields'!$M:$M,'CMIP5 OI fields'!$D:$D,BI$1,'CMIP5 OI fields'!$A:$A,BI$2)*$Q5)/1000</f>
        <v>0</v>
      </c>
      <c r="BJ5" s="246">
        <f t="shared" si="0"/>
        <v>103.65862224000007</v>
      </c>
      <c r="BK5" s="246">
        <f t="shared" si="0"/>
        <v>29.079252</v>
      </c>
      <c r="BL5" s="246">
        <f t="shared" si="0"/>
        <v>25.83834624</v>
      </c>
      <c r="BM5" s="246">
        <f t="shared" si="1"/>
        <v>132.73787424000008</v>
      </c>
      <c r="BN5" s="246">
        <f t="shared" si="2"/>
        <v>158.57622048000007</v>
      </c>
    </row>
    <row r="6" spans="1:66">
      <c r="A6" s="244" t="str">
        <f>'Experiment list - Runs'!A5</f>
        <v>DP</v>
      </c>
      <c r="B6" s="244" t="str">
        <f>'Experiment list - Runs'!B5</f>
        <v>core</v>
      </c>
      <c r="C6" s="244" t="str">
        <f>'Experiment list - Runs'!C5</f>
        <v>1.1</v>
      </c>
      <c r="D6" s="244">
        <f>'Experiment list - Runs'!D5</f>
        <v>4</v>
      </c>
      <c r="E6" s="245" t="str">
        <f>'Experiment list - Runs'!E5</f>
        <v>10 year initialized hindcasts &amp; predictions</v>
      </c>
      <c r="F6" s="245" t="str">
        <f>'Experiment list - Runs'!F5</f>
        <v>decadal-XXXX</v>
      </c>
      <c r="G6" s="244" t="str">
        <f>'Experiment list - Runs'!H5</f>
        <v>CVWG/Tribbia</v>
      </c>
      <c r="H6" s="244" t="str">
        <f>'Experiment list - Runs'!I5</f>
        <v>0.5x1CN</v>
      </c>
      <c r="I6" s="244" t="str">
        <f>'Experiment list - Runs'!J5</f>
        <v>ORNL</v>
      </c>
      <c r="J6" s="244">
        <f>'Experiment list - Runs'!K5</f>
        <v>1965</v>
      </c>
      <c r="K6" s="244">
        <f>'Experiment list - Runs'!L5</f>
        <v>1975</v>
      </c>
      <c r="L6" s="244" t="str">
        <f>'Experiment list - Runs'!M5</f>
        <v>0.5</v>
      </c>
      <c r="M6" s="244">
        <f>'Experiment list - Runs'!N5</f>
        <v>1</v>
      </c>
      <c r="N6" s="246">
        <f>'Experiment list - Runs'!O5</f>
        <v>10</v>
      </c>
      <c r="O6" s="247">
        <f>'Experiment list - Runs'!P5</f>
        <v>4</v>
      </c>
      <c r="P6" s="248">
        <f t="shared" si="3"/>
        <v>10</v>
      </c>
      <c r="Q6" s="248">
        <v>0</v>
      </c>
      <c r="R6" s="248">
        <v>0</v>
      </c>
      <c r="S6" s="248">
        <v>0</v>
      </c>
      <c r="T6" s="248">
        <f t="shared" si="4"/>
        <v>10</v>
      </c>
      <c r="U6" s="248">
        <f>$N6</f>
        <v>10</v>
      </c>
      <c r="V6" s="248">
        <f>($K6-$J6)</f>
        <v>10</v>
      </c>
      <c r="W6" s="248">
        <f>($K6-$J6)</f>
        <v>10</v>
      </c>
      <c r="X6" s="248">
        <f>($K6-$J6)</f>
        <v>10</v>
      </c>
      <c r="Y6" s="248">
        <v>0</v>
      </c>
      <c r="Z6" s="248">
        <v>0</v>
      </c>
      <c r="AA6" s="248">
        <v>0</v>
      </c>
      <c r="AB6" s="248">
        <v>0</v>
      </c>
      <c r="AC6" s="248">
        <v>0</v>
      </c>
      <c r="AD6" s="248">
        <v>0</v>
      </c>
      <c r="AE6" s="248">
        <f>(SUMIFS('CMIP5 AL fields'!$N:$N,'CMIP5 AL fields'!$D:$D,AE$1,'CMIP5 AL fields'!$A:$A,AE$2)*$P6)/1000</f>
        <v>39.813120480000066</v>
      </c>
      <c r="AF6" s="248">
        <f>(SUMIFS('CMIP5 AL fields'!$N:$N,'CMIP5 AL fields'!$D:$D,AF$1,'CMIP5 AL fields'!$A:$A,AF$2)*$P6)/1000</f>
        <v>0.10616832000000001</v>
      </c>
      <c r="AG6" s="248">
        <f>(SUMIFS('CMIP5 AL fields'!$N:$N,'CMIP5 AL fields'!$D:$D,AG$1,'CMIP5 AL fields'!$A:$A,AG$2)*$P6)/1000</f>
        <v>3.6097228799999974</v>
      </c>
      <c r="AH6" s="248">
        <f>(SUMIFS('CMIP5 AL fields'!$N:$N,'CMIP5 AL fields'!$D:$D,AH$1,'CMIP5 AL fields'!$A:$A,AH$2)*$P6)/1000</f>
        <v>2.6542079999999988</v>
      </c>
      <c r="AI6" s="248">
        <f>(SUMIFS('CMIP5 AL fields'!$N:$N,'CMIP5 AL fields'!$D:$D,AI$1,'CMIP5 AL fields'!$A:$A,AI$2)*$P6)/1000</f>
        <v>1.0616832000000003</v>
      </c>
      <c r="AJ6" s="248">
        <f>(SUMIFS('CMIP5 AL fields'!$N:$N,'CMIP5 AL fields'!$D:$D,AJ$1,'CMIP5 AL fields'!$A:$A,AJ$2)*$P6)/1000</f>
        <v>0.42467328000000004</v>
      </c>
      <c r="AK6" s="248">
        <f>(SUMIFS('CMIP5 AL fields'!$N:$N,'CMIP5 AL fields'!$D:$D,AK$1,'CMIP5 AL fields'!$A:$A,AK$2)*$P6)/1000</f>
        <v>0.74317823999999999</v>
      </c>
      <c r="AL6" s="248">
        <f>(SUMIFS('CMIP5 AL fields'!$N:$N,'CMIP5 AL fields'!$D:$D,AL$1,'CMIP5 AL fields'!$A:$A,AL$2)*$P6)/1000</f>
        <v>0</v>
      </c>
      <c r="AM6" s="248">
        <f>(SUMIFS('CMIP5 AL fields'!$N:$N,'CMIP5 AL fields'!$D:$D,AM$1,'CMIP5 AL fields'!$A:$A,AM$2)*$P6)/1000</f>
        <v>0</v>
      </c>
      <c r="AN6" s="248">
        <f>((SUMIFS('CMIP5 AL fields'!$N:$N,'CMIP5 AL fields'!$D:$D,AN$1&amp;"2d",'CMIP5 AL fields'!$A:$A,AN$2)*$R6)/1000)+((SUMIFS('CMIP5 AL fields'!$N:$N,'CMIP5 AL fields'!$D:$D,AN$1&amp;"3d",'CMIP5 AL fields'!$A:$A,AN$2)*$S6)/1000)</f>
        <v>0</v>
      </c>
      <c r="AO6" s="248">
        <f>((SUMIFS('CMIP5 AL fields'!$N:$N,'CMIP5 AL fields'!$D:$D,AO$1&amp;"2d",'CMIP5 AL fields'!$A:$A,AO$2)*$R6)/1000)+((SUMIFS('CMIP5 AL fields'!$N:$N,'CMIP5 AL fields'!$D:$D,AO$1&amp;"3d",'CMIP5 AL fields'!$A:$A,AO$2)*$S6)/1000)</f>
        <v>0</v>
      </c>
      <c r="AP6" s="248">
        <f>((SUMIFS('CMIP5 AL fields'!$N:$N,'CMIP5 AL fields'!$D:$D,AP$1&amp;"2d",'CMIP5 AL fields'!$A:$A,AP$2)*$R6)/1000)+((SUMIFS('CMIP5 AL fields'!$N:$N,'CMIP5 AL fields'!$D:$D,AP$1&amp;"3d",'CMIP5 AL fields'!$A:$A,AP$2)*$S6)/1000)</f>
        <v>0</v>
      </c>
      <c r="AQ6" s="248">
        <f>((SUMIFS('CMIP5 AL fields'!$N:$N,'CMIP5 AL fields'!$D:$D,AQ$1&amp;"_ALLt",'CMIP5 AL fields'!$A:$A,AQ$2)*$T6)/1000)+((SUMIFS('CMIP5 AL fields'!$N:$N,'CMIP5 AL fields'!$D:$D,AQ$1&amp;"_subt",'CMIP5 AL fields'!$A:$A,AQ$2)*$U6)/1000)</f>
        <v>206.67432959999991</v>
      </c>
      <c r="AR6" s="248">
        <f>((SUMIFS('CMIP5 AL fields'!$N:$N,'CMIP5 AL fields'!$D:$D,AR$1&amp;"2d",'CMIP5 AL fields'!$A:$A,AR$2)*$AA6)/1000)+((SUMIFS('CMIP5 AL fields'!$N:$N,'CMIP5 AL fields'!$D:$D,AR$1&amp;"3d",'CMIP5 AL fields'!$A:$A,AR$2)*$AB6)/1000)</f>
        <v>0</v>
      </c>
      <c r="AS6" s="248">
        <f>(SUMIFS('CMIP5 AL fields'!$N:$N,'CMIP5 AL fields'!$D:$D,AS$1,'CMIP5 AL fields'!$A:$A,AS$2)*$V6)/1000</f>
        <v>1666.3117823999999</v>
      </c>
      <c r="AT6" s="248">
        <f>(SUMIFS('CMIP5 AL fields'!$N:$N,'CMIP5 AL fields'!$D:$D,AT$1,'CMIP5 AL fields'!$A:$A,AT$2)*$W6)/1000</f>
        <v>129.17145600000001</v>
      </c>
      <c r="AU6" s="248">
        <f>(SUMIFS('CMIP5 AL fields'!$N:$N,'CMIP5 AL fields'!$D:$D,AU$1,'CMIP5 AL fields'!$A:$A,AU$2)*$X6)/1000</f>
        <v>568.35440640000013</v>
      </c>
      <c r="AV6" s="248">
        <f>(SUMIFS('CMIP5 AL fields'!$N:$N,'CMIP5 AL fields'!$D:$D,AV$1,'CMIP5 AL fields'!$A:$A,AV$2)*AC6)/1000</f>
        <v>0</v>
      </c>
      <c r="AW6" s="248">
        <f>(SUMIFS('CMIP5 AL fields'!$N:$N,'CMIP5 AL fields'!$D:$D,AW$1,'CMIP5 AL fields'!$A:$A,AW$2)*AD6)/1000</f>
        <v>0</v>
      </c>
      <c r="AX6" s="248">
        <f>(SUMIFS('CMIP5 AL fields'!$N:$N,'CMIP5 AL fields'!$D:$D,AX$1,'CMIP5 AL fields'!$A:$A,AX$2)*AD6)/1000</f>
        <v>0</v>
      </c>
      <c r="AY6" s="248">
        <v>0</v>
      </c>
      <c r="AZ6" s="248">
        <f>(SUMIFS('CMIP5 OI fields'!$M:$M,'CMIP5 OI fields'!$D:$D,AZ$1,'CMIP5 OI fields'!$A:$A,AZ$2)*$P6)/1000</f>
        <v>32.617270080000004</v>
      </c>
      <c r="BA6" s="248">
        <f>(SUMIFS('CMIP5 OI fields'!$M:$M,'CMIP5 OI fields'!$D:$D,BA$1,'CMIP5 OI fields'!$A:$A,BA$2)*$P6)/1000</f>
        <v>22.7681352</v>
      </c>
      <c r="BB6" s="248">
        <f>(SUMIFS('CMIP5 OI fields'!$M:$M,'CMIP5 OI fields'!$D:$D,BB$1,'CMIP5 OI fields'!$A:$A,BB$2)*$P6)/1000</f>
        <v>12.885811199999996</v>
      </c>
      <c r="BC6" s="248">
        <f>(SUMIFS('CMIP5 OI fields'!$M:$M,'CMIP5 OI fields'!$D:$D,BC$1,'CMIP5 OI fields'!$A:$A,BC$2)*$P6)/1000</f>
        <v>1.2976127999999998</v>
      </c>
      <c r="BD6" s="248">
        <f>(SUMIFS('CMIP5 OI fields'!$M:$M,'CMIP5 OI fields'!$D:$D,BD$1,'CMIP5 OI fields'!$A:$A,BD$2)*$P6)/1000</f>
        <v>1.0616832000000003</v>
      </c>
      <c r="BE6" s="248">
        <f>(SUMIFS('CMIP5 OI fields'!$M:$M,'CMIP5 OI fields'!$D:$D,BE$1,'CMIP5 OI fields'!$A:$A,BE$2)*$P6)/1000</f>
        <v>0.11796480000000001</v>
      </c>
      <c r="BF6" s="248">
        <f>(SUMIFS('CMIP5 OI fields'!$M:$M,'CMIP5 OI fields'!$D:$D,BF$1,'CMIP5 OI fields'!$A:$A,BF$2)*$P6)/1000</f>
        <v>2.6542079999999997</v>
      </c>
      <c r="BG6" s="248">
        <f>(SUMIFS('CMIP5 OI fields'!$M:$M,'CMIP5 OI fields'!$D:$D,BG$1,'CMIP5 OI fields'!$A:$A,BG$2)*$P6)/1000</f>
        <v>2.0643839999999996</v>
      </c>
      <c r="BH6" s="248">
        <f>(SUMIFS('CMIP5 OI fields'!$M:$M,'CMIP5 OI fields'!$D:$D,BH$1,'CMIP5 OI fields'!$A:$A,BH$2)*$P6)/1000</f>
        <v>12.091392000000003</v>
      </c>
      <c r="BI6" s="248">
        <f>(SUMIFS('CMIP5 OI fields'!$M:$M,'CMIP5 OI fields'!$D:$D,BI$1,'CMIP5 OI fields'!$A:$A,BI$2)*$Q6)/1000</f>
        <v>0</v>
      </c>
      <c r="BJ6" s="246">
        <f t="shared" si="0"/>
        <v>2651.5655918399998</v>
      </c>
      <c r="BK6" s="246">
        <f t="shared" si="0"/>
        <v>29.079252</v>
      </c>
      <c r="BL6" s="246">
        <f t="shared" si="0"/>
        <v>25.83834624</v>
      </c>
      <c r="BM6" s="246">
        <f t="shared" si="1"/>
        <v>2680.6448438399998</v>
      </c>
      <c r="BN6" s="246">
        <f t="shared" si="2"/>
        <v>2706.48319008</v>
      </c>
    </row>
    <row r="7" spans="1:66">
      <c r="A7" s="244" t="str">
        <f>'Experiment list - Runs'!A6</f>
        <v>DP</v>
      </c>
      <c r="B7" s="244" t="str">
        <f>'Experiment list - Runs'!B6</f>
        <v>core</v>
      </c>
      <c r="C7" s="244" t="str">
        <f>'Experiment list - Runs'!C6</f>
        <v>1.1</v>
      </c>
      <c r="D7" s="244">
        <f>'Experiment list - Runs'!D6</f>
        <v>5</v>
      </c>
      <c r="E7" s="245" t="str">
        <f>'Experiment list - Runs'!E6</f>
        <v>10 year initialized hindcasts &amp; predictions</v>
      </c>
      <c r="F7" s="245" t="str">
        <f>'Experiment list - Runs'!F6</f>
        <v>decadal-XXXX</v>
      </c>
      <c r="G7" s="244" t="str">
        <f>'Experiment list - Runs'!H6</f>
        <v>CVWG/Tribbia</v>
      </c>
      <c r="H7" s="244" t="str">
        <f>'Experiment list - Runs'!I6</f>
        <v>0.5x1CN</v>
      </c>
      <c r="I7" s="244" t="str">
        <f>'Experiment list - Runs'!J6</f>
        <v>ORNL</v>
      </c>
      <c r="J7" s="244">
        <f>'Experiment list - Runs'!K6</f>
        <v>1965</v>
      </c>
      <c r="K7" s="244">
        <f>'Experiment list - Runs'!L6</f>
        <v>1975</v>
      </c>
      <c r="L7" s="244" t="str">
        <f>'Experiment list - Runs'!M6</f>
        <v>0.5</v>
      </c>
      <c r="M7" s="244">
        <f>'Experiment list - Runs'!N6</f>
        <v>1</v>
      </c>
      <c r="N7" s="246">
        <f>'Experiment list - Runs'!O6</f>
        <v>10</v>
      </c>
      <c r="O7" s="247">
        <f>'Experiment list - Runs'!P6</f>
        <v>5</v>
      </c>
      <c r="P7" s="248">
        <f t="shared" si="3"/>
        <v>10</v>
      </c>
      <c r="Q7" s="248">
        <v>0</v>
      </c>
      <c r="R7" s="248">
        <v>0</v>
      </c>
      <c r="S7" s="248">
        <v>0</v>
      </c>
      <c r="T7" s="248">
        <f t="shared" si="4"/>
        <v>10</v>
      </c>
      <c r="U7" s="248">
        <v>0</v>
      </c>
      <c r="V7" s="248">
        <v>0</v>
      </c>
      <c r="W7" s="248">
        <v>0</v>
      </c>
      <c r="X7" s="248">
        <v>0</v>
      </c>
      <c r="Y7" s="248">
        <v>0</v>
      </c>
      <c r="Z7" s="248">
        <v>0</v>
      </c>
      <c r="AA7" s="248">
        <v>0</v>
      </c>
      <c r="AB7" s="248">
        <v>0</v>
      </c>
      <c r="AC7" s="248">
        <v>0</v>
      </c>
      <c r="AD7" s="248">
        <v>0</v>
      </c>
      <c r="AE7" s="248">
        <f>(SUMIFS('CMIP5 AL fields'!$N:$N,'CMIP5 AL fields'!$D:$D,AE$1,'CMIP5 AL fields'!$A:$A,AE$2)*$P7)/1000</f>
        <v>39.813120480000066</v>
      </c>
      <c r="AF7" s="248">
        <f>(SUMIFS('CMIP5 AL fields'!$N:$N,'CMIP5 AL fields'!$D:$D,AF$1,'CMIP5 AL fields'!$A:$A,AF$2)*$P7)/1000</f>
        <v>0.10616832000000001</v>
      </c>
      <c r="AG7" s="248">
        <f>(SUMIFS('CMIP5 AL fields'!$N:$N,'CMIP5 AL fields'!$D:$D,AG$1,'CMIP5 AL fields'!$A:$A,AG$2)*$P7)/1000</f>
        <v>3.6097228799999974</v>
      </c>
      <c r="AH7" s="248">
        <f>(SUMIFS('CMIP5 AL fields'!$N:$N,'CMIP5 AL fields'!$D:$D,AH$1,'CMIP5 AL fields'!$A:$A,AH$2)*$P7)/1000</f>
        <v>2.6542079999999988</v>
      </c>
      <c r="AI7" s="248">
        <f>(SUMIFS('CMIP5 AL fields'!$N:$N,'CMIP5 AL fields'!$D:$D,AI$1,'CMIP5 AL fields'!$A:$A,AI$2)*$P7)/1000</f>
        <v>1.0616832000000003</v>
      </c>
      <c r="AJ7" s="248">
        <f>(SUMIFS('CMIP5 AL fields'!$N:$N,'CMIP5 AL fields'!$D:$D,AJ$1,'CMIP5 AL fields'!$A:$A,AJ$2)*$P7)/1000</f>
        <v>0.42467328000000004</v>
      </c>
      <c r="AK7" s="248">
        <f>(SUMIFS('CMIP5 AL fields'!$N:$N,'CMIP5 AL fields'!$D:$D,AK$1,'CMIP5 AL fields'!$A:$A,AK$2)*$P7)/1000</f>
        <v>0.74317823999999999</v>
      </c>
      <c r="AL7" s="248">
        <f>(SUMIFS('CMIP5 AL fields'!$N:$N,'CMIP5 AL fields'!$D:$D,AL$1,'CMIP5 AL fields'!$A:$A,AL$2)*$P7)/1000</f>
        <v>0</v>
      </c>
      <c r="AM7" s="248">
        <f>(SUMIFS('CMIP5 AL fields'!$N:$N,'CMIP5 AL fields'!$D:$D,AM$1,'CMIP5 AL fields'!$A:$A,AM$2)*$P7)/1000</f>
        <v>0</v>
      </c>
      <c r="AN7" s="248">
        <f>((SUMIFS('CMIP5 AL fields'!$N:$N,'CMIP5 AL fields'!$D:$D,AN$1&amp;"2d",'CMIP5 AL fields'!$A:$A,AN$2)*$R7)/1000)+((SUMIFS('CMIP5 AL fields'!$N:$N,'CMIP5 AL fields'!$D:$D,AN$1&amp;"3d",'CMIP5 AL fields'!$A:$A,AN$2)*$S7)/1000)</f>
        <v>0</v>
      </c>
      <c r="AO7" s="248">
        <f>((SUMIFS('CMIP5 AL fields'!$N:$N,'CMIP5 AL fields'!$D:$D,AO$1&amp;"2d",'CMIP5 AL fields'!$A:$A,AO$2)*$R7)/1000)+((SUMIFS('CMIP5 AL fields'!$N:$N,'CMIP5 AL fields'!$D:$D,AO$1&amp;"3d",'CMIP5 AL fields'!$A:$A,AO$2)*$S7)/1000)</f>
        <v>0</v>
      </c>
      <c r="AP7" s="248">
        <f>((SUMIFS('CMIP5 AL fields'!$N:$N,'CMIP5 AL fields'!$D:$D,AP$1&amp;"2d",'CMIP5 AL fields'!$A:$A,AP$2)*$R7)/1000)+((SUMIFS('CMIP5 AL fields'!$N:$N,'CMIP5 AL fields'!$D:$D,AP$1&amp;"3d",'CMIP5 AL fields'!$A:$A,AP$2)*$S7)/1000)</f>
        <v>0</v>
      </c>
      <c r="AQ7" s="248">
        <f>((SUMIFS('CMIP5 AL fields'!$N:$N,'CMIP5 AL fields'!$D:$D,AQ$1&amp;"_ALLt",'CMIP5 AL fields'!$A:$A,AQ$2)*$T7)/1000)+((SUMIFS('CMIP5 AL fields'!$N:$N,'CMIP5 AL fields'!$D:$D,AQ$1&amp;"_subt",'CMIP5 AL fields'!$A:$A,AQ$2)*$U7)/1000)</f>
        <v>22.605004800000003</v>
      </c>
      <c r="AR7" s="248">
        <f>((SUMIFS('CMIP5 AL fields'!$N:$N,'CMIP5 AL fields'!$D:$D,AR$1&amp;"2d",'CMIP5 AL fields'!$A:$A,AR$2)*$AA7)/1000)+((SUMIFS('CMIP5 AL fields'!$N:$N,'CMIP5 AL fields'!$D:$D,AR$1&amp;"3d",'CMIP5 AL fields'!$A:$A,AR$2)*$AB7)/1000)</f>
        <v>0</v>
      </c>
      <c r="AS7" s="248">
        <f>(SUMIFS('CMIP5 AL fields'!$N:$N,'CMIP5 AL fields'!$D:$D,AS$1,'CMIP5 AL fields'!$A:$A,AS$2)*$V7)/1000</f>
        <v>0</v>
      </c>
      <c r="AT7" s="248">
        <f>(SUMIFS('CMIP5 AL fields'!$N:$N,'CMIP5 AL fields'!$D:$D,AT$1,'CMIP5 AL fields'!$A:$A,AT$2)*$W7)/1000</f>
        <v>0</v>
      </c>
      <c r="AU7" s="248">
        <f>(SUMIFS('CMIP5 AL fields'!$N:$N,'CMIP5 AL fields'!$D:$D,AU$1,'CMIP5 AL fields'!$A:$A,AU$2)*$X7)/1000</f>
        <v>0</v>
      </c>
      <c r="AV7" s="248">
        <f>(SUMIFS('CMIP5 AL fields'!$N:$N,'CMIP5 AL fields'!$D:$D,AV$1,'CMIP5 AL fields'!$A:$A,AV$2)*AC7)/1000</f>
        <v>0</v>
      </c>
      <c r="AW7" s="248">
        <f>(SUMIFS('CMIP5 AL fields'!$N:$N,'CMIP5 AL fields'!$D:$D,AW$1,'CMIP5 AL fields'!$A:$A,AW$2)*AD7)/1000</f>
        <v>0</v>
      </c>
      <c r="AX7" s="248">
        <f>(SUMIFS('CMIP5 AL fields'!$N:$N,'CMIP5 AL fields'!$D:$D,AX$1,'CMIP5 AL fields'!$A:$A,AX$2)*AD7)/1000</f>
        <v>0</v>
      </c>
      <c r="AY7" s="248">
        <v>0</v>
      </c>
      <c r="AZ7" s="248">
        <f>(SUMIFS('CMIP5 OI fields'!$M:$M,'CMIP5 OI fields'!$D:$D,AZ$1,'CMIP5 OI fields'!$A:$A,AZ$2)*$P7)/1000</f>
        <v>32.617270080000004</v>
      </c>
      <c r="BA7" s="248">
        <f>(SUMIFS('CMIP5 OI fields'!$M:$M,'CMIP5 OI fields'!$D:$D,BA$1,'CMIP5 OI fields'!$A:$A,BA$2)*$P7)/1000</f>
        <v>22.7681352</v>
      </c>
      <c r="BB7" s="248">
        <f>(SUMIFS('CMIP5 OI fields'!$M:$M,'CMIP5 OI fields'!$D:$D,BB$1,'CMIP5 OI fields'!$A:$A,BB$2)*$P7)/1000</f>
        <v>12.885811199999996</v>
      </c>
      <c r="BC7" s="248">
        <f>(SUMIFS('CMIP5 OI fields'!$M:$M,'CMIP5 OI fields'!$D:$D,BC$1,'CMIP5 OI fields'!$A:$A,BC$2)*$P7)/1000</f>
        <v>1.2976127999999998</v>
      </c>
      <c r="BD7" s="248">
        <f>(SUMIFS('CMIP5 OI fields'!$M:$M,'CMIP5 OI fields'!$D:$D,BD$1,'CMIP5 OI fields'!$A:$A,BD$2)*$P7)/1000</f>
        <v>1.0616832000000003</v>
      </c>
      <c r="BE7" s="248">
        <f>(SUMIFS('CMIP5 OI fields'!$M:$M,'CMIP5 OI fields'!$D:$D,BE$1,'CMIP5 OI fields'!$A:$A,BE$2)*$P7)/1000</f>
        <v>0.11796480000000001</v>
      </c>
      <c r="BF7" s="248">
        <f>(SUMIFS('CMIP5 OI fields'!$M:$M,'CMIP5 OI fields'!$D:$D,BF$1,'CMIP5 OI fields'!$A:$A,BF$2)*$P7)/1000</f>
        <v>2.6542079999999997</v>
      </c>
      <c r="BG7" s="248">
        <f>(SUMIFS('CMIP5 OI fields'!$M:$M,'CMIP5 OI fields'!$D:$D,BG$1,'CMIP5 OI fields'!$A:$A,BG$2)*$P7)/1000</f>
        <v>2.0643839999999996</v>
      </c>
      <c r="BH7" s="248">
        <f>(SUMIFS('CMIP5 OI fields'!$M:$M,'CMIP5 OI fields'!$D:$D,BH$1,'CMIP5 OI fields'!$A:$A,BH$2)*$P7)/1000</f>
        <v>12.091392000000003</v>
      </c>
      <c r="BI7" s="248">
        <f>(SUMIFS('CMIP5 OI fields'!$M:$M,'CMIP5 OI fields'!$D:$D,BI$1,'CMIP5 OI fields'!$A:$A,BI$2)*$Q7)/1000</f>
        <v>0</v>
      </c>
      <c r="BJ7" s="246">
        <f t="shared" si="0"/>
        <v>103.65862224000007</v>
      </c>
      <c r="BK7" s="246">
        <f t="shared" si="0"/>
        <v>29.079252</v>
      </c>
      <c r="BL7" s="246">
        <f t="shared" si="0"/>
        <v>25.83834624</v>
      </c>
      <c r="BM7" s="246">
        <f t="shared" si="1"/>
        <v>132.73787424000008</v>
      </c>
      <c r="BN7" s="246">
        <f t="shared" si="2"/>
        <v>158.57622048000007</v>
      </c>
    </row>
    <row r="8" spans="1:66">
      <c r="A8" s="244" t="str">
        <f>'Experiment list - Runs'!A7</f>
        <v>DP</v>
      </c>
      <c r="B8" s="244" t="str">
        <f>'Experiment list - Runs'!B7</f>
        <v>core</v>
      </c>
      <c r="C8" s="244" t="str">
        <f>'Experiment list - Runs'!C7</f>
        <v>1.1</v>
      </c>
      <c r="D8" s="244">
        <f>'Experiment list - Runs'!D7</f>
        <v>6</v>
      </c>
      <c r="E8" s="245" t="str">
        <f>'Experiment list - Runs'!E7</f>
        <v>10 year initialized hindcasts &amp; predictions</v>
      </c>
      <c r="F8" s="245" t="str">
        <f>'Experiment list - Runs'!F7</f>
        <v>decadal-XXXX</v>
      </c>
      <c r="G8" s="244" t="str">
        <f>'Experiment list - Runs'!H7</f>
        <v>CVWG/Tribbia</v>
      </c>
      <c r="H8" s="244" t="str">
        <f>'Experiment list - Runs'!I7</f>
        <v>0.5x1CN</v>
      </c>
      <c r="I8" s="244" t="str">
        <f>'Experiment list - Runs'!J7</f>
        <v>ORNL</v>
      </c>
      <c r="J8" s="244">
        <f>'Experiment list - Runs'!K7</f>
        <v>1965</v>
      </c>
      <c r="K8" s="244">
        <f>'Experiment list - Runs'!L7</f>
        <v>1975</v>
      </c>
      <c r="L8" s="244" t="str">
        <f>'Experiment list - Runs'!M7</f>
        <v>0.5</v>
      </c>
      <c r="M8" s="244">
        <f>'Experiment list - Runs'!N7</f>
        <v>1</v>
      </c>
      <c r="N8" s="246">
        <f>'Experiment list - Runs'!O7</f>
        <v>10</v>
      </c>
      <c r="O8" s="247">
        <f>'Experiment list - Runs'!P7</f>
        <v>6</v>
      </c>
      <c r="P8" s="248">
        <f t="shared" si="3"/>
        <v>10</v>
      </c>
      <c r="Q8" s="248">
        <v>0</v>
      </c>
      <c r="R8" s="248">
        <v>0</v>
      </c>
      <c r="S8" s="248">
        <v>0</v>
      </c>
      <c r="T8" s="248">
        <f t="shared" si="4"/>
        <v>10</v>
      </c>
      <c r="U8" s="248">
        <v>0</v>
      </c>
      <c r="V8" s="248">
        <v>0</v>
      </c>
      <c r="W8" s="248">
        <v>0</v>
      </c>
      <c r="X8" s="248">
        <v>0</v>
      </c>
      <c r="Y8" s="248">
        <v>0</v>
      </c>
      <c r="Z8" s="248">
        <v>0</v>
      </c>
      <c r="AA8" s="248">
        <v>0</v>
      </c>
      <c r="AB8" s="248">
        <v>0</v>
      </c>
      <c r="AC8" s="248">
        <v>0</v>
      </c>
      <c r="AD8" s="248">
        <v>0</v>
      </c>
      <c r="AE8" s="248">
        <f>(SUMIFS('CMIP5 AL fields'!$N:$N,'CMIP5 AL fields'!$D:$D,AE$1,'CMIP5 AL fields'!$A:$A,AE$2)*$P8)/1000</f>
        <v>39.813120480000066</v>
      </c>
      <c r="AF8" s="248">
        <f>(SUMIFS('CMIP5 AL fields'!$N:$N,'CMIP5 AL fields'!$D:$D,AF$1,'CMIP5 AL fields'!$A:$A,AF$2)*$P8)/1000</f>
        <v>0.10616832000000001</v>
      </c>
      <c r="AG8" s="248">
        <f>(SUMIFS('CMIP5 AL fields'!$N:$N,'CMIP5 AL fields'!$D:$D,AG$1,'CMIP5 AL fields'!$A:$A,AG$2)*$P8)/1000</f>
        <v>3.6097228799999974</v>
      </c>
      <c r="AH8" s="248">
        <f>(SUMIFS('CMIP5 AL fields'!$N:$N,'CMIP5 AL fields'!$D:$D,AH$1,'CMIP5 AL fields'!$A:$A,AH$2)*$P8)/1000</f>
        <v>2.6542079999999988</v>
      </c>
      <c r="AI8" s="248">
        <f>(SUMIFS('CMIP5 AL fields'!$N:$N,'CMIP5 AL fields'!$D:$D,AI$1,'CMIP5 AL fields'!$A:$A,AI$2)*$P8)/1000</f>
        <v>1.0616832000000003</v>
      </c>
      <c r="AJ8" s="248">
        <f>(SUMIFS('CMIP5 AL fields'!$N:$N,'CMIP5 AL fields'!$D:$D,AJ$1,'CMIP5 AL fields'!$A:$A,AJ$2)*$P8)/1000</f>
        <v>0.42467328000000004</v>
      </c>
      <c r="AK8" s="248">
        <f>(SUMIFS('CMIP5 AL fields'!$N:$N,'CMIP5 AL fields'!$D:$D,AK$1,'CMIP5 AL fields'!$A:$A,AK$2)*$P8)/1000</f>
        <v>0.74317823999999999</v>
      </c>
      <c r="AL8" s="248">
        <f>(SUMIFS('CMIP5 AL fields'!$N:$N,'CMIP5 AL fields'!$D:$D,AL$1,'CMIP5 AL fields'!$A:$A,AL$2)*$P8)/1000</f>
        <v>0</v>
      </c>
      <c r="AM8" s="248">
        <f>(SUMIFS('CMIP5 AL fields'!$N:$N,'CMIP5 AL fields'!$D:$D,AM$1,'CMIP5 AL fields'!$A:$A,AM$2)*$P8)/1000</f>
        <v>0</v>
      </c>
      <c r="AN8" s="248">
        <f>((SUMIFS('CMIP5 AL fields'!$N:$N,'CMIP5 AL fields'!$D:$D,AN$1&amp;"2d",'CMIP5 AL fields'!$A:$A,AN$2)*$R8)/1000)+((SUMIFS('CMIP5 AL fields'!$N:$N,'CMIP5 AL fields'!$D:$D,AN$1&amp;"3d",'CMIP5 AL fields'!$A:$A,AN$2)*$S8)/1000)</f>
        <v>0</v>
      </c>
      <c r="AO8" s="248">
        <f>((SUMIFS('CMIP5 AL fields'!$N:$N,'CMIP5 AL fields'!$D:$D,AO$1&amp;"2d",'CMIP5 AL fields'!$A:$A,AO$2)*$R8)/1000)+((SUMIFS('CMIP5 AL fields'!$N:$N,'CMIP5 AL fields'!$D:$D,AO$1&amp;"3d",'CMIP5 AL fields'!$A:$A,AO$2)*$S8)/1000)</f>
        <v>0</v>
      </c>
      <c r="AP8" s="248">
        <f>((SUMIFS('CMIP5 AL fields'!$N:$N,'CMIP5 AL fields'!$D:$D,AP$1&amp;"2d",'CMIP5 AL fields'!$A:$A,AP$2)*$R8)/1000)+((SUMIFS('CMIP5 AL fields'!$N:$N,'CMIP5 AL fields'!$D:$D,AP$1&amp;"3d",'CMIP5 AL fields'!$A:$A,AP$2)*$S8)/1000)</f>
        <v>0</v>
      </c>
      <c r="AQ8" s="248">
        <f>((SUMIFS('CMIP5 AL fields'!$N:$N,'CMIP5 AL fields'!$D:$D,AQ$1&amp;"_ALLt",'CMIP5 AL fields'!$A:$A,AQ$2)*$T8)/1000)+((SUMIFS('CMIP5 AL fields'!$N:$N,'CMIP5 AL fields'!$D:$D,AQ$1&amp;"_subt",'CMIP5 AL fields'!$A:$A,AQ$2)*$U8)/1000)</f>
        <v>22.605004800000003</v>
      </c>
      <c r="AR8" s="248">
        <f>((SUMIFS('CMIP5 AL fields'!$N:$N,'CMIP5 AL fields'!$D:$D,AR$1&amp;"2d",'CMIP5 AL fields'!$A:$A,AR$2)*$AA8)/1000)+((SUMIFS('CMIP5 AL fields'!$N:$N,'CMIP5 AL fields'!$D:$D,AR$1&amp;"3d",'CMIP5 AL fields'!$A:$A,AR$2)*$AB8)/1000)</f>
        <v>0</v>
      </c>
      <c r="AS8" s="248">
        <f>(SUMIFS('CMIP5 AL fields'!$N:$N,'CMIP5 AL fields'!$D:$D,AS$1,'CMIP5 AL fields'!$A:$A,AS$2)*$V8)/1000</f>
        <v>0</v>
      </c>
      <c r="AT8" s="248">
        <f>(SUMIFS('CMIP5 AL fields'!$N:$N,'CMIP5 AL fields'!$D:$D,AT$1,'CMIP5 AL fields'!$A:$A,AT$2)*$W8)/1000</f>
        <v>0</v>
      </c>
      <c r="AU8" s="248">
        <f>(SUMIFS('CMIP5 AL fields'!$N:$N,'CMIP5 AL fields'!$D:$D,AU$1,'CMIP5 AL fields'!$A:$A,AU$2)*$X8)/1000</f>
        <v>0</v>
      </c>
      <c r="AV8" s="248">
        <f>(SUMIFS('CMIP5 AL fields'!$N:$N,'CMIP5 AL fields'!$D:$D,AV$1,'CMIP5 AL fields'!$A:$A,AV$2)*AC8)/1000</f>
        <v>0</v>
      </c>
      <c r="AW8" s="248">
        <f>(SUMIFS('CMIP5 AL fields'!$N:$N,'CMIP5 AL fields'!$D:$D,AW$1,'CMIP5 AL fields'!$A:$A,AW$2)*AD8)/1000</f>
        <v>0</v>
      </c>
      <c r="AX8" s="248">
        <f>(SUMIFS('CMIP5 AL fields'!$N:$N,'CMIP5 AL fields'!$D:$D,AX$1,'CMIP5 AL fields'!$A:$A,AX$2)*AD8)/1000</f>
        <v>0</v>
      </c>
      <c r="AY8" s="248">
        <v>0</v>
      </c>
      <c r="AZ8" s="248">
        <f>(SUMIFS('CMIP5 OI fields'!$M:$M,'CMIP5 OI fields'!$D:$D,AZ$1,'CMIP5 OI fields'!$A:$A,AZ$2)*$P8)/1000</f>
        <v>32.617270080000004</v>
      </c>
      <c r="BA8" s="248">
        <f>(SUMIFS('CMIP5 OI fields'!$M:$M,'CMIP5 OI fields'!$D:$D,BA$1,'CMIP5 OI fields'!$A:$A,BA$2)*$P8)/1000</f>
        <v>22.7681352</v>
      </c>
      <c r="BB8" s="248">
        <f>(SUMIFS('CMIP5 OI fields'!$M:$M,'CMIP5 OI fields'!$D:$D,BB$1,'CMIP5 OI fields'!$A:$A,BB$2)*$P8)/1000</f>
        <v>12.885811199999996</v>
      </c>
      <c r="BC8" s="248">
        <f>(SUMIFS('CMIP5 OI fields'!$M:$M,'CMIP5 OI fields'!$D:$D,BC$1,'CMIP5 OI fields'!$A:$A,BC$2)*$P8)/1000</f>
        <v>1.2976127999999998</v>
      </c>
      <c r="BD8" s="248">
        <f>(SUMIFS('CMIP5 OI fields'!$M:$M,'CMIP5 OI fields'!$D:$D,BD$1,'CMIP5 OI fields'!$A:$A,BD$2)*$P8)/1000</f>
        <v>1.0616832000000003</v>
      </c>
      <c r="BE8" s="248">
        <f>(SUMIFS('CMIP5 OI fields'!$M:$M,'CMIP5 OI fields'!$D:$D,BE$1,'CMIP5 OI fields'!$A:$A,BE$2)*$P8)/1000</f>
        <v>0.11796480000000001</v>
      </c>
      <c r="BF8" s="248">
        <f>(SUMIFS('CMIP5 OI fields'!$M:$M,'CMIP5 OI fields'!$D:$D,BF$1,'CMIP5 OI fields'!$A:$A,BF$2)*$P8)/1000</f>
        <v>2.6542079999999997</v>
      </c>
      <c r="BG8" s="248">
        <f>(SUMIFS('CMIP5 OI fields'!$M:$M,'CMIP5 OI fields'!$D:$D,BG$1,'CMIP5 OI fields'!$A:$A,BG$2)*$P8)/1000</f>
        <v>2.0643839999999996</v>
      </c>
      <c r="BH8" s="248">
        <f>(SUMIFS('CMIP5 OI fields'!$M:$M,'CMIP5 OI fields'!$D:$D,BH$1,'CMIP5 OI fields'!$A:$A,BH$2)*$P8)/1000</f>
        <v>12.091392000000003</v>
      </c>
      <c r="BI8" s="248">
        <f>(SUMIFS('CMIP5 OI fields'!$M:$M,'CMIP5 OI fields'!$D:$D,BI$1,'CMIP5 OI fields'!$A:$A,BI$2)*$Q8)/1000</f>
        <v>0</v>
      </c>
      <c r="BJ8" s="246">
        <f t="shared" si="0"/>
        <v>103.65862224000007</v>
      </c>
      <c r="BK8" s="246">
        <f t="shared" si="0"/>
        <v>29.079252</v>
      </c>
      <c r="BL8" s="246">
        <f t="shared" si="0"/>
        <v>25.83834624</v>
      </c>
      <c r="BM8" s="246">
        <f t="shared" si="1"/>
        <v>132.73787424000008</v>
      </c>
      <c r="BN8" s="246">
        <f t="shared" si="2"/>
        <v>158.57622048000007</v>
      </c>
    </row>
    <row r="9" spans="1:66">
      <c r="A9" s="244" t="str">
        <f>'Experiment list - Runs'!A8</f>
        <v>DP</v>
      </c>
      <c r="B9" s="244" t="str">
        <f>'Experiment list - Runs'!B8</f>
        <v>core</v>
      </c>
      <c r="C9" s="244" t="str">
        <f>'Experiment list - Runs'!C8</f>
        <v>1.1</v>
      </c>
      <c r="D9" s="244">
        <f>'Experiment list - Runs'!D8</f>
        <v>7</v>
      </c>
      <c r="E9" s="245" t="str">
        <f>'Experiment list - Runs'!E8</f>
        <v>10 year initialized hindcasts &amp; predictions</v>
      </c>
      <c r="F9" s="245" t="str">
        <f>'Experiment list - Runs'!F8</f>
        <v>decadal-XXXX</v>
      </c>
      <c r="G9" s="244" t="str">
        <f>'Experiment list - Runs'!H8</f>
        <v>CVWG/Tribbia</v>
      </c>
      <c r="H9" s="244" t="str">
        <f>'Experiment list - Runs'!I8</f>
        <v>0.5x1CN</v>
      </c>
      <c r="I9" s="244" t="str">
        <f>'Experiment list - Runs'!J8</f>
        <v>ORNL</v>
      </c>
      <c r="J9" s="244">
        <f>'Experiment list - Runs'!K8</f>
        <v>1970</v>
      </c>
      <c r="K9" s="244">
        <f>'Experiment list - Runs'!L8</f>
        <v>1980</v>
      </c>
      <c r="L9" s="244" t="str">
        <f>'Experiment list - Runs'!M8</f>
        <v>0.5</v>
      </c>
      <c r="M9" s="244">
        <f>'Experiment list - Runs'!N8</f>
        <v>1</v>
      </c>
      <c r="N9" s="246">
        <f>'Experiment list - Runs'!O8</f>
        <v>10</v>
      </c>
      <c r="O9" s="247">
        <f>'Experiment list - Runs'!P8</f>
        <v>7</v>
      </c>
      <c r="P9" s="248">
        <f t="shared" si="3"/>
        <v>10</v>
      </c>
      <c r="Q9" s="248">
        <v>0</v>
      </c>
      <c r="R9" s="248">
        <v>0</v>
      </c>
      <c r="S9" s="248">
        <v>0</v>
      </c>
      <c r="T9" s="248">
        <f t="shared" si="4"/>
        <v>10</v>
      </c>
      <c r="U9" s="248">
        <f>$N9</f>
        <v>10</v>
      </c>
      <c r="V9" s="248">
        <f>($K9-$J9)</f>
        <v>10</v>
      </c>
      <c r="W9" s="248">
        <f>($K9-$J9)</f>
        <v>10</v>
      </c>
      <c r="X9" s="248">
        <f>($K9-$J9)</f>
        <v>10</v>
      </c>
      <c r="Y9" s="248">
        <v>0</v>
      </c>
      <c r="Z9" s="248">
        <v>0</v>
      </c>
      <c r="AA9" s="248">
        <v>0</v>
      </c>
      <c r="AB9" s="248">
        <v>0</v>
      </c>
      <c r="AC9" s="248">
        <v>0</v>
      </c>
      <c r="AD9" s="248">
        <v>0</v>
      </c>
      <c r="AE9" s="248">
        <f>(SUMIFS('CMIP5 AL fields'!$N:$N,'CMIP5 AL fields'!$D:$D,AE$1,'CMIP5 AL fields'!$A:$A,AE$2)*$P9)/1000</f>
        <v>39.813120480000066</v>
      </c>
      <c r="AF9" s="248">
        <f>(SUMIFS('CMIP5 AL fields'!$N:$N,'CMIP5 AL fields'!$D:$D,AF$1,'CMIP5 AL fields'!$A:$A,AF$2)*$P9)/1000</f>
        <v>0.10616832000000001</v>
      </c>
      <c r="AG9" s="248">
        <f>(SUMIFS('CMIP5 AL fields'!$N:$N,'CMIP5 AL fields'!$D:$D,AG$1,'CMIP5 AL fields'!$A:$A,AG$2)*$P9)/1000</f>
        <v>3.6097228799999974</v>
      </c>
      <c r="AH9" s="248">
        <f>(SUMIFS('CMIP5 AL fields'!$N:$N,'CMIP5 AL fields'!$D:$D,AH$1,'CMIP5 AL fields'!$A:$A,AH$2)*$P9)/1000</f>
        <v>2.6542079999999988</v>
      </c>
      <c r="AI9" s="248">
        <f>(SUMIFS('CMIP5 AL fields'!$N:$N,'CMIP5 AL fields'!$D:$D,AI$1,'CMIP5 AL fields'!$A:$A,AI$2)*$P9)/1000</f>
        <v>1.0616832000000003</v>
      </c>
      <c r="AJ9" s="248">
        <f>(SUMIFS('CMIP5 AL fields'!$N:$N,'CMIP5 AL fields'!$D:$D,AJ$1,'CMIP5 AL fields'!$A:$A,AJ$2)*$P9)/1000</f>
        <v>0.42467328000000004</v>
      </c>
      <c r="AK9" s="248">
        <f>(SUMIFS('CMIP5 AL fields'!$N:$N,'CMIP5 AL fields'!$D:$D,AK$1,'CMIP5 AL fields'!$A:$A,AK$2)*$P9)/1000</f>
        <v>0.74317823999999999</v>
      </c>
      <c r="AL9" s="248">
        <f>(SUMIFS('CMIP5 AL fields'!$N:$N,'CMIP5 AL fields'!$D:$D,AL$1,'CMIP5 AL fields'!$A:$A,AL$2)*$P9)/1000</f>
        <v>0</v>
      </c>
      <c r="AM9" s="248">
        <f>(SUMIFS('CMIP5 AL fields'!$N:$N,'CMIP5 AL fields'!$D:$D,AM$1,'CMIP5 AL fields'!$A:$A,AM$2)*$P9)/1000</f>
        <v>0</v>
      </c>
      <c r="AN9" s="248">
        <f>((SUMIFS('CMIP5 AL fields'!$N:$N,'CMIP5 AL fields'!$D:$D,AN$1&amp;"2d",'CMIP5 AL fields'!$A:$A,AN$2)*$R9)/1000)+((SUMIFS('CMIP5 AL fields'!$N:$N,'CMIP5 AL fields'!$D:$D,AN$1&amp;"3d",'CMIP5 AL fields'!$A:$A,AN$2)*$S9)/1000)</f>
        <v>0</v>
      </c>
      <c r="AO9" s="248">
        <f>((SUMIFS('CMIP5 AL fields'!$N:$N,'CMIP5 AL fields'!$D:$D,AO$1&amp;"2d",'CMIP5 AL fields'!$A:$A,AO$2)*$R9)/1000)+((SUMIFS('CMIP5 AL fields'!$N:$N,'CMIP5 AL fields'!$D:$D,AO$1&amp;"3d",'CMIP5 AL fields'!$A:$A,AO$2)*$S9)/1000)</f>
        <v>0</v>
      </c>
      <c r="AP9" s="248">
        <f>((SUMIFS('CMIP5 AL fields'!$N:$N,'CMIP5 AL fields'!$D:$D,AP$1&amp;"2d",'CMIP5 AL fields'!$A:$A,AP$2)*$R9)/1000)+((SUMIFS('CMIP5 AL fields'!$N:$N,'CMIP5 AL fields'!$D:$D,AP$1&amp;"3d",'CMIP5 AL fields'!$A:$A,AP$2)*$S9)/1000)</f>
        <v>0</v>
      </c>
      <c r="AQ9" s="248">
        <f>((SUMIFS('CMIP5 AL fields'!$N:$N,'CMIP5 AL fields'!$D:$D,AQ$1&amp;"_ALLt",'CMIP5 AL fields'!$A:$A,AQ$2)*$T9)/1000)+((SUMIFS('CMIP5 AL fields'!$N:$N,'CMIP5 AL fields'!$D:$D,AQ$1&amp;"_subt",'CMIP5 AL fields'!$A:$A,AQ$2)*$U9)/1000)</f>
        <v>206.67432959999991</v>
      </c>
      <c r="AR9" s="248">
        <f>((SUMIFS('CMIP5 AL fields'!$N:$N,'CMIP5 AL fields'!$D:$D,AR$1&amp;"2d",'CMIP5 AL fields'!$A:$A,AR$2)*$AA9)/1000)+((SUMIFS('CMIP5 AL fields'!$N:$N,'CMIP5 AL fields'!$D:$D,AR$1&amp;"3d",'CMIP5 AL fields'!$A:$A,AR$2)*$AB9)/1000)</f>
        <v>0</v>
      </c>
      <c r="AS9" s="248">
        <f>(SUMIFS('CMIP5 AL fields'!$N:$N,'CMIP5 AL fields'!$D:$D,AS$1,'CMIP5 AL fields'!$A:$A,AS$2)*$V9)/1000</f>
        <v>1666.3117823999999</v>
      </c>
      <c r="AT9" s="248">
        <f>(SUMIFS('CMIP5 AL fields'!$N:$N,'CMIP5 AL fields'!$D:$D,AT$1,'CMIP5 AL fields'!$A:$A,AT$2)*$W9)/1000</f>
        <v>129.17145600000001</v>
      </c>
      <c r="AU9" s="248">
        <f>(SUMIFS('CMIP5 AL fields'!$N:$N,'CMIP5 AL fields'!$D:$D,AU$1,'CMIP5 AL fields'!$A:$A,AU$2)*$X9)/1000</f>
        <v>568.35440640000013</v>
      </c>
      <c r="AV9" s="248">
        <f>(SUMIFS('CMIP5 AL fields'!$N:$N,'CMIP5 AL fields'!$D:$D,AV$1,'CMIP5 AL fields'!$A:$A,AV$2)*AC9)/1000</f>
        <v>0</v>
      </c>
      <c r="AW9" s="248">
        <f>(SUMIFS('CMIP5 AL fields'!$N:$N,'CMIP5 AL fields'!$D:$D,AW$1,'CMIP5 AL fields'!$A:$A,AW$2)*AD9)/1000</f>
        <v>0</v>
      </c>
      <c r="AX9" s="248">
        <f>(SUMIFS('CMIP5 AL fields'!$N:$N,'CMIP5 AL fields'!$D:$D,AX$1,'CMIP5 AL fields'!$A:$A,AX$2)*AD9)/1000</f>
        <v>0</v>
      </c>
      <c r="AY9" s="248">
        <v>0</v>
      </c>
      <c r="AZ9" s="248">
        <f>(SUMIFS('CMIP5 OI fields'!$M:$M,'CMIP5 OI fields'!$D:$D,AZ$1,'CMIP5 OI fields'!$A:$A,AZ$2)*$P9)/1000</f>
        <v>32.617270080000004</v>
      </c>
      <c r="BA9" s="248">
        <f>(SUMIFS('CMIP5 OI fields'!$M:$M,'CMIP5 OI fields'!$D:$D,BA$1,'CMIP5 OI fields'!$A:$A,BA$2)*$P9)/1000</f>
        <v>22.7681352</v>
      </c>
      <c r="BB9" s="248">
        <f>(SUMIFS('CMIP5 OI fields'!$M:$M,'CMIP5 OI fields'!$D:$D,BB$1,'CMIP5 OI fields'!$A:$A,BB$2)*$P9)/1000</f>
        <v>12.885811199999996</v>
      </c>
      <c r="BC9" s="248">
        <f>(SUMIFS('CMIP5 OI fields'!$M:$M,'CMIP5 OI fields'!$D:$D,BC$1,'CMIP5 OI fields'!$A:$A,BC$2)*$P9)/1000</f>
        <v>1.2976127999999998</v>
      </c>
      <c r="BD9" s="248">
        <f>(SUMIFS('CMIP5 OI fields'!$M:$M,'CMIP5 OI fields'!$D:$D,BD$1,'CMIP5 OI fields'!$A:$A,BD$2)*$P9)/1000</f>
        <v>1.0616832000000003</v>
      </c>
      <c r="BE9" s="248">
        <f>(SUMIFS('CMIP5 OI fields'!$M:$M,'CMIP5 OI fields'!$D:$D,BE$1,'CMIP5 OI fields'!$A:$A,BE$2)*$P9)/1000</f>
        <v>0.11796480000000001</v>
      </c>
      <c r="BF9" s="248">
        <f>(SUMIFS('CMIP5 OI fields'!$M:$M,'CMIP5 OI fields'!$D:$D,BF$1,'CMIP5 OI fields'!$A:$A,BF$2)*$P9)/1000</f>
        <v>2.6542079999999997</v>
      </c>
      <c r="BG9" s="248">
        <f>(SUMIFS('CMIP5 OI fields'!$M:$M,'CMIP5 OI fields'!$D:$D,BG$1,'CMIP5 OI fields'!$A:$A,BG$2)*$P9)/1000</f>
        <v>2.0643839999999996</v>
      </c>
      <c r="BH9" s="248">
        <f>(SUMIFS('CMIP5 OI fields'!$M:$M,'CMIP5 OI fields'!$D:$D,BH$1,'CMIP5 OI fields'!$A:$A,BH$2)*$P9)/1000</f>
        <v>12.091392000000003</v>
      </c>
      <c r="BI9" s="248">
        <f>(SUMIFS('CMIP5 OI fields'!$M:$M,'CMIP5 OI fields'!$D:$D,BI$1,'CMIP5 OI fields'!$A:$A,BI$2)*$Q9)/1000</f>
        <v>0</v>
      </c>
      <c r="BJ9" s="246">
        <f t="shared" si="0"/>
        <v>2651.5655918399998</v>
      </c>
      <c r="BK9" s="246">
        <f t="shared" si="0"/>
        <v>29.079252</v>
      </c>
      <c r="BL9" s="246">
        <f t="shared" si="0"/>
        <v>25.83834624</v>
      </c>
      <c r="BM9" s="246">
        <f t="shared" si="1"/>
        <v>2680.6448438399998</v>
      </c>
      <c r="BN9" s="246">
        <f t="shared" si="2"/>
        <v>2706.48319008</v>
      </c>
    </row>
    <row r="10" spans="1:66">
      <c r="A10" s="244" t="str">
        <f>'Experiment list - Runs'!A9</f>
        <v>DP</v>
      </c>
      <c r="B10" s="244" t="str">
        <f>'Experiment list - Runs'!B9</f>
        <v>core</v>
      </c>
      <c r="C10" s="244" t="str">
        <f>'Experiment list - Runs'!C9</f>
        <v>1.1</v>
      </c>
      <c r="D10" s="244">
        <f>'Experiment list - Runs'!D9</f>
        <v>8</v>
      </c>
      <c r="E10" s="245" t="str">
        <f>'Experiment list - Runs'!E9</f>
        <v>10 year initialized hindcasts &amp; predictions</v>
      </c>
      <c r="F10" s="245" t="str">
        <f>'Experiment list - Runs'!F9</f>
        <v>decadal-XXXX</v>
      </c>
      <c r="G10" s="244" t="str">
        <f>'Experiment list - Runs'!H9</f>
        <v>CVWG/Tribbia</v>
      </c>
      <c r="H10" s="244" t="str">
        <f>'Experiment list - Runs'!I9</f>
        <v>0.5x1CN</v>
      </c>
      <c r="I10" s="244" t="str">
        <f>'Experiment list - Runs'!J9</f>
        <v>ORNL</v>
      </c>
      <c r="J10" s="244">
        <f>'Experiment list - Runs'!K9</f>
        <v>1970</v>
      </c>
      <c r="K10" s="244">
        <f>'Experiment list - Runs'!L9</f>
        <v>1980</v>
      </c>
      <c r="L10" s="244" t="str">
        <f>'Experiment list - Runs'!M9</f>
        <v>0.5</v>
      </c>
      <c r="M10" s="244">
        <f>'Experiment list - Runs'!N9</f>
        <v>1</v>
      </c>
      <c r="N10" s="246">
        <f>'Experiment list - Runs'!O9</f>
        <v>10</v>
      </c>
      <c r="O10" s="247">
        <f>'Experiment list - Runs'!P9</f>
        <v>8</v>
      </c>
      <c r="P10" s="248">
        <f t="shared" si="3"/>
        <v>10</v>
      </c>
      <c r="Q10" s="248">
        <v>0</v>
      </c>
      <c r="R10" s="248">
        <v>0</v>
      </c>
      <c r="S10" s="248">
        <v>0</v>
      </c>
      <c r="T10" s="248">
        <f t="shared" si="4"/>
        <v>10</v>
      </c>
      <c r="U10" s="248">
        <v>0</v>
      </c>
      <c r="V10" s="248">
        <v>0</v>
      </c>
      <c r="W10" s="248">
        <v>0</v>
      </c>
      <c r="X10" s="248">
        <v>0</v>
      </c>
      <c r="Y10" s="248">
        <v>0</v>
      </c>
      <c r="Z10" s="248">
        <v>0</v>
      </c>
      <c r="AA10" s="248">
        <v>0</v>
      </c>
      <c r="AB10" s="248">
        <v>0</v>
      </c>
      <c r="AC10" s="248">
        <v>0</v>
      </c>
      <c r="AD10" s="248">
        <v>0</v>
      </c>
      <c r="AE10" s="248">
        <f>(SUMIFS('CMIP5 AL fields'!$N:$N,'CMIP5 AL fields'!$D:$D,AE$1,'CMIP5 AL fields'!$A:$A,AE$2)*$P10)/1000</f>
        <v>39.813120480000066</v>
      </c>
      <c r="AF10" s="248">
        <f>(SUMIFS('CMIP5 AL fields'!$N:$N,'CMIP5 AL fields'!$D:$D,AF$1,'CMIP5 AL fields'!$A:$A,AF$2)*$P10)/1000</f>
        <v>0.10616832000000001</v>
      </c>
      <c r="AG10" s="248">
        <f>(SUMIFS('CMIP5 AL fields'!$N:$N,'CMIP5 AL fields'!$D:$D,AG$1,'CMIP5 AL fields'!$A:$A,AG$2)*$P10)/1000</f>
        <v>3.6097228799999974</v>
      </c>
      <c r="AH10" s="248">
        <f>(SUMIFS('CMIP5 AL fields'!$N:$N,'CMIP5 AL fields'!$D:$D,AH$1,'CMIP5 AL fields'!$A:$A,AH$2)*$P10)/1000</f>
        <v>2.6542079999999988</v>
      </c>
      <c r="AI10" s="248">
        <f>(SUMIFS('CMIP5 AL fields'!$N:$N,'CMIP5 AL fields'!$D:$D,AI$1,'CMIP5 AL fields'!$A:$A,AI$2)*$P10)/1000</f>
        <v>1.0616832000000003</v>
      </c>
      <c r="AJ10" s="248">
        <f>(SUMIFS('CMIP5 AL fields'!$N:$N,'CMIP5 AL fields'!$D:$D,AJ$1,'CMIP5 AL fields'!$A:$A,AJ$2)*$P10)/1000</f>
        <v>0.42467328000000004</v>
      </c>
      <c r="AK10" s="248">
        <f>(SUMIFS('CMIP5 AL fields'!$N:$N,'CMIP5 AL fields'!$D:$D,AK$1,'CMIP5 AL fields'!$A:$A,AK$2)*$P10)/1000</f>
        <v>0.74317823999999999</v>
      </c>
      <c r="AL10" s="248">
        <f>(SUMIFS('CMIP5 AL fields'!$N:$N,'CMIP5 AL fields'!$D:$D,AL$1,'CMIP5 AL fields'!$A:$A,AL$2)*$P10)/1000</f>
        <v>0</v>
      </c>
      <c r="AM10" s="248">
        <f>(SUMIFS('CMIP5 AL fields'!$N:$N,'CMIP5 AL fields'!$D:$D,AM$1,'CMIP5 AL fields'!$A:$A,AM$2)*$P10)/1000</f>
        <v>0</v>
      </c>
      <c r="AN10" s="248">
        <f>((SUMIFS('CMIP5 AL fields'!$N:$N,'CMIP5 AL fields'!$D:$D,AN$1&amp;"2d",'CMIP5 AL fields'!$A:$A,AN$2)*$R10)/1000)+((SUMIFS('CMIP5 AL fields'!$N:$N,'CMIP5 AL fields'!$D:$D,AN$1&amp;"3d",'CMIP5 AL fields'!$A:$A,AN$2)*$S10)/1000)</f>
        <v>0</v>
      </c>
      <c r="AO10" s="248">
        <f>((SUMIFS('CMIP5 AL fields'!$N:$N,'CMIP5 AL fields'!$D:$D,AO$1&amp;"2d",'CMIP5 AL fields'!$A:$A,AO$2)*$R10)/1000)+((SUMIFS('CMIP5 AL fields'!$N:$N,'CMIP5 AL fields'!$D:$D,AO$1&amp;"3d",'CMIP5 AL fields'!$A:$A,AO$2)*$S10)/1000)</f>
        <v>0</v>
      </c>
      <c r="AP10" s="248">
        <f>((SUMIFS('CMIP5 AL fields'!$N:$N,'CMIP5 AL fields'!$D:$D,AP$1&amp;"2d",'CMIP5 AL fields'!$A:$A,AP$2)*$R10)/1000)+((SUMIFS('CMIP5 AL fields'!$N:$N,'CMIP5 AL fields'!$D:$D,AP$1&amp;"3d",'CMIP5 AL fields'!$A:$A,AP$2)*$S10)/1000)</f>
        <v>0</v>
      </c>
      <c r="AQ10" s="248">
        <f>((SUMIFS('CMIP5 AL fields'!$N:$N,'CMIP5 AL fields'!$D:$D,AQ$1&amp;"_ALLt",'CMIP5 AL fields'!$A:$A,AQ$2)*$T10)/1000)+((SUMIFS('CMIP5 AL fields'!$N:$N,'CMIP5 AL fields'!$D:$D,AQ$1&amp;"_subt",'CMIP5 AL fields'!$A:$A,AQ$2)*$U10)/1000)</f>
        <v>22.605004800000003</v>
      </c>
      <c r="AR10" s="248">
        <f>((SUMIFS('CMIP5 AL fields'!$N:$N,'CMIP5 AL fields'!$D:$D,AR$1&amp;"2d",'CMIP5 AL fields'!$A:$A,AR$2)*$AA10)/1000)+((SUMIFS('CMIP5 AL fields'!$N:$N,'CMIP5 AL fields'!$D:$D,AR$1&amp;"3d",'CMIP5 AL fields'!$A:$A,AR$2)*$AB10)/1000)</f>
        <v>0</v>
      </c>
      <c r="AS10" s="248">
        <f>(SUMIFS('CMIP5 AL fields'!$N:$N,'CMIP5 AL fields'!$D:$D,AS$1,'CMIP5 AL fields'!$A:$A,AS$2)*$V10)/1000</f>
        <v>0</v>
      </c>
      <c r="AT10" s="248">
        <f>(SUMIFS('CMIP5 AL fields'!$N:$N,'CMIP5 AL fields'!$D:$D,AT$1,'CMIP5 AL fields'!$A:$A,AT$2)*$W10)/1000</f>
        <v>0</v>
      </c>
      <c r="AU10" s="248">
        <f>(SUMIFS('CMIP5 AL fields'!$N:$N,'CMIP5 AL fields'!$D:$D,AU$1,'CMIP5 AL fields'!$A:$A,AU$2)*$X10)/1000</f>
        <v>0</v>
      </c>
      <c r="AV10" s="248">
        <f>(SUMIFS('CMIP5 AL fields'!$N:$N,'CMIP5 AL fields'!$D:$D,AV$1,'CMIP5 AL fields'!$A:$A,AV$2)*AC10)/1000</f>
        <v>0</v>
      </c>
      <c r="AW10" s="248">
        <f>(SUMIFS('CMIP5 AL fields'!$N:$N,'CMIP5 AL fields'!$D:$D,AW$1,'CMIP5 AL fields'!$A:$A,AW$2)*AD10)/1000</f>
        <v>0</v>
      </c>
      <c r="AX10" s="248">
        <f>(SUMIFS('CMIP5 AL fields'!$N:$N,'CMIP5 AL fields'!$D:$D,AX$1,'CMIP5 AL fields'!$A:$A,AX$2)*AD10)/1000</f>
        <v>0</v>
      </c>
      <c r="AY10" s="248">
        <v>0</v>
      </c>
      <c r="AZ10" s="248">
        <f>(SUMIFS('CMIP5 OI fields'!$M:$M,'CMIP5 OI fields'!$D:$D,AZ$1,'CMIP5 OI fields'!$A:$A,AZ$2)*$P10)/1000</f>
        <v>32.617270080000004</v>
      </c>
      <c r="BA10" s="248">
        <f>(SUMIFS('CMIP5 OI fields'!$M:$M,'CMIP5 OI fields'!$D:$D,BA$1,'CMIP5 OI fields'!$A:$A,BA$2)*$P10)/1000</f>
        <v>22.7681352</v>
      </c>
      <c r="BB10" s="248">
        <f>(SUMIFS('CMIP5 OI fields'!$M:$M,'CMIP5 OI fields'!$D:$D,BB$1,'CMIP5 OI fields'!$A:$A,BB$2)*$P10)/1000</f>
        <v>12.885811199999996</v>
      </c>
      <c r="BC10" s="248">
        <f>(SUMIFS('CMIP5 OI fields'!$M:$M,'CMIP5 OI fields'!$D:$D,BC$1,'CMIP5 OI fields'!$A:$A,BC$2)*$P10)/1000</f>
        <v>1.2976127999999998</v>
      </c>
      <c r="BD10" s="248">
        <f>(SUMIFS('CMIP5 OI fields'!$M:$M,'CMIP5 OI fields'!$D:$D,BD$1,'CMIP5 OI fields'!$A:$A,BD$2)*$P10)/1000</f>
        <v>1.0616832000000003</v>
      </c>
      <c r="BE10" s="248">
        <f>(SUMIFS('CMIP5 OI fields'!$M:$M,'CMIP5 OI fields'!$D:$D,BE$1,'CMIP5 OI fields'!$A:$A,BE$2)*$P10)/1000</f>
        <v>0.11796480000000001</v>
      </c>
      <c r="BF10" s="248">
        <f>(SUMIFS('CMIP5 OI fields'!$M:$M,'CMIP5 OI fields'!$D:$D,BF$1,'CMIP5 OI fields'!$A:$A,BF$2)*$P10)/1000</f>
        <v>2.6542079999999997</v>
      </c>
      <c r="BG10" s="248">
        <f>(SUMIFS('CMIP5 OI fields'!$M:$M,'CMIP5 OI fields'!$D:$D,BG$1,'CMIP5 OI fields'!$A:$A,BG$2)*$P10)/1000</f>
        <v>2.0643839999999996</v>
      </c>
      <c r="BH10" s="248">
        <f>(SUMIFS('CMIP5 OI fields'!$M:$M,'CMIP5 OI fields'!$D:$D,BH$1,'CMIP5 OI fields'!$A:$A,BH$2)*$P10)/1000</f>
        <v>12.091392000000003</v>
      </c>
      <c r="BI10" s="248">
        <f>(SUMIFS('CMIP5 OI fields'!$M:$M,'CMIP5 OI fields'!$D:$D,BI$1,'CMIP5 OI fields'!$A:$A,BI$2)*$Q10)/1000</f>
        <v>0</v>
      </c>
      <c r="BJ10" s="246">
        <f t="shared" si="0"/>
        <v>103.65862224000007</v>
      </c>
      <c r="BK10" s="246">
        <f t="shared" si="0"/>
        <v>29.079252</v>
      </c>
      <c r="BL10" s="246">
        <f t="shared" si="0"/>
        <v>25.83834624</v>
      </c>
      <c r="BM10" s="246">
        <f t="shared" si="1"/>
        <v>132.73787424000008</v>
      </c>
      <c r="BN10" s="246">
        <f t="shared" si="2"/>
        <v>158.57622048000007</v>
      </c>
    </row>
    <row r="11" spans="1:66">
      <c r="A11" s="244" t="str">
        <f>'Experiment list - Runs'!A10</f>
        <v>DP</v>
      </c>
      <c r="B11" s="244" t="str">
        <f>'Experiment list - Runs'!B10</f>
        <v>core</v>
      </c>
      <c r="C11" s="244" t="str">
        <f>'Experiment list - Runs'!C10</f>
        <v>1.1</v>
      </c>
      <c r="D11" s="244">
        <f>'Experiment list - Runs'!D10</f>
        <v>9</v>
      </c>
      <c r="E11" s="245" t="str">
        <f>'Experiment list - Runs'!E10</f>
        <v>10 year initialized hindcasts &amp; predictions</v>
      </c>
      <c r="F11" s="245" t="str">
        <f>'Experiment list - Runs'!F10</f>
        <v>decadal-XXXX</v>
      </c>
      <c r="G11" s="244" t="str">
        <f>'Experiment list - Runs'!H10</f>
        <v>CVWG/Tribbia</v>
      </c>
      <c r="H11" s="244" t="str">
        <f>'Experiment list - Runs'!I10</f>
        <v>0.5x1CN</v>
      </c>
      <c r="I11" s="244" t="str">
        <f>'Experiment list - Runs'!J10</f>
        <v>ORNL</v>
      </c>
      <c r="J11" s="244">
        <f>'Experiment list - Runs'!K10</f>
        <v>1970</v>
      </c>
      <c r="K11" s="244">
        <f>'Experiment list - Runs'!L10</f>
        <v>1980</v>
      </c>
      <c r="L11" s="244" t="str">
        <f>'Experiment list - Runs'!M10</f>
        <v>0.5</v>
      </c>
      <c r="M11" s="244">
        <f>'Experiment list - Runs'!N10</f>
        <v>1</v>
      </c>
      <c r="N11" s="246">
        <f>'Experiment list - Runs'!O10</f>
        <v>10</v>
      </c>
      <c r="O11" s="247">
        <f>'Experiment list - Runs'!P10</f>
        <v>9</v>
      </c>
      <c r="P11" s="248">
        <f t="shared" si="3"/>
        <v>10</v>
      </c>
      <c r="Q11" s="248">
        <v>0</v>
      </c>
      <c r="R11" s="248">
        <v>0</v>
      </c>
      <c r="S11" s="248">
        <v>0</v>
      </c>
      <c r="T11" s="248">
        <f t="shared" si="4"/>
        <v>10</v>
      </c>
      <c r="U11" s="248">
        <v>0</v>
      </c>
      <c r="V11" s="248">
        <v>0</v>
      </c>
      <c r="W11" s="248">
        <v>0</v>
      </c>
      <c r="X11" s="248">
        <v>0</v>
      </c>
      <c r="Y11" s="248">
        <v>0</v>
      </c>
      <c r="Z11" s="248">
        <v>0</v>
      </c>
      <c r="AA11" s="248">
        <v>0</v>
      </c>
      <c r="AB11" s="248">
        <v>0</v>
      </c>
      <c r="AC11" s="248">
        <v>0</v>
      </c>
      <c r="AD11" s="248">
        <v>0</v>
      </c>
      <c r="AE11" s="248">
        <f>(SUMIFS('CMIP5 AL fields'!$N:$N,'CMIP5 AL fields'!$D:$D,AE$1,'CMIP5 AL fields'!$A:$A,AE$2)*$P11)/1000</f>
        <v>39.813120480000066</v>
      </c>
      <c r="AF11" s="248">
        <f>(SUMIFS('CMIP5 AL fields'!$N:$N,'CMIP5 AL fields'!$D:$D,AF$1,'CMIP5 AL fields'!$A:$A,AF$2)*$P11)/1000</f>
        <v>0.10616832000000001</v>
      </c>
      <c r="AG11" s="248">
        <f>(SUMIFS('CMIP5 AL fields'!$N:$N,'CMIP5 AL fields'!$D:$D,AG$1,'CMIP5 AL fields'!$A:$A,AG$2)*$P11)/1000</f>
        <v>3.6097228799999974</v>
      </c>
      <c r="AH11" s="248">
        <f>(SUMIFS('CMIP5 AL fields'!$N:$N,'CMIP5 AL fields'!$D:$D,AH$1,'CMIP5 AL fields'!$A:$A,AH$2)*$P11)/1000</f>
        <v>2.6542079999999988</v>
      </c>
      <c r="AI11" s="248">
        <f>(SUMIFS('CMIP5 AL fields'!$N:$N,'CMIP5 AL fields'!$D:$D,AI$1,'CMIP5 AL fields'!$A:$A,AI$2)*$P11)/1000</f>
        <v>1.0616832000000003</v>
      </c>
      <c r="AJ11" s="248">
        <f>(SUMIFS('CMIP5 AL fields'!$N:$N,'CMIP5 AL fields'!$D:$D,AJ$1,'CMIP5 AL fields'!$A:$A,AJ$2)*$P11)/1000</f>
        <v>0.42467328000000004</v>
      </c>
      <c r="AK11" s="248">
        <f>(SUMIFS('CMIP5 AL fields'!$N:$N,'CMIP5 AL fields'!$D:$D,AK$1,'CMIP5 AL fields'!$A:$A,AK$2)*$P11)/1000</f>
        <v>0.74317823999999999</v>
      </c>
      <c r="AL11" s="248">
        <f>(SUMIFS('CMIP5 AL fields'!$N:$N,'CMIP5 AL fields'!$D:$D,AL$1,'CMIP5 AL fields'!$A:$A,AL$2)*$P11)/1000</f>
        <v>0</v>
      </c>
      <c r="AM11" s="248">
        <f>(SUMIFS('CMIP5 AL fields'!$N:$N,'CMIP5 AL fields'!$D:$D,AM$1,'CMIP5 AL fields'!$A:$A,AM$2)*$P11)/1000</f>
        <v>0</v>
      </c>
      <c r="AN11" s="248">
        <f>((SUMIFS('CMIP5 AL fields'!$N:$N,'CMIP5 AL fields'!$D:$D,AN$1&amp;"2d",'CMIP5 AL fields'!$A:$A,AN$2)*$R11)/1000)+((SUMIFS('CMIP5 AL fields'!$N:$N,'CMIP5 AL fields'!$D:$D,AN$1&amp;"3d",'CMIP5 AL fields'!$A:$A,AN$2)*$S11)/1000)</f>
        <v>0</v>
      </c>
      <c r="AO11" s="248">
        <f>((SUMIFS('CMIP5 AL fields'!$N:$N,'CMIP5 AL fields'!$D:$D,AO$1&amp;"2d",'CMIP5 AL fields'!$A:$A,AO$2)*$R11)/1000)+((SUMIFS('CMIP5 AL fields'!$N:$N,'CMIP5 AL fields'!$D:$D,AO$1&amp;"3d",'CMIP5 AL fields'!$A:$A,AO$2)*$S11)/1000)</f>
        <v>0</v>
      </c>
      <c r="AP11" s="248">
        <f>((SUMIFS('CMIP5 AL fields'!$N:$N,'CMIP5 AL fields'!$D:$D,AP$1&amp;"2d",'CMIP5 AL fields'!$A:$A,AP$2)*$R11)/1000)+((SUMIFS('CMIP5 AL fields'!$N:$N,'CMIP5 AL fields'!$D:$D,AP$1&amp;"3d",'CMIP5 AL fields'!$A:$A,AP$2)*$S11)/1000)</f>
        <v>0</v>
      </c>
      <c r="AQ11" s="248">
        <f>((SUMIFS('CMIP5 AL fields'!$N:$N,'CMIP5 AL fields'!$D:$D,AQ$1&amp;"_ALLt",'CMIP5 AL fields'!$A:$A,AQ$2)*$T11)/1000)+((SUMIFS('CMIP5 AL fields'!$N:$N,'CMIP5 AL fields'!$D:$D,AQ$1&amp;"_subt",'CMIP5 AL fields'!$A:$A,AQ$2)*$U11)/1000)</f>
        <v>22.605004800000003</v>
      </c>
      <c r="AR11" s="248">
        <f>((SUMIFS('CMIP5 AL fields'!$N:$N,'CMIP5 AL fields'!$D:$D,AR$1&amp;"2d",'CMIP5 AL fields'!$A:$A,AR$2)*$AA11)/1000)+((SUMIFS('CMIP5 AL fields'!$N:$N,'CMIP5 AL fields'!$D:$D,AR$1&amp;"3d",'CMIP5 AL fields'!$A:$A,AR$2)*$AB11)/1000)</f>
        <v>0</v>
      </c>
      <c r="AS11" s="248">
        <f>(SUMIFS('CMIP5 AL fields'!$N:$N,'CMIP5 AL fields'!$D:$D,AS$1,'CMIP5 AL fields'!$A:$A,AS$2)*$V11)/1000</f>
        <v>0</v>
      </c>
      <c r="AT11" s="248">
        <f>(SUMIFS('CMIP5 AL fields'!$N:$N,'CMIP5 AL fields'!$D:$D,AT$1,'CMIP5 AL fields'!$A:$A,AT$2)*$W11)/1000</f>
        <v>0</v>
      </c>
      <c r="AU11" s="248">
        <f>(SUMIFS('CMIP5 AL fields'!$N:$N,'CMIP5 AL fields'!$D:$D,AU$1,'CMIP5 AL fields'!$A:$A,AU$2)*$X11)/1000</f>
        <v>0</v>
      </c>
      <c r="AV11" s="248">
        <f>(SUMIFS('CMIP5 AL fields'!$N:$N,'CMIP5 AL fields'!$D:$D,AV$1,'CMIP5 AL fields'!$A:$A,AV$2)*AC11)/1000</f>
        <v>0</v>
      </c>
      <c r="AW11" s="248">
        <f>(SUMIFS('CMIP5 AL fields'!$N:$N,'CMIP5 AL fields'!$D:$D,AW$1,'CMIP5 AL fields'!$A:$A,AW$2)*AD11)/1000</f>
        <v>0</v>
      </c>
      <c r="AX11" s="248">
        <f>(SUMIFS('CMIP5 AL fields'!$N:$N,'CMIP5 AL fields'!$D:$D,AX$1,'CMIP5 AL fields'!$A:$A,AX$2)*AD11)/1000</f>
        <v>0</v>
      </c>
      <c r="AY11" s="248">
        <v>0</v>
      </c>
      <c r="AZ11" s="248">
        <f>(SUMIFS('CMIP5 OI fields'!$M:$M,'CMIP5 OI fields'!$D:$D,AZ$1,'CMIP5 OI fields'!$A:$A,AZ$2)*$P11)/1000</f>
        <v>32.617270080000004</v>
      </c>
      <c r="BA11" s="248">
        <f>(SUMIFS('CMIP5 OI fields'!$M:$M,'CMIP5 OI fields'!$D:$D,BA$1,'CMIP5 OI fields'!$A:$A,BA$2)*$P11)/1000</f>
        <v>22.7681352</v>
      </c>
      <c r="BB11" s="248">
        <f>(SUMIFS('CMIP5 OI fields'!$M:$M,'CMIP5 OI fields'!$D:$D,BB$1,'CMIP5 OI fields'!$A:$A,BB$2)*$P11)/1000</f>
        <v>12.885811199999996</v>
      </c>
      <c r="BC11" s="248">
        <f>(SUMIFS('CMIP5 OI fields'!$M:$M,'CMIP5 OI fields'!$D:$D,BC$1,'CMIP5 OI fields'!$A:$A,BC$2)*$P11)/1000</f>
        <v>1.2976127999999998</v>
      </c>
      <c r="BD11" s="248">
        <f>(SUMIFS('CMIP5 OI fields'!$M:$M,'CMIP5 OI fields'!$D:$D,BD$1,'CMIP5 OI fields'!$A:$A,BD$2)*$P11)/1000</f>
        <v>1.0616832000000003</v>
      </c>
      <c r="BE11" s="248">
        <f>(SUMIFS('CMIP5 OI fields'!$M:$M,'CMIP5 OI fields'!$D:$D,BE$1,'CMIP5 OI fields'!$A:$A,BE$2)*$P11)/1000</f>
        <v>0.11796480000000001</v>
      </c>
      <c r="BF11" s="248">
        <f>(SUMIFS('CMIP5 OI fields'!$M:$M,'CMIP5 OI fields'!$D:$D,BF$1,'CMIP5 OI fields'!$A:$A,BF$2)*$P11)/1000</f>
        <v>2.6542079999999997</v>
      </c>
      <c r="BG11" s="248">
        <f>(SUMIFS('CMIP5 OI fields'!$M:$M,'CMIP5 OI fields'!$D:$D,BG$1,'CMIP5 OI fields'!$A:$A,BG$2)*$P11)/1000</f>
        <v>2.0643839999999996</v>
      </c>
      <c r="BH11" s="248">
        <f>(SUMIFS('CMIP5 OI fields'!$M:$M,'CMIP5 OI fields'!$D:$D,BH$1,'CMIP5 OI fields'!$A:$A,BH$2)*$P11)/1000</f>
        <v>12.091392000000003</v>
      </c>
      <c r="BI11" s="248">
        <f>(SUMIFS('CMIP5 OI fields'!$M:$M,'CMIP5 OI fields'!$D:$D,BI$1,'CMIP5 OI fields'!$A:$A,BI$2)*$Q11)/1000</f>
        <v>0</v>
      </c>
      <c r="BJ11" s="246">
        <f t="shared" si="0"/>
        <v>103.65862224000007</v>
      </c>
      <c r="BK11" s="246">
        <f t="shared" si="0"/>
        <v>29.079252</v>
      </c>
      <c r="BL11" s="246">
        <f t="shared" si="0"/>
        <v>25.83834624</v>
      </c>
      <c r="BM11" s="246">
        <f t="shared" si="1"/>
        <v>132.73787424000008</v>
      </c>
      <c r="BN11" s="246">
        <f t="shared" si="2"/>
        <v>158.57622048000007</v>
      </c>
    </row>
    <row r="12" spans="1:66">
      <c r="A12" s="244" t="str">
        <f>'Experiment list - Runs'!A11</f>
        <v>DP</v>
      </c>
      <c r="B12" s="244" t="str">
        <f>'Experiment list - Runs'!B11</f>
        <v>core</v>
      </c>
      <c r="C12" s="244" t="str">
        <f>'Experiment list - Runs'!C11</f>
        <v>1.1</v>
      </c>
      <c r="D12" s="244">
        <f>'Experiment list - Runs'!D11</f>
        <v>10</v>
      </c>
      <c r="E12" s="245" t="str">
        <f>'Experiment list - Runs'!E11</f>
        <v>10 year initialized hindcasts &amp; predictions</v>
      </c>
      <c r="F12" s="245" t="str">
        <f>'Experiment list - Runs'!F11</f>
        <v>decadal-XXXX</v>
      </c>
      <c r="G12" s="244" t="str">
        <f>'Experiment list - Runs'!H11</f>
        <v>CVWG/Tribbia</v>
      </c>
      <c r="H12" s="244" t="str">
        <f>'Experiment list - Runs'!I11</f>
        <v>0.5x1CN</v>
      </c>
      <c r="I12" s="244" t="str">
        <f>'Experiment list - Runs'!J11</f>
        <v>ORNL</v>
      </c>
      <c r="J12" s="244">
        <f>'Experiment list - Runs'!K11</f>
        <v>1975</v>
      </c>
      <c r="K12" s="244">
        <f>'Experiment list - Runs'!L11</f>
        <v>1985</v>
      </c>
      <c r="L12" s="244" t="str">
        <f>'Experiment list - Runs'!M11</f>
        <v>0.5</v>
      </c>
      <c r="M12" s="244">
        <f>'Experiment list - Runs'!N11</f>
        <v>1</v>
      </c>
      <c r="N12" s="246">
        <f>'Experiment list - Runs'!O11</f>
        <v>10</v>
      </c>
      <c r="O12" s="247">
        <f>'Experiment list - Runs'!P11</f>
        <v>10</v>
      </c>
      <c r="P12" s="248">
        <f t="shared" si="3"/>
        <v>10</v>
      </c>
      <c r="Q12" s="248">
        <v>0</v>
      </c>
      <c r="R12" s="248">
        <v>0</v>
      </c>
      <c r="S12" s="248">
        <v>0</v>
      </c>
      <c r="T12" s="248">
        <f t="shared" si="4"/>
        <v>10</v>
      </c>
      <c r="U12" s="248">
        <f>$N12</f>
        <v>10</v>
      </c>
      <c r="V12" s="248">
        <f>($K12-$J12)</f>
        <v>10</v>
      </c>
      <c r="W12" s="248">
        <f>($K12-$J12)</f>
        <v>10</v>
      </c>
      <c r="X12" s="248">
        <f>($K12-$J12)</f>
        <v>10</v>
      </c>
      <c r="Y12" s="248">
        <v>0</v>
      </c>
      <c r="Z12" s="248">
        <v>0</v>
      </c>
      <c r="AA12" s="248">
        <v>0</v>
      </c>
      <c r="AB12" s="248">
        <v>0</v>
      </c>
      <c r="AC12" s="248">
        <v>0</v>
      </c>
      <c r="AD12" s="248">
        <v>0</v>
      </c>
      <c r="AE12" s="248">
        <f>(SUMIFS('CMIP5 AL fields'!$N:$N,'CMIP5 AL fields'!$D:$D,AE$1,'CMIP5 AL fields'!$A:$A,AE$2)*$P12)/1000</f>
        <v>39.813120480000066</v>
      </c>
      <c r="AF12" s="248">
        <f>(SUMIFS('CMIP5 AL fields'!$N:$N,'CMIP5 AL fields'!$D:$D,AF$1,'CMIP5 AL fields'!$A:$A,AF$2)*$P12)/1000</f>
        <v>0.10616832000000001</v>
      </c>
      <c r="AG12" s="248">
        <f>(SUMIFS('CMIP5 AL fields'!$N:$N,'CMIP5 AL fields'!$D:$D,AG$1,'CMIP5 AL fields'!$A:$A,AG$2)*$P12)/1000</f>
        <v>3.6097228799999974</v>
      </c>
      <c r="AH12" s="248">
        <f>(SUMIFS('CMIP5 AL fields'!$N:$N,'CMIP5 AL fields'!$D:$D,AH$1,'CMIP5 AL fields'!$A:$A,AH$2)*$P12)/1000</f>
        <v>2.6542079999999988</v>
      </c>
      <c r="AI12" s="248">
        <f>(SUMIFS('CMIP5 AL fields'!$N:$N,'CMIP5 AL fields'!$D:$D,AI$1,'CMIP5 AL fields'!$A:$A,AI$2)*$P12)/1000</f>
        <v>1.0616832000000003</v>
      </c>
      <c r="AJ12" s="248">
        <f>(SUMIFS('CMIP5 AL fields'!$N:$N,'CMIP5 AL fields'!$D:$D,AJ$1,'CMIP5 AL fields'!$A:$A,AJ$2)*$P12)/1000</f>
        <v>0.42467328000000004</v>
      </c>
      <c r="AK12" s="248">
        <f>(SUMIFS('CMIP5 AL fields'!$N:$N,'CMIP5 AL fields'!$D:$D,AK$1,'CMIP5 AL fields'!$A:$A,AK$2)*$P12)/1000</f>
        <v>0.74317823999999999</v>
      </c>
      <c r="AL12" s="248">
        <f>(SUMIFS('CMIP5 AL fields'!$N:$N,'CMIP5 AL fields'!$D:$D,AL$1,'CMIP5 AL fields'!$A:$A,AL$2)*$P12)/1000</f>
        <v>0</v>
      </c>
      <c r="AM12" s="248">
        <f>(SUMIFS('CMIP5 AL fields'!$N:$N,'CMIP5 AL fields'!$D:$D,AM$1,'CMIP5 AL fields'!$A:$A,AM$2)*$P12)/1000</f>
        <v>0</v>
      </c>
      <c r="AN12" s="248">
        <f>((SUMIFS('CMIP5 AL fields'!$N:$N,'CMIP5 AL fields'!$D:$D,AN$1&amp;"2d",'CMIP5 AL fields'!$A:$A,AN$2)*$R12)/1000)+((SUMIFS('CMIP5 AL fields'!$N:$N,'CMIP5 AL fields'!$D:$D,AN$1&amp;"3d",'CMIP5 AL fields'!$A:$A,AN$2)*$S12)/1000)</f>
        <v>0</v>
      </c>
      <c r="AO12" s="248">
        <f>((SUMIFS('CMIP5 AL fields'!$N:$N,'CMIP5 AL fields'!$D:$D,AO$1&amp;"2d",'CMIP5 AL fields'!$A:$A,AO$2)*$R12)/1000)+((SUMIFS('CMIP5 AL fields'!$N:$N,'CMIP5 AL fields'!$D:$D,AO$1&amp;"3d",'CMIP5 AL fields'!$A:$A,AO$2)*$S12)/1000)</f>
        <v>0</v>
      </c>
      <c r="AP12" s="248">
        <f>((SUMIFS('CMIP5 AL fields'!$N:$N,'CMIP5 AL fields'!$D:$D,AP$1&amp;"2d",'CMIP5 AL fields'!$A:$A,AP$2)*$R12)/1000)+((SUMIFS('CMIP5 AL fields'!$N:$N,'CMIP5 AL fields'!$D:$D,AP$1&amp;"3d",'CMIP5 AL fields'!$A:$A,AP$2)*$S12)/1000)</f>
        <v>0</v>
      </c>
      <c r="AQ12" s="248">
        <f>((SUMIFS('CMIP5 AL fields'!$N:$N,'CMIP5 AL fields'!$D:$D,AQ$1&amp;"_ALLt",'CMIP5 AL fields'!$A:$A,AQ$2)*$T12)/1000)+((SUMIFS('CMIP5 AL fields'!$N:$N,'CMIP5 AL fields'!$D:$D,AQ$1&amp;"_subt",'CMIP5 AL fields'!$A:$A,AQ$2)*$U12)/1000)</f>
        <v>206.67432959999991</v>
      </c>
      <c r="AR12" s="248">
        <f>((SUMIFS('CMIP5 AL fields'!$N:$N,'CMIP5 AL fields'!$D:$D,AR$1&amp;"2d",'CMIP5 AL fields'!$A:$A,AR$2)*$AA12)/1000)+((SUMIFS('CMIP5 AL fields'!$N:$N,'CMIP5 AL fields'!$D:$D,AR$1&amp;"3d",'CMIP5 AL fields'!$A:$A,AR$2)*$AB12)/1000)</f>
        <v>0</v>
      </c>
      <c r="AS12" s="248">
        <f>(SUMIFS('CMIP5 AL fields'!$N:$N,'CMIP5 AL fields'!$D:$D,AS$1,'CMIP5 AL fields'!$A:$A,AS$2)*$V12)/1000</f>
        <v>1666.3117823999999</v>
      </c>
      <c r="AT12" s="248">
        <f>(SUMIFS('CMIP5 AL fields'!$N:$N,'CMIP5 AL fields'!$D:$D,AT$1,'CMIP5 AL fields'!$A:$A,AT$2)*$W12)/1000</f>
        <v>129.17145600000001</v>
      </c>
      <c r="AU12" s="248">
        <f>(SUMIFS('CMIP5 AL fields'!$N:$N,'CMIP5 AL fields'!$D:$D,AU$1,'CMIP5 AL fields'!$A:$A,AU$2)*$X12)/1000</f>
        <v>568.35440640000013</v>
      </c>
      <c r="AV12" s="248">
        <f>(SUMIFS('CMIP5 AL fields'!$N:$N,'CMIP5 AL fields'!$D:$D,AV$1,'CMIP5 AL fields'!$A:$A,AV$2)*AC12)/1000</f>
        <v>0</v>
      </c>
      <c r="AW12" s="248">
        <f>(SUMIFS('CMIP5 AL fields'!$N:$N,'CMIP5 AL fields'!$D:$D,AW$1,'CMIP5 AL fields'!$A:$A,AW$2)*AD12)/1000</f>
        <v>0</v>
      </c>
      <c r="AX12" s="248">
        <f>(SUMIFS('CMIP5 AL fields'!$N:$N,'CMIP5 AL fields'!$D:$D,AX$1,'CMIP5 AL fields'!$A:$A,AX$2)*AD12)/1000</f>
        <v>0</v>
      </c>
      <c r="AY12" s="248">
        <v>0</v>
      </c>
      <c r="AZ12" s="248">
        <f>(SUMIFS('CMIP5 OI fields'!$M:$M,'CMIP5 OI fields'!$D:$D,AZ$1,'CMIP5 OI fields'!$A:$A,AZ$2)*$P12)/1000</f>
        <v>32.617270080000004</v>
      </c>
      <c r="BA12" s="248">
        <f>(SUMIFS('CMIP5 OI fields'!$M:$M,'CMIP5 OI fields'!$D:$D,BA$1,'CMIP5 OI fields'!$A:$A,BA$2)*$P12)/1000</f>
        <v>22.7681352</v>
      </c>
      <c r="BB12" s="248">
        <f>(SUMIFS('CMIP5 OI fields'!$M:$M,'CMIP5 OI fields'!$D:$D,BB$1,'CMIP5 OI fields'!$A:$A,BB$2)*$P12)/1000</f>
        <v>12.885811199999996</v>
      </c>
      <c r="BC12" s="248">
        <f>(SUMIFS('CMIP5 OI fields'!$M:$M,'CMIP5 OI fields'!$D:$D,BC$1,'CMIP5 OI fields'!$A:$A,BC$2)*$P12)/1000</f>
        <v>1.2976127999999998</v>
      </c>
      <c r="BD12" s="248">
        <f>(SUMIFS('CMIP5 OI fields'!$M:$M,'CMIP5 OI fields'!$D:$D,BD$1,'CMIP5 OI fields'!$A:$A,BD$2)*$P12)/1000</f>
        <v>1.0616832000000003</v>
      </c>
      <c r="BE12" s="248">
        <f>(SUMIFS('CMIP5 OI fields'!$M:$M,'CMIP5 OI fields'!$D:$D,BE$1,'CMIP5 OI fields'!$A:$A,BE$2)*$P12)/1000</f>
        <v>0.11796480000000001</v>
      </c>
      <c r="BF12" s="248">
        <f>(SUMIFS('CMIP5 OI fields'!$M:$M,'CMIP5 OI fields'!$D:$D,BF$1,'CMIP5 OI fields'!$A:$A,BF$2)*$P12)/1000</f>
        <v>2.6542079999999997</v>
      </c>
      <c r="BG12" s="248">
        <f>(SUMIFS('CMIP5 OI fields'!$M:$M,'CMIP5 OI fields'!$D:$D,BG$1,'CMIP5 OI fields'!$A:$A,BG$2)*$P12)/1000</f>
        <v>2.0643839999999996</v>
      </c>
      <c r="BH12" s="248">
        <f>(SUMIFS('CMIP5 OI fields'!$M:$M,'CMIP5 OI fields'!$D:$D,BH$1,'CMIP5 OI fields'!$A:$A,BH$2)*$P12)/1000</f>
        <v>12.091392000000003</v>
      </c>
      <c r="BI12" s="248">
        <f>(SUMIFS('CMIP5 OI fields'!$M:$M,'CMIP5 OI fields'!$D:$D,BI$1,'CMIP5 OI fields'!$A:$A,BI$2)*$Q12)/1000</f>
        <v>0</v>
      </c>
      <c r="BJ12" s="246">
        <f t="shared" si="0"/>
        <v>2651.5655918399998</v>
      </c>
      <c r="BK12" s="246">
        <f t="shared" si="0"/>
        <v>29.079252</v>
      </c>
      <c r="BL12" s="246">
        <f t="shared" si="0"/>
        <v>25.83834624</v>
      </c>
      <c r="BM12" s="246">
        <f t="shared" si="1"/>
        <v>2680.6448438399998</v>
      </c>
      <c r="BN12" s="246">
        <f t="shared" si="2"/>
        <v>2706.48319008</v>
      </c>
    </row>
    <row r="13" spans="1:66">
      <c r="A13" s="244" t="str">
        <f>'Experiment list - Runs'!A12</f>
        <v>DP</v>
      </c>
      <c r="B13" s="244" t="str">
        <f>'Experiment list - Runs'!B12</f>
        <v>core</v>
      </c>
      <c r="C13" s="244" t="str">
        <f>'Experiment list - Runs'!C12</f>
        <v>1.1</v>
      </c>
      <c r="D13" s="244">
        <f>'Experiment list - Runs'!D12</f>
        <v>11</v>
      </c>
      <c r="E13" s="245" t="str">
        <f>'Experiment list - Runs'!E12</f>
        <v>10 year initialized hindcasts &amp; predictions</v>
      </c>
      <c r="F13" s="245" t="str">
        <f>'Experiment list - Runs'!F12</f>
        <v>decadal-XXXX</v>
      </c>
      <c r="G13" s="244" t="str">
        <f>'Experiment list - Runs'!H12</f>
        <v>CVWG/Tribbia</v>
      </c>
      <c r="H13" s="244" t="str">
        <f>'Experiment list - Runs'!I12</f>
        <v>0.5x1CN</v>
      </c>
      <c r="I13" s="244" t="str">
        <f>'Experiment list - Runs'!J12</f>
        <v>ORNL</v>
      </c>
      <c r="J13" s="244">
        <f>'Experiment list - Runs'!K12</f>
        <v>1975</v>
      </c>
      <c r="K13" s="244">
        <f>'Experiment list - Runs'!L12</f>
        <v>1985</v>
      </c>
      <c r="L13" s="244" t="str">
        <f>'Experiment list - Runs'!M12</f>
        <v>0.5</v>
      </c>
      <c r="M13" s="244">
        <f>'Experiment list - Runs'!N12</f>
        <v>1</v>
      </c>
      <c r="N13" s="246">
        <f>'Experiment list - Runs'!O12</f>
        <v>10</v>
      </c>
      <c r="O13" s="247">
        <f>'Experiment list - Runs'!P12</f>
        <v>11</v>
      </c>
      <c r="P13" s="248">
        <f t="shared" si="3"/>
        <v>10</v>
      </c>
      <c r="Q13" s="248">
        <v>0</v>
      </c>
      <c r="R13" s="248">
        <v>0</v>
      </c>
      <c r="S13" s="248">
        <v>0</v>
      </c>
      <c r="T13" s="248">
        <f t="shared" si="4"/>
        <v>10</v>
      </c>
      <c r="U13" s="248">
        <v>0</v>
      </c>
      <c r="V13" s="248">
        <v>0</v>
      </c>
      <c r="W13" s="248">
        <v>0</v>
      </c>
      <c r="X13" s="248">
        <v>0</v>
      </c>
      <c r="Y13" s="248">
        <v>0</v>
      </c>
      <c r="Z13" s="248">
        <v>0</v>
      </c>
      <c r="AA13" s="248">
        <v>0</v>
      </c>
      <c r="AB13" s="248">
        <v>0</v>
      </c>
      <c r="AC13" s="248">
        <v>0</v>
      </c>
      <c r="AD13" s="248">
        <v>0</v>
      </c>
      <c r="AE13" s="248">
        <f>(SUMIFS('CMIP5 AL fields'!$N:$N,'CMIP5 AL fields'!$D:$D,AE$1,'CMIP5 AL fields'!$A:$A,AE$2)*$P13)/1000</f>
        <v>39.813120480000066</v>
      </c>
      <c r="AF13" s="248">
        <f>(SUMIFS('CMIP5 AL fields'!$N:$N,'CMIP5 AL fields'!$D:$D,AF$1,'CMIP5 AL fields'!$A:$A,AF$2)*$P13)/1000</f>
        <v>0.10616832000000001</v>
      </c>
      <c r="AG13" s="248">
        <f>(SUMIFS('CMIP5 AL fields'!$N:$N,'CMIP5 AL fields'!$D:$D,AG$1,'CMIP5 AL fields'!$A:$A,AG$2)*$P13)/1000</f>
        <v>3.6097228799999974</v>
      </c>
      <c r="AH13" s="248">
        <f>(SUMIFS('CMIP5 AL fields'!$N:$N,'CMIP5 AL fields'!$D:$D,AH$1,'CMIP5 AL fields'!$A:$A,AH$2)*$P13)/1000</f>
        <v>2.6542079999999988</v>
      </c>
      <c r="AI13" s="248">
        <f>(SUMIFS('CMIP5 AL fields'!$N:$N,'CMIP5 AL fields'!$D:$D,AI$1,'CMIP5 AL fields'!$A:$A,AI$2)*$P13)/1000</f>
        <v>1.0616832000000003</v>
      </c>
      <c r="AJ13" s="248">
        <f>(SUMIFS('CMIP5 AL fields'!$N:$N,'CMIP5 AL fields'!$D:$D,AJ$1,'CMIP5 AL fields'!$A:$A,AJ$2)*$P13)/1000</f>
        <v>0.42467328000000004</v>
      </c>
      <c r="AK13" s="248">
        <f>(SUMIFS('CMIP5 AL fields'!$N:$N,'CMIP5 AL fields'!$D:$D,AK$1,'CMIP5 AL fields'!$A:$A,AK$2)*$P13)/1000</f>
        <v>0.74317823999999999</v>
      </c>
      <c r="AL13" s="248">
        <f>(SUMIFS('CMIP5 AL fields'!$N:$N,'CMIP5 AL fields'!$D:$D,AL$1,'CMIP5 AL fields'!$A:$A,AL$2)*$P13)/1000</f>
        <v>0</v>
      </c>
      <c r="AM13" s="248">
        <f>(SUMIFS('CMIP5 AL fields'!$N:$N,'CMIP5 AL fields'!$D:$D,AM$1,'CMIP5 AL fields'!$A:$A,AM$2)*$P13)/1000</f>
        <v>0</v>
      </c>
      <c r="AN13" s="248">
        <f>((SUMIFS('CMIP5 AL fields'!$N:$N,'CMIP5 AL fields'!$D:$D,AN$1&amp;"2d",'CMIP5 AL fields'!$A:$A,AN$2)*$R13)/1000)+((SUMIFS('CMIP5 AL fields'!$N:$N,'CMIP5 AL fields'!$D:$D,AN$1&amp;"3d",'CMIP5 AL fields'!$A:$A,AN$2)*$S13)/1000)</f>
        <v>0</v>
      </c>
      <c r="AO13" s="248">
        <f>((SUMIFS('CMIP5 AL fields'!$N:$N,'CMIP5 AL fields'!$D:$D,AO$1&amp;"2d",'CMIP5 AL fields'!$A:$A,AO$2)*$R13)/1000)+((SUMIFS('CMIP5 AL fields'!$N:$N,'CMIP5 AL fields'!$D:$D,AO$1&amp;"3d",'CMIP5 AL fields'!$A:$A,AO$2)*$S13)/1000)</f>
        <v>0</v>
      </c>
      <c r="AP13" s="248">
        <f>((SUMIFS('CMIP5 AL fields'!$N:$N,'CMIP5 AL fields'!$D:$D,AP$1&amp;"2d",'CMIP5 AL fields'!$A:$A,AP$2)*$R13)/1000)+((SUMIFS('CMIP5 AL fields'!$N:$N,'CMIP5 AL fields'!$D:$D,AP$1&amp;"3d",'CMIP5 AL fields'!$A:$A,AP$2)*$S13)/1000)</f>
        <v>0</v>
      </c>
      <c r="AQ13" s="248">
        <f>((SUMIFS('CMIP5 AL fields'!$N:$N,'CMIP5 AL fields'!$D:$D,AQ$1&amp;"_ALLt",'CMIP5 AL fields'!$A:$A,AQ$2)*$T13)/1000)+((SUMIFS('CMIP5 AL fields'!$N:$N,'CMIP5 AL fields'!$D:$D,AQ$1&amp;"_subt",'CMIP5 AL fields'!$A:$A,AQ$2)*$U13)/1000)</f>
        <v>22.605004800000003</v>
      </c>
      <c r="AR13" s="248">
        <f>((SUMIFS('CMIP5 AL fields'!$N:$N,'CMIP5 AL fields'!$D:$D,AR$1&amp;"2d",'CMIP5 AL fields'!$A:$A,AR$2)*$AA13)/1000)+((SUMIFS('CMIP5 AL fields'!$N:$N,'CMIP5 AL fields'!$D:$D,AR$1&amp;"3d",'CMIP5 AL fields'!$A:$A,AR$2)*$AB13)/1000)</f>
        <v>0</v>
      </c>
      <c r="AS13" s="248">
        <f>(SUMIFS('CMIP5 AL fields'!$N:$N,'CMIP5 AL fields'!$D:$D,AS$1,'CMIP5 AL fields'!$A:$A,AS$2)*$V13)/1000</f>
        <v>0</v>
      </c>
      <c r="AT13" s="248">
        <f>(SUMIFS('CMIP5 AL fields'!$N:$N,'CMIP5 AL fields'!$D:$D,AT$1,'CMIP5 AL fields'!$A:$A,AT$2)*$W13)/1000</f>
        <v>0</v>
      </c>
      <c r="AU13" s="248">
        <f>(SUMIFS('CMIP5 AL fields'!$N:$N,'CMIP5 AL fields'!$D:$D,AU$1,'CMIP5 AL fields'!$A:$A,AU$2)*$X13)/1000</f>
        <v>0</v>
      </c>
      <c r="AV13" s="248">
        <f>(SUMIFS('CMIP5 AL fields'!$N:$N,'CMIP5 AL fields'!$D:$D,AV$1,'CMIP5 AL fields'!$A:$A,AV$2)*AC13)/1000</f>
        <v>0</v>
      </c>
      <c r="AW13" s="248">
        <f>(SUMIFS('CMIP5 AL fields'!$N:$N,'CMIP5 AL fields'!$D:$D,AW$1,'CMIP5 AL fields'!$A:$A,AW$2)*AD13)/1000</f>
        <v>0</v>
      </c>
      <c r="AX13" s="248">
        <f>(SUMIFS('CMIP5 AL fields'!$N:$N,'CMIP5 AL fields'!$D:$D,AX$1,'CMIP5 AL fields'!$A:$A,AX$2)*AD13)/1000</f>
        <v>0</v>
      </c>
      <c r="AY13" s="248">
        <v>0</v>
      </c>
      <c r="AZ13" s="248">
        <f>(SUMIFS('CMIP5 OI fields'!$M:$M,'CMIP5 OI fields'!$D:$D,AZ$1,'CMIP5 OI fields'!$A:$A,AZ$2)*$P13)/1000</f>
        <v>32.617270080000004</v>
      </c>
      <c r="BA13" s="248">
        <f>(SUMIFS('CMIP5 OI fields'!$M:$M,'CMIP5 OI fields'!$D:$D,BA$1,'CMIP5 OI fields'!$A:$A,BA$2)*$P13)/1000</f>
        <v>22.7681352</v>
      </c>
      <c r="BB13" s="248">
        <f>(SUMIFS('CMIP5 OI fields'!$M:$M,'CMIP5 OI fields'!$D:$D,BB$1,'CMIP5 OI fields'!$A:$A,BB$2)*$P13)/1000</f>
        <v>12.885811199999996</v>
      </c>
      <c r="BC13" s="248">
        <f>(SUMIFS('CMIP5 OI fields'!$M:$M,'CMIP5 OI fields'!$D:$D,BC$1,'CMIP5 OI fields'!$A:$A,BC$2)*$P13)/1000</f>
        <v>1.2976127999999998</v>
      </c>
      <c r="BD13" s="248">
        <f>(SUMIFS('CMIP5 OI fields'!$M:$M,'CMIP5 OI fields'!$D:$D,BD$1,'CMIP5 OI fields'!$A:$A,BD$2)*$P13)/1000</f>
        <v>1.0616832000000003</v>
      </c>
      <c r="BE13" s="248">
        <f>(SUMIFS('CMIP5 OI fields'!$M:$M,'CMIP5 OI fields'!$D:$D,BE$1,'CMIP5 OI fields'!$A:$A,BE$2)*$P13)/1000</f>
        <v>0.11796480000000001</v>
      </c>
      <c r="BF13" s="248">
        <f>(SUMIFS('CMIP5 OI fields'!$M:$M,'CMIP5 OI fields'!$D:$D,BF$1,'CMIP5 OI fields'!$A:$A,BF$2)*$P13)/1000</f>
        <v>2.6542079999999997</v>
      </c>
      <c r="BG13" s="248">
        <f>(SUMIFS('CMIP5 OI fields'!$M:$M,'CMIP5 OI fields'!$D:$D,BG$1,'CMIP5 OI fields'!$A:$A,BG$2)*$P13)/1000</f>
        <v>2.0643839999999996</v>
      </c>
      <c r="BH13" s="248">
        <f>(SUMIFS('CMIP5 OI fields'!$M:$M,'CMIP5 OI fields'!$D:$D,BH$1,'CMIP5 OI fields'!$A:$A,BH$2)*$P13)/1000</f>
        <v>12.091392000000003</v>
      </c>
      <c r="BI13" s="248">
        <f>(SUMIFS('CMIP5 OI fields'!$M:$M,'CMIP5 OI fields'!$D:$D,BI$1,'CMIP5 OI fields'!$A:$A,BI$2)*$Q13)/1000</f>
        <v>0</v>
      </c>
      <c r="BJ13" s="246">
        <f t="shared" si="0"/>
        <v>103.65862224000007</v>
      </c>
      <c r="BK13" s="246">
        <f t="shared" si="0"/>
        <v>29.079252</v>
      </c>
      <c r="BL13" s="246">
        <f t="shared" si="0"/>
        <v>25.83834624</v>
      </c>
      <c r="BM13" s="246">
        <f t="shared" si="1"/>
        <v>132.73787424000008</v>
      </c>
      <c r="BN13" s="246">
        <f t="shared" si="2"/>
        <v>158.57622048000007</v>
      </c>
    </row>
    <row r="14" spans="1:66">
      <c r="A14" s="244" t="str">
        <f>'Experiment list - Runs'!A13</f>
        <v>DP</v>
      </c>
      <c r="B14" s="244" t="str">
        <f>'Experiment list - Runs'!B13</f>
        <v>core</v>
      </c>
      <c r="C14" s="244" t="str">
        <f>'Experiment list - Runs'!C13</f>
        <v>1.1</v>
      </c>
      <c r="D14" s="244">
        <f>'Experiment list - Runs'!D13</f>
        <v>12</v>
      </c>
      <c r="E14" s="245" t="str">
        <f>'Experiment list - Runs'!E13</f>
        <v>10 year initialized hindcasts &amp; predictions</v>
      </c>
      <c r="F14" s="245" t="str">
        <f>'Experiment list - Runs'!F13</f>
        <v>decadal-XXXX</v>
      </c>
      <c r="G14" s="244" t="str">
        <f>'Experiment list - Runs'!H13</f>
        <v>CVWG/Tribbia</v>
      </c>
      <c r="H14" s="244" t="str">
        <f>'Experiment list - Runs'!I13</f>
        <v>0.5x1CN</v>
      </c>
      <c r="I14" s="244" t="str">
        <f>'Experiment list - Runs'!J13</f>
        <v>ORNL</v>
      </c>
      <c r="J14" s="244">
        <f>'Experiment list - Runs'!K13</f>
        <v>1975</v>
      </c>
      <c r="K14" s="244">
        <f>'Experiment list - Runs'!L13</f>
        <v>1985</v>
      </c>
      <c r="L14" s="244" t="str">
        <f>'Experiment list - Runs'!M13</f>
        <v>0.5</v>
      </c>
      <c r="M14" s="244">
        <f>'Experiment list - Runs'!N13</f>
        <v>1</v>
      </c>
      <c r="N14" s="246">
        <f>'Experiment list - Runs'!O13</f>
        <v>10</v>
      </c>
      <c r="O14" s="247">
        <f>'Experiment list - Runs'!P13</f>
        <v>12</v>
      </c>
      <c r="P14" s="248">
        <f t="shared" si="3"/>
        <v>10</v>
      </c>
      <c r="Q14" s="248">
        <v>0</v>
      </c>
      <c r="R14" s="248">
        <v>0</v>
      </c>
      <c r="S14" s="248">
        <v>0</v>
      </c>
      <c r="T14" s="248">
        <f t="shared" si="4"/>
        <v>10</v>
      </c>
      <c r="U14" s="248">
        <v>0</v>
      </c>
      <c r="V14" s="248">
        <v>0</v>
      </c>
      <c r="W14" s="248">
        <v>0</v>
      </c>
      <c r="X14" s="248">
        <v>0</v>
      </c>
      <c r="Y14" s="248">
        <v>0</v>
      </c>
      <c r="Z14" s="248">
        <v>0</v>
      </c>
      <c r="AA14" s="248">
        <v>0</v>
      </c>
      <c r="AB14" s="248">
        <v>0</v>
      </c>
      <c r="AC14" s="248">
        <v>0</v>
      </c>
      <c r="AD14" s="248">
        <v>0</v>
      </c>
      <c r="AE14" s="248">
        <f>(SUMIFS('CMIP5 AL fields'!$N:$N,'CMIP5 AL fields'!$D:$D,AE$1,'CMIP5 AL fields'!$A:$A,AE$2)*$P14)/1000</f>
        <v>39.813120480000066</v>
      </c>
      <c r="AF14" s="248">
        <f>(SUMIFS('CMIP5 AL fields'!$N:$N,'CMIP5 AL fields'!$D:$D,AF$1,'CMIP5 AL fields'!$A:$A,AF$2)*$P14)/1000</f>
        <v>0.10616832000000001</v>
      </c>
      <c r="AG14" s="248">
        <f>(SUMIFS('CMIP5 AL fields'!$N:$N,'CMIP5 AL fields'!$D:$D,AG$1,'CMIP5 AL fields'!$A:$A,AG$2)*$P14)/1000</f>
        <v>3.6097228799999974</v>
      </c>
      <c r="AH14" s="248">
        <f>(SUMIFS('CMIP5 AL fields'!$N:$N,'CMIP5 AL fields'!$D:$D,AH$1,'CMIP5 AL fields'!$A:$A,AH$2)*$P14)/1000</f>
        <v>2.6542079999999988</v>
      </c>
      <c r="AI14" s="248">
        <f>(SUMIFS('CMIP5 AL fields'!$N:$N,'CMIP5 AL fields'!$D:$D,AI$1,'CMIP5 AL fields'!$A:$A,AI$2)*$P14)/1000</f>
        <v>1.0616832000000003</v>
      </c>
      <c r="AJ14" s="248">
        <f>(SUMIFS('CMIP5 AL fields'!$N:$N,'CMIP5 AL fields'!$D:$D,AJ$1,'CMIP5 AL fields'!$A:$A,AJ$2)*$P14)/1000</f>
        <v>0.42467328000000004</v>
      </c>
      <c r="AK14" s="248">
        <f>(SUMIFS('CMIP5 AL fields'!$N:$N,'CMIP5 AL fields'!$D:$D,AK$1,'CMIP5 AL fields'!$A:$A,AK$2)*$P14)/1000</f>
        <v>0.74317823999999999</v>
      </c>
      <c r="AL14" s="248">
        <f>(SUMIFS('CMIP5 AL fields'!$N:$N,'CMIP5 AL fields'!$D:$D,AL$1,'CMIP5 AL fields'!$A:$A,AL$2)*$P14)/1000</f>
        <v>0</v>
      </c>
      <c r="AM14" s="248">
        <f>(SUMIFS('CMIP5 AL fields'!$N:$N,'CMIP5 AL fields'!$D:$D,AM$1,'CMIP5 AL fields'!$A:$A,AM$2)*$P14)/1000</f>
        <v>0</v>
      </c>
      <c r="AN14" s="248">
        <f>((SUMIFS('CMIP5 AL fields'!$N:$N,'CMIP5 AL fields'!$D:$D,AN$1&amp;"2d",'CMIP5 AL fields'!$A:$A,AN$2)*$R14)/1000)+((SUMIFS('CMIP5 AL fields'!$N:$N,'CMIP5 AL fields'!$D:$D,AN$1&amp;"3d",'CMIP5 AL fields'!$A:$A,AN$2)*$S14)/1000)</f>
        <v>0</v>
      </c>
      <c r="AO14" s="248">
        <f>((SUMIFS('CMIP5 AL fields'!$N:$N,'CMIP5 AL fields'!$D:$D,AO$1&amp;"2d",'CMIP5 AL fields'!$A:$A,AO$2)*$R14)/1000)+((SUMIFS('CMIP5 AL fields'!$N:$N,'CMIP5 AL fields'!$D:$D,AO$1&amp;"3d",'CMIP5 AL fields'!$A:$A,AO$2)*$S14)/1000)</f>
        <v>0</v>
      </c>
      <c r="AP14" s="248">
        <f>((SUMIFS('CMIP5 AL fields'!$N:$N,'CMIP5 AL fields'!$D:$D,AP$1&amp;"2d",'CMIP5 AL fields'!$A:$A,AP$2)*$R14)/1000)+((SUMIFS('CMIP5 AL fields'!$N:$N,'CMIP5 AL fields'!$D:$D,AP$1&amp;"3d",'CMIP5 AL fields'!$A:$A,AP$2)*$S14)/1000)</f>
        <v>0</v>
      </c>
      <c r="AQ14" s="248">
        <f>((SUMIFS('CMIP5 AL fields'!$N:$N,'CMIP5 AL fields'!$D:$D,AQ$1&amp;"_ALLt",'CMIP5 AL fields'!$A:$A,AQ$2)*$T14)/1000)+((SUMIFS('CMIP5 AL fields'!$N:$N,'CMIP5 AL fields'!$D:$D,AQ$1&amp;"_subt",'CMIP5 AL fields'!$A:$A,AQ$2)*$U14)/1000)</f>
        <v>22.605004800000003</v>
      </c>
      <c r="AR14" s="248">
        <f>((SUMIFS('CMIP5 AL fields'!$N:$N,'CMIP5 AL fields'!$D:$D,AR$1&amp;"2d",'CMIP5 AL fields'!$A:$A,AR$2)*$AA14)/1000)+((SUMIFS('CMIP5 AL fields'!$N:$N,'CMIP5 AL fields'!$D:$D,AR$1&amp;"3d",'CMIP5 AL fields'!$A:$A,AR$2)*$AB14)/1000)</f>
        <v>0</v>
      </c>
      <c r="AS14" s="248">
        <f>(SUMIFS('CMIP5 AL fields'!$N:$N,'CMIP5 AL fields'!$D:$D,AS$1,'CMIP5 AL fields'!$A:$A,AS$2)*$V14)/1000</f>
        <v>0</v>
      </c>
      <c r="AT14" s="248">
        <f>(SUMIFS('CMIP5 AL fields'!$N:$N,'CMIP5 AL fields'!$D:$D,AT$1,'CMIP5 AL fields'!$A:$A,AT$2)*$W14)/1000</f>
        <v>0</v>
      </c>
      <c r="AU14" s="248">
        <f>(SUMIFS('CMIP5 AL fields'!$N:$N,'CMIP5 AL fields'!$D:$D,AU$1,'CMIP5 AL fields'!$A:$A,AU$2)*$X14)/1000</f>
        <v>0</v>
      </c>
      <c r="AV14" s="248">
        <f>(SUMIFS('CMIP5 AL fields'!$N:$N,'CMIP5 AL fields'!$D:$D,AV$1,'CMIP5 AL fields'!$A:$A,AV$2)*AC14)/1000</f>
        <v>0</v>
      </c>
      <c r="AW14" s="248">
        <f>(SUMIFS('CMIP5 AL fields'!$N:$N,'CMIP5 AL fields'!$D:$D,AW$1,'CMIP5 AL fields'!$A:$A,AW$2)*AD14)/1000</f>
        <v>0</v>
      </c>
      <c r="AX14" s="248">
        <f>(SUMIFS('CMIP5 AL fields'!$N:$N,'CMIP5 AL fields'!$D:$D,AX$1,'CMIP5 AL fields'!$A:$A,AX$2)*AD14)/1000</f>
        <v>0</v>
      </c>
      <c r="AY14" s="248">
        <v>0</v>
      </c>
      <c r="AZ14" s="248">
        <f>(SUMIFS('CMIP5 OI fields'!$M:$M,'CMIP5 OI fields'!$D:$D,AZ$1,'CMIP5 OI fields'!$A:$A,AZ$2)*$P14)/1000</f>
        <v>32.617270080000004</v>
      </c>
      <c r="BA14" s="248">
        <f>(SUMIFS('CMIP5 OI fields'!$M:$M,'CMIP5 OI fields'!$D:$D,BA$1,'CMIP5 OI fields'!$A:$A,BA$2)*$P14)/1000</f>
        <v>22.7681352</v>
      </c>
      <c r="BB14" s="248">
        <f>(SUMIFS('CMIP5 OI fields'!$M:$M,'CMIP5 OI fields'!$D:$D,BB$1,'CMIP5 OI fields'!$A:$A,BB$2)*$P14)/1000</f>
        <v>12.885811199999996</v>
      </c>
      <c r="BC14" s="248">
        <f>(SUMIFS('CMIP5 OI fields'!$M:$M,'CMIP5 OI fields'!$D:$D,BC$1,'CMIP5 OI fields'!$A:$A,BC$2)*$P14)/1000</f>
        <v>1.2976127999999998</v>
      </c>
      <c r="BD14" s="248">
        <f>(SUMIFS('CMIP5 OI fields'!$M:$M,'CMIP5 OI fields'!$D:$D,BD$1,'CMIP5 OI fields'!$A:$A,BD$2)*$P14)/1000</f>
        <v>1.0616832000000003</v>
      </c>
      <c r="BE14" s="248">
        <f>(SUMIFS('CMIP5 OI fields'!$M:$M,'CMIP5 OI fields'!$D:$D,BE$1,'CMIP5 OI fields'!$A:$A,BE$2)*$P14)/1000</f>
        <v>0.11796480000000001</v>
      </c>
      <c r="BF14" s="248">
        <f>(SUMIFS('CMIP5 OI fields'!$M:$M,'CMIP5 OI fields'!$D:$D,BF$1,'CMIP5 OI fields'!$A:$A,BF$2)*$P14)/1000</f>
        <v>2.6542079999999997</v>
      </c>
      <c r="BG14" s="248">
        <f>(SUMIFS('CMIP5 OI fields'!$M:$M,'CMIP5 OI fields'!$D:$D,BG$1,'CMIP5 OI fields'!$A:$A,BG$2)*$P14)/1000</f>
        <v>2.0643839999999996</v>
      </c>
      <c r="BH14" s="248">
        <f>(SUMIFS('CMIP5 OI fields'!$M:$M,'CMIP5 OI fields'!$D:$D,BH$1,'CMIP5 OI fields'!$A:$A,BH$2)*$P14)/1000</f>
        <v>12.091392000000003</v>
      </c>
      <c r="BI14" s="248">
        <f>(SUMIFS('CMIP5 OI fields'!$M:$M,'CMIP5 OI fields'!$D:$D,BI$1,'CMIP5 OI fields'!$A:$A,BI$2)*$Q14)/1000</f>
        <v>0</v>
      </c>
      <c r="BJ14" s="246">
        <f t="shared" si="0"/>
        <v>103.65862224000007</v>
      </c>
      <c r="BK14" s="246">
        <f t="shared" si="0"/>
        <v>29.079252</v>
      </c>
      <c r="BL14" s="246">
        <f t="shared" si="0"/>
        <v>25.83834624</v>
      </c>
      <c r="BM14" s="246">
        <f t="shared" si="1"/>
        <v>132.73787424000008</v>
      </c>
      <c r="BN14" s="246">
        <f t="shared" si="2"/>
        <v>158.57622048000007</v>
      </c>
    </row>
    <row r="15" spans="1:66">
      <c r="A15" s="244" t="str">
        <f>'Experiment list - Runs'!A14</f>
        <v>DP</v>
      </c>
      <c r="B15" s="244" t="str">
        <f>'Experiment list - Runs'!B14</f>
        <v>core</v>
      </c>
      <c r="C15" s="244" t="str">
        <f>'Experiment list - Runs'!C14</f>
        <v>1.1</v>
      </c>
      <c r="D15" s="244">
        <f>'Experiment list - Runs'!D14</f>
        <v>13</v>
      </c>
      <c r="E15" s="245" t="str">
        <f>'Experiment list - Runs'!E14</f>
        <v>10 year initialized hindcasts &amp; predictions</v>
      </c>
      <c r="F15" s="245" t="str">
        <f>'Experiment list - Runs'!F14</f>
        <v>decadal-XXXX</v>
      </c>
      <c r="G15" s="244" t="str">
        <f>'Experiment list - Runs'!H14</f>
        <v>CVWG/Tribbia</v>
      </c>
      <c r="H15" s="244" t="str">
        <f>'Experiment list - Runs'!I14</f>
        <v>0.5x1CN</v>
      </c>
      <c r="I15" s="244" t="str">
        <f>'Experiment list - Runs'!J14</f>
        <v>ORNL</v>
      </c>
      <c r="J15" s="244">
        <f>'Experiment list - Runs'!K14</f>
        <v>1980</v>
      </c>
      <c r="K15" s="244">
        <f>'Experiment list - Runs'!L14</f>
        <v>1990</v>
      </c>
      <c r="L15" s="244" t="str">
        <f>'Experiment list - Runs'!M14</f>
        <v>0.5</v>
      </c>
      <c r="M15" s="244">
        <f>'Experiment list - Runs'!N14</f>
        <v>1</v>
      </c>
      <c r="N15" s="246">
        <f>'Experiment list - Runs'!O14</f>
        <v>10</v>
      </c>
      <c r="O15" s="247">
        <f>'Experiment list - Runs'!P14</f>
        <v>13</v>
      </c>
      <c r="P15" s="248">
        <f t="shared" si="3"/>
        <v>10</v>
      </c>
      <c r="Q15" s="248">
        <v>0</v>
      </c>
      <c r="R15" s="248">
        <v>0</v>
      </c>
      <c r="S15" s="248">
        <v>0</v>
      </c>
      <c r="T15" s="248">
        <f t="shared" si="4"/>
        <v>10</v>
      </c>
      <c r="U15" s="248">
        <f>$N15</f>
        <v>10</v>
      </c>
      <c r="V15" s="248">
        <f>($K15-$J15)</f>
        <v>10</v>
      </c>
      <c r="W15" s="248">
        <f>($K15-$J15)</f>
        <v>10</v>
      </c>
      <c r="X15" s="248">
        <f>($K15-$J15)</f>
        <v>10</v>
      </c>
      <c r="Y15" s="248">
        <v>0</v>
      </c>
      <c r="Z15" s="248">
        <v>0</v>
      </c>
      <c r="AA15" s="248">
        <v>0</v>
      </c>
      <c r="AB15" s="248">
        <v>0</v>
      </c>
      <c r="AC15" s="248">
        <v>0</v>
      </c>
      <c r="AD15" s="248">
        <v>0</v>
      </c>
      <c r="AE15" s="248">
        <f>(SUMIFS('CMIP5 AL fields'!$N:$N,'CMIP5 AL fields'!$D:$D,AE$1,'CMIP5 AL fields'!$A:$A,AE$2)*$P15)/1000</f>
        <v>39.813120480000066</v>
      </c>
      <c r="AF15" s="248">
        <f>(SUMIFS('CMIP5 AL fields'!$N:$N,'CMIP5 AL fields'!$D:$D,AF$1,'CMIP5 AL fields'!$A:$A,AF$2)*$P15)/1000</f>
        <v>0.10616832000000001</v>
      </c>
      <c r="AG15" s="248">
        <f>(SUMIFS('CMIP5 AL fields'!$N:$N,'CMIP5 AL fields'!$D:$D,AG$1,'CMIP5 AL fields'!$A:$A,AG$2)*$P15)/1000</f>
        <v>3.6097228799999974</v>
      </c>
      <c r="AH15" s="248">
        <f>(SUMIFS('CMIP5 AL fields'!$N:$N,'CMIP5 AL fields'!$D:$D,AH$1,'CMIP5 AL fields'!$A:$A,AH$2)*$P15)/1000</f>
        <v>2.6542079999999988</v>
      </c>
      <c r="AI15" s="248">
        <f>(SUMIFS('CMIP5 AL fields'!$N:$N,'CMIP5 AL fields'!$D:$D,AI$1,'CMIP5 AL fields'!$A:$A,AI$2)*$P15)/1000</f>
        <v>1.0616832000000003</v>
      </c>
      <c r="AJ15" s="248">
        <f>(SUMIFS('CMIP5 AL fields'!$N:$N,'CMIP5 AL fields'!$D:$D,AJ$1,'CMIP5 AL fields'!$A:$A,AJ$2)*$P15)/1000</f>
        <v>0.42467328000000004</v>
      </c>
      <c r="AK15" s="248">
        <f>(SUMIFS('CMIP5 AL fields'!$N:$N,'CMIP5 AL fields'!$D:$D,AK$1,'CMIP5 AL fields'!$A:$A,AK$2)*$P15)/1000</f>
        <v>0.74317823999999999</v>
      </c>
      <c r="AL15" s="248">
        <f>(SUMIFS('CMIP5 AL fields'!$N:$N,'CMIP5 AL fields'!$D:$D,AL$1,'CMIP5 AL fields'!$A:$A,AL$2)*$P15)/1000</f>
        <v>0</v>
      </c>
      <c r="AM15" s="248">
        <f>(SUMIFS('CMIP5 AL fields'!$N:$N,'CMIP5 AL fields'!$D:$D,AM$1,'CMIP5 AL fields'!$A:$A,AM$2)*$P15)/1000</f>
        <v>0</v>
      </c>
      <c r="AN15" s="248">
        <f>((SUMIFS('CMIP5 AL fields'!$N:$N,'CMIP5 AL fields'!$D:$D,AN$1&amp;"2d",'CMIP5 AL fields'!$A:$A,AN$2)*$R15)/1000)+((SUMIFS('CMIP5 AL fields'!$N:$N,'CMIP5 AL fields'!$D:$D,AN$1&amp;"3d",'CMIP5 AL fields'!$A:$A,AN$2)*$S15)/1000)</f>
        <v>0</v>
      </c>
      <c r="AO15" s="248">
        <f>((SUMIFS('CMIP5 AL fields'!$N:$N,'CMIP5 AL fields'!$D:$D,AO$1&amp;"2d",'CMIP5 AL fields'!$A:$A,AO$2)*$R15)/1000)+((SUMIFS('CMIP5 AL fields'!$N:$N,'CMIP5 AL fields'!$D:$D,AO$1&amp;"3d",'CMIP5 AL fields'!$A:$A,AO$2)*$S15)/1000)</f>
        <v>0</v>
      </c>
      <c r="AP15" s="248">
        <f>((SUMIFS('CMIP5 AL fields'!$N:$N,'CMIP5 AL fields'!$D:$D,AP$1&amp;"2d",'CMIP5 AL fields'!$A:$A,AP$2)*$R15)/1000)+((SUMIFS('CMIP5 AL fields'!$N:$N,'CMIP5 AL fields'!$D:$D,AP$1&amp;"3d",'CMIP5 AL fields'!$A:$A,AP$2)*$S15)/1000)</f>
        <v>0</v>
      </c>
      <c r="AQ15" s="248">
        <f>((SUMIFS('CMIP5 AL fields'!$N:$N,'CMIP5 AL fields'!$D:$D,AQ$1&amp;"_ALLt",'CMIP5 AL fields'!$A:$A,AQ$2)*$T15)/1000)+((SUMIFS('CMIP5 AL fields'!$N:$N,'CMIP5 AL fields'!$D:$D,AQ$1&amp;"_subt",'CMIP5 AL fields'!$A:$A,AQ$2)*$U15)/1000)</f>
        <v>206.67432959999991</v>
      </c>
      <c r="AR15" s="248">
        <f>((SUMIFS('CMIP5 AL fields'!$N:$N,'CMIP5 AL fields'!$D:$D,AR$1&amp;"2d",'CMIP5 AL fields'!$A:$A,AR$2)*$AA15)/1000)+((SUMIFS('CMIP5 AL fields'!$N:$N,'CMIP5 AL fields'!$D:$D,AR$1&amp;"3d",'CMIP5 AL fields'!$A:$A,AR$2)*$AB15)/1000)</f>
        <v>0</v>
      </c>
      <c r="AS15" s="248">
        <f>(SUMIFS('CMIP5 AL fields'!$N:$N,'CMIP5 AL fields'!$D:$D,AS$1,'CMIP5 AL fields'!$A:$A,AS$2)*$V15)/1000</f>
        <v>1666.3117823999999</v>
      </c>
      <c r="AT15" s="248">
        <f>(SUMIFS('CMIP5 AL fields'!$N:$N,'CMIP5 AL fields'!$D:$D,AT$1,'CMIP5 AL fields'!$A:$A,AT$2)*$W15)/1000</f>
        <v>129.17145600000001</v>
      </c>
      <c r="AU15" s="248">
        <f>(SUMIFS('CMIP5 AL fields'!$N:$N,'CMIP5 AL fields'!$D:$D,AU$1,'CMIP5 AL fields'!$A:$A,AU$2)*$X15)/1000</f>
        <v>568.35440640000013</v>
      </c>
      <c r="AV15" s="248">
        <f>(SUMIFS('CMIP5 AL fields'!$N:$N,'CMIP5 AL fields'!$D:$D,AV$1,'CMIP5 AL fields'!$A:$A,AV$2)*AC15)/1000</f>
        <v>0</v>
      </c>
      <c r="AW15" s="248">
        <f>(SUMIFS('CMIP5 AL fields'!$N:$N,'CMIP5 AL fields'!$D:$D,AW$1,'CMIP5 AL fields'!$A:$A,AW$2)*AD15)/1000</f>
        <v>0</v>
      </c>
      <c r="AX15" s="248">
        <f>(SUMIFS('CMIP5 AL fields'!$N:$N,'CMIP5 AL fields'!$D:$D,AX$1,'CMIP5 AL fields'!$A:$A,AX$2)*AD15)/1000</f>
        <v>0</v>
      </c>
      <c r="AY15" s="248">
        <v>0</v>
      </c>
      <c r="AZ15" s="248">
        <f>(SUMIFS('CMIP5 OI fields'!$M:$M,'CMIP5 OI fields'!$D:$D,AZ$1,'CMIP5 OI fields'!$A:$A,AZ$2)*$P15)/1000</f>
        <v>32.617270080000004</v>
      </c>
      <c r="BA15" s="248">
        <f>(SUMIFS('CMIP5 OI fields'!$M:$M,'CMIP5 OI fields'!$D:$D,BA$1,'CMIP5 OI fields'!$A:$A,BA$2)*$P15)/1000</f>
        <v>22.7681352</v>
      </c>
      <c r="BB15" s="248">
        <f>(SUMIFS('CMIP5 OI fields'!$M:$M,'CMIP5 OI fields'!$D:$D,BB$1,'CMIP5 OI fields'!$A:$A,BB$2)*$P15)/1000</f>
        <v>12.885811199999996</v>
      </c>
      <c r="BC15" s="248">
        <f>(SUMIFS('CMIP5 OI fields'!$M:$M,'CMIP5 OI fields'!$D:$D,BC$1,'CMIP5 OI fields'!$A:$A,BC$2)*$P15)/1000</f>
        <v>1.2976127999999998</v>
      </c>
      <c r="BD15" s="248">
        <f>(SUMIFS('CMIP5 OI fields'!$M:$M,'CMIP5 OI fields'!$D:$D,BD$1,'CMIP5 OI fields'!$A:$A,BD$2)*$P15)/1000</f>
        <v>1.0616832000000003</v>
      </c>
      <c r="BE15" s="248">
        <f>(SUMIFS('CMIP5 OI fields'!$M:$M,'CMIP5 OI fields'!$D:$D,BE$1,'CMIP5 OI fields'!$A:$A,BE$2)*$P15)/1000</f>
        <v>0.11796480000000001</v>
      </c>
      <c r="BF15" s="248">
        <f>(SUMIFS('CMIP5 OI fields'!$M:$M,'CMIP5 OI fields'!$D:$D,BF$1,'CMIP5 OI fields'!$A:$A,BF$2)*$P15)/1000</f>
        <v>2.6542079999999997</v>
      </c>
      <c r="BG15" s="248">
        <f>(SUMIFS('CMIP5 OI fields'!$M:$M,'CMIP5 OI fields'!$D:$D,BG$1,'CMIP5 OI fields'!$A:$A,BG$2)*$P15)/1000</f>
        <v>2.0643839999999996</v>
      </c>
      <c r="BH15" s="248">
        <f>(SUMIFS('CMIP5 OI fields'!$M:$M,'CMIP5 OI fields'!$D:$D,BH$1,'CMIP5 OI fields'!$A:$A,BH$2)*$P15)/1000</f>
        <v>12.091392000000003</v>
      </c>
      <c r="BI15" s="248">
        <f>(SUMIFS('CMIP5 OI fields'!$M:$M,'CMIP5 OI fields'!$D:$D,BI$1,'CMIP5 OI fields'!$A:$A,BI$2)*$Q15)/1000</f>
        <v>0</v>
      </c>
      <c r="BJ15" s="246">
        <f t="shared" si="0"/>
        <v>2651.5655918399998</v>
      </c>
      <c r="BK15" s="246">
        <f t="shared" si="0"/>
        <v>29.079252</v>
      </c>
      <c r="BL15" s="246">
        <f t="shared" si="0"/>
        <v>25.83834624</v>
      </c>
      <c r="BM15" s="246">
        <f t="shared" si="1"/>
        <v>2680.6448438399998</v>
      </c>
      <c r="BN15" s="246">
        <f t="shared" si="2"/>
        <v>2706.48319008</v>
      </c>
    </row>
    <row r="16" spans="1:66">
      <c r="A16" s="244" t="str">
        <f>'Experiment list - Runs'!A15</f>
        <v>DP</v>
      </c>
      <c r="B16" s="244" t="str">
        <f>'Experiment list - Runs'!B15</f>
        <v>core</v>
      </c>
      <c r="C16" s="244" t="str">
        <f>'Experiment list - Runs'!C15</f>
        <v>1.1</v>
      </c>
      <c r="D16" s="244">
        <f>'Experiment list - Runs'!D15</f>
        <v>14</v>
      </c>
      <c r="E16" s="245" t="str">
        <f>'Experiment list - Runs'!E15</f>
        <v>10 year initialized hindcasts &amp; predictions</v>
      </c>
      <c r="F16" s="245" t="str">
        <f>'Experiment list - Runs'!F15</f>
        <v>decadal-XXXX</v>
      </c>
      <c r="G16" s="244" t="str">
        <f>'Experiment list - Runs'!H15</f>
        <v>CVWG/Tribbia</v>
      </c>
      <c r="H16" s="244" t="str">
        <f>'Experiment list - Runs'!I15</f>
        <v>0.5x1CN</v>
      </c>
      <c r="I16" s="244" t="str">
        <f>'Experiment list - Runs'!J15</f>
        <v>ORNL</v>
      </c>
      <c r="J16" s="244">
        <f>'Experiment list - Runs'!K15</f>
        <v>1980</v>
      </c>
      <c r="K16" s="244">
        <f>'Experiment list - Runs'!L15</f>
        <v>1990</v>
      </c>
      <c r="L16" s="244" t="str">
        <f>'Experiment list - Runs'!M15</f>
        <v>0.5</v>
      </c>
      <c r="M16" s="244">
        <f>'Experiment list - Runs'!N15</f>
        <v>1</v>
      </c>
      <c r="N16" s="246">
        <f>'Experiment list - Runs'!O15</f>
        <v>10</v>
      </c>
      <c r="O16" s="247">
        <f>'Experiment list - Runs'!P15</f>
        <v>14</v>
      </c>
      <c r="P16" s="248">
        <f t="shared" si="3"/>
        <v>10</v>
      </c>
      <c r="Q16" s="248">
        <v>0</v>
      </c>
      <c r="R16" s="248">
        <v>0</v>
      </c>
      <c r="S16" s="248">
        <v>0</v>
      </c>
      <c r="T16" s="248">
        <f t="shared" si="4"/>
        <v>10</v>
      </c>
      <c r="U16" s="248">
        <v>0</v>
      </c>
      <c r="V16" s="248">
        <v>0</v>
      </c>
      <c r="W16" s="248">
        <v>0</v>
      </c>
      <c r="X16" s="248">
        <v>0</v>
      </c>
      <c r="Y16" s="248">
        <v>0</v>
      </c>
      <c r="Z16" s="248">
        <v>0</v>
      </c>
      <c r="AA16" s="248">
        <v>0</v>
      </c>
      <c r="AB16" s="248">
        <v>0</v>
      </c>
      <c r="AC16" s="248">
        <v>0</v>
      </c>
      <c r="AD16" s="248">
        <v>0</v>
      </c>
      <c r="AE16" s="248">
        <f>(SUMIFS('CMIP5 AL fields'!$N:$N,'CMIP5 AL fields'!$D:$D,AE$1,'CMIP5 AL fields'!$A:$A,AE$2)*$P16)/1000</f>
        <v>39.813120480000066</v>
      </c>
      <c r="AF16" s="248">
        <f>(SUMIFS('CMIP5 AL fields'!$N:$N,'CMIP5 AL fields'!$D:$D,AF$1,'CMIP5 AL fields'!$A:$A,AF$2)*$P16)/1000</f>
        <v>0.10616832000000001</v>
      </c>
      <c r="AG16" s="248">
        <f>(SUMIFS('CMIP5 AL fields'!$N:$N,'CMIP5 AL fields'!$D:$D,AG$1,'CMIP5 AL fields'!$A:$A,AG$2)*$P16)/1000</f>
        <v>3.6097228799999974</v>
      </c>
      <c r="AH16" s="248">
        <f>(SUMIFS('CMIP5 AL fields'!$N:$N,'CMIP5 AL fields'!$D:$D,AH$1,'CMIP5 AL fields'!$A:$A,AH$2)*$P16)/1000</f>
        <v>2.6542079999999988</v>
      </c>
      <c r="AI16" s="248">
        <f>(SUMIFS('CMIP5 AL fields'!$N:$N,'CMIP5 AL fields'!$D:$D,AI$1,'CMIP5 AL fields'!$A:$A,AI$2)*$P16)/1000</f>
        <v>1.0616832000000003</v>
      </c>
      <c r="AJ16" s="248">
        <f>(SUMIFS('CMIP5 AL fields'!$N:$N,'CMIP5 AL fields'!$D:$D,AJ$1,'CMIP5 AL fields'!$A:$A,AJ$2)*$P16)/1000</f>
        <v>0.42467328000000004</v>
      </c>
      <c r="AK16" s="248">
        <f>(SUMIFS('CMIP5 AL fields'!$N:$N,'CMIP5 AL fields'!$D:$D,AK$1,'CMIP5 AL fields'!$A:$A,AK$2)*$P16)/1000</f>
        <v>0.74317823999999999</v>
      </c>
      <c r="AL16" s="248">
        <f>(SUMIFS('CMIP5 AL fields'!$N:$N,'CMIP5 AL fields'!$D:$D,AL$1,'CMIP5 AL fields'!$A:$A,AL$2)*$P16)/1000</f>
        <v>0</v>
      </c>
      <c r="AM16" s="248">
        <f>(SUMIFS('CMIP5 AL fields'!$N:$N,'CMIP5 AL fields'!$D:$D,AM$1,'CMIP5 AL fields'!$A:$A,AM$2)*$P16)/1000</f>
        <v>0</v>
      </c>
      <c r="AN16" s="248">
        <f>((SUMIFS('CMIP5 AL fields'!$N:$N,'CMIP5 AL fields'!$D:$D,AN$1&amp;"2d",'CMIP5 AL fields'!$A:$A,AN$2)*$R16)/1000)+((SUMIFS('CMIP5 AL fields'!$N:$N,'CMIP5 AL fields'!$D:$D,AN$1&amp;"3d",'CMIP5 AL fields'!$A:$A,AN$2)*$S16)/1000)</f>
        <v>0</v>
      </c>
      <c r="AO16" s="248">
        <f>((SUMIFS('CMIP5 AL fields'!$N:$N,'CMIP5 AL fields'!$D:$D,AO$1&amp;"2d",'CMIP5 AL fields'!$A:$A,AO$2)*$R16)/1000)+((SUMIFS('CMIP5 AL fields'!$N:$N,'CMIP5 AL fields'!$D:$D,AO$1&amp;"3d",'CMIP5 AL fields'!$A:$A,AO$2)*$S16)/1000)</f>
        <v>0</v>
      </c>
      <c r="AP16" s="248">
        <f>((SUMIFS('CMIP5 AL fields'!$N:$N,'CMIP5 AL fields'!$D:$D,AP$1&amp;"2d",'CMIP5 AL fields'!$A:$A,AP$2)*$R16)/1000)+((SUMIFS('CMIP5 AL fields'!$N:$N,'CMIP5 AL fields'!$D:$D,AP$1&amp;"3d",'CMIP5 AL fields'!$A:$A,AP$2)*$S16)/1000)</f>
        <v>0</v>
      </c>
      <c r="AQ16" s="248">
        <f>((SUMIFS('CMIP5 AL fields'!$N:$N,'CMIP5 AL fields'!$D:$D,AQ$1&amp;"_ALLt",'CMIP5 AL fields'!$A:$A,AQ$2)*$T16)/1000)+((SUMIFS('CMIP5 AL fields'!$N:$N,'CMIP5 AL fields'!$D:$D,AQ$1&amp;"_subt",'CMIP5 AL fields'!$A:$A,AQ$2)*$U16)/1000)</f>
        <v>22.605004800000003</v>
      </c>
      <c r="AR16" s="248">
        <f>((SUMIFS('CMIP5 AL fields'!$N:$N,'CMIP5 AL fields'!$D:$D,AR$1&amp;"2d",'CMIP5 AL fields'!$A:$A,AR$2)*$AA16)/1000)+((SUMIFS('CMIP5 AL fields'!$N:$N,'CMIP5 AL fields'!$D:$D,AR$1&amp;"3d",'CMIP5 AL fields'!$A:$A,AR$2)*$AB16)/1000)</f>
        <v>0</v>
      </c>
      <c r="AS16" s="248">
        <f>(SUMIFS('CMIP5 AL fields'!$N:$N,'CMIP5 AL fields'!$D:$D,AS$1,'CMIP5 AL fields'!$A:$A,AS$2)*$V16)/1000</f>
        <v>0</v>
      </c>
      <c r="AT16" s="248">
        <f>(SUMIFS('CMIP5 AL fields'!$N:$N,'CMIP5 AL fields'!$D:$D,AT$1,'CMIP5 AL fields'!$A:$A,AT$2)*$W16)/1000</f>
        <v>0</v>
      </c>
      <c r="AU16" s="248">
        <f>(SUMIFS('CMIP5 AL fields'!$N:$N,'CMIP5 AL fields'!$D:$D,AU$1,'CMIP5 AL fields'!$A:$A,AU$2)*$X16)/1000</f>
        <v>0</v>
      </c>
      <c r="AV16" s="248">
        <f>(SUMIFS('CMIP5 AL fields'!$N:$N,'CMIP5 AL fields'!$D:$D,AV$1,'CMIP5 AL fields'!$A:$A,AV$2)*AC16)/1000</f>
        <v>0</v>
      </c>
      <c r="AW16" s="248">
        <f>(SUMIFS('CMIP5 AL fields'!$N:$N,'CMIP5 AL fields'!$D:$D,AW$1,'CMIP5 AL fields'!$A:$A,AW$2)*AD16)/1000</f>
        <v>0</v>
      </c>
      <c r="AX16" s="248">
        <f>(SUMIFS('CMIP5 AL fields'!$N:$N,'CMIP5 AL fields'!$D:$D,AX$1,'CMIP5 AL fields'!$A:$A,AX$2)*AD16)/1000</f>
        <v>0</v>
      </c>
      <c r="AY16" s="248">
        <v>0</v>
      </c>
      <c r="AZ16" s="248">
        <f>(SUMIFS('CMIP5 OI fields'!$M:$M,'CMIP5 OI fields'!$D:$D,AZ$1,'CMIP5 OI fields'!$A:$A,AZ$2)*$P16)/1000</f>
        <v>32.617270080000004</v>
      </c>
      <c r="BA16" s="248">
        <f>(SUMIFS('CMIP5 OI fields'!$M:$M,'CMIP5 OI fields'!$D:$D,BA$1,'CMIP5 OI fields'!$A:$A,BA$2)*$P16)/1000</f>
        <v>22.7681352</v>
      </c>
      <c r="BB16" s="248">
        <f>(SUMIFS('CMIP5 OI fields'!$M:$M,'CMIP5 OI fields'!$D:$D,BB$1,'CMIP5 OI fields'!$A:$A,BB$2)*$P16)/1000</f>
        <v>12.885811199999996</v>
      </c>
      <c r="BC16" s="248">
        <f>(SUMIFS('CMIP5 OI fields'!$M:$M,'CMIP5 OI fields'!$D:$D,BC$1,'CMIP5 OI fields'!$A:$A,BC$2)*$P16)/1000</f>
        <v>1.2976127999999998</v>
      </c>
      <c r="BD16" s="248">
        <f>(SUMIFS('CMIP5 OI fields'!$M:$M,'CMIP5 OI fields'!$D:$D,BD$1,'CMIP5 OI fields'!$A:$A,BD$2)*$P16)/1000</f>
        <v>1.0616832000000003</v>
      </c>
      <c r="BE16" s="248">
        <f>(SUMIFS('CMIP5 OI fields'!$M:$M,'CMIP5 OI fields'!$D:$D,BE$1,'CMIP5 OI fields'!$A:$A,BE$2)*$P16)/1000</f>
        <v>0.11796480000000001</v>
      </c>
      <c r="BF16" s="248">
        <f>(SUMIFS('CMIP5 OI fields'!$M:$M,'CMIP5 OI fields'!$D:$D,BF$1,'CMIP5 OI fields'!$A:$A,BF$2)*$P16)/1000</f>
        <v>2.6542079999999997</v>
      </c>
      <c r="BG16" s="248">
        <f>(SUMIFS('CMIP5 OI fields'!$M:$M,'CMIP5 OI fields'!$D:$D,BG$1,'CMIP5 OI fields'!$A:$A,BG$2)*$P16)/1000</f>
        <v>2.0643839999999996</v>
      </c>
      <c r="BH16" s="248">
        <f>(SUMIFS('CMIP5 OI fields'!$M:$M,'CMIP5 OI fields'!$D:$D,BH$1,'CMIP5 OI fields'!$A:$A,BH$2)*$P16)/1000</f>
        <v>12.091392000000003</v>
      </c>
      <c r="BI16" s="248">
        <f>(SUMIFS('CMIP5 OI fields'!$M:$M,'CMIP5 OI fields'!$D:$D,BI$1,'CMIP5 OI fields'!$A:$A,BI$2)*$Q16)/1000</f>
        <v>0</v>
      </c>
      <c r="BJ16" s="246">
        <f t="shared" si="0"/>
        <v>103.65862224000007</v>
      </c>
      <c r="BK16" s="246">
        <f t="shared" si="0"/>
        <v>29.079252</v>
      </c>
      <c r="BL16" s="246">
        <f t="shared" si="0"/>
        <v>25.83834624</v>
      </c>
      <c r="BM16" s="246">
        <f t="shared" si="1"/>
        <v>132.73787424000008</v>
      </c>
      <c r="BN16" s="246">
        <f t="shared" si="2"/>
        <v>158.57622048000007</v>
      </c>
    </row>
    <row r="17" spans="1:66">
      <c r="A17" s="244" t="str">
        <f>'Experiment list - Runs'!A16</f>
        <v>DP</v>
      </c>
      <c r="B17" s="244" t="str">
        <f>'Experiment list - Runs'!B16</f>
        <v>core</v>
      </c>
      <c r="C17" s="244" t="str">
        <f>'Experiment list - Runs'!C16</f>
        <v>1.1</v>
      </c>
      <c r="D17" s="244">
        <f>'Experiment list - Runs'!D16</f>
        <v>15</v>
      </c>
      <c r="E17" s="245" t="str">
        <f>'Experiment list - Runs'!E16</f>
        <v>10 year initialized hindcasts &amp; predictions</v>
      </c>
      <c r="F17" s="245" t="str">
        <f>'Experiment list - Runs'!F16</f>
        <v>decadal-XXXX</v>
      </c>
      <c r="G17" s="244" t="str">
        <f>'Experiment list - Runs'!H16</f>
        <v>CVWG/Tribbia</v>
      </c>
      <c r="H17" s="244" t="str">
        <f>'Experiment list - Runs'!I16</f>
        <v>0.5x1CN</v>
      </c>
      <c r="I17" s="244" t="str">
        <f>'Experiment list - Runs'!J16</f>
        <v>ORNL</v>
      </c>
      <c r="J17" s="244">
        <f>'Experiment list - Runs'!K16</f>
        <v>1980</v>
      </c>
      <c r="K17" s="244">
        <f>'Experiment list - Runs'!L16</f>
        <v>1990</v>
      </c>
      <c r="L17" s="244" t="str">
        <f>'Experiment list - Runs'!M16</f>
        <v>0.5</v>
      </c>
      <c r="M17" s="244">
        <f>'Experiment list - Runs'!N16</f>
        <v>1</v>
      </c>
      <c r="N17" s="246">
        <f>'Experiment list - Runs'!O16</f>
        <v>10</v>
      </c>
      <c r="O17" s="247">
        <f>'Experiment list - Runs'!P16</f>
        <v>15</v>
      </c>
      <c r="P17" s="248">
        <f t="shared" si="3"/>
        <v>10</v>
      </c>
      <c r="Q17" s="248">
        <v>0</v>
      </c>
      <c r="R17" s="248">
        <v>0</v>
      </c>
      <c r="S17" s="248">
        <v>0</v>
      </c>
      <c r="T17" s="248">
        <f t="shared" si="4"/>
        <v>10</v>
      </c>
      <c r="U17" s="248">
        <v>0</v>
      </c>
      <c r="V17" s="248">
        <v>0</v>
      </c>
      <c r="W17" s="248">
        <v>0</v>
      </c>
      <c r="X17" s="248">
        <v>0</v>
      </c>
      <c r="Y17" s="248">
        <v>0</v>
      </c>
      <c r="Z17" s="248">
        <v>0</v>
      </c>
      <c r="AA17" s="248">
        <v>0</v>
      </c>
      <c r="AB17" s="248">
        <v>0</v>
      </c>
      <c r="AC17" s="248">
        <v>0</v>
      </c>
      <c r="AD17" s="248">
        <v>0</v>
      </c>
      <c r="AE17" s="248">
        <f>(SUMIFS('CMIP5 AL fields'!$N:$N,'CMIP5 AL fields'!$D:$D,AE$1,'CMIP5 AL fields'!$A:$A,AE$2)*$P17)/1000</f>
        <v>39.813120480000066</v>
      </c>
      <c r="AF17" s="248">
        <f>(SUMIFS('CMIP5 AL fields'!$N:$N,'CMIP5 AL fields'!$D:$D,AF$1,'CMIP5 AL fields'!$A:$A,AF$2)*$P17)/1000</f>
        <v>0.10616832000000001</v>
      </c>
      <c r="AG17" s="248">
        <f>(SUMIFS('CMIP5 AL fields'!$N:$N,'CMIP5 AL fields'!$D:$D,AG$1,'CMIP5 AL fields'!$A:$A,AG$2)*$P17)/1000</f>
        <v>3.6097228799999974</v>
      </c>
      <c r="AH17" s="248">
        <f>(SUMIFS('CMIP5 AL fields'!$N:$N,'CMIP5 AL fields'!$D:$D,AH$1,'CMIP5 AL fields'!$A:$A,AH$2)*$P17)/1000</f>
        <v>2.6542079999999988</v>
      </c>
      <c r="AI17" s="248">
        <f>(SUMIFS('CMIP5 AL fields'!$N:$N,'CMIP5 AL fields'!$D:$D,AI$1,'CMIP5 AL fields'!$A:$A,AI$2)*$P17)/1000</f>
        <v>1.0616832000000003</v>
      </c>
      <c r="AJ17" s="248">
        <f>(SUMIFS('CMIP5 AL fields'!$N:$N,'CMIP5 AL fields'!$D:$D,AJ$1,'CMIP5 AL fields'!$A:$A,AJ$2)*$P17)/1000</f>
        <v>0.42467328000000004</v>
      </c>
      <c r="AK17" s="248">
        <f>(SUMIFS('CMIP5 AL fields'!$N:$N,'CMIP5 AL fields'!$D:$D,AK$1,'CMIP5 AL fields'!$A:$A,AK$2)*$P17)/1000</f>
        <v>0.74317823999999999</v>
      </c>
      <c r="AL17" s="248">
        <f>(SUMIFS('CMIP5 AL fields'!$N:$N,'CMIP5 AL fields'!$D:$D,AL$1,'CMIP5 AL fields'!$A:$A,AL$2)*$P17)/1000</f>
        <v>0</v>
      </c>
      <c r="AM17" s="248">
        <f>(SUMIFS('CMIP5 AL fields'!$N:$N,'CMIP5 AL fields'!$D:$D,AM$1,'CMIP5 AL fields'!$A:$A,AM$2)*$P17)/1000</f>
        <v>0</v>
      </c>
      <c r="AN17" s="248">
        <f>((SUMIFS('CMIP5 AL fields'!$N:$N,'CMIP5 AL fields'!$D:$D,AN$1&amp;"2d",'CMIP5 AL fields'!$A:$A,AN$2)*$R17)/1000)+((SUMIFS('CMIP5 AL fields'!$N:$N,'CMIP5 AL fields'!$D:$D,AN$1&amp;"3d",'CMIP5 AL fields'!$A:$A,AN$2)*$S17)/1000)</f>
        <v>0</v>
      </c>
      <c r="AO17" s="248">
        <f>((SUMIFS('CMIP5 AL fields'!$N:$N,'CMIP5 AL fields'!$D:$D,AO$1&amp;"2d",'CMIP5 AL fields'!$A:$A,AO$2)*$R17)/1000)+((SUMIFS('CMIP5 AL fields'!$N:$N,'CMIP5 AL fields'!$D:$D,AO$1&amp;"3d",'CMIP5 AL fields'!$A:$A,AO$2)*$S17)/1000)</f>
        <v>0</v>
      </c>
      <c r="AP17" s="248">
        <f>((SUMIFS('CMIP5 AL fields'!$N:$N,'CMIP5 AL fields'!$D:$D,AP$1&amp;"2d",'CMIP5 AL fields'!$A:$A,AP$2)*$R17)/1000)+((SUMIFS('CMIP5 AL fields'!$N:$N,'CMIP5 AL fields'!$D:$D,AP$1&amp;"3d",'CMIP5 AL fields'!$A:$A,AP$2)*$S17)/1000)</f>
        <v>0</v>
      </c>
      <c r="AQ17" s="248">
        <f>((SUMIFS('CMIP5 AL fields'!$N:$N,'CMIP5 AL fields'!$D:$D,AQ$1&amp;"_ALLt",'CMIP5 AL fields'!$A:$A,AQ$2)*$T17)/1000)+((SUMIFS('CMIP5 AL fields'!$N:$N,'CMIP5 AL fields'!$D:$D,AQ$1&amp;"_subt",'CMIP5 AL fields'!$A:$A,AQ$2)*$U17)/1000)</f>
        <v>22.605004800000003</v>
      </c>
      <c r="AR17" s="248">
        <f>((SUMIFS('CMIP5 AL fields'!$N:$N,'CMIP5 AL fields'!$D:$D,AR$1&amp;"2d",'CMIP5 AL fields'!$A:$A,AR$2)*$AA17)/1000)+((SUMIFS('CMIP5 AL fields'!$N:$N,'CMIP5 AL fields'!$D:$D,AR$1&amp;"3d",'CMIP5 AL fields'!$A:$A,AR$2)*$AB17)/1000)</f>
        <v>0</v>
      </c>
      <c r="AS17" s="248">
        <f>(SUMIFS('CMIP5 AL fields'!$N:$N,'CMIP5 AL fields'!$D:$D,AS$1,'CMIP5 AL fields'!$A:$A,AS$2)*$V17)/1000</f>
        <v>0</v>
      </c>
      <c r="AT17" s="248">
        <f>(SUMIFS('CMIP5 AL fields'!$N:$N,'CMIP5 AL fields'!$D:$D,AT$1,'CMIP5 AL fields'!$A:$A,AT$2)*$W17)/1000</f>
        <v>0</v>
      </c>
      <c r="AU17" s="248">
        <f>(SUMIFS('CMIP5 AL fields'!$N:$N,'CMIP5 AL fields'!$D:$D,AU$1,'CMIP5 AL fields'!$A:$A,AU$2)*$X17)/1000</f>
        <v>0</v>
      </c>
      <c r="AV17" s="248">
        <f>(SUMIFS('CMIP5 AL fields'!$N:$N,'CMIP5 AL fields'!$D:$D,AV$1,'CMIP5 AL fields'!$A:$A,AV$2)*AC17)/1000</f>
        <v>0</v>
      </c>
      <c r="AW17" s="248">
        <f>(SUMIFS('CMIP5 AL fields'!$N:$N,'CMIP5 AL fields'!$D:$D,AW$1,'CMIP5 AL fields'!$A:$A,AW$2)*AD17)/1000</f>
        <v>0</v>
      </c>
      <c r="AX17" s="248">
        <f>(SUMIFS('CMIP5 AL fields'!$N:$N,'CMIP5 AL fields'!$D:$D,AX$1,'CMIP5 AL fields'!$A:$A,AX$2)*AD17)/1000</f>
        <v>0</v>
      </c>
      <c r="AY17" s="248">
        <v>0</v>
      </c>
      <c r="AZ17" s="248">
        <f>(SUMIFS('CMIP5 OI fields'!$M:$M,'CMIP5 OI fields'!$D:$D,AZ$1,'CMIP5 OI fields'!$A:$A,AZ$2)*$P17)/1000</f>
        <v>32.617270080000004</v>
      </c>
      <c r="BA17" s="248">
        <f>(SUMIFS('CMIP5 OI fields'!$M:$M,'CMIP5 OI fields'!$D:$D,BA$1,'CMIP5 OI fields'!$A:$A,BA$2)*$P17)/1000</f>
        <v>22.7681352</v>
      </c>
      <c r="BB17" s="248">
        <f>(SUMIFS('CMIP5 OI fields'!$M:$M,'CMIP5 OI fields'!$D:$D,BB$1,'CMIP5 OI fields'!$A:$A,BB$2)*$P17)/1000</f>
        <v>12.885811199999996</v>
      </c>
      <c r="BC17" s="248">
        <f>(SUMIFS('CMIP5 OI fields'!$M:$M,'CMIP5 OI fields'!$D:$D,BC$1,'CMIP5 OI fields'!$A:$A,BC$2)*$P17)/1000</f>
        <v>1.2976127999999998</v>
      </c>
      <c r="BD17" s="248">
        <f>(SUMIFS('CMIP5 OI fields'!$M:$M,'CMIP5 OI fields'!$D:$D,BD$1,'CMIP5 OI fields'!$A:$A,BD$2)*$P17)/1000</f>
        <v>1.0616832000000003</v>
      </c>
      <c r="BE17" s="248">
        <f>(SUMIFS('CMIP5 OI fields'!$M:$M,'CMIP5 OI fields'!$D:$D,BE$1,'CMIP5 OI fields'!$A:$A,BE$2)*$P17)/1000</f>
        <v>0.11796480000000001</v>
      </c>
      <c r="BF17" s="248">
        <f>(SUMIFS('CMIP5 OI fields'!$M:$M,'CMIP5 OI fields'!$D:$D,BF$1,'CMIP5 OI fields'!$A:$A,BF$2)*$P17)/1000</f>
        <v>2.6542079999999997</v>
      </c>
      <c r="BG17" s="248">
        <f>(SUMIFS('CMIP5 OI fields'!$M:$M,'CMIP5 OI fields'!$D:$D,BG$1,'CMIP5 OI fields'!$A:$A,BG$2)*$P17)/1000</f>
        <v>2.0643839999999996</v>
      </c>
      <c r="BH17" s="248">
        <f>(SUMIFS('CMIP5 OI fields'!$M:$M,'CMIP5 OI fields'!$D:$D,BH$1,'CMIP5 OI fields'!$A:$A,BH$2)*$P17)/1000</f>
        <v>12.091392000000003</v>
      </c>
      <c r="BI17" s="248">
        <f>(SUMIFS('CMIP5 OI fields'!$M:$M,'CMIP5 OI fields'!$D:$D,BI$1,'CMIP5 OI fields'!$A:$A,BI$2)*$Q17)/1000</f>
        <v>0</v>
      </c>
      <c r="BJ17" s="246">
        <f t="shared" si="0"/>
        <v>103.65862224000007</v>
      </c>
      <c r="BK17" s="246">
        <f t="shared" si="0"/>
        <v>29.079252</v>
      </c>
      <c r="BL17" s="246">
        <f t="shared" si="0"/>
        <v>25.83834624</v>
      </c>
      <c r="BM17" s="246">
        <f t="shared" si="1"/>
        <v>132.73787424000008</v>
      </c>
      <c r="BN17" s="246">
        <f t="shared" si="2"/>
        <v>158.57622048000007</v>
      </c>
    </row>
    <row r="18" spans="1:66">
      <c r="A18" s="244" t="str">
        <f>'Experiment list - Runs'!A17</f>
        <v>DP</v>
      </c>
      <c r="B18" s="244" t="str">
        <f>'Experiment list - Runs'!B17</f>
        <v>core</v>
      </c>
      <c r="C18" s="244" t="str">
        <f>'Experiment list - Runs'!C17</f>
        <v>1.1</v>
      </c>
      <c r="D18" s="244">
        <f>'Experiment list - Runs'!D17</f>
        <v>16</v>
      </c>
      <c r="E18" s="245" t="str">
        <f>'Experiment list - Runs'!E17</f>
        <v>10 year initialized hindcasts &amp; predictions</v>
      </c>
      <c r="F18" s="245" t="str">
        <f>'Experiment list - Runs'!F17</f>
        <v>decadal-XXXX</v>
      </c>
      <c r="G18" s="244" t="str">
        <f>'Experiment list - Runs'!H17</f>
        <v>CVWG/Tribbia</v>
      </c>
      <c r="H18" s="244" t="str">
        <f>'Experiment list - Runs'!I17</f>
        <v>0.5x1CN</v>
      </c>
      <c r="I18" s="244" t="str">
        <f>'Experiment list - Runs'!J17</f>
        <v>ORNL</v>
      </c>
      <c r="J18" s="244">
        <f>'Experiment list - Runs'!K17</f>
        <v>1985</v>
      </c>
      <c r="K18" s="244">
        <f>'Experiment list - Runs'!L17</f>
        <v>1995</v>
      </c>
      <c r="L18" s="244" t="str">
        <f>'Experiment list - Runs'!M17</f>
        <v>0.5</v>
      </c>
      <c r="M18" s="244">
        <f>'Experiment list - Runs'!N17</f>
        <v>1</v>
      </c>
      <c r="N18" s="246">
        <f>'Experiment list - Runs'!O17</f>
        <v>10</v>
      </c>
      <c r="O18" s="247">
        <f>'Experiment list - Runs'!P17</f>
        <v>16</v>
      </c>
      <c r="P18" s="248">
        <f t="shared" si="3"/>
        <v>10</v>
      </c>
      <c r="Q18" s="248">
        <v>0</v>
      </c>
      <c r="R18" s="248">
        <v>0</v>
      </c>
      <c r="S18" s="248">
        <v>0</v>
      </c>
      <c r="T18" s="248">
        <f t="shared" si="4"/>
        <v>10</v>
      </c>
      <c r="U18" s="248">
        <f>$N18</f>
        <v>10</v>
      </c>
      <c r="V18" s="248">
        <f>($K18-$J18)</f>
        <v>10</v>
      </c>
      <c r="W18" s="248">
        <f>($K18-$J18)</f>
        <v>10</v>
      </c>
      <c r="X18" s="248">
        <f>($K18-$J18)</f>
        <v>10</v>
      </c>
      <c r="Y18" s="248">
        <v>0</v>
      </c>
      <c r="Z18" s="248">
        <v>0</v>
      </c>
      <c r="AA18" s="248">
        <v>0</v>
      </c>
      <c r="AB18" s="248">
        <v>0</v>
      </c>
      <c r="AC18" s="248">
        <v>0</v>
      </c>
      <c r="AD18" s="248">
        <v>0</v>
      </c>
      <c r="AE18" s="248">
        <f>(SUMIFS('CMIP5 AL fields'!$N:$N,'CMIP5 AL fields'!$D:$D,AE$1,'CMIP5 AL fields'!$A:$A,AE$2)*$P18)/1000</f>
        <v>39.813120480000066</v>
      </c>
      <c r="AF18" s="248">
        <f>(SUMIFS('CMIP5 AL fields'!$N:$N,'CMIP5 AL fields'!$D:$D,AF$1,'CMIP5 AL fields'!$A:$A,AF$2)*$P18)/1000</f>
        <v>0.10616832000000001</v>
      </c>
      <c r="AG18" s="248">
        <f>(SUMIFS('CMIP5 AL fields'!$N:$N,'CMIP5 AL fields'!$D:$D,AG$1,'CMIP5 AL fields'!$A:$A,AG$2)*$P18)/1000</f>
        <v>3.6097228799999974</v>
      </c>
      <c r="AH18" s="248">
        <f>(SUMIFS('CMIP5 AL fields'!$N:$N,'CMIP5 AL fields'!$D:$D,AH$1,'CMIP5 AL fields'!$A:$A,AH$2)*$P18)/1000</f>
        <v>2.6542079999999988</v>
      </c>
      <c r="AI18" s="248">
        <f>(SUMIFS('CMIP5 AL fields'!$N:$N,'CMIP5 AL fields'!$D:$D,AI$1,'CMIP5 AL fields'!$A:$A,AI$2)*$P18)/1000</f>
        <v>1.0616832000000003</v>
      </c>
      <c r="AJ18" s="248">
        <f>(SUMIFS('CMIP5 AL fields'!$N:$N,'CMIP5 AL fields'!$D:$D,AJ$1,'CMIP5 AL fields'!$A:$A,AJ$2)*$P18)/1000</f>
        <v>0.42467328000000004</v>
      </c>
      <c r="AK18" s="248">
        <f>(SUMIFS('CMIP5 AL fields'!$N:$N,'CMIP5 AL fields'!$D:$D,AK$1,'CMIP5 AL fields'!$A:$A,AK$2)*$P18)/1000</f>
        <v>0.74317823999999999</v>
      </c>
      <c r="AL18" s="248">
        <f>(SUMIFS('CMIP5 AL fields'!$N:$N,'CMIP5 AL fields'!$D:$D,AL$1,'CMIP5 AL fields'!$A:$A,AL$2)*$P18)/1000</f>
        <v>0</v>
      </c>
      <c r="AM18" s="248">
        <f>(SUMIFS('CMIP5 AL fields'!$N:$N,'CMIP5 AL fields'!$D:$D,AM$1,'CMIP5 AL fields'!$A:$A,AM$2)*$P18)/1000</f>
        <v>0</v>
      </c>
      <c r="AN18" s="248">
        <f>((SUMIFS('CMIP5 AL fields'!$N:$N,'CMIP5 AL fields'!$D:$D,AN$1&amp;"2d",'CMIP5 AL fields'!$A:$A,AN$2)*$R18)/1000)+((SUMIFS('CMIP5 AL fields'!$N:$N,'CMIP5 AL fields'!$D:$D,AN$1&amp;"3d",'CMIP5 AL fields'!$A:$A,AN$2)*$S18)/1000)</f>
        <v>0</v>
      </c>
      <c r="AO18" s="248">
        <f>((SUMIFS('CMIP5 AL fields'!$N:$N,'CMIP5 AL fields'!$D:$D,AO$1&amp;"2d",'CMIP5 AL fields'!$A:$A,AO$2)*$R18)/1000)+((SUMIFS('CMIP5 AL fields'!$N:$N,'CMIP5 AL fields'!$D:$D,AO$1&amp;"3d",'CMIP5 AL fields'!$A:$A,AO$2)*$S18)/1000)</f>
        <v>0</v>
      </c>
      <c r="AP18" s="248">
        <f>((SUMIFS('CMIP5 AL fields'!$N:$N,'CMIP5 AL fields'!$D:$D,AP$1&amp;"2d",'CMIP5 AL fields'!$A:$A,AP$2)*$R18)/1000)+((SUMIFS('CMIP5 AL fields'!$N:$N,'CMIP5 AL fields'!$D:$D,AP$1&amp;"3d",'CMIP5 AL fields'!$A:$A,AP$2)*$S18)/1000)</f>
        <v>0</v>
      </c>
      <c r="AQ18" s="248">
        <f>((SUMIFS('CMIP5 AL fields'!$N:$N,'CMIP5 AL fields'!$D:$D,AQ$1&amp;"_ALLt",'CMIP5 AL fields'!$A:$A,AQ$2)*$T18)/1000)+((SUMIFS('CMIP5 AL fields'!$N:$N,'CMIP5 AL fields'!$D:$D,AQ$1&amp;"_subt",'CMIP5 AL fields'!$A:$A,AQ$2)*$U18)/1000)</f>
        <v>206.67432959999991</v>
      </c>
      <c r="AR18" s="248">
        <f>((SUMIFS('CMIP5 AL fields'!$N:$N,'CMIP5 AL fields'!$D:$D,AR$1&amp;"2d",'CMIP5 AL fields'!$A:$A,AR$2)*$AA18)/1000)+((SUMIFS('CMIP5 AL fields'!$N:$N,'CMIP5 AL fields'!$D:$D,AR$1&amp;"3d",'CMIP5 AL fields'!$A:$A,AR$2)*$AB18)/1000)</f>
        <v>0</v>
      </c>
      <c r="AS18" s="248">
        <f>(SUMIFS('CMIP5 AL fields'!$N:$N,'CMIP5 AL fields'!$D:$D,AS$1,'CMIP5 AL fields'!$A:$A,AS$2)*$V18)/1000</f>
        <v>1666.3117823999999</v>
      </c>
      <c r="AT18" s="248">
        <f>(SUMIFS('CMIP5 AL fields'!$N:$N,'CMIP5 AL fields'!$D:$D,AT$1,'CMIP5 AL fields'!$A:$A,AT$2)*$W18)/1000</f>
        <v>129.17145600000001</v>
      </c>
      <c r="AU18" s="248">
        <f>(SUMIFS('CMIP5 AL fields'!$N:$N,'CMIP5 AL fields'!$D:$D,AU$1,'CMIP5 AL fields'!$A:$A,AU$2)*$X18)/1000</f>
        <v>568.35440640000013</v>
      </c>
      <c r="AV18" s="248">
        <f>(SUMIFS('CMIP5 AL fields'!$N:$N,'CMIP5 AL fields'!$D:$D,AV$1,'CMIP5 AL fields'!$A:$A,AV$2)*AC18)/1000</f>
        <v>0</v>
      </c>
      <c r="AW18" s="248">
        <f>(SUMIFS('CMIP5 AL fields'!$N:$N,'CMIP5 AL fields'!$D:$D,AW$1,'CMIP5 AL fields'!$A:$A,AW$2)*AD18)/1000</f>
        <v>0</v>
      </c>
      <c r="AX18" s="248">
        <f>(SUMIFS('CMIP5 AL fields'!$N:$N,'CMIP5 AL fields'!$D:$D,AX$1,'CMIP5 AL fields'!$A:$A,AX$2)*AD18)/1000</f>
        <v>0</v>
      </c>
      <c r="AY18" s="248">
        <v>0</v>
      </c>
      <c r="AZ18" s="248">
        <f>(SUMIFS('CMIP5 OI fields'!$M:$M,'CMIP5 OI fields'!$D:$D,AZ$1,'CMIP5 OI fields'!$A:$A,AZ$2)*$P18)/1000</f>
        <v>32.617270080000004</v>
      </c>
      <c r="BA18" s="248">
        <f>(SUMIFS('CMIP5 OI fields'!$M:$M,'CMIP5 OI fields'!$D:$D,BA$1,'CMIP5 OI fields'!$A:$A,BA$2)*$P18)/1000</f>
        <v>22.7681352</v>
      </c>
      <c r="BB18" s="248">
        <f>(SUMIFS('CMIP5 OI fields'!$M:$M,'CMIP5 OI fields'!$D:$D,BB$1,'CMIP5 OI fields'!$A:$A,BB$2)*$P18)/1000</f>
        <v>12.885811199999996</v>
      </c>
      <c r="BC18" s="248">
        <f>(SUMIFS('CMIP5 OI fields'!$M:$M,'CMIP5 OI fields'!$D:$D,BC$1,'CMIP5 OI fields'!$A:$A,BC$2)*$P18)/1000</f>
        <v>1.2976127999999998</v>
      </c>
      <c r="BD18" s="248">
        <f>(SUMIFS('CMIP5 OI fields'!$M:$M,'CMIP5 OI fields'!$D:$D,BD$1,'CMIP5 OI fields'!$A:$A,BD$2)*$P18)/1000</f>
        <v>1.0616832000000003</v>
      </c>
      <c r="BE18" s="248">
        <f>(SUMIFS('CMIP5 OI fields'!$M:$M,'CMIP5 OI fields'!$D:$D,BE$1,'CMIP5 OI fields'!$A:$A,BE$2)*$P18)/1000</f>
        <v>0.11796480000000001</v>
      </c>
      <c r="BF18" s="248">
        <f>(SUMIFS('CMIP5 OI fields'!$M:$M,'CMIP5 OI fields'!$D:$D,BF$1,'CMIP5 OI fields'!$A:$A,BF$2)*$P18)/1000</f>
        <v>2.6542079999999997</v>
      </c>
      <c r="BG18" s="248">
        <f>(SUMIFS('CMIP5 OI fields'!$M:$M,'CMIP5 OI fields'!$D:$D,BG$1,'CMIP5 OI fields'!$A:$A,BG$2)*$P18)/1000</f>
        <v>2.0643839999999996</v>
      </c>
      <c r="BH18" s="248">
        <f>(SUMIFS('CMIP5 OI fields'!$M:$M,'CMIP5 OI fields'!$D:$D,BH$1,'CMIP5 OI fields'!$A:$A,BH$2)*$P18)/1000</f>
        <v>12.091392000000003</v>
      </c>
      <c r="BI18" s="248">
        <f>(SUMIFS('CMIP5 OI fields'!$M:$M,'CMIP5 OI fields'!$D:$D,BI$1,'CMIP5 OI fields'!$A:$A,BI$2)*$Q18)/1000</f>
        <v>0</v>
      </c>
      <c r="BJ18" s="246">
        <f t="shared" si="0"/>
        <v>2651.5655918399998</v>
      </c>
      <c r="BK18" s="246">
        <f t="shared" si="0"/>
        <v>29.079252</v>
      </c>
      <c r="BL18" s="246">
        <f t="shared" si="0"/>
        <v>25.83834624</v>
      </c>
      <c r="BM18" s="246">
        <f t="shared" si="1"/>
        <v>2680.6448438399998</v>
      </c>
      <c r="BN18" s="246">
        <f t="shared" si="2"/>
        <v>2706.48319008</v>
      </c>
    </row>
    <row r="19" spans="1:66">
      <c r="A19" s="244" t="str">
        <f>'Experiment list - Runs'!A18</f>
        <v>DP</v>
      </c>
      <c r="B19" s="244" t="str">
        <f>'Experiment list - Runs'!B18</f>
        <v>core</v>
      </c>
      <c r="C19" s="244" t="str">
        <f>'Experiment list - Runs'!C18</f>
        <v>1.1</v>
      </c>
      <c r="D19" s="244">
        <f>'Experiment list - Runs'!D18</f>
        <v>17</v>
      </c>
      <c r="E19" s="245" t="str">
        <f>'Experiment list - Runs'!E18</f>
        <v>10 year initialized hindcasts &amp; predictions</v>
      </c>
      <c r="F19" s="245" t="str">
        <f>'Experiment list - Runs'!F18</f>
        <v>decadal-XXXX</v>
      </c>
      <c r="G19" s="244" t="str">
        <f>'Experiment list - Runs'!H18</f>
        <v>CVWG/Tribbia</v>
      </c>
      <c r="H19" s="244" t="str">
        <f>'Experiment list - Runs'!I18</f>
        <v>0.5x1CN</v>
      </c>
      <c r="I19" s="244" t="str">
        <f>'Experiment list - Runs'!J18</f>
        <v>ORNL</v>
      </c>
      <c r="J19" s="244">
        <f>'Experiment list - Runs'!K18</f>
        <v>1985</v>
      </c>
      <c r="K19" s="244">
        <f>'Experiment list - Runs'!L18</f>
        <v>1995</v>
      </c>
      <c r="L19" s="244" t="str">
        <f>'Experiment list - Runs'!M18</f>
        <v>0.5</v>
      </c>
      <c r="M19" s="244">
        <f>'Experiment list - Runs'!N18</f>
        <v>1</v>
      </c>
      <c r="N19" s="246">
        <f>'Experiment list - Runs'!O18</f>
        <v>10</v>
      </c>
      <c r="O19" s="247">
        <f>'Experiment list - Runs'!P18</f>
        <v>17</v>
      </c>
      <c r="P19" s="248">
        <f t="shared" si="3"/>
        <v>10</v>
      </c>
      <c r="Q19" s="248">
        <v>0</v>
      </c>
      <c r="R19" s="248">
        <v>0</v>
      </c>
      <c r="S19" s="248">
        <v>0</v>
      </c>
      <c r="T19" s="248">
        <f t="shared" si="4"/>
        <v>10</v>
      </c>
      <c r="U19" s="248">
        <v>0</v>
      </c>
      <c r="V19" s="248">
        <v>0</v>
      </c>
      <c r="W19" s="248">
        <v>0</v>
      </c>
      <c r="X19" s="248">
        <v>0</v>
      </c>
      <c r="Y19" s="248">
        <v>0</v>
      </c>
      <c r="Z19" s="248">
        <v>0</v>
      </c>
      <c r="AA19" s="248">
        <v>0</v>
      </c>
      <c r="AB19" s="248">
        <v>0</v>
      </c>
      <c r="AC19" s="248">
        <v>0</v>
      </c>
      <c r="AD19" s="248">
        <v>0</v>
      </c>
      <c r="AE19" s="248">
        <f>(SUMIFS('CMIP5 AL fields'!$N:$N,'CMIP5 AL fields'!$D:$D,AE$1,'CMIP5 AL fields'!$A:$A,AE$2)*$P19)/1000</f>
        <v>39.813120480000066</v>
      </c>
      <c r="AF19" s="248">
        <f>(SUMIFS('CMIP5 AL fields'!$N:$N,'CMIP5 AL fields'!$D:$D,AF$1,'CMIP5 AL fields'!$A:$A,AF$2)*$P19)/1000</f>
        <v>0.10616832000000001</v>
      </c>
      <c r="AG19" s="248">
        <f>(SUMIFS('CMIP5 AL fields'!$N:$N,'CMIP5 AL fields'!$D:$D,AG$1,'CMIP5 AL fields'!$A:$A,AG$2)*$P19)/1000</f>
        <v>3.6097228799999974</v>
      </c>
      <c r="AH19" s="248">
        <f>(SUMIFS('CMIP5 AL fields'!$N:$N,'CMIP5 AL fields'!$D:$D,AH$1,'CMIP5 AL fields'!$A:$A,AH$2)*$P19)/1000</f>
        <v>2.6542079999999988</v>
      </c>
      <c r="AI19" s="248">
        <f>(SUMIFS('CMIP5 AL fields'!$N:$N,'CMIP5 AL fields'!$D:$D,AI$1,'CMIP5 AL fields'!$A:$A,AI$2)*$P19)/1000</f>
        <v>1.0616832000000003</v>
      </c>
      <c r="AJ19" s="248">
        <f>(SUMIFS('CMIP5 AL fields'!$N:$N,'CMIP5 AL fields'!$D:$D,AJ$1,'CMIP5 AL fields'!$A:$A,AJ$2)*$P19)/1000</f>
        <v>0.42467328000000004</v>
      </c>
      <c r="AK19" s="248">
        <f>(SUMIFS('CMIP5 AL fields'!$N:$N,'CMIP5 AL fields'!$D:$D,AK$1,'CMIP5 AL fields'!$A:$A,AK$2)*$P19)/1000</f>
        <v>0.74317823999999999</v>
      </c>
      <c r="AL19" s="248">
        <f>(SUMIFS('CMIP5 AL fields'!$N:$N,'CMIP5 AL fields'!$D:$D,AL$1,'CMIP5 AL fields'!$A:$A,AL$2)*$P19)/1000</f>
        <v>0</v>
      </c>
      <c r="AM19" s="248">
        <f>(SUMIFS('CMIP5 AL fields'!$N:$N,'CMIP5 AL fields'!$D:$D,AM$1,'CMIP5 AL fields'!$A:$A,AM$2)*$P19)/1000</f>
        <v>0</v>
      </c>
      <c r="AN19" s="248">
        <f>((SUMIFS('CMIP5 AL fields'!$N:$N,'CMIP5 AL fields'!$D:$D,AN$1&amp;"2d",'CMIP5 AL fields'!$A:$A,AN$2)*$R19)/1000)+((SUMIFS('CMIP5 AL fields'!$N:$N,'CMIP5 AL fields'!$D:$D,AN$1&amp;"3d",'CMIP5 AL fields'!$A:$A,AN$2)*$S19)/1000)</f>
        <v>0</v>
      </c>
      <c r="AO19" s="248">
        <f>((SUMIFS('CMIP5 AL fields'!$N:$N,'CMIP5 AL fields'!$D:$D,AO$1&amp;"2d",'CMIP5 AL fields'!$A:$A,AO$2)*$R19)/1000)+((SUMIFS('CMIP5 AL fields'!$N:$N,'CMIP5 AL fields'!$D:$D,AO$1&amp;"3d",'CMIP5 AL fields'!$A:$A,AO$2)*$S19)/1000)</f>
        <v>0</v>
      </c>
      <c r="AP19" s="248">
        <f>((SUMIFS('CMIP5 AL fields'!$N:$N,'CMIP5 AL fields'!$D:$D,AP$1&amp;"2d",'CMIP5 AL fields'!$A:$A,AP$2)*$R19)/1000)+((SUMIFS('CMIP5 AL fields'!$N:$N,'CMIP5 AL fields'!$D:$D,AP$1&amp;"3d",'CMIP5 AL fields'!$A:$A,AP$2)*$S19)/1000)</f>
        <v>0</v>
      </c>
      <c r="AQ19" s="248">
        <f>((SUMIFS('CMIP5 AL fields'!$N:$N,'CMIP5 AL fields'!$D:$D,AQ$1&amp;"_ALLt",'CMIP5 AL fields'!$A:$A,AQ$2)*$T19)/1000)+((SUMIFS('CMIP5 AL fields'!$N:$N,'CMIP5 AL fields'!$D:$D,AQ$1&amp;"_subt",'CMIP5 AL fields'!$A:$A,AQ$2)*$U19)/1000)</f>
        <v>22.605004800000003</v>
      </c>
      <c r="AR19" s="248">
        <f>((SUMIFS('CMIP5 AL fields'!$N:$N,'CMIP5 AL fields'!$D:$D,AR$1&amp;"2d",'CMIP5 AL fields'!$A:$A,AR$2)*$AA19)/1000)+((SUMIFS('CMIP5 AL fields'!$N:$N,'CMIP5 AL fields'!$D:$D,AR$1&amp;"3d",'CMIP5 AL fields'!$A:$A,AR$2)*$AB19)/1000)</f>
        <v>0</v>
      </c>
      <c r="AS19" s="248">
        <f>(SUMIFS('CMIP5 AL fields'!$N:$N,'CMIP5 AL fields'!$D:$D,AS$1,'CMIP5 AL fields'!$A:$A,AS$2)*$V19)/1000</f>
        <v>0</v>
      </c>
      <c r="AT19" s="248">
        <f>(SUMIFS('CMIP5 AL fields'!$N:$N,'CMIP5 AL fields'!$D:$D,AT$1,'CMIP5 AL fields'!$A:$A,AT$2)*$W19)/1000</f>
        <v>0</v>
      </c>
      <c r="AU19" s="248">
        <f>(SUMIFS('CMIP5 AL fields'!$N:$N,'CMIP5 AL fields'!$D:$D,AU$1,'CMIP5 AL fields'!$A:$A,AU$2)*$X19)/1000</f>
        <v>0</v>
      </c>
      <c r="AV19" s="248">
        <f>(SUMIFS('CMIP5 AL fields'!$N:$N,'CMIP5 AL fields'!$D:$D,AV$1,'CMIP5 AL fields'!$A:$A,AV$2)*AC19)/1000</f>
        <v>0</v>
      </c>
      <c r="AW19" s="248">
        <f>(SUMIFS('CMIP5 AL fields'!$N:$N,'CMIP5 AL fields'!$D:$D,AW$1,'CMIP5 AL fields'!$A:$A,AW$2)*AD19)/1000</f>
        <v>0</v>
      </c>
      <c r="AX19" s="248">
        <f>(SUMIFS('CMIP5 AL fields'!$N:$N,'CMIP5 AL fields'!$D:$D,AX$1,'CMIP5 AL fields'!$A:$A,AX$2)*AD19)/1000</f>
        <v>0</v>
      </c>
      <c r="AY19" s="248">
        <v>0</v>
      </c>
      <c r="AZ19" s="248">
        <f>(SUMIFS('CMIP5 OI fields'!$M:$M,'CMIP5 OI fields'!$D:$D,AZ$1,'CMIP5 OI fields'!$A:$A,AZ$2)*$P19)/1000</f>
        <v>32.617270080000004</v>
      </c>
      <c r="BA19" s="248">
        <f>(SUMIFS('CMIP5 OI fields'!$M:$M,'CMIP5 OI fields'!$D:$D,BA$1,'CMIP5 OI fields'!$A:$A,BA$2)*$P19)/1000</f>
        <v>22.7681352</v>
      </c>
      <c r="BB19" s="248">
        <f>(SUMIFS('CMIP5 OI fields'!$M:$M,'CMIP5 OI fields'!$D:$D,BB$1,'CMIP5 OI fields'!$A:$A,BB$2)*$P19)/1000</f>
        <v>12.885811199999996</v>
      </c>
      <c r="BC19" s="248">
        <f>(SUMIFS('CMIP5 OI fields'!$M:$M,'CMIP5 OI fields'!$D:$D,BC$1,'CMIP5 OI fields'!$A:$A,BC$2)*$P19)/1000</f>
        <v>1.2976127999999998</v>
      </c>
      <c r="BD19" s="248">
        <f>(SUMIFS('CMIP5 OI fields'!$M:$M,'CMIP5 OI fields'!$D:$D,BD$1,'CMIP5 OI fields'!$A:$A,BD$2)*$P19)/1000</f>
        <v>1.0616832000000003</v>
      </c>
      <c r="BE19" s="248">
        <f>(SUMIFS('CMIP5 OI fields'!$M:$M,'CMIP5 OI fields'!$D:$D,BE$1,'CMIP5 OI fields'!$A:$A,BE$2)*$P19)/1000</f>
        <v>0.11796480000000001</v>
      </c>
      <c r="BF19" s="248">
        <f>(SUMIFS('CMIP5 OI fields'!$M:$M,'CMIP5 OI fields'!$D:$D,BF$1,'CMIP5 OI fields'!$A:$A,BF$2)*$P19)/1000</f>
        <v>2.6542079999999997</v>
      </c>
      <c r="BG19" s="248">
        <f>(SUMIFS('CMIP5 OI fields'!$M:$M,'CMIP5 OI fields'!$D:$D,BG$1,'CMIP5 OI fields'!$A:$A,BG$2)*$P19)/1000</f>
        <v>2.0643839999999996</v>
      </c>
      <c r="BH19" s="248">
        <f>(SUMIFS('CMIP5 OI fields'!$M:$M,'CMIP5 OI fields'!$D:$D,BH$1,'CMIP5 OI fields'!$A:$A,BH$2)*$P19)/1000</f>
        <v>12.091392000000003</v>
      </c>
      <c r="BI19" s="248">
        <f>(SUMIFS('CMIP5 OI fields'!$M:$M,'CMIP5 OI fields'!$D:$D,BI$1,'CMIP5 OI fields'!$A:$A,BI$2)*$Q19)/1000</f>
        <v>0</v>
      </c>
      <c r="BJ19" s="246">
        <f t="shared" si="0"/>
        <v>103.65862224000007</v>
      </c>
      <c r="BK19" s="246">
        <f t="shared" si="0"/>
        <v>29.079252</v>
      </c>
      <c r="BL19" s="246">
        <f t="shared" si="0"/>
        <v>25.83834624</v>
      </c>
      <c r="BM19" s="246">
        <f t="shared" si="1"/>
        <v>132.73787424000008</v>
      </c>
      <c r="BN19" s="246">
        <f t="shared" si="2"/>
        <v>158.57622048000007</v>
      </c>
    </row>
    <row r="20" spans="1:66">
      <c r="A20" s="244" t="str">
        <f>'Experiment list - Runs'!A19</f>
        <v>DP</v>
      </c>
      <c r="B20" s="244" t="str">
        <f>'Experiment list - Runs'!B19</f>
        <v>core</v>
      </c>
      <c r="C20" s="244" t="str">
        <f>'Experiment list - Runs'!C19</f>
        <v>1.1</v>
      </c>
      <c r="D20" s="244">
        <f>'Experiment list - Runs'!D19</f>
        <v>18</v>
      </c>
      <c r="E20" s="245" t="str">
        <f>'Experiment list - Runs'!E19</f>
        <v>10 year initialized hindcasts &amp; predictions</v>
      </c>
      <c r="F20" s="245" t="str">
        <f>'Experiment list - Runs'!F19</f>
        <v>decadal-XXXX</v>
      </c>
      <c r="G20" s="244" t="str">
        <f>'Experiment list - Runs'!H19</f>
        <v>CVWG/Tribbia</v>
      </c>
      <c r="H20" s="244" t="str">
        <f>'Experiment list - Runs'!I19</f>
        <v>0.5x1CN</v>
      </c>
      <c r="I20" s="244" t="str">
        <f>'Experiment list - Runs'!J19</f>
        <v>ORNL</v>
      </c>
      <c r="J20" s="244">
        <f>'Experiment list - Runs'!K19</f>
        <v>1985</v>
      </c>
      <c r="K20" s="244">
        <f>'Experiment list - Runs'!L19</f>
        <v>1995</v>
      </c>
      <c r="L20" s="244" t="str">
        <f>'Experiment list - Runs'!M19</f>
        <v>0.5</v>
      </c>
      <c r="M20" s="244">
        <f>'Experiment list - Runs'!N19</f>
        <v>1</v>
      </c>
      <c r="N20" s="246">
        <f>'Experiment list - Runs'!O19</f>
        <v>10</v>
      </c>
      <c r="O20" s="247">
        <f>'Experiment list - Runs'!P19</f>
        <v>18</v>
      </c>
      <c r="P20" s="248">
        <f t="shared" si="3"/>
        <v>10</v>
      </c>
      <c r="Q20" s="248">
        <v>0</v>
      </c>
      <c r="R20" s="248">
        <v>0</v>
      </c>
      <c r="S20" s="248">
        <v>0</v>
      </c>
      <c r="T20" s="248">
        <f t="shared" si="4"/>
        <v>10</v>
      </c>
      <c r="U20" s="248">
        <v>0</v>
      </c>
      <c r="V20" s="248">
        <v>0</v>
      </c>
      <c r="W20" s="248">
        <v>0</v>
      </c>
      <c r="X20" s="248">
        <v>0</v>
      </c>
      <c r="Y20" s="248">
        <v>0</v>
      </c>
      <c r="Z20" s="248">
        <v>0</v>
      </c>
      <c r="AA20" s="248">
        <v>0</v>
      </c>
      <c r="AB20" s="248">
        <v>0</v>
      </c>
      <c r="AC20" s="248">
        <v>0</v>
      </c>
      <c r="AD20" s="248">
        <v>0</v>
      </c>
      <c r="AE20" s="248">
        <f>(SUMIFS('CMIP5 AL fields'!$N:$N,'CMIP5 AL fields'!$D:$D,AE$1,'CMIP5 AL fields'!$A:$A,AE$2)*$P20)/1000</f>
        <v>39.813120480000066</v>
      </c>
      <c r="AF20" s="248">
        <f>(SUMIFS('CMIP5 AL fields'!$N:$N,'CMIP5 AL fields'!$D:$D,AF$1,'CMIP5 AL fields'!$A:$A,AF$2)*$P20)/1000</f>
        <v>0.10616832000000001</v>
      </c>
      <c r="AG20" s="248">
        <f>(SUMIFS('CMIP5 AL fields'!$N:$N,'CMIP5 AL fields'!$D:$D,AG$1,'CMIP5 AL fields'!$A:$A,AG$2)*$P20)/1000</f>
        <v>3.6097228799999974</v>
      </c>
      <c r="AH20" s="248">
        <f>(SUMIFS('CMIP5 AL fields'!$N:$N,'CMIP5 AL fields'!$D:$D,AH$1,'CMIP5 AL fields'!$A:$A,AH$2)*$P20)/1000</f>
        <v>2.6542079999999988</v>
      </c>
      <c r="AI20" s="248">
        <f>(SUMIFS('CMIP5 AL fields'!$N:$N,'CMIP5 AL fields'!$D:$D,AI$1,'CMIP5 AL fields'!$A:$A,AI$2)*$P20)/1000</f>
        <v>1.0616832000000003</v>
      </c>
      <c r="AJ20" s="248">
        <f>(SUMIFS('CMIP5 AL fields'!$N:$N,'CMIP5 AL fields'!$D:$D,AJ$1,'CMIP5 AL fields'!$A:$A,AJ$2)*$P20)/1000</f>
        <v>0.42467328000000004</v>
      </c>
      <c r="AK20" s="248">
        <f>(SUMIFS('CMIP5 AL fields'!$N:$N,'CMIP5 AL fields'!$D:$D,AK$1,'CMIP5 AL fields'!$A:$A,AK$2)*$P20)/1000</f>
        <v>0.74317823999999999</v>
      </c>
      <c r="AL20" s="248">
        <f>(SUMIFS('CMIP5 AL fields'!$N:$N,'CMIP5 AL fields'!$D:$D,AL$1,'CMIP5 AL fields'!$A:$A,AL$2)*$P20)/1000</f>
        <v>0</v>
      </c>
      <c r="AM20" s="248">
        <f>(SUMIFS('CMIP5 AL fields'!$N:$N,'CMIP5 AL fields'!$D:$D,AM$1,'CMIP5 AL fields'!$A:$A,AM$2)*$P20)/1000</f>
        <v>0</v>
      </c>
      <c r="AN20" s="248">
        <f>((SUMIFS('CMIP5 AL fields'!$N:$N,'CMIP5 AL fields'!$D:$D,AN$1&amp;"2d",'CMIP5 AL fields'!$A:$A,AN$2)*$R20)/1000)+((SUMIFS('CMIP5 AL fields'!$N:$N,'CMIP5 AL fields'!$D:$D,AN$1&amp;"3d",'CMIP5 AL fields'!$A:$A,AN$2)*$S20)/1000)</f>
        <v>0</v>
      </c>
      <c r="AO20" s="248">
        <f>((SUMIFS('CMIP5 AL fields'!$N:$N,'CMIP5 AL fields'!$D:$D,AO$1&amp;"2d",'CMIP5 AL fields'!$A:$A,AO$2)*$R20)/1000)+((SUMIFS('CMIP5 AL fields'!$N:$N,'CMIP5 AL fields'!$D:$D,AO$1&amp;"3d",'CMIP5 AL fields'!$A:$A,AO$2)*$S20)/1000)</f>
        <v>0</v>
      </c>
      <c r="AP20" s="248">
        <f>((SUMIFS('CMIP5 AL fields'!$N:$N,'CMIP5 AL fields'!$D:$D,AP$1&amp;"2d",'CMIP5 AL fields'!$A:$A,AP$2)*$R20)/1000)+((SUMIFS('CMIP5 AL fields'!$N:$N,'CMIP5 AL fields'!$D:$D,AP$1&amp;"3d",'CMIP5 AL fields'!$A:$A,AP$2)*$S20)/1000)</f>
        <v>0</v>
      </c>
      <c r="AQ20" s="248">
        <f>((SUMIFS('CMIP5 AL fields'!$N:$N,'CMIP5 AL fields'!$D:$D,AQ$1&amp;"_ALLt",'CMIP5 AL fields'!$A:$A,AQ$2)*$T20)/1000)+((SUMIFS('CMIP5 AL fields'!$N:$N,'CMIP5 AL fields'!$D:$D,AQ$1&amp;"_subt",'CMIP5 AL fields'!$A:$A,AQ$2)*$U20)/1000)</f>
        <v>22.605004800000003</v>
      </c>
      <c r="AR20" s="248">
        <f>((SUMIFS('CMIP5 AL fields'!$N:$N,'CMIP5 AL fields'!$D:$D,AR$1&amp;"2d",'CMIP5 AL fields'!$A:$A,AR$2)*$AA20)/1000)+((SUMIFS('CMIP5 AL fields'!$N:$N,'CMIP5 AL fields'!$D:$D,AR$1&amp;"3d",'CMIP5 AL fields'!$A:$A,AR$2)*$AB20)/1000)</f>
        <v>0</v>
      </c>
      <c r="AS20" s="248">
        <f>(SUMIFS('CMIP5 AL fields'!$N:$N,'CMIP5 AL fields'!$D:$D,AS$1,'CMIP5 AL fields'!$A:$A,AS$2)*$V20)/1000</f>
        <v>0</v>
      </c>
      <c r="AT20" s="248">
        <f>(SUMIFS('CMIP5 AL fields'!$N:$N,'CMIP5 AL fields'!$D:$D,AT$1,'CMIP5 AL fields'!$A:$A,AT$2)*$W20)/1000</f>
        <v>0</v>
      </c>
      <c r="AU20" s="248">
        <f>(SUMIFS('CMIP5 AL fields'!$N:$N,'CMIP5 AL fields'!$D:$D,AU$1,'CMIP5 AL fields'!$A:$A,AU$2)*$X20)/1000</f>
        <v>0</v>
      </c>
      <c r="AV20" s="248">
        <f>(SUMIFS('CMIP5 AL fields'!$N:$N,'CMIP5 AL fields'!$D:$D,AV$1,'CMIP5 AL fields'!$A:$A,AV$2)*AC20)/1000</f>
        <v>0</v>
      </c>
      <c r="AW20" s="248">
        <f>(SUMIFS('CMIP5 AL fields'!$N:$N,'CMIP5 AL fields'!$D:$D,AW$1,'CMIP5 AL fields'!$A:$A,AW$2)*AD20)/1000</f>
        <v>0</v>
      </c>
      <c r="AX20" s="248">
        <f>(SUMIFS('CMIP5 AL fields'!$N:$N,'CMIP5 AL fields'!$D:$D,AX$1,'CMIP5 AL fields'!$A:$A,AX$2)*AD20)/1000</f>
        <v>0</v>
      </c>
      <c r="AY20" s="248">
        <v>0</v>
      </c>
      <c r="AZ20" s="248">
        <f>(SUMIFS('CMIP5 OI fields'!$M:$M,'CMIP5 OI fields'!$D:$D,AZ$1,'CMIP5 OI fields'!$A:$A,AZ$2)*$P20)/1000</f>
        <v>32.617270080000004</v>
      </c>
      <c r="BA20" s="248">
        <f>(SUMIFS('CMIP5 OI fields'!$M:$M,'CMIP5 OI fields'!$D:$D,BA$1,'CMIP5 OI fields'!$A:$A,BA$2)*$P20)/1000</f>
        <v>22.7681352</v>
      </c>
      <c r="BB20" s="248">
        <f>(SUMIFS('CMIP5 OI fields'!$M:$M,'CMIP5 OI fields'!$D:$D,BB$1,'CMIP5 OI fields'!$A:$A,BB$2)*$P20)/1000</f>
        <v>12.885811199999996</v>
      </c>
      <c r="BC20" s="248">
        <f>(SUMIFS('CMIP5 OI fields'!$M:$M,'CMIP5 OI fields'!$D:$D,BC$1,'CMIP5 OI fields'!$A:$A,BC$2)*$P20)/1000</f>
        <v>1.2976127999999998</v>
      </c>
      <c r="BD20" s="248">
        <f>(SUMIFS('CMIP5 OI fields'!$M:$M,'CMIP5 OI fields'!$D:$D,BD$1,'CMIP5 OI fields'!$A:$A,BD$2)*$P20)/1000</f>
        <v>1.0616832000000003</v>
      </c>
      <c r="BE20" s="248">
        <f>(SUMIFS('CMIP5 OI fields'!$M:$M,'CMIP5 OI fields'!$D:$D,BE$1,'CMIP5 OI fields'!$A:$A,BE$2)*$P20)/1000</f>
        <v>0.11796480000000001</v>
      </c>
      <c r="BF20" s="248">
        <f>(SUMIFS('CMIP5 OI fields'!$M:$M,'CMIP5 OI fields'!$D:$D,BF$1,'CMIP5 OI fields'!$A:$A,BF$2)*$P20)/1000</f>
        <v>2.6542079999999997</v>
      </c>
      <c r="BG20" s="248">
        <f>(SUMIFS('CMIP5 OI fields'!$M:$M,'CMIP5 OI fields'!$D:$D,BG$1,'CMIP5 OI fields'!$A:$A,BG$2)*$P20)/1000</f>
        <v>2.0643839999999996</v>
      </c>
      <c r="BH20" s="248">
        <f>(SUMIFS('CMIP5 OI fields'!$M:$M,'CMIP5 OI fields'!$D:$D,BH$1,'CMIP5 OI fields'!$A:$A,BH$2)*$P20)/1000</f>
        <v>12.091392000000003</v>
      </c>
      <c r="BI20" s="248">
        <f>(SUMIFS('CMIP5 OI fields'!$M:$M,'CMIP5 OI fields'!$D:$D,BI$1,'CMIP5 OI fields'!$A:$A,BI$2)*$Q20)/1000</f>
        <v>0</v>
      </c>
      <c r="BJ20" s="246">
        <f t="shared" si="0"/>
        <v>103.65862224000007</v>
      </c>
      <c r="BK20" s="246">
        <f t="shared" si="0"/>
        <v>29.079252</v>
      </c>
      <c r="BL20" s="246">
        <f t="shared" si="0"/>
        <v>25.83834624</v>
      </c>
      <c r="BM20" s="246">
        <f t="shared" si="1"/>
        <v>132.73787424000008</v>
      </c>
      <c r="BN20" s="246">
        <f t="shared" si="2"/>
        <v>158.57622048000007</v>
      </c>
    </row>
    <row r="21" spans="1:66">
      <c r="A21" s="244" t="str">
        <f>'Experiment list - Runs'!A20</f>
        <v>DP</v>
      </c>
      <c r="B21" s="244" t="str">
        <f>'Experiment list - Runs'!B20</f>
        <v>core</v>
      </c>
      <c r="C21" s="244" t="str">
        <f>'Experiment list - Runs'!C20</f>
        <v>1.1</v>
      </c>
      <c r="D21" s="244">
        <f>'Experiment list - Runs'!D20</f>
        <v>19</v>
      </c>
      <c r="E21" s="245" t="str">
        <f>'Experiment list - Runs'!E20</f>
        <v>10 year initialized hindcasts &amp; predictions</v>
      </c>
      <c r="F21" s="245" t="str">
        <f>'Experiment list - Runs'!F20</f>
        <v>decadal-XXXX</v>
      </c>
      <c r="G21" s="244" t="str">
        <f>'Experiment list - Runs'!H20</f>
        <v>CVWG/Tribbia</v>
      </c>
      <c r="H21" s="244" t="str">
        <f>'Experiment list - Runs'!I20</f>
        <v>0.5x1CN</v>
      </c>
      <c r="I21" s="244" t="str">
        <f>'Experiment list - Runs'!J20</f>
        <v>ORNL</v>
      </c>
      <c r="J21" s="244">
        <f>'Experiment list - Runs'!K20</f>
        <v>1990</v>
      </c>
      <c r="K21" s="244">
        <f>'Experiment list - Runs'!L20</f>
        <v>2000</v>
      </c>
      <c r="L21" s="244" t="str">
        <f>'Experiment list - Runs'!M20</f>
        <v>0.5</v>
      </c>
      <c r="M21" s="244">
        <f>'Experiment list - Runs'!N20</f>
        <v>1</v>
      </c>
      <c r="N21" s="246">
        <f>'Experiment list - Runs'!O20</f>
        <v>10</v>
      </c>
      <c r="O21" s="247">
        <f>'Experiment list - Runs'!P20</f>
        <v>19</v>
      </c>
      <c r="P21" s="248">
        <f t="shared" si="3"/>
        <v>10</v>
      </c>
      <c r="Q21" s="248">
        <v>0</v>
      </c>
      <c r="R21" s="248">
        <v>0</v>
      </c>
      <c r="S21" s="248">
        <v>0</v>
      </c>
      <c r="T21" s="248">
        <f t="shared" si="4"/>
        <v>10</v>
      </c>
      <c r="U21" s="248">
        <f>$N21</f>
        <v>10</v>
      </c>
      <c r="V21" s="248">
        <f>($K21-$J21)</f>
        <v>10</v>
      </c>
      <c r="W21" s="248">
        <f>($K21-$J21)</f>
        <v>10</v>
      </c>
      <c r="X21" s="248">
        <f>($K21-$J21)</f>
        <v>10</v>
      </c>
      <c r="Y21" s="248">
        <v>0</v>
      </c>
      <c r="Z21" s="248">
        <v>0</v>
      </c>
      <c r="AA21" s="248">
        <v>0</v>
      </c>
      <c r="AB21" s="248">
        <v>0</v>
      </c>
      <c r="AC21" s="248">
        <v>0</v>
      </c>
      <c r="AD21" s="248">
        <v>0</v>
      </c>
      <c r="AE21" s="248">
        <f>(SUMIFS('CMIP5 AL fields'!$N:$N,'CMIP5 AL fields'!$D:$D,AE$1,'CMIP5 AL fields'!$A:$A,AE$2)*$P21)/1000</f>
        <v>39.813120480000066</v>
      </c>
      <c r="AF21" s="248">
        <f>(SUMIFS('CMIP5 AL fields'!$N:$N,'CMIP5 AL fields'!$D:$D,AF$1,'CMIP5 AL fields'!$A:$A,AF$2)*$P21)/1000</f>
        <v>0.10616832000000001</v>
      </c>
      <c r="AG21" s="248">
        <f>(SUMIFS('CMIP5 AL fields'!$N:$N,'CMIP5 AL fields'!$D:$D,AG$1,'CMIP5 AL fields'!$A:$A,AG$2)*$P21)/1000</f>
        <v>3.6097228799999974</v>
      </c>
      <c r="AH21" s="248">
        <f>(SUMIFS('CMIP5 AL fields'!$N:$N,'CMIP5 AL fields'!$D:$D,AH$1,'CMIP5 AL fields'!$A:$A,AH$2)*$P21)/1000</f>
        <v>2.6542079999999988</v>
      </c>
      <c r="AI21" s="248">
        <f>(SUMIFS('CMIP5 AL fields'!$N:$N,'CMIP5 AL fields'!$D:$D,AI$1,'CMIP5 AL fields'!$A:$A,AI$2)*$P21)/1000</f>
        <v>1.0616832000000003</v>
      </c>
      <c r="AJ21" s="248">
        <f>(SUMIFS('CMIP5 AL fields'!$N:$N,'CMIP5 AL fields'!$D:$D,AJ$1,'CMIP5 AL fields'!$A:$A,AJ$2)*$P21)/1000</f>
        <v>0.42467328000000004</v>
      </c>
      <c r="AK21" s="248">
        <f>(SUMIFS('CMIP5 AL fields'!$N:$N,'CMIP5 AL fields'!$D:$D,AK$1,'CMIP5 AL fields'!$A:$A,AK$2)*$P21)/1000</f>
        <v>0.74317823999999999</v>
      </c>
      <c r="AL21" s="248">
        <f>(SUMIFS('CMIP5 AL fields'!$N:$N,'CMIP5 AL fields'!$D:$D,AL$1,'CMIP5 AL fields'!$A:$A,AL$2)*$P21)/1000</f>
        <v>0</v>
      </c>
      <c r="AM21" s="248">
        <f>(SUMIFS('CMIP5 AL fields'!$N:$N,'CMIP5 AL fields'!$D:$D,AM$1,'CMIP5 AL fields'!$A:$A,AM$2)*$P21)/1000</f>
        <v>0</v>
      </c>
      <c r="AN21" s="248">
        <f>((SUMIFS('CMIP5 AL fields'!$N:$N,'CMIP5 AL fields'!$D:$D,AN$1&amp;"2d",'CMIP5 AL fields'!$A:$A,AN$2)*$R21)/1000)+((SUMIFS('CMIP5 AL fields'!$N:$N,'CMIP5 AL fields'!$D:$D,AN$1&amp;"3d",'CMIP5 AL fields'!$A:$A,AN$2)*$S21)/1000)</f>
        <v>0</v>
      </c>
      <c r="AO21" s="248">
        <f>((SUMIFS('CMIP5 AL fields'!$N:$N,'CMIP5 AL fields'!$D:$D,AO$1&amp;"2d",'CMIP5 AL fields'!$A:$A,AO$2)*$R21)/1000)+((SUMIFS('CMIP5 AL fields'!$N:$N,'CMIP5 AL fields'!$D:$D,AO$1&amp;"3d",'CMIP5 AL fields'!$A:$A,AO$2)*$S21)/1000)</f>
        <v>0</v>
      </c>
      <c r="AP21" s="248">
        <f>((SUMIFS('CMIP5 AL fields'!$N:$N,'CMIP5 AL fields'!$D:$D,AP$1&amp;"2d",'CMIP5 AL fields'!$A:$A,AP$2)*$R21)/1000)+((SUMIFS('CMIP5 AL fields'!$N:$N,'CMIP5 AL fields'!$D:$D,AP$1&amp;"3d",'CMIP5 AL fields'!$A:$A,AP$2)*$S21)/1000)</f>
        <v>0</v>
      </c>
      <c r="AQ21" s="248">
        <f>((SUMIFS('CMIP5 AL fields'!$N:$N,'CMIP5 AL fields'!$D:$D,AQ$1&amp;"_ALLt",'CMIP5 AL fields'!$A:$A,AQ$2)*$T21)/1000)+((SUMIFS('CMIP5 AL fields'!$N:$N,'CMIP5 AL fields'!$D:$D,AQ$1&amp;"_subt",'CMIP5 AL fields'!$A:$A,AQ$2)*$U21)/1000)</f>
        <v>206.67432959999991</v>
      </c>
      <c r="AR21" s="248">
        <f>((SUMIFS('CMIP5 AL fields'!$N:$N,'CMIP5 AL fields'!$D:$D,AR$1&amp;"2d",'CMIP5 AL fields'!$A:$A,AR$2)*$AA21)/1000)+((SUMIFS('CMIP5 AL fields'!$N:$N,'CMIP5 AL fields'!$D:$D,AR$1&amp;"3d",'CMIP5 AL fields'!$A:$A,AR$2)*$AB21)/1000)</f>
        <v>0</v>
      </c>
      <c r="AS21" s="248">
        <f>(SUMIFS('CMIP5 AL fields'!$N:$N,'CMIP5 AL fields'!$D:$D,AS$1,'CMIP5 AL fields'!$A:$A,AS$2)*$V21)/1000</f>
        <v>1666.3117823999999</v>
      </c>
      <c r="AT21" s="248">
        <f>(SUMIFS('CMIP5 AL fields'!$N:$N,'CMIP5 AL fields'!$D:$D,AT$1,'CMIP5 AL fields'!$A:$A,AT$2)*$W21)/1000</f>
        <v>129.17145600000001</v>
      </c>
      <c r="AU21" s="248">
        <f>(SUMIFS('CMIP5 AL fields'!$N:$N,'CMIP5 AL fields'!$D:$D,AU$1,'CMIP5 AL fields'!$A:$A,AU$2)*$X21)/1000</f>
        <v>568.35440640000013</v>
      </c>
      <c r="AV21" s="248">
        <f>(SUMIFS('CMIP5 AL fields'!$N:$N,'CMIP5 AL fields'!$D:$D,AV$1,'CMIP5 AL fields'!$A:$A,AV$2)*AC21)/1000</f>
        <v>0</v>
      </c>
      <c r="AW21" s="248">
        <f>(SUMIFS('CMIP5 AL fields'!$N:$N,'CMIP5 AL fields'!$D:$D,AW$1,'CMIP5 AL fields'!$A:$A,AW$2)*AD21)/1000</f>
        <v>0</v>
      </c>
      <c r="AX21" s="248">
        <f>(SUMIFS('CMIP5 AL fields'!$N:$N,'CMIP5 AL fields'!$D:$D,AX$1,'CMIP5 AL fields'!$A:$A,AX$2)*AD21)/1000</f>
        <v>0</v>
      </c>
      <c r="AY21" s="248">
        <v>0</v>
      </c>
      <c r="AZ21" s="248">
        <f>(SUMIFS('CMIP5 OI fields'!$M:$M,'CMIP5 OI fields'!$D:$D,AZ$1,'CMIP5 OI fields'!$A:$A,AZ$2)*$P21)/1000</f>
        <v>32.617270080000004</v>
      </c>
      <c r="BA21" s="248">
        <f>(SUMIFS('CMIP5 OI fields'!$M:$M,'CMIP5 OI fields'!$D:$D,BA$1,'CMIP5 OI fields'!$A:$A,BA$2)*$P21)/1000</f>
        <v>22.7681352</v>
      </c>
      <c r="BB21" s="248">
        <f>(SUMIFS('CMIP5 OI fields'!$M:$M,'CMIP5 OI fields'!$D:$D,BB$1,'CMIP5 OI fields'!$A:$A,BB$2)*$P21)/1000</f>
        <v>12.885811199999996</v>
      </c>
      <c r="BC21" s="248">
        <f>(SUMIFS('CMIP5 OI fields'!$M:$M,'CMIP5 OI fields'!$D:$D,BC$1,'CMIP5 OI fields'!$A:$A,BC$2)*$P21)/1000</f>
        <v>1.2976127999999998</v>
      </c>
      <c r="BD21" s="248">
        <f>(SUMIFS('CMIP5 OI fields'!$M:$M,'CMIP5 OI fields'!$D:$D,BD$1,'CMIP5 OI fields'!$A:$A,BD$2)*$P21)/1000</f>
        <v>1.0616832000000003</v>
      </c>
      <c r="BE21" s="248">
        <f>(SUMIFS('CMIP5 OI fields'!$M:$M,'CMIP5 OI fields'!$D:$D,BE$1,'CMIP5 OI fields'!$A:$A,BE$2)*$P21)/1000</f>
        <v>0.11796480000000001</v>
      </c>
      <c r="BF21" s="248">
        <f>(SUMIFS('CMIP5 OI fields'!$M:$M,'CMIP5 OI fields'!$D:$D,BF$1,'CMIP5 OI fields'!$A:$A,BF$2)*$P21)/1000</f>
        <v>2.6542079999999997</v>
      </c>
      <c r="BG21" s="248">
        <f>(SUMIFS('CMIP5 OI fields'!$M:$M,'CMIP5 OI fields'!$D:$D,BG$1,'CMIP5 OI fields'!$A:$A,BG$2)*$P21)/1000</f>
        <v>2.0643839999999996</v>
      </c>
      <c r="BH21" s="248">
        <f>(SUMIFS('CMIP5 OI fields'!$M:$M,'CMIP5 OI fields'!$D:$D,BH$1,'CMIP5 OI fields'!$A:$A,BH$2)*$P21)/1000</f>
        <v>12.091392000000003</v>
      </c>
      <c r="BI21" s="248">
        <f>(SUMIFS('CMIP5 OI fields'!$M:$M,'CMIP5 OI fields'!$D:$D,BI$1,'CMIP5 OI fields'!$A:$A,BI$2)*$Q21)/1000</f>
        <v>0</v>
      </c>
      <c r="BJ21" s="246">
        <f t="shared" si="0"/>
        <v>2651.5655918399998</v>
      </c>
      <c r="BK21" s="246">
        <f t="shared" si="0"/>
        <v>29.079252</v>
      </c>
      <c r="BL21" s="246">
        <f t="shared" si="0"/>
        <v>25.83834624</v>
      </c>
      <c r="BM21" s="246">
        <f t="shared" si="1"/>
        <v>2680.6448438399998</v>
      </c>
      <c r="BN21" s="246">
        <f t="shared" si="2"/>
        <v>2706.48319008</v>
      </c>
    </row>
    <row r="22" spans="1:66">
      <c r="A22" s="244" t="str">
        <f>'Experiment list - Runs'!A21</f>
        <v>DP</v>
      </c>
      <c r="B22" s="244" t="str">
        <f>'Experiment list - Runs'!B21</f>
        <v>core</v>
      </c>
      <c r="C22" s="244" t="str">
        <f>'Experiment list - Runs'!C21</f>
        <v>1.1</v>
      </c>
      <c r="D22" s="244">
        <f>'Experiment list - Runs'!D21</f>
        <v>20</v>
      </c>
      <c r="E22" s="245" t="str">
        <f>'Experiment list - Runs'!E21</f>
        <v>10 year initialized hindcasts &amp; predictions</v>
      </c>
      <c r="F22" s="245" t="str">
        <f>'Experiment list - Runs'!F21</f>
        <v>decadal-XXXX</v>
      </c>
      <c r="G22" s="244" t="str">
        <f>'Experiment list - Runs'!H21</f>
        <v>CVWG/Tribbia</v>
      </c>
      <c r="H22" s="244" t="str">
        <f>'Experiment list - Runs'!I21</f>
        <v>0.5x1CN</v>
      </c>
      <c r="I22" s="244" t="str">
        <f>'Experiment list - Runs'!J21</f>
        <v>ORNL</v>
      </c>
      <c r="J22" s="244">
        <f>'Experiment list - Runs'!K21</f>
        <v>1990</v>
      </c>
      <c r="K22" s="244">
        <f>'Experiment list - Runs'!L21</f>
        <v>2000</v>
      </c>
      <c r="L22" s="244" t="str">
        <f>'Experiment list - Runs'!M21</f>
        <v>0.5</v>
      </c>
      <c r="M22" s="244">
        <f>'Experiment list - Runs'!N21</f>
        <v>1</v>
      </c>
      <c r="N22" s="246">
        <f>'Experiment list - Runs'!O21</f>
        <v>10</v>
      </c>
      <c r="O22" s="247">
        <f>'Experiment list - Runs'!P21</f>
        <v>20</v>
      </c>
      <c r="P22" s="248">
        <f t="shared" si="3"/>
        <v>10</v>
      </c>
      <c r="Q22" s="248">
        <v>0</v>
      </c>
      <c r="R22" s="248">
        <v>0</v>
      </c>
      <c r="S22" s="248">
        <v>0</v>
      </c>
      <c r="T22" s="248">
        <f t="shared" si="4"/>
        <v>10</v>
      </c>
      <c r="U22" s="248">
        <v>0</v>
      </c>
      <c r="V22" s="248">
        <v>0</v>
      </c>
      <c r="W22" s="248">
        <v>0</v>
      </c>
      <c r="X22" s="248">
        <v>0</v>
      </c>
      <c r="Y22" s="248">
        <v>0</v>
      </c>
      <c r="Z22" s="248">
        <v>0</v>
      </c>
      <c r="AA22" s="248">
        <v>0</v>
      </c>
      <c r="AB22" s="248">
        <v>0</v>
      </c>
      <c r="AC22" s="248">
        <v>0</v>
      </c>
      <c r="AD22" s="248">
        <v>0</v>
      </c>
      <c r="AE22" s="248">
        <f>(SUMIFS('CMIP5 AL fields'!$N:$N,'CMIP5 AL fields'!$D:$D,AE$1,'CMIP5 AL fields'!$A:$A,AE$2)*$P22)/1000</f>
        <v>39.813120480000066</v>
      </c>
      <c r="AF22" s="248">
        <f>(SUMIFS('CMIP5 AL fields'!$N:$N,'CMIP5 AL fields'!$D:$D,AF$1,'CMIP5 AL fields'!$A:$A,AF$2)*$P22)/1000</f>
        <v>0.10616832000000001</v>
      </c>
      <c r="AG22" s="248">
        <f>(SUMIFS('CMIP5 AL fields'!$N:$N,'CMIP5 AL fields'!$D:$D,AG$1,'CMIP5 AL fields'!$A:$A,AG$2)*$P22)/1000</f>
        <v>3.6097228799999974</v>
      </c>
      <c r="AH22" s="248">
        <f>(SUMIFS('CMIP5 AL fields'!$N:$N,'CMIP5 AL fields'!$D:$D,AH$1,'CMIP5 AL fields'!$A:$A,AH$2)*$P22)/1000</f>
        <v>2.6542079999999988</v>
      </c>
      <c r="AI22" s="248">
        <f>(SUMIFS('CMIP5 AL fields'!$N:$N,'CMIP5 AL fields'!$D:$D,AI$1,'CMIP5 AL fields'!$A:$A,AI$2)*$P22)/1000</f>
        <v>1.0616832000000003</v>
      </c>
      <c r="AJ22" s="248">
        <f>(SUMIFS('CMIP5 AL fields'!$N:$N,'CMIP5 AL fields'!$D:$D,AJ$1,'CMIP5 AL fields'!$A:$A,AJ$2)*$P22)/1000</f>
        <v>0.42467328000000004</v>
      </c>
      <c r="AK22" s="248">
        <f>(SUMIFS('CMIP5 AL fields'!$N:$N,'CMIP5 AL fields'!$D:$D,AK$1,'CMIP5 AL fields'!$A:$A,AK$2)*$P22)/1000</f>
        <v>0.74317823999999999</v>
      </c>
      <c r="AL22" s="248">
        <f>(SUMIFS('CMIP5 AL fields'!$N:$N,'CMIP5 AL fields'!$D:$D,AL$1,'CMIP5 AL fields'!$A:$A,AL$2)*$P22)/1000</f>
        <v>0</v>
      </c>
      <c r="AM22" s="248">
        <f>(SUMIFS('CMIP5 AL fields'!$N:$N,'CMIP5 AL fields'!$D:$D,AM$1,'CMIP5 AL fields'!$A:$A,AM$2)*$P22)/1000</f>
        <v>0</v>
      </c>
      <c r="AN22" s="248">
        <f>((SUMIFS('CMIP5 AL fields'!$N:$N,'CMIP5 AL fields'!$D:$D,AN$1&amp;"2d",'CMIP5 AL fields'!$A:$A,AN$2)*$R22)/1000)+((SUMIFS('CMIP5 AL fields'!$N:$N,'CMIP5 AL fields'!$D:$D,AN$1&amp;"3d",'CMIP5 AL fields'!$A:$A,AN$2)*$S22)/1000)</f>
        <v>0</v>
      </c>
      <c r="AO22" s="248">
        <f>((SUMIFS('CMIP5 AL fields'!$N:$N,'CMIP5 AL fields'!$D:$D,AO$1&amp;"2d",'CMIP5 AL fields'!$A:$A,AO$2)*$R22)/1000)+((SUMIFS('CMIP5 AL fields'!$N:$N,'CMIP5 AL fields'!$D:$D,AO$1&amp;"3d",'CMIP5 AL fields'!$A:$A,AO$2)*$S22)/1000)</f>
        <v>0</v>
      </c>
      <c r="AP22" s="248">
        <f>((SUMIFS('CMIP5 AL fields'!$N:$N,'CMIP5 AL fields'!$D:$D,AP$1&amp;"2d",'CMIP5 AL fields'!$A:$A,AP$2)*$R22)/1000)+((SUMIFS('CMIP5 AL fields'!$N:$N,'CMIP5 AL fields'!$D:$D,AP$1&amp;"3d",'CMIP5 AL fields'!$A:$A,AP$2)*$S22)/1000)</f>
        <v>0</v>
      </c>
      <c r="AQ22" s="248">
        <f>((SUMIFS('CMIP5 AL fields'!$N:$N,'CMIP5 AL fields'!$D:$D,AQ$1&amp;"_ALLt",'CMIP5 AL fields'!$A:$A,AQ$2)*$T22)/1000)+((SUMIFS('CMIP5 AL fields'!$N:$N,'CMIP5 AL fields'!$D:$D,AQ$1&amp;"_subt",'CMIP5 AL fields'!$A:$A,AQ$2)*$U22)/1000)</f>
        <v>22.605004800000003</v>
      </c>
      <c r="AR22" s="248">
        <f>((SUMIFS('CMIP5 AL fields'!$N:$N,'CMIP5 AL fields'!$D:$D,AR$1&amp;"2d",'CMIP5 AL fields'!$A:$A,AR$2)*$AA22)/1000)+((SUMIFS('CMIP5 AL fields'!$N:$N,'CMIP5 AL fields'!$D:$D,AR$1&amp;"3d",'CMIP5 AL fields'!$A:$A,AR$2)*$AB22)/1000)</f>
        <v>0</v>
      </c>
      <c r="AS22" s="248">
        <f>(SUMIFS('CMIP5 AL fields'!$N:$N,'CMIP5 AL fields'!$D:$D,AS$1,'CMIP5 AL fields'!$A:$A,AS$2)*$V22)/1000</f>
        <v>0</v>
      </c>
      <c r="AT22" s="248">
        <f>(SUMIFS('CMIP5 AL fields'!$N:$N,'CMIP5 AL fields'!$D:$D,AT$1,'CMIP5 AL fields'!$A:$A,AT$2)*$W22)/1000</f>
        <v>0</v>
      </c>
      <c r="AU22" s="248">
        <f>(SUMIFS('CMIP5 AL fields'!$N:$N,'CMIP5 AL fields'!$D:$D,AU$1,'CMIP5 AL fields'!$A:$A,AU$2)*$X22)/1000</f>
        <v>0</v>
      </c>
      <c r="AV22" s="248">
        <f>(SUMIFS('CMIP5 AL fields'!$N:$N,'CMIP5 AL fields'!$D:$D,AV$1,'CMIP5 AL fields'!$A:$A,AV$2)*AC22)/1000</f>
        <v>0</v>
      </c>
      <c r="AW22" s="248">
        <f>(SUMIFS('CMIP5 AL fields'!$N:$N,'CMIP5 AL fields'!$D:$D,AW$1,'CMIP5 AL fields'!$A:$A,AW$2)*AD22)/1000</f>
        <v>0</v>
      </c>
      <c r="AX22" s="248">
        <f>(SUMIFS('CMIP5 AL fields'!$N:$N,'CMIP5 AL fields'!$D:$D,AX$1,'CMIP5 AL fields'!$A:$A,AX$2)*AD22)/1000</f>
        <v>0</v>
      </c>
      <c r="AY22" s="248">
        <v>0</v>
      </c>
      <c r="AZ22" s="248">
        <f>(SUMIFS('CMIP5 OI fields'!$M:$M,'CMIP5 OI fields'!$D:$D,AZ$1,'CMIP5 OI fields'!$A:$A,AZ$2)*$P22)/1000</f>
        <v>32.617270080000004</v>
      </c>
      <c r="BA22" s="248">
        <f>(SUMIFS('CMIP5 OI fields'!$M:$M,'CMIP5 OI fields'!$D:$D,BA$1,'CMIP5 OI fields'!$A:$A,BA$2)*$P22)/1000</f>
        <v>22.7681352</v>
      </c>
      <c r="BB22" s="248">
        <f>(SUMIFS('CMIP5 OI fields'!$M:$M,'CMIP5 OI fields'!$D:$D,BB$1,'CMIP5 OI fields'!$A:$A,BB$2)*$P22)/1000</f>
        <v>12.885811199999996</v>
      </c>
      <c r="BC22" s="248">
        <f>(SUMIFS('CMIP5 OI fields'!$M:$M,'CMIP5 OI fields'!$D:$D,BC$1,'CMIP5 OI fields'!$A:$A,BC$2)*$P22)/1000</f>
        <v>1.2976127999999998</v>
      </c>
      <c r="BD22" s="248">
        <f>(SUMIFS('CMIP5 OI fields'!$M:$M,'CMIP5 OI fields'!$D:$D,BD$1,'CMIP5 OI fields'!$A:$A,BD$2)*$P22)/1000</f>
        <v>1.0616832000000003</v>
      </c>
      <c r="BE22" s="248">
        <f>(SUMIFS('CMIP5 OI fields'!$M:$M,'CMIP5 OI fields'!$D:$D,BE$1,'CMIP5 OI fields'!$A:$A,BE$2)*$P22)/1000</f>
        <v>0.11796480000000001</v>
      </c>
      <c r="BF22" s="248">
        <f>(SUMIFS('CMIP5 OI fields'!$M:$M,'CMIP5 OI fields'!$D:$D,BF$1,'CMIP5 OI fields'!$A:$A,BF$2)*$P22)/1000</f>
        <v>2.6542079999999997</v>
      </c>
      <c r="BG22" s="248">
        <f>(SUMIFS('CMIP5 OI fields'!$M:$M,'CMIP5 OI fields'!$D:$D,BG$1,'CMIP5 OI fields'!$A:$A,BG$2)*$P22)/1000</f>
        <v>2.0643839999999996</v>
      </c>
      <c r="BH22" s="248">
        <f>(SUMIFS('CMIP5 OI fields'!$M:$M,'CMIP5 OI fields'!$D:$D,BH$1,'CMIP5 OI fields'!$A:$A,BH$2)*$P22)/1000</f>
        <v>12.091392000000003</v>
      </c>
      <c r="BI22" s="248">
        <f>(SUMIFS('CMIP5 OI fields'!$M:$M,'CMIP5 OI fields'!$D:$D,BI$1,'CMIP5 OI fields'!$A:$A,BI$2)*$Q22)/1000</f>
        <v>0</v>
      </c>
      <c r="BJ22" s="246">
        <f t="shared" si="0"/>
        <v>103.65862224000007</v>
      </c>
      <c r="BK22" s="246">
        <f t="shared" si="0"/>
        <v>29.079252</v>
      </c>
      <c r="BL22" s="246">
        <f t="shared" si="0"/>
        <v>25.83834624</v>
      </c>
      <c r="BM22" s="246">
        <f t="shared" si="1"/>
        <v>132.73787424000008</v>
      </c>
      <c r="BN22" s="246">
        <f t="shared" si="2"/>
        <v>158.57622048000007</v>
      </c>
    </row>
    <row r="23" spans="1:66">
      <c r="A23" s="244" t="str">
        <f>'Experiment list - Runs'!A22</f>
        <v>DP</v>
      </c>
      <c r="B23" s="244" t="str">
        <f>'Experiment list - Runs'!B22</f>
        <v>core</v>
      </c>
      <c r="C23" s="244" t="str">
        <f>'Experiment list - Runs'!C22</f>
        <v>1.1</v>
      </c>
      <c r="D23" s="244">
        <f>'Experiment list - Runs'!D22</f>
        <v>21</v>
      </c>
      <c r="E23" s="245" t="str">
        <f>'Experiment list - Runs'!E22</f>
        <v>10 year initialized hindcasts &amp; predictions</v>
      </c>
      <c r="F23" s="245" t="str">
        <f>'Experiment list - Runs'!F22</f>
        <v>decadal-XXXX</v>
      </c>
      <c r="G23" s="244" t="str">
        <f>'Experiment list - Runs'!H22</f>
        <v>CVWG/Tribbia</v>
      </c>
      <c r="H23" s="244" t="str">
        <f>'Experiment list - Runs'!I22</f>
        <v>0.5x1CN</v>
      </c>
      <c r="I23" s="244" t="str">
        <f>'Experiment list - Runs'!J22</f>
        <v>ORNL</v>
      </c>
      <c r="J23" s="244">
        <f>'Experiment list - Runs'!K22</f>
        <v>1990</v>
      </c>
      <c r="K23" s="244">
        <f>'Experiment list - Runs'!L22</f>
        <v>2000</v>
      </c>
      <c r="L23" s="244" t="str">
        <f>'Experiment list - Runs'!M22</f>
        <v>0.5</v>
      </c>
      <c r="M23" s="244">
        <f>'Experiment list - Runs'!N22</f>
        <v>1</v>
      </c>
      <c r="N23" s="246">
        <f>'Experiment list - Runs'!O22</f>
        <v>10</v>
      </c>
      <c r="O23" s="247">
        <f>'Experiment list - Runs'!P22</f>
        <v>21</v>
      </c>
      <c r="P23" s="248">
        <f t="shared" si="3"/>
        <v>10</v>
      </c>
      <c r="Q23" s="248">
        <v>0</v>
      </c>
      <c r="R23" s="248">
        <v>0</v>
      </c>
      <c r="S23" s="248">
        <v>0</v>
      </c>
      <c r="T23" s="248">
        <f t="shared" si="4"/>
        <v>10</v>
      </c>
      <c r="U23" s="248">
        <v>0</v>
      </c>
      <c r="V23" s="248">
        <v>0</v>
      </c>
      <c r="W23" s="248">
        <v>0</v>
      </c>
      <c r="X23" s="248">
        <v>0</v>
      </c>
      <c r="Y23" s="248">
        <v>0</v>
      </c>
      <c r="Z23" s="248">
        <v>0</v>
      </c>
      <c r="AA23" s="248">
        <v>0</v>
      </c>
      <c r="AB23" s="248">
        <v>0</v>
      </c>
      <c r="AC23" s="248">
        <v>0</v>
      </c>
      <c r="AD23" s="248">
        <v>0</v>
      </c>
      <c r="AE23" s="248">
        <f>(SUMIFS('CMIP5 AL fields'!$N:$N,'CMIP5 AL fields'!$D:$D,AE$1,'CMIP5 AL fields'!$A:$A,AE$2)*$P23)/1000</f>
        <v>39.813120480000066</v>
      </c>
      <c r="AF23" s="248">
        <f>(SUMIFS('CMIP5 AL fields'!$N:$N,'CMIP5 AL fields'!$D:$D,AF$1,'CMIP5 AL fields'!$A:$A,AF$2)*$P23)/1000</f>
        <v>0.10616832000000001</v>
      </c>
      <c r="AG23" s="248">
        <f>(SUMIFS('CMIP5 AL fields'!$N:$N,'CMIP5 AL fields'!$D:$D,AG$1,'CMIP5 AL fields'!$A:$A,AG$2)*$P23)/1000</f>
        <v>3.6097228799999974</v>
      </c>
      <c r="AH23" s="248">
        <f>(SUMIFS('CMIP5 AL fields'!$N:$N,'CMIP5 AL fields'!$D:$D,AH$1,'CMIP5 AL fields'!$A:$A,AH$2)*$P23)/1000</f>
        <v>2.6542079999999988</v>
      </c>
      <c r="AI23" s="248">
        <f>(SUMIFS('CMIP5 AL fields'!$N:$N,'CMIP5 AL fields'!$D:$D,AI$1,'CMIP5 AL fields'!$A:$A,AI$2)*$P23)/1000</f>
        <v>1.0616832000000003</v>
      </c>
      <c r="AJ23" s="248">
        <f>(SUMIFS('CMIP5 AL fields'!$N:$N,'CMIP5 AL fields'!$D:$D,AJ$1,'CMIP5 AL fields'!$A:$A,AJ$2)*$P23)/1000</f>
        <v>0.42467328000000004</v>
      </c>
      <c r="AK23" s="248">
        <f>(SUMIFS('CMIP5 AL fields'!$N:$N,'CMIP5 AL fields'!$D:$D,AK$1,'CMIP5 AL fields'!$A:$A,AK$2)*$P23)/1000</f>
        <v>0.74317823999999999</v>
      </c>
      <c r="AL23" s="248">
        <f>(SUMIFS('CMIP5 AL fields'!$N:$N,'CMIP5 AL fields'!$D:$D,AL$1,'CMIP5 AL fields'!$A:$A,AL$2)*$P23)/1000</f>
        <v>0</v>
      </c>
      <c r="AM23" s="248">
        <f>(SUMIFS('CMIP5 AL fields'!$N:$N,'CMIP5 AL fields'!$D:$D,AM$1,'CMIP5 AL fields'!$A:$A,AM$2)*$P23)/1000</f>
        <v>0</v>
      </c>
      <c r="AN23" s="248">
        <f>((SUMIFS('CMIP5 AL fields'!$N:$N,'CMIP5 AL fields'!$D:$D,AN$1&amp;"2d",'CMIP5 AL fields'!$A:$A,AN$2)*$R23)/1000)+((SUMIFS('CMIP5 AL fields'!$N:$N,'CMIP5 AL fields'!$D:$D,AN$1&amp;"3d",'CMIP5 AL fields'!$A:$A,AN$2)*$S23)/1000)</f>
        <v>0</v>
      </c>
      <c r="AO23" s="248">
        <f>((SUMIFS('CMIP5 AL fields'!$N:$N,'CMIP5 AL fields'!$D:$D,AO$1&amp;"2d",'CMIP5 AL fields'!$A:$A,AO$2)*$R23)/1000)+((SUMIFS('CMIP5 AL fields'!$N:$N,'CMIP5 AL fields'!$D:$D,AO$1&amp;"3d",'CMIP5 AL fields'!$A:$A,AO$2)*$S23)/1000)</f>
        <v>0</v>
      </c>
      <c r="AP23" s="248">
        <f>((SUMIFS('CMIP5 AL fields'!$N:$N,'CMIP5 AL fields'!$D:$D,AP$1&amp;"2d",'CMIP5 AL fields'!$A:$A,AP$2)*$R23)/1000)+((SUMIFS('CMIP5 AL fields'!$N:$N,'CMIP5 AL fields'!$D:$D,AP$1&amp;"3d",'CMIP5 AL fields'!$A:$A,AP$2)*$S23)/1000)</f>
        <v>0</v>
      </c>
      <c r="AQ23" s="248">
        <f>((SUMIFS('CMIP5 AL fields'!$N:$N,'CMIP5 AL fields'!$D:$D,AQ$1&amp;"_ALLt",'CMIP5 AL fields'!$A:$A,AQ$2)*$T23)/1000)+((SUMIFS('CMIP5 AL fields'!$N:$N,'CMIP5 AL fields'!$D:$D,AQ$1&amp;"_subt",'CMIP5 AL fields'!$A:$A,AQ$2)*$U23)/1000)</f>
        <v>22.605004800000003</v>
      </c>
      <c r="AR23" s="248">
        <f>((SUMIFS('CMIP5 AL fields'!$N:$N,'CMIP5 AL fields'!$D:$D,AR$1&amp;"2d",'CMIP5 AL fields'!$A:$A,AR$2)*$AA23)/1000)+((SUMIFS('CMIP5 AL fields'!$N:$N,'CMIP5 AL fields'!$D:$D,AR$1&amp;"3d",'CMIP5 AL fields'!$A:$A,AR$2)*$AB23)/1000)</f>
        <v>0</v>
      </c>
      <c r="AS23" s="248">
        <f>(SUMIFS('CMIP5 AL fields'!$N:$N,'CMIP5 AL fields'!$D:$D,AS$1,'CMIP5 AL fields'!$A:$A,AS$2)*$V23)/1000</f>
        <v>0</v>
      </c>
      <c r="AT23" s="248">
        <f>(SUMIFS('CMIP5 AL fields'!$N:$N,'CMIP5 AL fields'!$D:$D,AT$1,'CMIP5 AL fields'!$A:$A,AT$2)*$W23)/1000</f>
        <v>0</v>
      </c>
      <c r="AU23" s="248">
        <f>(SUMIFS('CMIP5 AL fields'!$N:$N,'CMIP5 AL fields'!$D:$D,AU$1,'CMIP5 AL fields'!$A:$A,AU$2)*$X23)/1000</f>
        <v>0</v>
      </c>
      <c r="AV23" s="248">
        <f>(SUMIFS('CMIP5 AL fields'!$N:$N,'CMIP5 AL fields'!$D:$D,AV$1,'CMIP5 AL fields'!$A:$A,AV$2)*AC23)/1000</f>
        <v>0</v>
      </c>
      <c r="AW23" s="248">
        <f>(SUMIFS('CMIP5 AL fields'!$N:$N,'CMIP5 AL fields'!$D:$D,AW$1,'CMIP5 AL fields'!$A:$A,AW$2)*AD23)/1000</f>
        <v>0</v>
      </c>
      <c r="AX23" s="248">
        <f>(SUMIFS('CMIP5 AL fields'!$N:$N,'CMIP5 AL fields'!$D:$D,AX$1,'CMIP5 AL fields'!$A:$A,AX$2)*AD23)/1000</f>
        <v>0</v>
      </c>
      <c r="AY23" s="248">
        <v>0</v>
      </c>
      <c r="AZ23" s="248">
        <f>(SUMIFS('CMIP5 OI fields'!$M:$M,'CMIP5 OI fields'!$D:$D,AZ$1,'CMIP5 OI fields'!$A:$A,AZ$2)*$P23)/1000</f>
        <v>32.617270080000004</v>
      </c>
      <c r="BA23" s="248">
        <f>(SUMIFS('CMIP5 OI fields'!$M:$M,'CMIP5 OI fields'!$D:$D,BA$1,'CMIP5 OI fields'!$A:$A,BA$2)*$P23)/1000</f>
        <v>22.7681352</v>
      </c>
      <c r="BB23" s="248">
        <f>(SUMIFS('CMIP5 OI fields'!$M:$M,'CMIP5 OI fields'!$D:$D,BB$1,'CMIP5 OI fields'!$A:$A,BB$2)*$P23)/1000</f>
        <v>12.885811199999996</v>
      </c>
      <c r="BC23" s="248">
        <f>(SUMIFS('CMIP5 OI fields'!$M:$M,'CMIP5 OI fields'!$D:$D,BC$1,'CMIP5 OI fields'!$A:$A,BC$2)*$P23)/1000</f>
        <v>1.2976127999999998</v>
      </c>
      <c r="BD23" s="248">
        <f>(SUMIFS('CMIP5 OI fields'!$M:$M,'CMIP5 OI fields'!$D:$D,BD$1,'CMIP5 OI fields'!$A:$A,BD$2)*$P23)/1000</f>
        <v>1.0616832000000003</v>
      </c>
      <c r="BE23" s="248">
        <f>(SUMIFS('CMIP5 OI fields'!$M:$M,'CMIP5 OI fields'!$D:$D,BE$1,'CMIP5 OI fields'!$A:$A,BE$2)*$P23)/1000</f>
        <v>0.11796480000000001</v>
      </c>
      <c r="BF23" s="248">
        <f>(SUMIFS('CMIP5 OI fields'!$M:$M,'CMIP5 OI fields'!$D:$D,BF$1,'CMIP5 OI fields'!$A:$A,BF$2)*$P23)/1000</f>
        <v>2.6542079999999997</v>
      </c>
      <c r="BG23" s="248">
        <f>(SUMIFS('CMIP5 OI fields'!$M:$M,'CMIP5 OI fields'!$D:$D,BG$1,'CMIP5 OI fields'!$A:$A,BG$2)*$P23)/1000</f>
        <v>2.0643839999999996</v>
      </c>
      <c r="BH23" s="248">
        <f>(SUMIFS('CMIP5 OI fields'!$M:$M,'CMIP5 OI fields'!$D:$D,BH$1,'CMIP5 OI fields'!$A:$A,BH$2)*$P23)/1000</f>
        <v>12.091392000000003</v>
      </c>
      <c r="BI23" s="248">
        <f>(SUMIFS('CMIP5 OI fields'!$M:$M,'CMIP5 OI fields'!$D:$D,BI$1,'CMIP5 OI fields'!$A:$A,BI$2)*$Q23)/1000</f>
        <v>0</v>
      </c>
      <c r="BJ23" s="246">
        <f t="shared" ref="BJ23:BL42" si="5">SUMIF($AE$2:$BI$2,BJ$2,$AE23:$BI23)</f>
        <v>103.65862224000007</v>
      </c>
      <c r="BK23" s="246">
        <f t="shared" si="5"/>
        <v>29.079252</v>
      </c>
      <c r="BL23" s="246">
        <f t="shared" si="5"/>
        <v>25.83834624</v>
      </c>
      <c r="BM23" s="246">
        <f t="shared" si="1"/>
        <v>132.73787424000008</v>
      </c>
      <c r="BN23" s="246">
        <f t="shared" si="2"/>
        <v>158.57622048000007</v>
      </c>
    </row>
    <row r="24" spans="1:66">
      <c r="A24" s="244" t="str">
        <f>'Experiment list - Runs'!A23</f>
        <v>DP</v>
      </c>
      <c r="B24" s="244" t="str">
        <f>'Experiment list - Runs'!B23</f>
        <v>core</v>
      </c>
      <c r="C24" s="244" t="str">
        <f>'Experiment list - Runs'!C23</f>
        <v>1.1</v>
      </c>
      <c r="D24" s="244">
        <f>'Experiment list - Runs'!D23</f>
        <v>22</v>
      </c>
      <c r="E24" s="245" t="str">
        <f>'Experiment list - Runs'!E23</f>
        <v>10 year initialized hindcasts &amp; predictions</v>
      </c>
      <c r="F24" s="245" t="str">
        <f>'Experiment list - Runs'!F23</f>
        <v>decadal-XXXX</v>
      </c>
      <c r="G24" s="244" t="str">
        <f>'Experiment list - Runs'!H23</f>
        <v>CVWG/Tribbia</v>
      </c>
      <c r="H24" s="244" t="str">
        <f>'Experiment list - Runs'!I23</f>
        <v>0.5x1CN</v>
      </c>
      <c r="I24" s="244" t="str">
        <f>'Experiment list - Runs'!J23</f>
        <v>ORNL</v>
      </c>
      <c r="J24" s="244">
        <f>'Experiment list - Runs'!K23</f>
        <v>1995</v>
      </c>
      <c r="K24" s="244">
        <f>'Experiment list - Runs'!L23</f>
        <v>2005</v>
      </c>
      <c r="L24" s="244" t="str">
        <f>'Experiment list - Runs'!M23</f>
        <v>0.5</v>
      </c>
      <c r="M24" s="244">
        <f>'Experiment list - Runs'!N23</f>
        <v>1</v>
      </c>
      <c r="N24" s="246">
        <f>'Experiment list - Runs'!O23</f>
        <v>10</v>
      </c>
      <c r="O24" s="247">
        <f>'Experiment list - Runs'!P23</f>
        <v>22</v>
      </c>
      <c r="P24" s="248">
        <f t="shared" si="3"/>
        <v>10</v>
      </c>
      <c r="Q24" s="248">
        <v>0</v>
      </c>
      <c r="R24" s="248">
        <v>0</v>
      </c>
      <c r="S24" s="248">
        <v>0</v>
      </c>
      <c r="T24" s="248">
        <f t="shared" si="4"/>
        <v>10</v>
      </c>
      <c r="U24" s="248">
        <f>$N24</f>
        <v>10</v>
      </c>
      <c r="V24" s="248">
        <f>($K24-$J24)</f>
        <v>10</v>
      </c>
      <c r="W24" s="248">
        <f>($K24-$J24)</f>
        <v>10</v>
      </c>
      <c r="X24" s="248">
        <f>($K24-$J24)</f>
        <v>10</v>
      </c>
      <c r="Y24" s="248">
        <v>0</v>
      </c>
      <c r="Z24" s="248">
        <v>0</v>
      </c>
      <c r="AA24" s="248">
        <v>0</v>
      </c>
      <c r="AB24" s="248">
        <v>0</v>
      </c>
      <c r="AC24" s="248">
        <v>0</v>
      </c>
      <c r="AD24" s="248">
        <v>0</v>
      </c>
      <c r="AE24" s="248">
        <f>(SUMIFS('CMIP5 AL fields'!$N:$N,'CMIP5 AL fields'!$D:$D,AE$1,'CMIP5 AL fields'!$A:$A,AE$2)*$P24)/1000</f>
        <v>39.813120480000066</v>
      </c>
      <c r="AF24" s="248">
        <f>(SUMIFS('CMIP5 AL fields'!$N:$N,'CMIP5 AL fields'!$D:$D,AF$1,'CMIP5 AL fields'!$A:$A,AF$2)*$P24)/1000</f>
        <v>0.10616832000000001</v>
      </c>
      <c r="AG24" s="248">
        <f>(SUMIFS('CMIP5 AL fields'!$N:$N,'CMIP5 AL fields'!$D:$D,AG$1,'CMIP5 AL fields'!$A:$A,AG$2)*$P24)/1000</f>
        <v>3.6097228799999974</v>
      </c>
      <c r="AH24" s="248">
        <f>(SUMIFS('CMIP5 AL fields'!$N:$N,'CMIP5 AL fields'!$D:$D,AH$1,'CMIP5 AL fields'!$A:$A,AH$2)*$P24)/1000</f>
        <v>2.6542079999999988</v>
      </c>
      <c r="AI24" s="248">
        <f>(SUMIFS('CMIP5 AL fields'!$N:$N,'CMIP5 AL fields'!$D:$D,AI$1,'CMIP5 AL fields'!$A:$A,AI$2)*$P24)/1000</f>
        <v>1.0616832000000003</v>
      </c>
      <c r="AJ24" s="248">
        <f>(SUMIFS('CMIP5 AL fields'!$N:$N,'CMIP5 AL fields'!$D:$D,AJ$1,'CMIP5 AL fields'!$A:$A,AJ$2)*$P24)/1000</f>
        <v>0.42467328000000004</v>
      </c>
      <c r="AK24" s="248">
        <f>(SUMIFS('CMIP5 AL fields'!$N:$N,'CMIP5 AL fields'!$D:$D,AK$1,'CMIP5 AL fields'!$A:$A,AK$2)*$P24)/1000</f>
        <v>0.74317823999999999</v>
      </c>
      <c r="AL24" s="248">
        <f>(SUMIFS('CMIP5 AL fields'!$N:$N,'CMIP5 AL fields'!$D:$D,AL$1,'CMIP5 AL fields'!$A:$A,AL$2)*$P24)/1000</f>
        <v>0</v>
      </c>
      <c r="AM24" s="248">
        <f>(SUMIFS('CMIP5 AL fields'!$N:$N,'CMIP5 AL fields'!$D:$D,AM$1,'CMIP5 AL fields'!$A:$A,AM$2)*$P24)/1000</f>
        <v>0</v>
      </c>
      <c r="AN24" s="248">
        <f>((SUMIFS('CMIP5 AL fields'!$N:$N,'CMIP5 AL fields'!$D:$D,AN$1&amp;"2d",'CMIP5 AL fields'!$A:$A,AN$2)*$R24)/1000)+((SUMIFS('CMIP5 AL fields'!$N:$N,'CMIP5 AL fields'!$D:$D,AN$1&amp;"3d",'CMIP5 AL fields'!$A:$A,AN$2)*$S24)/1000)</f>
        <v>0</v>
      </c>
      <c r="AO24" s="248">
        <f>((SUMIFS('CMIP5 AL fields'!$N:$N,'CMIP5 AL fields'!$D:$D,AO$1&amp;"2d",'CMIP5 AL fields'!$A:$A,AO$2)*$R24)/1000)+((SUMIFS('CMIP5 AL fields'!$N:$N,'CMIP5 AL fields'!$D:$D,AO$1&amp;"3d",'CMIP5 AL fields'!$A:$A,AO$2)*$S24)/1000)</f>
        <v>0</v>
      </c>
      <c r="AP24" s="248">
        <f>((SUMIFS('CMIP5 AL fields'!$N:$N,'CMIP5 AL fields'!$D:$D,AP$1&amp;"2d",'CMIP5 AL fields'!$A:$A,AP$2)*$R24)/1000)+((SUMIFS('CMIP5 AL fields'!$N:$N,'CMIP5 AL fields'!$D:$D,AP$1&amp;"3d",'CMIP5 AL fields'!$A:$A,AP$2)*$S24)/1000)</f>
        <v>0</v>
      </c>
      <c r="AQ24" s="248">
        <f>((SUMIFS('CMIP5 AL fields'!$N:$N,'CMIP5 AL fields'!$D:$D,AQ$1&amp;"_ALLt",'CMIP5 AL fields'!$A:$A,AQ$2)*$T24)/1000)+((SUMIFS('CMIP5 AL fields'!$N:$N,'CMIP5 AL fields'!$D:$D,AQ$1&amp;"_subt",'CMIP5 AL fields'!$A:$A,AQ$2)*$U24)/1000)</f>
        <v>206.67432959999991</v>
      </c>
      <c r="AR24" s="248">
        <f>((SUMIFS('CMIP5 AL fields'!$N:$N,'CMIP5 AL fields'!$D:$D,AR$1&amp;"2d",'CMIP5 AL fields'!$A:$A,AR$2)*$AA24)/1000)+((SUMIFS('CMIP5 AL fields'!$N:$N,'CMIP5 AL fields'!$D:$D,AR$1&amp;"3d",'CMIP5 AL fields'!$A:$A,AR$2)*$AB24)/1000)</f>
        <v>0</v>
      </c>
      <c r="AS24" s="248">
        <f>(SUMIFS('CMIP5 AL fields'!$N:$N,'CMIP5 AL fields'!$D:$D,AS$1,'CMIP5 AL fields'!$A:$A,AS$2)*$V24)/1000</f>
        <v>1666.3117823999999</v>
      </c>
      <c r="AT24" s="248">
        <f>(SUMIFS('CMIP5 AL fields'!$N:$N,'CMIP5 AL fields'!$D:$D,AT$1,'CMIP5 AL fields'!$A:$A,AT$2)*$W24)/1000</f>
        <v>129.17145600000001</v>
      </c>
      <c r="AU24" s="248">
        <f>(SUMIFS('CMIP5 AL fields'!$N:$N,'CMIP5 AL fields'!$D:$D,AU$1,'CMIP5 AL fields'!$A:$A,AU$2)*$X24)/1000</f>
        <v>568.35440640000013</v>
      </c>
      <c r="AV24" s="248">
        <f>(SUMIFS('CMIP5 AL fields'!$N:$N,'CMIP5 AL fields'!$D:$D,AV$1,'CMIP5 AL fields'!$A:$A,AV$2)*AC24)/1000</f>
        <v>0</v>
      </c>
      <c r="AW24" s="248">
        <f>(SUMIFS('CMIP5 AL fields'!$N:$N,'CMIP5 AL fields'!$D:$D,AW$1,'CMIP5 AL fields'!$A:$A,AW$2)*AD24)/1000</f>
        <v>0</v>
      </c>
      <c r="AX24" s="248">
        <f>(SUMIFS('CMIP5 AL fields'!$N:$N,'CMIP5 AL fields'!$D:$D,AX$1,'CMIP5 AL fields'!$A:$A,AX$2)*AD24)/1000</f>
        <v>0</v>
      </c>
      <c r="AY24" s="248">
        <v>0</v>
      </c>
      <c r="AZ24" s="248">
        <f>(SUMIFS('CMIP5 OI fields'!$M:$M,'CMIP5 OI fields'!$D:$D,AZ$1,'CMIP5 OI fields'!$A:$A,AZ$2)*$P24)/1000</f>
        <v>32.617270080000004</v>
      </c>
      <c r="BA24" s="248">
        <f>(SUMIFS('CMIP5 OI fields'!$M:$M,'CMIP5 OI fields'!$D:$D,BA$1,'CMIP5 OI fields'!$A:$A,BA$2)*$P24)/1000</f>
        <v>22.7681352</v>
      </c>
      <c r="BB24" s="248">
        <f>(SUMIFS('CMIP5 OI fields'!$M:$M,'CMIP5 OI fields'!$D:$D,BB$1,'CMIP5 OI fields'!$A:$A,BB$2)*$P24)/1000</f>
        <v>12.885811199999996</v>
      </c>
      <c r="BC24" s="248">
        <f>(SUMIFS('CMIP5 OI fields'!$M:$M,'CMIP5 OI fields'!$D:$D,BC$1,'CMIP5 OI fields'!$A:$A,BC$2)*$P24)/1000</f>
        <v>1.2976127999999998</v>
      </c>
      <c r="BD24" s="248">
        <f>(SUMIFS('CMIP5 OI fields'!$M:$M,'CMIP5 OI fields'!$D:$D,BD$1,'CMIP5 OI fields'!$A:$A,BD$2)*$P24)/1000</f>
        <v>1.0616832000000003</v>
      </c>
      <c r="BE24" s="248">
        <f>(SUMIFS('CMIP5 OI fields'!$M:$M,'CMIP5 OI fields'!$D:$D,BE$1,'CMIP5 OI fields'!$A:$A,BE$2)*$P24)/1000</f>
        <v>0.11796480000000001</v>
      </c>
      <c r="BF24" s="248">
        <f>(SUMIFS('CMIP5 OI fields'!$M:$M,'CMIP5 OI fields'!$D:$D,BF$1,'CMIP5 OI fields'!$A:$A,BF$2)*$P24)/1000</f>
        <v>2.6542079999999997</v>
      </c>
      <c r="BG24" s="248">
        <f>(SUMIFS('CMIP5 OI fields'!$M:$M,'CMIP5 OI fields'!$D:$D,BG$1,'CMIP5 OI fields'!$A:$A,BG$2)*$P24)/1000</f>
        <v>2.0643839999999996</v>
      </c>
      <c r="BH24" s="248">
        <f>(SUMIFS('CMIP5 OI fields'!$M:$M,'CMIP5 OI fields'!$D:$D,BH$1,'CMIP5 OI fields'!$A:$A,BH$2)*$P24)/1000</f>
        <v>12.091392000000003</v>
      </c>
      <c r="BI24" s="248">
        <f>(SUMIFS('CMIP5 OI fields'!$M:$M,'CMIP5 OI fields'!$D:$D,BI$1,'CMIP5 OI fields'!$A:$A,BI$2)*$Q24)/1000</f>
        <v>0</v>
      </c>
      <c r="BJ24" s="246">
        <f t="shared" si="5"/>
        <v>2651.5655918399998</v>
      </c>
      <c r="BK24" s="246">
        <f t="shared" si="5"/>
        <v>29.079252</v>
      </c>
      <c r="BL24" s="246">
        <f t="shared" si="5"/>
        <v>25.83834624</v>
      </c>
      <c r="BM24" s="246">
        <f t="shared" si="1"/>
        <v>2680.6448438399998</v>
      </c>
      <c r="BN24" s="246">
        <f t="shared" si="2"/>
        <v>2706.48319008</v>
      </c>
    </row>
    <row r="25" spans="1:66">
      <c r="A25" s="244" t="str">
        <f>'Experiment list - Runs'!A24</f>
        <v>DP</v>
      </c>
      <c r="B25" s="244" t="str">
        <f>'Experiment list - Runs'!B24</f>
        <v>core</v>
      </c>
      <c r="C25" s="244" t="str">
        <f>'Experiment list - Runs'!C24</f>
        <v>1.1</v>
      </c>
      <c r="D25" s="244">
        <f>'Experiment list - Runs'!D24</f>
        <v>23</v>
      </c>
      <c r="E25" s="245" t="str">
        <f>'Experiment list - Runs'!E24</f>
        <v>10 year initialized hindcasts &amp; predictions</v>
      </c>
      <c r="F25" s="245" t="str">
        <f>'Experiment list - Runs'!F24</f>
        <v>decadal-XXXX</v>
      </c>
      <c r="G25" s="244" t="str">
        <f>'Experiment list - Runs'!H24</f>
        <v>CVWG/Tribbia</v>
      </c>
      <c r="H25" s="244" t="str">
        <f>'Experiment list - Runs'!I24</f>
        <v>0.5x1CN</v>
      </c>
      <c r="I25" s="244" t="str">
        <f>'Experiment list - Runs'!J24</f>
        <v>ORNL</v>
      </c>
      <c r="J25" s="244">
        <f>'Experiment list - Runs'!K24</f>
        <v>1995</v>
      </c>
      <c r="K25" s="244">
        <f>'Experiment list - Runs'!L24</f>
        <v>2005</v>
      </c>
      <c r="L25" s="244" t="str">
        <f>'Experiment list - Runs'!M24</f>
        <v>0.5</v>
      </c>
      <c r="M25" s="244">
        <f>'Experiment list - Runs'!N24</f>
        <v>1</v>
      </c>
      <c r="N25" s="246">
        <f>'Experiment list - Runs'!O24</f>
        <v>10</v>
      </c>
      <c r="O25" s="247">
        <f>'Experiment list - Runs'!P24</f>
        <v>23</v>
      </c>
      <c r="P25" s="248">
        <f t="shared" si="3"/>
        <v>10</v>
      </c>
      <c r="Q25" s="248">
        <v>0</v>
      </c>
      <c r="R25" s="248">
        <v>0</v>
      </c>
      <c r="S25" s="248">
        <v>0</v>
      </c>
      <c r="T25" s="248">
        <f t="shared" si="4"/>
        <v>10</v>
      </c>
      <c r="U25" s="248">
        <v>0</v>
      </c>
      <c r="V25" s="248">
        <v>0</v>
      </c>
      <c r="W25" s="248">
        <v>0</v>
      </c>
      <c r="X25" s="248">
        <v>0</v>
      </c>
      <c r="Y25" s="248">
        <v>0</v>
      </c>
      <c r="Z25" s="248">
        <v>0</v>
      </c>
      <c r="AA25" s="248">
        <v>0</v>
      </c>
      <c r="AB25" s="248">
        <v>0</v>
      </c>
      <c r="AC25" s="248">
        <v>0</v>
      </c>
      <c r="AD25" s="248">
        <v>0</v>
      </c>
      <c r="AE25" s="248">
        <f>(SUMIFS('CMIP5 AL fields'!$N:$N,'CMIP5 AL fields'!$D:$D,AE$1,'CMIP5 AL fields'!$A:$A,AE$2)*$P25)/1000</f>
        <v>39.813120480000066</v>
      </c>
      <c r="AF25" s="248">
        <f>(SUMIFS('CMIP5 AL fields'!$N:$N,'CMIP5 AL fields'!$D:$D,AF$1,'CMIP5 AL fields'!$A:$A,AF$2)*$P25)/1000</f>
        <v>0.10616832000000001</v>
      </c>
      <c r="AG25" s="248">
        <f>(SUMIFS('CMIP5 AL fields'!$N:$N,'CMIP5 AL fields'!$D:$D,AG$1,'CMIP5 AL fields'!$A:$A,AG$2)*$P25)/1000</f>
        <v>3.6097228799999974</v>
      </c>
      <c r="AH25" s="248">
        <f>(SUMIFS('CMIP5 AL fields'!$N:$N,'CMIP5 AL fields'!$D:$D,AH$1,'CMIP5 AL fields'!$A:$A,AH$2)*$P25)/1000</f>
        <v>2.6542079999999988</v>
      </c>
      <c r="AI25" s="248">
        <f>(SUMIFS('CMIP5 AL fields'!$N:$N,'CMIP5 AL fields'!$D:$D,AI$1,'CMIP5 AL fields'!$A:$A,AI$2)*$P25)/1000</f>
        <v>1.0616832000000003</v>
      </c>
      <c r="AJ25" s="248">
        <f>(SUMIFS('CMIP5 AL fields'!$N:$N,'CMIP5 AL fields'!$D:$D,AJ$1,'CMIP5 AL fields'!$A:$A,AJ$2)*$P25)/1000</f>
        <v>0.42467328000000004</v>
      </c>
      <c r="AK25" s="248">
        <f>(SUMIFS('CMIP5 AL fields'!$N:$N,'CMIP5 AL fields'!$D:$D,AK$1,'CMIP5 AL fields'!$A:$A,AK$2)*$P25)/1000</f>
        <v>0.74317823999999999</v>
      </c>
      <c r="AL25" s="248">
        <f>(SUMIFS('CMIP5 AL fields'!$N:$N,'CMIP5 AL fields'!$D:$D,AL$1,'CMIP5 AL fields'!$A:$A,AL$2)*$P25)/1000</f>
        <v>0</v>
      </c>
      <c r="AM25" s="248">
        <f>(SUMIFS('CMIP5 AL fields'!$N:$N,'CMIP5 AL fields'!$D:$D,AM$1,'CMIP5 AL fields'!$A:$A,AM$2)*$P25)/1000</f>
        <v>0</v>
      </c>
      <c r="AN25" s="248">
        <f>((SUMIFS('CMIP5 AL fields'!$N:$N,'CMIP5 AL fields'!$D:$D,AN$1&amp;"2d",'CMIP5 AL fields'!$A:$A,AN$2)*$R25)/1000)+((SUMIFS('CMIP5 AL fields'!$N:$N,'CMIP5 AL fields'!$D:$D,AN$1&amp;"3d",'CMIP5 AL fields'!$A:$A,AN$2)*$S25)/1000)</f>
        <v>0</v>
      </c>
      <c r="AO25" s="248">
        <f>((SUMIFS('CMIP5 AL fields'!$N:$N,'CMIP5 AL fields'!$D:$D,AO$1&amp;"2d",'CMIP5 AL fields'!$A:$A,AO$2)*$R25)/1000)+((SUMIFS('CMIP5 AL fields'!$N:$N,'CMIP5 AL fields'!$D:$D,AO$1&amp;"3d",'CMIP5 AL fields'!$A:$A,AO$2)*$S25)/1000)</f>
        <v>0</v>
      </c>
      <c r="AP25" s="248">
        <f>((SUMIFS('CMIP5 AL fields'!$N:$N,'CMIP5 AL fields'!$D:$D,AP$1&amp;"2d",'CMIP5 AL fields'!$A:$A,AP$2)*$R25)/1000)+((SUMIFS('CMIP5 AL fields'!$N:$N,'CMIP5 AL fields'!$D:$D,AP$1&amp;"3d",'CMIP5 AL fields'!$A:$A,AP$2)*$S25)/1000)</f>
        <v>0</v>
      </c>
      <c r="AQ25" s="248">
        <f>((SUMIFS('CMIP5 AL fields'!$N:$N,'CMIP5 AL fields'!$D:$D,AQ$1&amp;"_ALLt",'CMIP5 AL fields'!$A:$A,AQ$2)*$T25)/1000)+((SUMIFS('CMIP5 AL fields'!$N:$N,'CMIP5 AL fields'!$D:$D,AQ$1&amp;"_subt",'CMIP5 AL fields'!$A:$A,AQ$2)*$U25)/1000)</f>
        <v>22.605004800000003</v>
      </c>
      <c r="AR25" s="248">
        <f>((SUMIFS('CMIP5 AL fields'!$N:$N,'CMIP5 AL fields'!$D:$D,AR$1&amp;"2d",'CMIP5 AL fields'!$A:$A,AR$2)*$AA25)/1000)+((SUMIFS('CMIP5 AL fields'!$N:$N,'CMIP5 AL fields'!$D:$D,AR$1&amp;"3d",'CMIP5 AL fields'!$A:$A,AR$2)*$AB25)/1000)</f>
        <v>0</v>
      </c>
      <c r="AS25" s="248">
        <f>(SUMIFS('CMIP5 AL fields'!$N:$N,'CMIP5 AL fields'!$D:$D,AS$1,'CMIP5 AL fields'!$A:$A,AS$2)*$V25)/1000</f>
        <v>0</v>
      </c>
      <c r="AT25" s="248">
        <f>(SUMIFS('CMIP5 AL fields'!$N:$N,'CMIP5 AL fields'!$D:$D,AT$1,'CMIP5 AL fields'!$A:$A,AT$2)*$W25)/1000</f>
        <v>0</v>
      </c>
      <c r="AU25" s="248">
        <f>(SUMIFS('CMIP5 AL fields'!$N:$N,'CMIP5 AL fields'!$D:$D,AU$1,'CMIP5 AL fields'!$A:$A,AU$2)*$X25)/1000</f>
        <v>0</v>
      </c>
      <c r="AV25" s="248">
        <f>(SUMIFS('CMIP5 AL fields'!$N:$N,'CMIP5 AL fields'!$D:$D,AV$1,'CMIP5 AL fields'!$A:$A,AV$2)*AC25)/1000</f>
        <v>0</v>
      </c>
      <c r="AW25" s="248">
        <f>(SUMIFS('CMIP5 AL fields'!$N:$N,'CMIP5 AL fields'!$D:$D,AW$1,'CMIP5 AL fields'!$A:$A,AW$2)*AD25)/1000</f>
        <v>0</v>
      </c>
      <c r="AX25" s="248">
        <f>(SUMIFS('CMIP5 AL fields'!$N:$N,'CMIP5 AL fields'!$D:$D,AX$1,'CMIP5 AL fields'!$A:$A,AX$2)*AD25)/1000</f>
        <v>0</v>
      </c>
      <c r="AY25" s="248">
        <v>0</v>
      </c>
      <c r="AZ25" s="248">
        <f>(SUMIFS('CMIP5 OI fields'!$M:$M,'CMIP5 OI fields'!$D:$D,AZ$1,'CMIP5 OI fields'!$A:$A,AZ$2)*$P25)/1000</f>
        <v>32.617270080000004</v>
      </c>
      <c r="BA25" s="248">
        <f>(SUMIFS('CMIP5 OI fields'!$M:$M,'CMIP5 OI fields'!$D:$D,BA$1,'CMIP5 OI fields'!$A:$A,BA$2)*$P25)/1000</f>
        <v>22.7681352</v>
      </c>
      <c r="BB25" s="248">
        <f>(SUMIFS('CMIP5 OI fields'!$M:$M,'CMIP5 OI fields'!$D:$D,BB$1,'CMIP5 OI fields'!$A:$A,BB$2)*$P25)/1000</f>
        <v>12.885811199999996</v>
      </c>
      <c r="BC25" s="248">
        <f>(SUMIFS('CMIP5 OI fields'!$M:$M,'CMIP5 OI fields'!$D:$D,BC$1,'CMIP5 OI fields'!$A:$A,BC$2)*$P25)/1000</f>
        <v>1.2976127999999998</v>
      </c>
      <c r="BD25" s="248">
        <f>(SUMIFS('CMIP5 OI fields'!$M:$M,'CMIP5 OI fields'!$D:$D,BD$1,'CMIP5 OI fields'!$A:$A,BD$2)*$P25)/1000</f>
        <v>1.0616832000000003</v>
      </c>
      <c r="BE25" s="248">
        <f>(SUMIFS('CMIP5 OI fields'!$M:$M,'CMIP5 OI fields'!$D:$D,BE$1,'CMIP5 OI fields'!$A:$A,BE$2)*$P25)/1000</f>
        <v>0.11796480000000001</v>
      </c>
      <c r="BF25" s="248">
        <f>(SUMIFS('CMIP5 OI fields'!$M:$M,'CMIP5 OI fields'!$D:$D,BF$1,'CMIP5 OI fields'!$A:$A,BF$2)*$P25)/1000</f>
        <v>2.6542079999999997</v>
      </c>
      <c r="BG25" s="248">
        <f>(SUMIFS('CMIP5 OI fields'!$M:$M,'CMIP5 OI fields'!$D:$D,BG$1,'CMIP5 OI fields'!$A:$A,BG$2)*$P25)/1000</f>
        <v>2.0643839999999996</v>
      </c>
      <c r="BH25" s="248">
        <f>(SUMIFS('CMIP5 OI fields'!$M:$M,'CMIP5 OI fields'!$D:$D,BH$1,'CMIP5 OI fields'!$A:$A,BH$2)*$P25)/1000</f>
        <v>12.091392000000003</v>
      </c>
      <c r="BI25" s="248">
        <f>(SUMIFS('CMIP5 OI fields'!$M:$M,'CMIP5 OI fields'!$D:$D,BI$1,'CMIP5 OI fields'!$A:$A,BI$2)*$Q25)/1000</f>
        <v>0</v>
      </c>
      <c r="BJ25" s="246">
        <f t="shared" si="5"/>
        <v>103.65862224000007</v>
      </c>
      <c r="BK25" s="246">
        <f t="shared" si="5"/>
        <v>29.079252</v>
      </c>
      <c r="BL25" s="246">
        <f t="shared" si="5"/>
        <v>25.83834624</v>
      </c>
      <c r="BM25" s="246">
        <f t="shared" si="1"/>
        <v>132.73787424000008</v>
      </c>
      <c r="BN25" s="246">
        <f t="shared" si="2"/>
        <v>158.57622048000007</v>
      </c>
    </row>
    <row r="26" spans="1:66">
      <c r="A26" s="244" t="str">
        <f>'Experiment list - Runs'!A25</f>
        <v>DP</v>
      </c>
      <c r="B26" s="244" t="str">
        <f>'Experiment list - Runs'!B25</f>
        <v>core</v>
      </c>
      <c r="C26" s="244" t="str">
        <f>'Experiment list - Runs'!C25</f>
        <v>1.1</v>
      </c>
      <c r="D26" s="244">
        <f>'Experiment list - Runs'!D25</f>
        <v>24</v>
      </c>
      <c r="E26" s="245" t="str">
        <f>'Experiment list - Runs'!E25</f>
        <v>10 year initialized hindcasts &amp; predictions</v>
      </c>
      <c r="F26" s="245" t="str">
        <f>'Experiment list - Runs'!F25</f>
        <v>decadal-XXXX</v>
      </c>
      <c r="G26" s="244" t="str">
        <f>'Experiment list - Runs'!H25</f>
        <v>CVWG/Tribbia</v>
      </c>
      <c r="H26" s="244" t="str">
        <f>'Experiment list - Runs'!I25</f>
        <v>0.5x1CN</v>
      </c>
      <c r="I26" s="244" t="str">
        <f>'Experiment list - Runs'!J25</f>
        <v>ORNL</v>
      </c>
      <c r="J26" s="244">
        <f>'Experiment list - Runs'!K25</f>
        <v>1995</v>
      </c>
      <c r="K26" s="244">
        <f>'Experiment list - Runs'!L25</f>
        <v>2005</v>
      </c>
      <c r="L26" s="244" t="str">
        <f>'Experiment list - Runs'!M25</f>
        <v>0.5</v>
      </c>
      <c r="M26" s="244">
        <f>'Experiment list - Runs'!N25</f>
        <v>1</v>
      </c>
      <c r="N26" s="246">
        <f>'Experiment list - Runs'!O25</f>
        <v>10</v>
      </c>
      <c r="O26" s="247">
        <f>'Experiment list - Runs'!P25</f>
        <v>24</v>
      </c>
      <c r="P26" s="248">
        <f t="shared" si="3"/>
        <v>10</v>
      </c>
      <c r="Q26" s="248">
        <v>0</v>
      </c>
      <c r="R26" s="248">
        <v>0</v>
      </c>
      <c r="S26" s="248">
        <v>0</v>
      </c>
      <c r="T26" s="248">
        <f t="shared" si="4"/>
        <v>10</v>
      </c>
      <c r="U26" s="248">
        <v>0</v>
      </c>
      <c r="V26" s="248">
        <v>0</v>
      </c>
      <c r="W26" s="248">
        <v>0</v>
      </c>
      <c r="X26" s="248">
        <v>0</v>
      </c>
      <c r="Y26" s="248">
        <v>0</v>
      </c>
      <c r="Z26" s="248">
        <v>0</v>
      </c>
      <c r="AA26" s="248">
        <v>0</v>
      </c>
      <c r="AB26" s="248">
        <v>0</v>
      </c>
      <c r="AC26" s="248">
        <v>0</v>
      </c>
      <c r="AD26" s="248">
        <v>0</v>
      </c>
      <c r="AE26" s="248">
        <f>(SUMIFS('CMIP5 AL fields'!$N:$N,'CMIP5 AL fields'!$D:$D,AE$1,'CMIP5 AL fields'!$A:$A,AE$2)*$P26)/1000</f>
        <v>39.813120480000066</v>
      </c>
      <c r="AF26" s="248">
        <f>(SUMIFS('CMIP5 AL fields'!$N:$N,'CMIP5 AL fields'!$D:$D,AF$1,'CMIP5 AL fields'!$A:$A,AF$2)*$P26)/1000</f>
        <v>0.10616832000000001</v>
      </c>
      <c r="AG26" s="248">
        <f>(SUMIFS('CMIP5 AL fields'!$N:$N,'CMIP5 AL fields'!$D:$D,AG$1,'CMIP5 AL fields'!$A:$A,AG$2)*$P26)/1000</f>
        <v>3.6097228799999974</v>
      </c>
      <c r="AH26" s="248">
        <f>(SUMIFS('CMIP5 AL fields'!$N:$N,'CMIP5 AL fields'!$D:$D,AH$1,'CMIP5 AL fields'!$A:$A,AH$2)*$P26)/1000</f>
        <v>2.6542079999999988</v>
      </c>
      <c r="AI26" s="248">
        <f>(SUMIFS('CMIP5 AL fields'!$N:$N,'CMIP5 AL fields'!$D:$D,AI$1,'CMIP5 AL fields'!$A:$A,AI$2)*$P26)/1000</f>
        <v>1.0616832000000003</v>
      </c>
      <c r="AJ26" s="248">
        <f>(SUMIFS('CMIP5 AL fields'!$N:$N,'CMIP5 AL fields'!$D:$D,AJ$1,'CMIP5 AL fields'!$A:$A,AJ$2)*$P26)/1000</f>
        <v>0.42467328000000004</v>
      </c>
      <c r="AK26" s="248">
        <f>(SUMIFS('CMIP5 AL fields'!$N:$N,'CMIP5 AL fields'!$D:$D,AK$1,'CMIP5 AL fields'!$A:$A,AK$2)*$P26)/1000</f>
        <v>0.74317823999999999</v>
      </c>
      <c r="AL26" s="248">
        <f>(SUMIFS('CMIP5 AL fields'!$N:$N,'CMIP5 AL fields'!$D:$D,AL$1,'CMIP5 AL fields'!$A:$A,AL$2)*$P26)/1000</f>
        <v>0</v>
      </c>
      <c r="AM26" s="248">
        <f>(SUMIFS('CMIP5 AL fields'!$N:$N,'CMIP5 AL fields'!$D:$D,AM$1,'CMIP5 AL fields'!$A:$A,AM$2)*$P26)/1000</f>
        <v>0</v>
      </c>
      <c r="AN26" s="248">
        <f>((SUMIFS('CMIP5 AL fields'!$N:$N,'CMIP5 AL fields'!$D:$D,AN$1&amp;"2d",'CMIP5 AL fields'!$A:$A,AN$2)*$R26)/1000)+((SUMIFS('CMIP5 AL fields'!$N:$N,'CMIP5 AL fields'!$D:$D,AN$1&amp;"3d",'CMIP5 AL fields'!$A:$A,AN$2)*$S26)/1000)</f>
        <v>0</v>
      </c>
      <c r="AO26" s="248">
        <f>((SUMIFS('CMIP5 AL fields'!$N:$N,'CMIP5 AL fields'!$D:$D,AO$1&amp;"2d",'CMIP5 AL fields'!$A:$A,AO$2)*$R26)/1000)+((SUMIFS('CMIP5 AL fields'!$N:$N,'CMIP5 AL fields'!$D:$D,AO$1&amp;"3d",'CMIP5 AL fields'!$A:$A,AO$2)*$S26)/1000)</f>
        <v>0</v>
      </c>
      <c r="AP26" s="248">
        <f>((SUMIFS('CMIP5 AL fields'!$N:$N,'CMIP5 AL fields'!$D:$D,AP$1&amp;"2d",'CMIP5 AL fields'!$A:$A,AP$2)*$R26)/1000)+((SUMIFS('CMIP5 AL fields'!$N:$N,'CMIP5 AL fields'!$D:$D,AP$1&amp;"3d",'CMIP5 AL fields'!$A:$A,AP$2)*$S26)/1000)</f>
        <v>0</v>
      </c>
      <c r="AQ26" s="248">
        <f>((SUMIFS('CMIP5 AL fields'!$N:$N,'CMIP5 AL fields'!$D:$D,AQ$1&amp;"_ALLt",'CMIP5 AL fields'!$A:$A,AQ$2)*$T26)/1000)+((SUMIFS('CMIP5 AL fields'!$N:$N,'CMIP5 AL fields'!$D:$D,AQ$1&amp;"_subt",'CMIP5 AL fields'!$A:$A,AQ$2)*$U26)/1000)</f>
        <v>22.605004800000003</v>
      </c>
      <c r="AR26" s="248">
        <f>((SUMIFS('CMIP5 AL fields'!$N:$N,'CMIP5 AL fields'!$D:$D,AR$1&amp;"2d",'CMIP5 AL fields'!$A:$A,AR$2)*$AA26)/1000)+((SUMIFS('CMIP5 AL fields'!$N:$N,'CMIP5 AL fields'!$D:$D,AR$1&amp;"3d",'CMIP5 AL fields'!$A:$A,AR$2)*$AB26)/1000)</f>
        <v>0</v>
      </c>
      <c r="AS26" s="248">
        <f>(SUMIFS('CMIP5 AL fields'!$N:$N,'CMIP5 AL fields'!$D:$D,AS$1,'CMIP5 AL fields'!$A:$A,AS$2)*$V26)/1000</f>
        <v>0</v>
      </c>
      <c r="AT26" s="248">
        <f>(SUMIFS('CMIP5 AL fields'!$N:$N,'CMIP5 AL fields'!$D:$D,AT$1,'CMIP5 AL fields'!$A:$A,AT$2)*$W26)/1000</f>
        <v>0</v>
      </c>
      <c r="AU26" s="248">
        <f>(SUMIFS('CMIP5 AL fields'!$N:$N,'CMIP5 AL fields'!$D:$D,AU$1,'CMIP5 AL fields'!$A:$A,AU$2)*$X26)/1000</f>
        <v>0</v>
      </c>
      <c r="AV26" s="248">
        <f>(SUMIFS('CMIP5 AL fields'!$N:$N,'CMIP5 AL fields'!$D:$D,AV$1,'CMIP5 AL fields'!$A:$A,AV$2)*AC26)/1000</f>
        <v>0</v>
      </c>
      <c r="AW26" s="248">
        <f>(SUMIFS('CMIP5 AL fields'!$N:$N,'CMIP5 AL fields'!$D:$D,AW$1,'CMIP5 AL fields'!$A:$A,AW$2)*AD26)/1000</f>
        <v>0</v>
      </c>
      <c r="AX26" s="248">
        <f>(SUMIFS('CMIP5 AL fields'!$N:$N,'CMIP5 AL fields'!$D:$D,AX$1,'CMIP5 AL fields'!$A:$A,AX$2)*AD26)/1000</f>
        <v>0</v>
      </c>
      <c r="AY26" s="248">
        <v>0</v>
      </c>
      <c r="AZ26" s="248">
        <f>(SUMIFS('CMIP5 OI fields'!$M:$M,'CMIP5 OI fields'!$D:$D,AZ$1,'CMIP5 OI fields'!$A:$A,AZ$2)*$P26)/1000</f>
        <v>32.617270080000004</v>
      </c>
      <c r="BA26" s="248">
        <f>(SUMIFS('CMIP5 OI fields'!$M:$M,'CMIP5 OI fields'!$D:$D,BA$1,'CMIP5 OI fields'!$A:$A,BA$2)*$P26)/1000</f>
        <v>22.7681352</v>
      </c>
      <c r="BB26" s="248">
        <f>(SUMIFS('CMIP5 OI fields'!$M:$M,'CMIP5 OI fields'!$D:$D,BB$1,'CMIP5 OI fields'!$A:$A,BB$2)*$P26)/1000</f>
        <v>12.885811199999996</v>
      </c>
      <c r="BC26" s="248">
        <f>(SUMIFS('CMIP5 OI fields'!$M:$M,'CMIP5 OI fields'!$D:$D,BC$1,'CMIP5 OI fields'!$A:$A,BC$2)*$P26)/1000</f>
        <v>1.2976127999999998</v>
      </c>
      <c r="BD26" s="248">
        <f>(SUMIFS('CMIP5 OI fields'!$M:$M,'CMIP5 OI fields'!$D:$D,BD$1,'CMIP5 OI fields'!$A:$A,BD$2)*$P26)/1000</f>
        <v>1.0616832000000003</v>
      </c>
      <c r="BE26" s="248">
        <f>(SUMIFS('CMIP5 OI fields'!$M:$M,'CMIP5 OI fields'!$D:$D,BE$1,'CMIP5 OI fields'!$A:$A,BE$2)*$P26)/1000</f>
        <v>0.11796480000000001</v>
      </c>
      <c r="BF26" s="248">
        <f>(SUMIFS('CMIP5 OI fields'!$M:$M,'CMIP5 OI fields'!$D:$D,BF$1,'CMIP5 OI fields'!$A:$A,BF$2)*$P26)/1000</f>
        <v>2.6542079999999997</v>
      </c>
      <c r="BG26" s="248">
        <f>(SUMIFS('CMIP5 OI fields'!$M:$M,'CMIP5 OI fields'!$D:$D,BG$1,'CMIP5 OI fields'!$A:$A,BG$2)*$P26)/1000</f>
        <v>2.0643839999999996</v>
      </c>
      <c r="BH26" s="248">
        <f>(SUMIFS('CMIP5 OI fields'!$M:$M,'CMIP5 OI fields'!$D:$D,BH$1,'CMIP5 OI fields'!$A:$A,BH$2)*$P26)/1000</f>
        <v>12.091392000000003</v>
      </c>
      <c r="BI26" s="248">
        <f>(SUMIFS('CMIP5 OI fields'!$M:$M,'CMIP5 OI fields'!$D:$D,BI$1,'CMIP5 OI fields'!$A:$A,BI$2)*$Q26)/1000</f>
        <v>0</v>
      </c>
      <c r="BJ26" s="246">
        <f t="shared" si="5"/>
        <v>103.65862224000007</v>
      </c>
      <c r="BK26" s="246">
        <f t="shared" si="5"/>
        <v>29.079252</v>
      </c>
      <c r="BL26" s="246">
        <f t="shared" si="5"/>
        <v>25.83834624</v>
      </c>
      <c r="BM26" s="246">
        <f t="shared" si="1"/>
        <v>132.73787424000008</v>
      </c>
      <c r="BN26" s="246">
        <f t="shared" si="2"/>
        <v>158.57622048000007</v>
      </c>
    </row>
    <row r="27" spans="1:66">
      <c r="A27" s="244" t="str">
        <f>'Experiment list - Runs'!A26</f>
        <v>DP</v>
      </c>
      <c r="B27" s="244" t="str">
        <f>'Experiment list - Runs'!B26</f>
        <v>core</v>
      </c>
      <c r="C27" s="244" t="str">
        <f>'Experiment list - Runs'!C26</f>
        <v>1.1</v>
      </c>
      <c r="D27" s="244">
        <f>'Experiment list - Runs'!D26</f>
        <v>25</v>
      </c>
      <c r="E27" s="245" t="str">
        <f>'Experiment list - Runs'!E26</f>
        <v>10 year initialized hindcasts &amp; predictions</v>
      </c>
      <c r="F27" s="245" t="str">
        <f>'Experiment list - Runs'!F26</f>
        <v>decadal-XXXX</v>
      </c>
      <c r="G27" s="244" t="str">
        <f>'Experiment list - Runs'!H26</f>
        <v>CVWG/Tribbia</v>
      </c>
      <c r="H27" s="244" t="str">
        <f>'Experiment list - Runs'!I26</f>
        <v>0.5x1CN</v>
      </c>
      <c r="I27" s="244" t="str">
        <f>'Experiment list - Runs'!J26</f>
        <v>ORNL</v>
      </c>
      <c r="J27" s="244">
        <f>'Experiment list - Runs'!K26</f>
        <v>2000</v>
      </c>
      <c r="K27" s="244">
        <f>'Experiment list - Runs'!L26</f>
        <v>2010</v>
      </c>
      <c r="L27" s="244" t="str">
        <f>'Experiment list - Runs'!M26</f>
        <v>0.5</v>
      </c>
      <c r="M27" s="244">
        <f>'Experiment list - Runs'!N26</f>
        <v>1</v>
      </c>
      <c r="N27" s="246">
        <f>'Experiment list - Runs'!O26</f>
        <v>10</v>
      </c>
      <c r="O27" s="247">
        <f>'Experiment list - Runs'!P26</f>
        <v>25</v>
      </c>
      <c r="P27" s="248">
        <f t="shared" si="3"/>
        <v>10</v>
      </c>
      <c r="Q27" s="248">
        <v>0</v>
      </c>
      <c r="R27" s="248">
        <v>0</v>
      </c>
      <c r="S27" s="248">
        <v>0</v>
      </c>
      <c r="T27" s="248">
        <f t="shared" si="4"/>
        <v>10</v>
      </c>
      <c r="U27" s="248">
        <f>$N27</f>
        <v>10</v>
      </c>
      <c r="V27" s="248">
        <f>($K27-$J27)</f>
        <v>10</v>
      </c>
      <c r="W27" s="248">
        <f>($K27-$J27)</f>
        <v>10</v>
      </c>
      <c r="X27" s="248">
        <f>($K27-$J27)</f>
        <v>10</v>
      </c>
      <c r="Y27" s="248">
        <v>0</v>
      </c>
      <c r="Z27" s="248">
        <v>0</v>
      </c>
      <c r="AA27" s="248">
        <v>0</v>
      </c>
      <c r="AB27" s="248">
        <v>0</v>
      </c>
      <c r="AC27" s="248">
        <v>0</v>
      </c>
      <c r="AD27" s="248">
        <v>0</v>
      </c>
      <c r="AE27" s="248">
        <f>(SUMIFS('CMIP5 AL fields'!$N:$N,'CMIP5 AL fields'!$D:$D,AE$1,'CMIP5 AL fields'!$A:$A,AE$2)*$P27)/1000</f>
        <v>39.813120480000066</v>
      </c>
      <c r="AF27" s="248">
        <f>(SUMIFS('CMIP5 AL fields'!$N:$N,'CMIP5 AL fields'!$D:$D,AF$1,'CMIP5 AL fields'!$A:$A,AF$2)*$P27)/1000</f>
        <v>0.10616832000000001</v>
      </c>
      <c r="AG27" s="248">
        <f>(SUMIFS('CMIP5 AL fields'!$N:$N,'CMIP5 AL fields'!$D:$D,AG$1,'CMIP5 AL fields'!$A:$A,AG$2)*$P27)/1000</f>
        <v>3.6097228799999974</v>
      </c>
      <c r="AH27" s="248">
        <f>(SUMIFS('CMIP5 AL fields'!$N:$N,'CMIP5 AL fields'!$D:$D,AH$1,'CMIP5 AL fields'!$A:$A,AH$2)*$P27)/1000</f>
        <v>2.6542079999999988</v>
      </c>
      <c r="AI27" s="248">
        <f>(SUMIFS('CMIP5 AL fields'!$N:$N,'CMIP5 AL fields'!$D:$D,AI$1,'CMIP5 AL fields'!$A:$A,AI$2)*$P27)/1000</f>
        <v>1.0616832000000003</v>
      </c>
      <c r="AJ27" s="248">
        <f>(SUMIFS('CMIP5 AL fields'!$N:$N,'CMIP5 AL fields'!$D:$D,AJ$1,'CMIP5 AL fields'!$A:$A,AJ$2)*$P27)/1000</f>
        <v>0.42467328000000004</v>
      </c>
      <c r="AK27" s="248">
        <f>(SUMIFS('CMIP5 AL fields'!$N:$N,'CMIP5 AL fields'!$D:$D,AK$1,'CMIP5 AL fields'!$A:$A,AK$2)*$P27)/1000</f>
        <v>0.74317823999999999</v>
      </c>
      <c r="AL27" s="248">
        <f>(SUMIFS('CMIP5 AL fields'!$N:$N,'CMIP5 AL fields'!$D:$D,AL$1,'CMIP5 AL fields'!$A:$A,AL$2)*$P27)/1000</f>
        <v>0</v>
      </c>
      <c r="AM27" s="248">
        <f>(SUMIFS('CMIP5 AL fields'!$N:$N,'CMIP5 AL fields'!$D:$D,AM$1,'CMIP5 AL fields'!$A:$A,AM$2)*$P27)/1000</f>
        <v>0</v>
      </c>
      <c r="AN27" s="248">
        <f>((SUMIFS('CMIP5 AL fields'!$N:$N,'CMIP5 AL fields'!$D:$D,AN$1&amp;"2d",'CMIP5 AL fields'!$A:$A,AN$2)*$R27)/1000)+((SUMIFS('CMIP5 AL fields'!$N:$N,'CMIP5 AL fields'!$D:$D,AN$1&amp;"3d",'CMIP5 AL fields'!$A:$A,AN$2)*$S27)/1000)</f>
        <v>0</v>
      </c>
      <c r="AO27" s="248">
        <f>((SUMIFS('CMIP5 AL fields'!$N:$N,'CMIP5 AL fields'!$D:$D,AO$1&amp;"2d",'CMIP5 AL fields'!$A:$A,AO$2)*$R27)/1000)+((SUMIFS('CMIP5 AL fields'!$N:$N,'CMIP5 AL fields'!$D:$D,AO$1&amp;"3d",'CMIP5 AL fields'!$A:$A,AO$2)*$S27)/1000)</f>
        <v>0</v>
      </c>
      <c r="AP27" s="248">
        <f>((SUMIFS('CMIP5 AL fields'!$N:$N,'CMIP5 AL fields'!$D:$D,AP$1&amp;"2d",'CMIP5 AL fields'!$A:$A,AP$2)*$R27)/1000)+((SUMIFS('CMIP5 AL fields'!$N:$N,'CMIP5 AL fields'!$D:$D,AP$1&amp;"3d",'CMIP5 AL fields'!$A:$A,AP$2)*$S27)/1000)</f>
        <v>0</v>
      </c>
      <c r="AQ27" s="248">
        <f>((SUMIFS('CMIP5 AL fields'!$N:$N,'CMIP5 AL fields'!$D:$D,AQ$1&amp;"_ALLt",'CMIP5 AL fields'!$A:$A,AQ$2)*$T27)/1000)+((SUMIFS('CMIP5 AL fields'!$N:$N,'CMIP5 AL fields'!$D:$D,AQ$1&amp;"_subt",'CMIP5 AL fields'!$A:$A,AQ$2)*$U27)/1000)</f>
        <v>206.67432959999991</v>
      </c>
      <c r="AR27" s="248">
        <f>((SUMIFS('CMIP5 AL fields'!$N:$N,'CMIP5 AL fields'!$D:$D,AR$1&amp;"2d",'CMIP5 AL fields'!$A:$A,AR$2)*$AA27)/1000)+((SUMIFS('CMIP5 AL fields'!$N:$N,'CMIP5 AL fields'!$D:$D,AR$1&amp;"3d",'CMIP5 AL fields'!$A:$A,AR$2)*$AB27)/1000)</f>
        <v>0</v>
      </c>
      <c r="AS27" s="248">
        <f>(SUMIFS('CMIP5 AL fields'!$N:$N,'CMIP5 AL fields'!$D:$D,AS$1,'CMIP5 AL fields'!$A:$A,AS$2)*$V27)/1000</f>
        <v>1666.3117823999999</v>
      </c>
      <c r="AT27" s="248">
        <f>(SUMIFS('CMIP5 AL fields'!$N:$N,'CMIP5 AL fields'!$D:$D,AT$1,'CMIP5 AL fields'!$A:$A,AT$2)*$W27)/1000</f>
        <v>129.17145600000001</v>
      </c>
      <c r="AU27" s="248">
        <f>(SUMIFS('CMIP5 AL fields'!$N:$N,'CMIP5 AL fields'!$D:$D,AU$1,'CMIP5 AL fields'!$A:$A,AU$2)*$X27)/1000</f>
        <v>568.35440640000013</v>
      </c>
      <c r="AV27" s="248">
        <f>(SUMIFS('CMIP5 AL fields'!$N:$N,'CMIP5 AL fields'!$D:$D,AV$1,'CMIP5 AL fields'!$A:$A,AV$2)*AC27)/1000</f>
        <v>0</v>
      </c>
      <c r="AW27" s="248">
        <f>(SUMIFS('CMIP5 AL fields'!$N:$N,'CMIP5 AL fields'!$D:$D,AW$1,'CMIP5 AL fields'!$A:$A,AW$2)*AD27)/1000</f>
        <v>0</v>
      </c>
      <c r="AX27" s="248">
        <f>(SUMIFS('CMIP5 AL fields'!$N:$N,'CMIP5 AL fields'!$D:$D,AX$1,'CMIP5 AL fields'!$A:$A,AX$2)*AD27)/1000</f>
        <v>0</v>
      </c>
      <c r="AY27" s="248">
        <v>0</v>
      </c>
      <c r="AZ27" s="248">
        <f>(SUMIFS('CMIP5 OI fields'!$M:$M,'CMIP5 OI fields'!$D:$D,AZ$1,'CMIP5 OI fields'!$A:$A,AZ$2)*$P27)/1000</f>
        <v>32.617270080000004</v>
      </c>
      <c r="BA27" s="248">
        <f>(SUMIFS('CMIP5 OI fields'!$M:$M,'CMIP5 OI fields'!$D:$D,BA$1,'CMIP5 OI fields'!$A:$A,BA$2)*$P27)/1000</f>
        <v>22.7681352</v>
      </c>
      <c r="BB27" s="248">
        <f>(SUMIFS('CMIP5 OI fields'!$M:$M,'CMIP5 OI fields'!$D:$D,BB$1,'CMIP5 OI fields'!$A:$A,BB$2)*$P27)/1000</f>
        <v>12.885811199999996</v>
      </c>
      <c r="BC27" s="248">
        <f>(SUMIFS('CMIP5 OI fields'!$M:$M,'CMIP5 OI fields'!$D:$D,BC$1,'CMIP5 OI fields'!$A:$A,BC$2)*$P27)/1000</f>
        <v>1.2976127999999998</v>
      </c>
      <c r="BD27" s="248">
        <f>(SUMIFS('CMIP5 OI fields'!$M:$M,'CMIP5 OI fields'!$D:$D,BD$1,'CMIP5 OI fields'!$A:$A,BD$2)*$P27)/1000</f>
        <v>1.0616832000000003</v>
      </c>
      <c r="BE27" s="248">
        <f>(SUMIFS('CMIP5 OI fields'!$M:$M,'CMIP5 OI fields'!$D:$D,BE$1,'CMIP5 OI fields'!$A:$A,BE$2)*$P27)/1000</f>
        <v>0.11796480000000001</v>
      </c>
      <c r="BF27" s="248">
        <f>(SUMIFS('CMIP5 OI fields'!$M:$M,'CMIP5 OI fields'!$D:$D,BF$1,'CMIP5 OI fields'!$A:$A,BF$2)*$P27)/1000</f>
        <v>2.6542079999999997</v>
      </c>
      <c r="BG27" s="248">
        <f>(SUMIFS('CMIP5 OI fields'!$M:$M,'CMIP5 OI fields'!$D:$D,BG$1,'CMIP5 OI fields'!$A:$A,BG$2)*$P27)/1000</f>
        <v>2.0643839999999996</v>
      </c>
      <c r="BH27" s="248">
        <f>(SUMIFS('CMIP5 OI fields'!$M:$M,'CMIP5 OI fields'!$D:$D,BH$1,'CMIP5 OI fields'!$A:$A,BH$2)*$P27)/1000</f>
        <v>12.091392000000003</v>
      </c>
      <c r="BI27" s="248">
        <f>(SUMIFS('CMIP5 OI fields'!$M:$M,'CMIP5 OI fields'!$D:$D,BI$1,'CMIP5 OI fields'!$A:$A,BI$2)*$Q27)/1000</f>
        <v>0</v>
      </c>
      <c r="BJ27" s="246">
        <f t="shared" si="5"/>
        <v>2651.5655918399998</v>
      </c>
      <c r="BK27" s="246">
        <f t="shared" si="5"/>
        <v>29.079252</v>
      </c>
      <c r="BL27" s="246">
        <f t="shared" si="5"/>
        <v>25.83834624</v>
      </c>
      <c r="BM27" s="246">
        <f t="shared" si="1"/>
        <v>2680.6448438399998</v>
      </c>
      <c r="BN27" s="246">
        <f t="shared" si="2"/>
        <v>2706.48319008</v>
      </c>
    </row>
    <row r="28" spans="1:66">
      <c r="A28" s="244" t="str">
        <f>'Experiment list - Runs'!A27</f>
        <v>DP</v>
      </c>
      <c r="B28" s="244" t="str">
        <f>'Experiment list - Runs'!B27</f>
        <v>core</v>
      </c>
      <c r="C28" s="244" t="str">
        <f>'Experiment list - Runs'!C27</f>
        <v>1.1</v>
      </c>
      <c r="D28" s="244">
        <f>'Experiment list - Runs'!D27</f>
        <v>26</v>
      </c>
      <c r="E28" s="245" t="str">
        <f>'Experiment list - Runs'!E27</f>
        <v>10 year initialized hindcasts &amp; predictions</v>
      </c>
      <c r="F28" s="245" t="str">
        <f>'Experiment list - Runs'!F27</f>
        <v>decadal-XXXX</v>
      </c>
      <c r="G28" s="244" t="str">
        <f>'Experiment list - Runs'!H27</f>
        <v>CVWG/Tribbia</v>
      </c>
      <c r="H28" s="244" t="str">
        <f>'Experiment list - Runs'!I27</f>
        <v>0.5x1CN</v>
      </c>
      <c r="I28" s="244" t="str">
        <f>'Experiment list - Runs'!J27</f>
        <v>ORNL</v>
      </c>
      <c r="J28" s="244">
        <f>'Experiment list - Runs'!K27</f>
        <v>2000</v>
      </c>
      <c r="K28" s="244">
        <f>'Experiment list - Runs'!L27</f>
        <v>2010</v>
      </c>
      <c r="L28" s="244" t="str">
        <f>'Experiment list - Runs'!M27</f>
        <v>0.5</v>
      </c>
      <c r="M28" s="244">
        <f>'Experiment list - Runs'!N27</f>
        <v>1</v>
      </c>
      <c r="N28" s="246">
        <f>'Experiment list - Runs'!O27</f>
        <v>10</v>
      </c>
      <c r="O28" s="247">
        <f>'Experiment list - Runs'!P27</f>
        <v>26</v>
      </c>
      <c r="P28" s="248">
        <f t="shared" si="3"/>
        <v>10</v>
      </c>
      <c r="Q28" s="248">
        <v>0</v>
      </c>
      <c r="R28" s="248">
        <v>0</v>
      </c>
      <c r="S28" s="248">
        <v>0</v>
      </c>
      <c r="T28" s="248">
        <f t="shared" si="4"/>
        <v>10</v>
      </c>
      <c r="U28" s="248">
        <v>0</v>
      </c>
      <c r="V28" s="248">
        <v>0</v>
      </c>
      <c r="W28" s="248">
        <v>0</v>
      </c>
      <c r="X28" s="248">
        <v>0</v>
      </c>
      <c r="Y28" s="248">
        <v>0</v>
      </c>
      <c r="Z28" s="248">
        <v>0</v>
      </c>
      <c r="AA28" s="248">
        <v>0</v>
      </c>
      <c r="AB28" s="248">
        <v>0</v>
      </c>
      <c r="AC28" s="248">
        <v>0</v>
      </c>
      <c r="AD28" s="248">
        <v>0</v>
      </c>
      <c r="AE28" s="248">
        <f>(SUMIFS('CMIP5 AL fields'!$N:$N,'CMIP5 AL fields'!$D:$D,AE$1,'CMIP5 AL fields'!$A:$A,AE$2)*$P28)/1000</f>
        <v>39.813120480000066</v>
      </c>
      <c r="AF28" s="248">
        <f>(SUMIFS('CMIP5 AL fields'!$N:$N,'CMIP5 AL fields'!$D:$D,AF$1,'CMIP5 AL fields'!$A:$A,AF$2)*$P28)/1000</f>
        <v>0.10616832000000001</v>
      </c>
      <c r="AG28" s="248">
        <f>(SUMIFS('CMIP5 AL fields'!$N:$N,'CMIP5 AL fields'!$D:$D,AG$1,'CMIP5 AL fields'!$A:$A,AG$2)*$P28)/1000</f>
        <v>3.6097228799999974</v>
      </c>
      <c r="AH28" s="248">
        <f>(SUMIFS('CMIP5 AL fields'!$N:$N,'CMIP5 AL fields'!$D:$D,AH$1,'CMIP5 AL fields'!$A:$A,AH$2)*$P28)/1000</f>
        <v>2.6542079999999988</v>
      </c>
      <c r="AI28" s="248">
        <f>(SUMIFS('CMIP5 AL fields'!$N:$N,'CMIP5 AL fields'!$D:$D,AI$1,'CMIP5 AL fields'!$A:$A,AI$2)*$P28)/1000</f>
        <v>1.0616832000000003</v>
      </c>
      <c r="AJ28" s="248">
        <f>(SUMIFS('CMIP5 AL fields'!$N:$N,'CMIP5 AL fields'!$D:$D,AJ$1,'CMIP5 AL fields'!$A:$A,AJ$2)*$P28)/1000</f>
        <v>0.42467328000000004</v>
      </c>
      <c r="AK28" s="248">
        <f>(SUMIFS('CMIP5 AL fields'!$N:$N,'CMIP5 AL fields'!$D:$D,AK$1,'CMIP5 AL fields'!$A:$A,AK$2)*$P28)/1000</f>
        <v>0.74317823999999999</v>
      </c>
      <c r="AL28" s="248">
        <f>(SUMIFS('CMIP5 AL fields'!$N:$N,'CMIP5 AL fields'!$D:$D,AL$1,'CMIP5 AL fields'!$A:$A,AL$2)*$P28)/1000</f>
        <v>0</v>
      </c>
      <c r="AM28" s="248">
        <f>(SUMIFS('CMIP5 AL fields'!$N:$N,'CMIP5 AL fields'!$D:$D,AM$1,'CMIP5 AL fields'!$A:$A,AM$2)*$P28)/1000</f>
        <v>0</v>
      </c>
      <c r="AN28" s="248">
        <f>((SUMIFS('CMIP5 AL fields'!$N:$N,'CMIP5 AL fields'!$D:$D,AN$1&amp;"2d",'CMIP5 AL fields'!$A:$A,AN$2)*$R28)/1000)+((SUMIFS('CMIP5 AL fields'!$N:$N,'CMIP5 AL fields'!$D:$D,AN$1&amp;"3d",'CMIP5 AL fields'!$A:$A,AN$2)*$S28)/1000)</f>
        <v>0</v>
      </c>
      <c r="AO28" s="248">
        <f>((SUMIFS('CMIP5 AL fields'!$N:$N,'CMIP5 AL fields'!$D:$D,AO$1&amp;"2d",'CMIP5 AL fields'!$A:$A,AO$2)*$R28)/1000)+((SUMIFS('CMIP5 AL fields'!$N:$N,'CMIP5 AL fields'!$D:$D,AO$1&amp;"3d",'CMIP5 AL fields'!$A:$A,AO$2)*$S28)/1000)</f>
        <v>0</v>
      </c>
      <c r="AP28" s="248">
        <f>((SUMIFS('CMIP5 AL fields'!$N:$N,'CMIP5 AL fields'!$D:$D,AP$1&amp;"2d",'CMIP5 AL fields'!$A:$A,AP$2)*$R28)/1000)+((SUMIFS('CMIP5 AL fields'!$N:$N,'CMIP5 AL fields'!$D:$D,AP$1&amp;"3d",'CMIP5 AL fields'!$A:$A,AP$2)*$S28)/1000)</f>
        <v>0</v>
      </c>
      <c r="AQ28" s="248">
        <f>((SUMIFS('CMIP5 AL fields'!$N:$N,'CMIP5 AL fields'!$D:$D,AQ$1&amp;"_ALLt",'CMIP5 AL fields'!$A:$A,AQ$2)*$T28)/1000)+((SUMIFS('CMIP5 AL fields'!$N:$N,'CMIP5 AL fields'!$D:$D,AQ$1&amp;"_subt",'CMIP5 AL fields'!$A:$A,AQ$2)*$U28)/1000)</f>
        <v>22.605004800000003</v>
      </c>
      <c r="AR28" s="248">
        <f>((SUMIFS('CMIP5 AL fields'!$N:$N,'CMIP5 AL fields'!$D:$D,AR$1&amp;"2d",'CMIP5 AL fields'!$A:$A,AR$2)*$AA28)/1000)+((SUMIFS('CMIP5 AL fields'!$N:$N,'CMIP5 AL fields'!$D:$D,AR$1&amp;"3d",'CMIP5 AL fields'!$A:$A,AR$2)*$AB28)/1000)</f>
        <v>0</v>
      </c>
      <c r="AS28" s="248">
        <f>(SUMIFS('CMIP5 AL fields'!$N:$N,'CMIP5 AL fields'!$D:$D,AS$1,'CMIP5 AL fields'!$A:$A,AS$2)*$V28)/1000</f>
        <v>0</v>
      </c>
      <c r="AT28" s="248">
        <f>(SUMIFS('CMIP5 AL fields'!$N:$N,'CMIP5 AL fields'!$D:$D,AT$1,'CMIP5 AL fields'!$A:$A,AT$2)*$W28)/1000</f>
        <v>0</v>
      </c>
      <c r="AU28" s="248">
        <f>(SUMIFS('CMIP5 AL fields'!$N:$N,'CMIP5 AL fields'!$D:$D,AU$1,'CMIP5 AL fields'!$A:$A,AU$2)*$X28)/1000</f>
        <v>0</v>
      </c>
      <c r="AV28" s="248">
        <f>(SUMIFS('CMIP5 AL fields'!$N:$N,'CMIP5 AL fields'!$D:$D,AV$1,'CMIP5 AL fields'!$A:$A,AV$2)*AC28)/1000</f>
        <v>0</v>
      </c>
      <c r="AW28" s="248">
        <f>(SUMIFS('CMIP5 AL fields'!$N:$N,'CMIP5 AL fields'!$D:$D,AW$1,'CMIP5 AL fields'!$A:$A,AW$2)*AD28)/1000</f>
        <v>0</v>
      </c>
      <c r="AX28" s="248">
        <f>(SUMIFS('CMIP5 AL fields'!$N:$N,'CMIP5 AL fields'!$D:$D,AX$1,'CMIP5 AL fields'!$A:$A,AX$2)*AD28)/1000</f>
        <v>0</v>
      </c>
      <c r="AY28" s="248">
        <v>0</v>
      </c>
      <c r="AZ28" s="248">
        <f>(SUMIFS('CMIP5 OI fields'!$M:$M,'CMIP5 OI fields'!$D:$D,AZ$1,'CMIP5 OI fields'!$A:$A,AZ$2)*$P28)/1000</f>
        <v>32.617270080000004</v>
      </c>
      <c r="BA28" s="248">
        <f>(SUMIFS('CMIP5 OI fields'!$M:$M,'CMIP5 OI fields'!$D:$D,BA$1,'CMIP5 OI fields'!$A:$A,BA$2)*$P28)/1000</f>
        <v>22.7681352</v>
      </c>
      <c r="BB28" s="248">
        <f>(SUMIFS('CMIP5 OI fields'!$M:$M,'CMIP5 OI fields'!$D:$D,BB$1,'CMIP5 OI fields'!$A:$A,BB$2)*$P28)/1000</f>
        <v>12.885811199999996</v>
      </c>
      <c r="BC28" s="248">
        <f>(SUMIFS('CMIP5 OI fields'!$M:$M,'CMIP5 OI fields'!$D:$D,BC$1,'CMIP5 OI fields'!$A:$A,BC$2)*$P28)/1000</f>
        <v>1.2976127999999998</v>
      </c>
      <c r="BD28" s="248">
        <f>(SUMIFS('CMIP5 OI fields'!$M:$M,'CMIP5 OI fields'!$D:$D,BD$1,'CMIP5 OI fields'!$A:$A,BD$2)*$P28)/1000</f>
        <v>1.0616832000000003</v>
      </c>
      <c r="BE28" s="248">
        <f>(SUMIFS('CMIP5 OI fields'!$M:$M,'CMIP5 OI fields'!$D:$D,BE$1,'CMIP5 OI fields'!$A:$A,BE$2)*$P28)/1000</f>
        <v>0.11796480000000001</v>
      </c>
      <c r="BF28" s="248">
        <f>(SUMIFS('CMIP5 OI fields'!$M:$M,'CMIP5 OI fields'!$D:$D,BF$1,'CMIP5 OI fields'!$A:$A,BF$2)*$P28)/1000</f>
        <v>2.6542079999999997</v>
      </c>
      <c r="BG28" s="248">
        <f>(SUMIFS('CMIP5 OI fields'!$M:$M,'CMIP5 OI fields'!$D:$D,BG$1,'CMIP5 OI fields'!$A:$A,BG$2)*$P28)/1000</f>
        <v>2.0643839999999996</v>
      </c>
      <c r="BH28" s="248">
        <f>(SUMIFS('CMIP5 OI fields'!$M:$M,'CMIP5 OI fields'!$D:$D,BH$1,'CMIP5 OI fields'!$A:$A,BH$2)*$P28)/1000</f>
        <v>12.091392000000003</v>
      </c>
      <c r="BI28" s="248">
        <f>(SUMIFS('CMIP5 OI fields'!$M:$M,'CMIP5 OI fields'!$D:$D,BI$1,'CMIP5 OI fields'!$A:$A,BI$2)*$Q28)/1000</f>
        <v>0</v>
      </c>
      <c r="BJ28" s="246">
        <f t="shared" si="5"/>
        <v>103.65862224000007</v>
      </c>
      <c r="BK28" s="246">
        <f t="shared" si="5"/>
        <v>29.079252</v>
      </c>
      <c r="BL28" s="246">
        <f t="shared" si="5"/>
        <v>25.83834624</v>
      </c>
      <c r="BM28" s="246">
        <f t="shared" si="1"/>
        <v>132.73787424000008</v>
      </c>
      <c r="BN28" s="246">
        <f t="shared" si="2"/>
        <v>158.57622048000007</v>
      </c>
    </row>
    <row r="29" spans="1:66">
      <c r="A29" s="244" t="str">
        <f>'Experiment list - Runs'!A28</f>
        <v>DP</v>
      </c>
      <c r="B29" s="244" t="str">
        <f>'Experiment list - Runs'!B28</f>
        <v>core</v>
      </c>
      <c r="C29" s="244" t="str">
        <f>'Experiment list - Runs'!C28</f>
        <v>1.1</v>
      </c>
      <c r="D29" s="244">
        <f>'Experiment list - Runs'!D28</f>
        <v>27</v>
      </c>
      <c r="E29" s="245" t="str">
        <f>'Experiment list - Runs'!E28</f>
        <v>10 year initialized hindcasts &amp; predictions</v>
      </c>
      <c r="F29" s="245" t="str">
        <f>'Experiment list - Runs'!F28</f>
        <v>decadal-XXXX</v>
      </c>
      <c r="G29" s="244" t="str">
        <f>'Experiment list - Runs'!H28</f>
        <v>CVWG/Tribbia</v>
      </c>
      <c r="H29" s="244" t="str">
        <f>'Experiment list - Runs'!I28</f>
        <v>0.5x1CN</v>
      </c>
      <c r="I29" s="244" t="str">
        <f>'Experiment list - Runs'!J28</f>
        <v>ORNL</v>
      </c>
      <c r="J29" s="244">
        <f>'Experiment list - Runs'!K28</f>
        <v>2000</v>
      </c>
      <c r="K29" s="244">
        <f>'Experiment list - Runs'!L28</f>
        <v>2010</v>
      </c>
      <c r="L29" s="244" t="str">
        <f>'Experiment list - Runs'!M28</f>
        <v>0.5</v>
      </c>
      <c r="M29" s="244">
        <f>'Experiment list - Runs'!N28</f>
        <v>1</v>
      </c>
      <c r="N29" s="246">
        <f>'Experiment list - Runs'!O28</f>
        <v>10</v>
      </c>
      <c r="O29" s="247">
        <f>'Experiment list - Runs'!P28</f>
        <v>27</v>
      </c>
      <c r="P29" s="248">
        <f t="shared" si="3"/>
        <v>10</v>
      </c>
      <c r="Q29" s="248">
        <v>0</v>
      </c>
      <c r="R29" s="248">
        <v>0</v>
      </c>
      <c r="S29" s="248">
        <v>0</v>
      </c>
      <c r="T29" s="248">
        <f t="shared" si="4"/>
        <v>10</v>
      </c>
      <c r="U29" s="248">
        <v>0</v>
      </c>
      <c r="V29" s="248">
        <v>0</v>
      </c>
      <c r="W29" s="248">
        <v>0</v>
      </c>
      <c r="X29" s="248">
        <v>0</v>
      </c>
      <c r="Y29" s="248">
        <v>0</v>
      </c>
      <c r="Z29" s="248">
        <v>0</v>
      </c>
      <c r="AA29" s="248">
        <v>0</v>
      </c>
      <c r="AB29" s="248">
        <v>0</v>
      </c>
      <c r="AC29" s="248">
        <v>0</v>
      </c>
      <c r="AD29" s="248">
        <v>0</v>
      </c>
      <c r="AE29" s="248">
        <f>(SUMIFS('CMIP5 AL fields'!$N:$N,'CMIP5 AL fields'!$D:$D,AE$1,'CMIP5 AL fields'!$A:$A,AE$2)*$P29)/1000</f>
        <v>39.813120480000066</v>
      </c>
      <c r="AF29" s="248">
        <f>(SUMIFS('CMIP5 AL fields'!$N:$N,'CMIP5 AL fields'!$D:$D,AF$1,'CMIP5 AL fields'!$A:$A,AF$2)*$P29)/1000</f>
        <v>0.10616832000000001</v>
      </c>
      <c r="AG29" s="248">
        <f>(SUMIFS('CMIP5 AL fields'!$N:$N,'CMIP5 AL fields'!$D:$D,AG$1,'CMIP5 AL fields'!$A:$A,AG$2)*$P29)/1000</f>
        <v>3.6097228799999974</v>
      </c>
      <c r="AH29" s="248">
        <f>(SUMIFS('CMIP5 AL fields'!$N:$N,'CMIP5 AL fields'!$D:$D,AH$1,'CMIP5 AL fields'!$A:$A,AH$2)*$P29)/1000</f>
        <v>2.6542079999999988</v>
      </c>
      <c r="AI29" s="248">
        <f>(SUMIFS('CMIP5 AL fields'!$N:$N,'CMIP5 AL fields'!$D:$D,AI$1,'CMIP5 AL fields'!$A:$A,AI$2)*$P29)/1000</f>
        <v>1.0616832000000003</v>
      </c>
      <c r="AJ29" s="248">
        <f>(SUMIFS('CMIP5 AL fields'!$N:$N,'CMIP5 AL fields'!$D:$D,AJ$1,'CMIP5 AL fields'!$A:$A,AJ$2)*$P29)/1000</f>
        <v>0.42467328000000004</v>
      </c>
      <c r="AK29" s="248">
        <f>(SUMIFS('CMIP5 AL fields'!$N:$N,'CMIP5 AL fields'!$D:$D,AK$1,'CMIP5 AL fields'!$A:$A,AK$2)*$P29)/1000</f>
        <v>0.74317823999999999</v>
      </c>
      <c r="AL29" s="248">
        <f>(SUMIFS('CMIP5 AL fields'!$N:$N,'CMIP5 AL fields'!$D:$D,AL$1,'CMIP5 AL fields'!$A:$A,AL$2)*$P29)/1000</f>
        <v>0</v>
      </c>
      <c r="AM29" s="248">
        <f>(SUMIFS('CMIP5 AL fields'!$N:$N,'CMIP5 AL fields'!$D:$D,AM$1,'CMIP5 AL fields'!$A:$A,AM$2)*$P29)/1000</f>
        <v>0</v>
      </c>
      <c r="AN29" s="248">
        <f>((SUMIFS('CMIP5 AL fields'!$N:$N,'CMIP5 AL fields'!$D:$D,AN$1&amp;"2d",'CMIP5 AL fields'!$A:$A,AN$2)*$R29)/1000)+((SUMIFS('CMIP5 AL fields'!$N:$N,'CMIP5 AL fields'!$D:$D,AN$1&amp;"3d",'CMIP5 AL fields'!$A:$A,AN$2)*$S29)/1000)</f>
        <v>0</v>
      </c>
      <c r="AO29" s="248">
        <f>((SUMIFS('CMIP5 AL fields'!$N:$N,'CMIP5 AL fields'!$D:$D,AO$1&amp;"2d",'CMIP5 AL fields'!$A:$A,AO$2)*$R29)/1000)+((SUMIFS('CMIP5 AL fields'!$N:$N,'CMIP5 AL fields'!$D:$D,AO$1&amp;"3d",'CMIP5 AL fields'!$A:$A,AO$2)*$S29)/1000)</f>
        <v>0</v>
      </c>
      <c r="AP29" s="248">
        <f>((SUMIFS('CMIP5 AL fields'!$N:$N,'CMIP5 AL fields'!$D:$D,AP$1&amp;"2d",'CMIP5 AL fields'!$A:$A,AP$2)*$R29)/1000)+((SUMIFS('CMIP5 AL fields'!$N:$N,'CMIP5 AL fields'!$D:$D,AP$1&amp;"3d",'CMIP5 AL fields'!$A:$A,AP$2)*$S29)/1000)</f>
        <v>0</v>
      </c>
      <c r="AQ29" s="248">
        <f>((SUMIFS('CMIP5 AL fields'!$N:$N,'CMIP5 AL fields'!$D:$D,AQ$1&amp;"_ALLt",'CMIP5 AL fields'!$A:$A,AQ$2)*$T29)/1000)+((SUMIFS('CMIP5 AL fields'!$N:$N,'CMIP5 AL fields'!$D:$D,AQ$1&amp;"_subt",'CMIP5 AL fields'!$A:$A,AQ$2)*$U29)/1000)</f>
        <v>22.605004800000003</v>
      </c>
      <c r="AR29" s="248">
        <f>((SUMIFS('CMIP5 AL fields'!$N:$N,'CMIP5 AL fields'!$D:$D,AR$1&amp;"2d",'CMIP5 AL fields'!$A:$A,AR$2)*$AA29)/1000)+((SUMIFS('CMIP5 AL fields'!$N:$N,'CMIP5 AL fields'!$D:$D,AR$1&amp;"3d",'CMIP5 AL fields'!$A:$A,AR$2)*$AB29)/1000)</f>
        <v>0</v>
      </c>
      <c r="AS29" s="248">
        <f>(SUMIFS('CMIP5 AL fields'!$N:$N,'CMIP5 AL fields'!$D:$D,AS$1,'CMIP5 AL fields'!$A:$A,AS$2)*$V29)/1000</f>
        <v>0</v>
      </c>
      <c r="AT29" s="248">
        <f>(SUMIFS('CMIP5 AL fields'!$N:$N,'CMIP5 AL fields'!$D:$D,AT$1,'CMIP5 AL fields'!$A:$A,AT$2)*$W29)/1000</f>
        <v>0</v>
      </c>
      <c r="AU29" s="248">
        <f>(SUMIFS('CMIP5 AL fields'!$N:$N,'CMIP5 AL fields'!$D:$D,AU$1,'CMIP5 AL fields'!$A:$A,AU$2)*$X29)/1000</f>
        <v>0</v>
      </c>
      <c r="AV29" s="248">
        <f>(SUMIFS('CMIP5 AL fields'!$N:$N,'CMIP5 AL fields'!$D:$D,AV$1,'CMIP5 AL fields'!$A:$A,AV$2)*AC29)/1000</f>
        <v>0</v>
      </c>
      <c r="AW29" s="248">
        <f>(SUMIFS('CMIP5 AL fields'!$N:$N,'CMIP5 AL fields'!$D:$D,AW$1,'CMIP5 AL fields'!$A:$A,AW$2)*AD29)/1000</f>
        <v>0</v>
      </c>
      <c r="AX29" s="248">
        <f>(SUMIFS('CMIP5 AL fields'!$N:$N,'CMIP5 AL fields'!$D:$D,AX$1,'CMIP5 AL fields'!$A:$A,AX$2)*AD29)/1000</f>
        <v>0</v>
      </c>
      <c r="AY29" s="248">
        <v>0</v>
      </c>
      <c r="AZ29" s="248">
        <f>(SUMIFS('CMIP5 OI fields'!$M:$M,'CMIP5 OI fields'!$D:$D,AZ$1,'CMIP5 OI fields'!$A:$A,AZ$2)*$P29)/1000</f>
        <v>32.617270080000004</v>
      </c>
      <c r="BA29" s="248">
        <f>(SUMIFS('CMIP5 OI fields'!$M:$M,'CMIP5 OI fields'!$D:$D,BA$1,'CMIP5 OI fields'!$A:$A,BA$2)*$P29)/1000</f>
        <v>22.7681352</v>
      </c>
      <c r="BB29" s="248">
        <f>(SUMIFS('CMIP5 OI fields'!$M:$M,'CMIP5 OI fields'!$D:$D,BB$1,'CMIP5 OI fields'!$A:$A,BB$2)*$P29)/1000</f>
        <v>12.885811199999996</v>
      </c>
      <c r="BC29" s="248">
        <f>(SUMIFS('CMIP5 OI fields'!$M:$M,'CMIP5 OI fields'!$D:$D,BC$1,'CMIP5 OI fields'!$A:$A,BC$2)*$P29)/1000</f>
        <v>1.2976127999999998</v>
      </c>
      <c r="BD29" s="248">
        <f>(SUMIFS('CMIP5 OI fields'!$M:$M,'CMIP5 OI fields'!$D:$D,BD$1,'CMIP5 OI fields'!$A:$A,BD$2)*$P29)/1000</f>
        <v>1.0616832000000003</v>
      </c>
      <c r="BE29" s="248">
        <f>(SUMIFS('CMIP5 OI fields'!$M:$M,'CMIP5 OI fields'!$D:$D,BE$1,'CMIP5 OI fields'!$A:$A,BE$2)*$P29)/1000</f>
        <v>0.11796480000000001</v>
      </c>
      <c r="BF29" s="248">
        <f>(SUMIFS('CMIP5 OI fields'!$M:$M,'CMIP5 OI fields'!$D:$D,BF$1,'CMIP5 OI fields'!$A:$A,BF$2)*$P29)/1000</f>
        <v>2.6542079999999997</v>
      </c>
      <c r="BG29" s="248">
        <f>(SUMIFS('CMIP5 OI fields'!$M:$M,'CMIP5 OI fields'!$D:$D,BG$1,'CMIP5 OI fields'!$A:$A,BG$2)*$P29)/1000</f>
        <v>2.0643839999999996</v>
      </c>
      <c r="BH29" s="248">
        <f>(SUMIFS('CMIP5 OI fields'!$M:$M,'CMIP5 OI fields'!$D:$D,BH$1,'CMIP5 OI fields'!$A:$A,BH$2)*$P29)/1000</f>
        <v>12.091392000000003</v>
      </c>
      <c r="BI29" s="248">
        <f>(SUMIFS('CMIP5 OI fields'!$M:$M,'CMIP5 OI fields'!$D:$D,BI$1,'CMIP5 OI fields'!$A:$A,BI$2)*$Q29)/1000</f>
        <v>0</v>
      </c>
      <c r="BJ29" s="246">
        <f t="shared" si="5"/>
        <v>103.65862224000007</v>
      </c>
      <c r="BK29" s="246">
        <f t="shared" si="5"/>
        <v>29.079252</v>
      </c>
      <c r="BL29" s="246">
        <f t="shared" si="5"/>
        <v>25.83834624</v>
      </c>
      <c r="BM29" s="246">
        <f t="shared" si="1"/>
        <v>132.73787424000008</v>
      </c>
      <c r="BN29" s="246">
        <f t="shared" si="2"/>
        <v>158.57622048000007</v>
      </c>
    </row>
    <row r="30" spans="1:66">
      <c r="A30" s="244" t="str">
        <f>'Experiment list - Runs'!A29</f>
        <v>DP</v>
      </c>
      <c r="B30" s="244" t="str">
        <f>'Experiment list - Runs'!B29</f>
        <v>core</v>
      </c>
      <c r="C30" s="244" t="str">
        <f>'Experiment list - Runs'!C29</f>
        <v>1.1</v>
      </c>
      <c r="D30" s="244">
        <f>'Experiment list - Runs'!D29</f>
        <v>28</v>
      </c>
      <c r="E30" s="245" t="str">
        <f>'Experiment list - Runs'!E29</f>
        <v>10 year initialized hindcasts &amp; predictions</v>
      </c>
      <c r="F30" s="245" t="str">
        <f>'Experiment list - Runs'!F29</f>
        <v>decadal-XXXX</v>
      </c>
      <c r="G30" s="244" t="str">
        <f>'Experiment list - Runs'!H29</f>
        <v>CVWG/Tribbia</v>
      </c>
      <c r="H30" s="244" t="str">
        <f>'Experiment list - Runs'!I29</f>
        <v>0.5x1CN</v>
      </c>
      <c r="I30" s="244" t="str">
        <f>'Experiment list - Runs'!J29</f>
        <v>ORNL</v>
      </c>
      <c r="J30" s="244">
        <f>'Experiment list - Runs'!K29</f>
        <v>2005</v>
      </c>
      <c r="K30" s="244">
        <f>'Experiment list - Runs'!L29</f>
        <v>2015</v>
      </c>
      <c r="L30" s="244" t="str">
        <f>'Experiment list - Runs'!M29</f>
        <v>0.5</v>
      </c>
      <c r="M30" s="244">
        <f>'Experiment list - Runs'!N29</f>
        <v>1</v>
      </c>
      <c r="N30" s="246">
        <f>'Experiment list - Runs'!O29</f>
        <v>10</v>
      </c>
      <c r="O30" s="247">
        <f>'Experiment list - Runs'!P29</f>
        <v>28</v>
      </c>
      <c r="P30" s="248">
        <f t="shared" si="3"/>
        <v>10</v>
      </c>
      <c r="Q30" s="248">
        <v>0</v>
      </c>
      <c r="R30" s="248">
        <v>0</v>
      </c>
      <c r="S30" s="248">
        <v>0</v>
      </c>
      <c r="T30" s="248">
        <f t="shared" si="4"/>
        <v>10</v>
      </c>
      <c r="U30" s="248">
        <f>$N30</f>
        <v>10</v>
      </c>
      <c r="V30" s="248">
        <f>($K30-$J30)</f>
        <v>10</v>
      </c>
      <c r="W30" s="248">
        <f>($K30-$J30)</f>
        <v>10</v>
      </c>
      <c r="X30" s="248">
        <f>($K30-$J30)</f>
        <v>10</v>
      </c>
      <c r="Y30" s="248">
        <v>0</v>
      </c>
      <c r="Z30" s="248">
        <v>0</v>
      </c>
      <c r="AA30" s="248">
        <v>0</v>
      </c>
      <c r="AB30" s="248">
        <v>0</v>
      </c>
      <c r="AC30" s="248">
        <v>0</v>
      </c>
      <c r="AD30" s="248">
        <v>0</v>
      </c>
      <c r="AE30" s="248">
        <f>(SUMIFS('CMIP5 AL fields'!$N:$N,'CMIP5 AL fields'!$D:$D,AE$1,'CMIP5 AL fields'!$A:$A,AE$2)*$P30)/1000</f>
        <v>39.813120480000066</v>
      </c>
      <c r="AF30" s="248">
        <f>(SUMIFS('CMIP5 AL fields'!$N:$N,'CMIP5 AL fields'!$D:$D,AF$1,'CMIP5 AL fields'!$A:$A,AF$2)*$P30)/1000</f>
        <v>0.10616832000000001</v>
      </c>
      <c r="AG30" s="248">
        <f>(SUMIFS('CMIP5 AL fields'!$N:$N,'CMIP5 AL fields'!$D:$D,AG$1,'CMIP5 AL fields'!$A:$A,AG$2)*$P30)/1000</f>
        <v>3.6097228799999974</v>
      </c>
      <c r="AH30" s="248">
        <f>(SUMIFS('CMIP5 AL fields'!$N:$N,'CMIP5 AL fields'!$D:$D,AH$1,'CMIP5 AL fields'!$A:$A,AH$2)*$P30)/1000</f>
        <v>2.6542079999999988</v>
      </c>
      <c r="AI30" s="248">
        <f>(SUMIFS('CMIP5 AL fields'!$N:$N,'CMIP5 AL fields'!$D:$D,AI$1,'CMIP5 AL fields'!$A:$A,AI$2)*$P30)/1000</f>
        <v>1.0616832000000003</v>
      </c>
      <c r="AJ30" s="248">
        <f>(SUMIFS('CMIP5 AL fields'!$N:$N,'CMIP5 AL fields'!$D:$D,AJ$1,'CMIP5 AL fields'!$A:$A,AJ$2)*$P30)/1000</f>
        <v>0.42467328000000004</v>
      </c>
      <c r="AK30" s="248">
        <f>(SUMIFS('CMIP5 AL fields'!$N:$N,'CMIP5 AL fields'!$D:$D,AK$1,'CMIP5 AL fields'!$A:$A,AK$2)*$P30)/1000</f>
        <v>0.74317823999999999</v>
      </c>
      <c r="AL30" s="248">
        <f>(SUMIFS('CMIP5 AL fields'!$N:$N,'CMIP5 AL fields'!$D:$D,AL$1,'CMIP5 AL fields'!$A:$A,AL$2)*$P30)/1000</f>
        <v>0</v>
      </c>
      <c r="AM30" s="248">
        <f>(SUMIFS('CMIP5 AL fields'!$N:$N,'CMIP5 AL fields'!$D:$D,AM$1,'CMIP5 AL fields'!$A:$A,AM$2)*$P30)/1000</f>
        <v>0</v>
      </c>
      <c r="AN30" s="248">
        <f>((SUMIFS('CMIP5 AL fields'!$N:$N,'CMIP5 AL fields'!$D:$D,AN$1&amp;"2d",'CMIP5 AL fields'!$A:$A,AN$2)*$R30)/1000)+((SUMIFS('CMIP5 AL fields'!$N:$N,'CMIP5 AL fields'!$D:$D,AN$1&amp;"3d",'CMIP5 AL fields'!$A:$A,AN$2)*$S30)/1000)</f>
        <v>0</v>
      </c>
      <c r="AO30" s="248">
        <f>((SUMIFS('CMIP5 AL fields'!$N:$N,'CMIP5 AL fields'!$D:$D,AO$1&amp;"2d",'CMIP5 AL fields'!$A:$A,AO$2)*$R30)/1000)+((SUMIFS('CMIP5 AL fields'!$N:$N,'CMIP5 AL fields'!$D:$D,AO$1&amp;"3d",'CMIP5 AL fields'!$A:$A,AO$2)*$S30)/1000)</f>
        <v>0</v>
      </c>
      <c r="AP30" s="248">
        <f>((SUMIFS('CMIP5 AL fields'!$N:$N,'CMIP5 AL fields'!$D:$D,AP$1&amp;"2d",'CMIP5 AL fields'!$A:$A,AP$2)*$R30)/1000)+((SUMIFS('CMIP5 AL fields'!$N:$N,'CMIP5 AL fields'!$D:$D,AP$1&amp;"3d",'CMIP5 AL fields'!$A:$A,AP$2)*$S30)/1000)</f>
        <v>0</v>
      </c>
      <c r="AQ30" s="248">
        <f>((SUMIFS('CMIP5 AL fields'!$N:$N,'CMIP5 AL fields'!$D:$D,AQ$1&amp;"_ALLt",'CMIP5 AL fields'!$A:$A,AQ$2)*$T30)/1000)+((SUMIFS('CMIP5 AL fields'!$N:$N,'CMIP5 AL fields'!$D:$D,AQ$1&amp;"_subt",'CMIP5 AL fields'!$A:$A,AQ$2)*$U30)/1000)</f>
        <v>206.67432959999991</v>
      </c>
      <c r="AR30" s="248">
        <f>((SUMIFS('CMIP5 AL fields'!$N:$N,'CMIP5 AL fields'!$D:$D,AR$1&amp;"2d",'CMIP5 AL fields'!$A:$A,AR$2)*$AA30)/1000)+((SUMIFS('CMIP5 AL fields'!$N:$N,'CMIP5 AL fields'!$D:$D,AR$1&amp;"3d",'CMIP5 AL fields'!$A:$A,AR$2)*$AB30)/1000)</f>
        <v>0</v>
      </c>
      <c r="AS30" s="248">
        <f>(SUMIFS('CMIP5 AL fields'!$N:$N,'CMIP5 AL fields'!$D:$D,AS$1,'CMIP5 AL fields'!$A:$A,AS$2)*$V30)/1000</f>
        <v>1666.3117823999999</v>
      </c>
      <c r="AT30" s="248">
        <f>(SUMIFS('CMIP5 AL fields'!$N:$N,'CMIP5 AL fields'!$D:$D,AT$1,'CMIP5 AL fields'!$A:$A,AT$2)*$W30)/1000</f>
        <v>129.17145600000001</v>
      </c>
      <c r="AU30" s="248">
        <f>(SUMIFS('CMIP5 AL fields'!$N:$N,'CMIP5 AL fields'!$D:$D,AU$1,'CMIP5 AL fields'!$A:$A,AU$2)*$X30)/1000</f>
        <v>568.35440640000013</v>
      </c>
      <c r="AV30" s="248">
        <f>(SUMIFS('CMIP5 AL fields'!$N:$N,'CMIP5 AL fields'!$D:$D,AV$1,'CMIP5 AL fields'!$A:$A,AV$2)*AC30)/1000</f>
        <v>0</v>
      </c>
      <c r="AW30" s="248">
        <f>(SUMIFS('CMIP5 AL fields'!$N:$N,'CMIP5 AL fields'!$D:$D,AW$1,'CMIP5 AL fields'!$A:$A,AW$2)*AD30)/1000</f>
        <v>0</v>
      </c>
      <c r="AX30" s="248">
        <f>(SUMIFS('CMIP5 AL fields'!$N:$N,'CMIP5 AL fields'!$D:$D,AX$1,'CMIP5 AL fields'!$A:$A,AX$2)*AD30)/1000</f>
        <v>0</v>
      </c>
      <c r="AY30" s="248">
        <v>0</v>
      </c>
      <c r="AZ30" s="248">
        <f>(SUMIFS('CMIP5 OI fields'!$M:$M,'CMIP5 OI fields'!$D:$D,AZ$1,'CMIP5 OI fields'!$A:$A,AZ$2)*$P30)/1000</f>
        <v>32.617270080000004</v>
      </c>
      <c r="BA30" s="248">
        <f>(SUMIFS('CMIP5 OI fields'!$M:$M,'CMIP5 OI fields'!$D:$D,BA$1,'CMIP5 OI fields'!$A:$A,BA$2)*$P30)/1000</f>
        <v>22.7681352</v>
      </c>
      <c r="BB30" s="248">
        <f>(SUMIFS('CMIP5 OI fields'!$M:$M,'CMIP5 OI fields'!$D:$D,BB$1,'CMIP5 OI fields'!$A:$A,BB$2)*$P30)/1000</f>
        <v>12.885811199999996</v>
      </c>
      <c r="BC30" s="248">
        <f>(SUMIFS('CMIP5 OI fields'!$M:$M,'CMIP5 OI fields'!$D:$D,BC$1,'CMIP5 OI fields'!$A:$A,BC$2)*$P30)/1000</f>
        <v>1.2976127999999998</v>
      </c>
      <c r="BD30" s="248">
        <f>(SUMIFS('CMIP5 OI fields'!$M:$M,'CMIP5 OI fields'!$D:$D,BD$1,'CMIP5 OI fields'!$A:$A,BD$2)*$P30)/1000</f>
        <v>1.0616832000000003</v>
      </c>
      <c r="BE30" s="248">
        <f>(SUMIFS('CMIP5 OI fields'!$M:$M,'CMIP5 OI fields'!$D:$D,BE$1,'CMIP5 OI fields'!$A:$A,BE$2)*$P30)/1000</f>
        <v>0.11796480000000001</v>
      </c>
      <c r="BF30" s="248">
        <f>(SUMIFS('CMIP5 OI fields'!$M:$M,'CMIP5 OI fields'!$D:$D,BF$1,'CMIP5 OI fields'!$A:$A,BF$2)*$P30)/1000</f>
        <v>2.6542079999999997</v>
      </c>
      <c r="BG30" s="248">
        <f>(SUMIFS('CMIP5 OI fields'!$M:$M,'CMIP5 OI fields'!$D:$D,BG$1,'CMIP5 OI fields'!$A:$A,BG$2)*$P30)/1000</f>
        <v>2.0643839999999996</v>
      </c>
      <c r="BH30" s="248">
        <f>(SUMIFS('CMIP5 OI fields'!$M:$M,'CMIP5 OI fields'!$D:$D,BH$1,'CMIP5 OI fields'!$A:$A,BH$2)*$P30)/1000</f>
        <v>12.091392000000003</v>
      </c>
      <c r="BI30" s="248">
        <f>(SUMIFS('CMIP5 OI fields'!$M:$M,'CMIP5 OI fields'!$D:$D,BI$1,'CMIP5 OI fields'!$A:$A,BI$2)*$Q30)/1000</f>
        <v>0</v>
      </c>
      <c r="BJ30" s="246">
        <f t="shared" si="5"/>
        <v>2651.5655918399998</v>
      </c>
      <c r="BK30" s="246">
        <f t="shared" si="5"/>
        <v>29.079252</v>
      </c>
      <c r="BL30" s="246">
        <f t="shared" si="5"/>
        <v>25.83834624</v>
      </c>
      <c r="BM30" s="246">
        <f t="shared" si="1"/>
        <v>2680.6448438399998</v>
      </c>
      <c r="BN30" s="246">
        <f t="shared" si="2"/>
        <v>2706.48319008</v>
      </c>
    </row>
    <row r="31" spans="1:66">
      <c r="A31" s="244" t="str">
        <f>'Experiment list - Runs'!A30</f>
        <v>DP</v>
      </c>
      <c r="B31" s="244" t="str">
        <f>'Experiment list - Runs'!B30</f>
        <v>core</v>
      </c>
      <c r="C31" s="244" t="str">
        <f>'Experiment list - Runs'!C30</f>
        <v>1.1</v>
      </c>
      <c r="D31" s="244">
        <f>'Experiment list - Runs'!D30</f>
        <v>29</v>
      </c>
      <c r="E31" s="245" t="str">
        <f>'Experiment list - Runs'!E30</f>
        <v>10 year initialized hindcasts &amp; predictions</v>
      </c>
      <c r="F31" s="245" t="str">
        <f>'Experiment list - Runs'!F30</f>
        <v>decadal-XXXX</v>
      </c>
      <c r="G31" s="244" t="str">
        <f>'Experiment list - Runs'!H30</f>
        <v>CVWG/Tribbia</v>
      </c>
      <c r="H31" s="244" t="str">
        <f>'Experiment list - Runs'!I30</f>
        <v>0.5x1CN</v>
      </c>
      <c r="I31" s="244" t="str">
        <f>'Experiment list - Runs'!J30</f>
        <v>ORNL</v>
      </c>
      <c r="J31" s="244">
        <f>'Experiment list - Runs'!K30</f>
        <v>2005</v>
      </c>
      <c r="K31" s="244">
        <f>'Experiment list - Runs'!L30</f>
        <v>2015</v>
      </c>
      <c r="L31" s="244" t="str">
        <f>'Experiment list - Runs'!M30</f>
        <v>0.5</v>
      </c>
      <c r="M31" s="244">
        <f>'Experiment list - Runs'!N30</f>
        <v>1</v>
      </c>
      <c r="N31" s="246">
        <f>'Experiment list - Runs'!O30</f>
        <v>10</v>
      </c>
      <c r="O31" s="247">
        <f>'Experiment list - Runs'!P30</f>
        <v>29</v>
      </c>
      <c r="P31" s="248">
        <f t="shared" si="3"/>
        <v>10</v>
      </c>
      <c r="Q31" s="248">
        <v>0</v>
      </c>
      <c r="R31" s="248">
        <v>0</v>
      </c>
      <c r="S31" s="248">
        <v>0</v>
      </c>
      <c r="T31" s="248">
        <f t="shared" si="4"/>
        <v>10</v>
      </c>
      <c r="U31" s="248">
        <v>0</v>
      </c>
      <c r="V31" s="248">
        <v>0</v>
      </c>
      <c r="W31" s="248">
        <v>0</v>
      </c>
      <c r="X31" s="248">
        <v>0</v>
      </c>
      <c r="Y31" s="248">
        <v>0</v>
      </c>
      <c r="Z31" s="248">
        <v>0</v>
      </c>
      <c r="AA31" s="248">
        <v>0</v>
      </c>
      <c r="AB31" s="248">
        <v>0</v>
      </c>
      <c r="AC31" s="248">
        <v>0</v>
      </c>
      <c r="AD31" s="248">
        <v>0</v>
      </c>
      <c r="AE31" s="248">
        <f>(SUMIFS('CMIP5 AL fields'!$N:$N,'CMIP5 AL fields'!$D:$D,AE$1,'CMIP5 AL fields'!$A:$A,AE$2)*$P31)/1000</f>
        <v>39.813120480000066</v>
      </c>
      <c r="AF31" s="248">
        <f>(SUMIFS('CMIP5 AL fields'!$N:$N,'CMIP5 AL fields'!$D:$D,AF$1,'CMIP5 AL fields'!$A:$A,AF$2)*$P31)/1000</f>
        <v>0.10616832000000001</v>
      </c>
      <c r="AG31" s="248">
        <f>(SUMIFS('CMIP5 AL fields'!$N:$N,'CMIP5 AL fields'!$D:$D,AG$1,'CMIP5 AL fields'!$A:$A,AG$2)*$P31)/1000</f>
        <v>3.6097228799999974</v>
      </c>
      <c r="AH31" s="248">
        <f>(SUMIFS('CMIP5 AL fields'!$N:$N,'CMIP5 AL fields'!$D:$D,AH$1,'CMIP5 AL fields'!$A:$A,AH$2)*$P31)/1000</f>
        <v>2.6542079999999988</v>
      </c>
      <c r="AI31" s="248">
        <f>(SUMIFS('CMIP5 AL fields'!$N:$N,'CMIP5 AL fields'!$D:$D,AI$1,'CMIP5 AL fields'!$A:$A,AI$2)*$P31)/1000</f>
        <v>1.0616832000000003</v>
      </c>
      <c r="AJ31" s="248">
        <f>(SUMIFS('CMIP5 AL fields'!$N:$N,'CMIP5 AL fields'!$D:$D,AJ$1,'CMIP5 AL fields'!$A:$A,AJ$2)*$P31)/1000</f>
        <v>0.42467328000000004</v>
      </c>
      <c r="AK31" s="248">
        <f>(SUMIFS('CMIP5 AL fields'!$N:$N,'CMIP5 AL fields'!$D:$D,AK$1,'CMIP5 AL fields'!$A:$A,AK$2)*$P31)/1000</f>
        <v>0.74317823999999999</v>
      </c>
      <c r="AL31" s="248">
        <f>(SUMIFS('CMIP5 AL fields'!$N:$N,'CMIP5 AL fields'!$D:$D,AL$1,'CMIP5 AL fields'!$A:$A,AL$2)*$P31)/1000</f>
        <v>0</v>
      </c>
      <c r="AM31" s="248">
        <f>(SUMIFS('CMIP5 AL fields'!$N:$N,'CMIP5 AL fields'!$D:$D,AM$1,'CMIP5 AL fields'!$A:$A,AM$2)*$P31)/1000</f>
        <v>0</v>
      </c>
      <c r="AN31" s="248">
        <f>((SUMIFS('CMIP5 AL fields'!$N:$N,'CMIP5 AL fields'!$D:$D,AN$1&amp;"2d",'CMIP5 AL fields'!$A:$A,AN$2)*$R31)/1000)+((SUMIFS('CMIP5 AL fields'!$N:$N,'CMIP5 AL fields'!$D:$D,AN$1&amp;"3d",'CMIP5 AL fields'!$A:$A,AN$2)*$S31)/1000)</f>
        <v>0</v>
      </c>
      <c r="AO31" s="248">
        <f>((SUMIFS('CMIP5 AL fields'!$N:$N,'CMIP5 AL fields'!$D:$D,AO$1&amp;"2d",'CMIP5 AL fields'!$A:$A,AO$2)*$R31)/1000)+((SUMIFS('CMIP5 AL fields'!$N:$N,'CMIP5 AL fields'!$D:$D,AO$1&amp;"3d",'CMIP5 AL fields'!$A:$A,AO$2)*$S31)/1000)</f>
        <v>0</v>
      </c>
      <c r="AP31" s="248">
        <f>((SUMIFS('CMIP5 AL fields'!$N:$N,'CMIP5 AL fields'!$D:$D,AP$1&amp;"2d",'CMIP5 AL fields'!$A:$A,AP$2)*$R31)/1000)+((SUMIFS('CMIP5 AL fields'!$N:$N,'CMIP5 AL fields'!$D:$D,AP$1&amp;"3d",'CMIP5 AL fields'!$A:$A,AP$2)*$S31)/1000)</f>
        <v>0</v>
      </c>
      <c r="AQ31" s="248">
        <f>((SUMIFS('CMIP5 AL fields'!$N:$N,'CMIP5 AL fields'!$D:$D,AQ$1&amp;"_ALLt",'CMIP5 AL fields'!$A:$A,AQ$2)*$T31)/1000)+((SUMIFS('CMIP5 AL fields'!$N:$N,'CMIP5 AL fields'!$D:$D,AQ$1&amp;"_subt",'CMIP5 AL fields'!$A:$A,AQ$2)*$U31)/1000)</f>
        <v>22.605004800000003</v>
      </c>
      <c r="AR31" s="248">
        <f>((SUMIFS('CMIP5 AL fields'!$N:$N,'CMIP5 AL fields'!$D:$D,AR$1&amp;"2d",'CMIP5 AL fields'!$A:$A,AR$2)*$AA31)/1000)+((SUMIFS('CMIP5 AL fields'!$N:$N,'CMIP5 AL fields'!$D:$D,AR$1&amp;"3d",'CMIP5 AL fields'!$A:$A,AR$2)*$AB31)/1000)</f>
        <v>0</v>
      </c>
      <c r="AS31" s="248">
        <f>(SUMIFS('CMIP5 AL fields'!$N:$N,'CMIP5 AL fields'!$D:$D,AS$1,'CMIP5 AL fields'!$A:$A,AS$2)*$V31)/1000</f>
        <v>0</v>
      </c>
      <c r="AT31" s="248">
        <f>(SUMIFS('CMIP5 AL fields'!$N:$N,'CMIP5 AL fields'!$D:$D,AT$1,'CMIP5 AL fields'!$A:$A,AT$2)*$W31)/1000</f>
        <v>0</v>
      </c>
      <c r="AU31" s="248">
        <f>(SUMIFS('CMIP5 AL fields'!$N:$N,'CMIP5 AL fields'!$D:$D,AU$1,'CMIP5 AL fields'!$A:$A,AU$2)*$X31)/1000</f>
        <v>0</v>
      </c>
      <c r="AV31" s="248">
        <f>(SUMIFS('CMIP5 AL fields'!$N:$N,'CMIP5 AL fields'!$D:$D,AV$1,'CMIP5 AL fields'!$A:$A,AV$2)*AC31)/1000</f>
        <v>0</v>
      </c>
      <c r="AW31" s="248">
        <f>(SUMIFS('CMIP5 AL fields'!$N:$N,'CMIP5 AL fields'!$D:$D,AW$1,'CMIP5 AL fields'!$A:$A,AW$2)*AD31)/1000</f>
        <v>0</v>
      </c>
      <c r="AX31" s="248">
        <f>(SUMIFS('CMIP5 AL fields'!$N:$N,'CMIP5 AL fields'!$D:$D,AX$1,'CMIP5 AL fields'!$A:$A,AX$2)*AD31)/1000</f>
        <v>0</v>
      </c>
      <c r="AY31" s="248">
        <v>0</v>
      </c>
      <c r="AZ31" s="248">
        <f>(SUMIFS('CMIP5 OI fields'!$M:$M,'CMIP5 OI fields'!$D:$D,AZ$1,'CMIP5 OI fields'!$A:$A,AZ$2)*$P31)/1000</f>
        <v>32.617270080000004</v>
      </c>
      <c r="BA31" s="248">
        <f>(SUMIFS('CMIP5 OI fields'!$M:$M,'CMIP5 OI fields'!$D:$D,BA$1,'CMIP5 OI fields'!$A:$A,BA$2)*$P31)/1000</f>
        <v>22.7681352</v>
      </c>
      <c r="BB31" s="248">
        <f>(SUMIFS('CMIP5 OI fields'!$M:$M,'CMIP5 OI fields'!$D:$D,BB$1,'CMIP5 OI fields'!$A:$A,BB$2)*$P31)/1000</f>
        <v>12.885811199999996</v>
      </c>
      <c r="BC31" s="248">
        <f>(SUMIFS('CMIP5 OI fields'!$M:$M,'CMIP5 OI fields'!$D:$D,BC$1,'CMIP5 OI fields'!$A:$A,BC$2)*$P31)/1000</f>
        <v>1.2976127999999998</v>
      </c>
      <c r="BD31" s="248">
        <f>(SUMIFS('CMIP5 OI fields'!$M:$M,'CMIP5 OI fields'!$D:$D,BD$1,'CMIP5 OI fields'!$A:$A,BD$2)*$P31)/1000</f>
        <v>1.0616832000000003</v>
      </c>
      <c r="BE31" s="248">
        <f>(SUMIFS('CMIP5 OI fields'!$M:$M,'CMIP5 OI fields'!$D:$D,BE$1,'CMIP5 OI fields'!$A:$A,BE$2)*$P31)/1000</f>
        <v>0.11796480000000001</v>
      </c>
      <c r="BF31" s="248">
        <f>(SUMIFS('CMIP5 OI fields'!$M:$M,'CMIP5 OI fields'!$D:$D,BF$1,'CMIP5 OI fields'!$A:$A,BF$2)*$P31)/1000</f>
        <v>2.6542079999999997</v>
      </c>
      <c r="BG31" s="248">
        <f>(SUMIFS('CMIP5 OI fields'!$M:$M,'CMIP5 OI fields'!$D:$D,BG$1,'CMIP5 OI fields'!$A:$A,BG$2)*$P31)/1000</f>
        <v>2.0643839999999996</v>
      </c>
      <c r="BH31" s="248">
        <f>(SUMIFS('CMIP5 OI fields'!$M:$M,'CMIP5 OI fields'!$D:$D,BH$1,'CMIP5 OI fields'!$A:$A,BH$2)*$P31)/1000</f>
        <v>12.091392000000003</v>
      </c>
      <c r="BI31" s="248">
        <f>(SUMIFS('CMIP5 OI fields'!$M:$M,'CMIP5 OI fields'!$D:$D,BI$1,'CMIP5 OI fields'!$A:$A,BI$2)*$Q31)/1000</f>
        <v>0</v>
      </c>
      <c r="BJ31" s="246">
        <f t="shared" si="5"/>
        <v>103.65862224000007</v>
      </c>
      <c r="BK31" s="246">
        <f t="shared" si="5"/>
        <v>29.079252</v>
      </c>
      <c r="BL31" s="246">
        <f t="shared" si="5"/>
        <v>25.83834624</v>
      </c>
      <c r="BM31" s="246">
        <f t="shared" si="1"/>
        <v>132.73787424000008</v>
      </c>
      <c r="BN31" s="246">
        <f t="shared" si="2"/>
        <v>158.57622048000007</v>
      </c>
    </row>
    <row r="32" spans="1:66">
      <c r="A32" s="244" t="str">
        <f>'Experiment list - Runs'!A31</f>
        <v>DP</v>
      </c>
      <c r="B32" s="244" t="str">
        <f>'Experiment list - Runs'!B31</f>
        <v>core</v>
      </c>
      <c r="C32" s="244" t="str">
        <f>'Experiment list - Runs'!C31</f>
        <v>1.1</v>
      </c>
      <c r="D32" s="244">
        <f>'Experiment list - Runs'!D31</f>
        <v>30</v>
      </c>
      <c r="E32" s="245" t="str">
        <f>'Experiment list - Runs'!E31</f>
        <v>10 year initialized hindcasts &amp; predictions</v>
      </c>
      <c r="F32" s="245" t="str">
        <f>'Experiment list - Runs'!F31</f>
        <v>decadal-XXXX</v>
      </c>
      <c r="G32" s="244" t="str">
        <f>'Experiment list - Runs'!H31</f>
        <v>CVWG/Tribbia</v>
      </c>
      <c r="H32" s="244" t="str">
        <f>'Experiment list - Runs'!I31</f>
        <v>0.5x1CN</v>
      </c>
      <c r="I32" s="244" t="str">
        <f>'Experiment list - Runs'!J31</f>
        <v>ORNL</v>
      </c>
      <c r="J32" s="244">
        <f>'Experiment list - Runs'!K31</f>
        <v>2005</v>
      </c>
      <c r="K32" s="244">
        <f>'Experiment list - Runs'!L31</f>
        <v>2015</v>
      </c>
      <c r="L32" s="244" t="str">
        <f>'Experiment list - Runs'!M31</f>
        <v>0.5</v>
      </c>
      <c r="M32" s="244">
        <f>'Experiment list - Runs'!N31</f>
        <v>1</v>
      </c>
      <c r="N32" s="246">
        <f>'Experiment list - Runs'!O31</f>
        <v>10</v>
      </c>
      <c r="O32" s="247">
        <f>'Experiment list - Runs'!P31</f>
        <v>30</v>
      </c>
      <c r="P32" s="248">
        <f t="shared" si="3"/>
        <v>10</v>
      </c>
      <c r="Q32" s="248">
        <v>0</v>
      </c>
      <c r="R32" s="248">
        <v>0</v>
      </c>
      <c r="S32" s="248">
        <v>0</v>
      </c>
      <c r="T32" s="248">
        <f t="shared" si="4"/>
        <v>10</v>
      </c>
      <c r="U32" s="248">
        <v>0</v>
      </c>
      <c r="V32" s="248">
        <v>0</v>
      </c>
      <c r="W32" s="248">
        <v>0</v>
      </c>
      <c r="X32" s="248">
        <v>0</v>
      </c>
      <c r="Y32" s="248">
        <v>0</v>
      </c>
      <c r="Z32" s="248">
        <v>0</v>
      </c>
      <c r="AA32" s="248">
        <v>0</v>
      </c>
      <c r="AB32" s="248">
        <v>0</v>
      </c>
      <c r="AC32" s="248">
        <v>0</v>
      </c>
      <c r="AD32" s="248">
        <v>0</v>
      </c>
      <c r="AE32" s="248">
        <f>(SUMIFS('CMIP5 AL fields'!$N:$N,'CMIP5 AL fields'!$D:$D,AE$1,'CMIP5 AL fields'!$A:$A,AE$2)*$P32)/1000</f>
        <v>39.813120480000066</v>
      </c>
      <c r="AF32" s="248">
        <f>(SUMIFS('CMIP5 AL fields'!$N:$N,'CMIP5 AL fields'!$D:$D,AF$1,'CMIP5 AL fields'!$A:$A,AF$2)*$P32)/1000</f>
        <v>0.10616832000000001</v>
      </c>
      <c r="AG32" s="248">
        <f>(SUMIFS('CMIP5 AL fields'!$N:$N,'CMIP5 AL fields'!$D:$D,AG$1,'CMIP5 AL fields'!$A:$A,AG$2)*$P32)/1000</f>
        <v>3.6097228799999974</v>
      </c>
      <c r="AH32" s="248">
        <f>(SUMIFS('CMIP5 AL fields'!$N:$N,'CMIP5 AL fields'!$D:$D,AH$1,'CMIP5 AL fields'!$A:$A,AH$2)*$P32)/1000</f>
        <v>2.6542079999999988</v>
      </c>
      <c r="AI32" s="248">
        <f>(SUMIFS('CMIP5 AL fields'!$N:$N,'CMIP5 AL fields'!$D:$D,AI$1,'CMIP5 AL fields'!$A:$A,AI$2)*$P32)/1000</f>
        <v>1.0616832000000003</v>
      </c>
      <c r="AJ32" s="248">
        <f>(SUMIFS('CMIP5 AL fields'!$N:$N,'CMIP5 AL fields'!$D:$D,AJ$1,'CMIP5 AL fields'!$A:$A,AJ$2)*$P32)/1000</f>
        <v>0.42467328000000004</v>
      </c>
      <c r="AK32" s="248">
        <f>(SUMIFS('CMIP5 AL fields'!$N:$N,'CMIP5 AL fields'!$D:$D,AK$1,'CMIP5 AL fields'!$A:$A,AK$2)*$P32)/1000</f>
        <v>0.74317823999999999</v>
      </c>
      <c r="AL32" s="248">
        <f>(SUMIFS('CMIP5 AL fields'!$N:$N,'CMIP5 AL fields'!$D:$D,AL$1,'CMIP5 AL fields'!$A:$A,AL$2)*$P32)/1000</f>
        <v>0</v>
      </c>
      <c r="AM32" s="248">
        <f>(SUMIFS('CMIP5 AL fields'!$N:$N,'CMIP5 AL fields'!$D:$D,AM$1,'CMIP5 AL fields'!$A:$A,AM$2)*$P32)/1000</f>
        <v>0</v>
      </c>
      <c r="AN32" s="248">
        <f>((SUMIFS('CMIP5 AL fields'!$N:$N,'CMIP5 AL fields'!$D:$D,AN$1&amp;"2d",'CMIP5 AL fields'!$A:$A,AN$2)*$R32)/1000)+((SUMIFS('CMIP5 AL fields'!$N:$N,'CMIP5 AL fields'!$D:$D,AN$1&amp;"3d",'CMIP5 AL fields'!$A:$A,AN$2)*$S32)/1000)</f>
        <v>0</v>
      </c>
      <c r="AO32" s="248">
        <f>((SUMIFS('CMIP5 AL fields'!$N:$N,'CMIP5 AL fields'!$D:$D,AO$1&amp;"2d",'CMIP5 AL fields'!$A:$A,AO$2)*$R32)/1000)+((SUMIFS('CMIP5 AL fields'!$N:$N,'CMIP5 AL fields'!$D:$D,AO$1&amp;"3d",'CMIP5 AL fields'!$A:$A,AO$2)*$S32)/1000)</f>
        <v>0</v>
      </c>
      <c r="AP32" s="248">
        <f>((SUMIFS('CMIP5 AL fields'!$N:$N,'CMIP5 AL fields'!$D:$D,AP$1&amp;"2d",'CMIP5 AL fields'!$A:$A,AP$2)*$R32)/1000)+((SUMIFS('CMIP5 AL fields'!$N:$N,'CMIP5 AL fields'!$D:$D,AP$1&amp;"3d",'CMIP5 AL fields'!$A:$A,AP$2)*$S32)/1000)</f>
        <v>0</v>
      </c>
      <c r="AQ32" s="248">
        <f>((SUMIFS('CMIP5 AL fields'!$N:$N,'CMIP5 AL fields'!$D:$D,AQ$1&amp;"_ALLt",'CMIP5 AL fields'!$A:$A,AQ$2)*$T32)/1000)+((SUMIFS('CMIP5 AL fields'!$N:$N,'CMIP5 AL fields'!$D:$D,AQ$1&amp;"_subt",'CMIP5 AL fields'!$A:$A,AQ$2)*$U32)/1000)</f>
        <v>22.605004800000003</v>
      </c>
      <c r="AR32" s="248">
        <f>((SUMIFS('CMIP5 AL fields'!$N:$N,'CMIP5 AL fields'!$D:$D,AR$1&amp;"2d",'CMIP5 AL fields'!$A:$A,AR$2)*$AA32)/1000)+((SUMIFS('CMIP5 AL fields'!$N:$N,'CMIP5 AL fields'!$D:$D,AR$1&amp;"3d",'CMIP5 AL fields'!$A:$A,AR$2)*$AB32)/1000)</f>
        <v>0</v>
      </c>
      <c r="AS32" s="248">
        <f>(SUMIFS('CMIP5 AL fields'!$N:$N,'CMIP5 AL fields'!$D:$D,AS$1,'CMIP5 AL fields'!$A:$A,AS$2)*$V32)/1000</f>
        <v>0</v>
      </c>
      <c r="AT32" s="248">
        <f>(SUMIFS('CMIP5 AL fields'!$N:$N,'CMIP5 AL fields'!$D:$D,AT$1,'CMIP5 AL fields'!$A:$A,AT$2)*$W32)/1000</f>
        <v>0</v>
      </c>
      <c r="AU32" s="248">
        <f>(SUMIFS('CMIP5 AL fields'!$N:$N,'CMIP5 AL fields'!$D:$D,AU$1,'CMIP5 AL fields'!$A:$A,AU$2)*$X32)/1000</f>
        <v>0</v>
      </c>
      <c r="AV32" s="248">
        <f>(SUMIFS('CMIP5 AL fields'!$N:$N,'CMIP5 AL fields'!$D:$D,AV$1,'CMIP5 AL fields'!$A:$A,AV$2)*AC32)/1000</f>
        <v>0</v>
      </c>
      <c r="AW32" s="248">
        <f>(SUMIFS('CMIP5 AL fields'!$N:$N,'CMIP5 AL fields'!$D:$D,AW$1,'CMIP5 AL fields'!$A:$A,AW$2)*AD32)/1000</f>
        <v>0</v>
      </c>
      <c r="AX32" s="248">
        <f>(SUMIFS('CMIP5 AL fields'!$N:$N,'CMIP5 AL fields'!$D:$D,AX$1,'CMIP5 AL fields'!$A:$A,AX$2)*AD32)/1000</f>
        <v>0</v>
      </c>
      <c r="AY32" s="248">
        <v>0</v>
      </c>
      <c r="AZ32" s="248">
        <f>(SUMIFS('CMIP5 OI fields'!$M:$M,'CMIP5 OI fields'!$D:$D,AZ$1,'CMIP5 OI fields'!$A:$A,AZ$2)*$P32)/1000</f>
        <v>32.617270080000004</v>
      </c>
      <c r="BA32" s="248">
        <f>(SUMIFS('CMIP5 OI fields'!$M:$M,'CMIP5 OI fields'!$D:$D,BA$1,'CMIP5 OI fields'!$A:$A,BA$2)*$P32)/1000</f>
        <v>22.7681352</v>
      </c>
      <c r="BB32" s="248">
        <f>(SUMIFS('CMIP5 OI fields'!$M:$M,'CMIP5 OI fields'!$D:$D,BB$1,'CMIP5 OI fields'!$A:$A,BB$2)*$P32)/1000</f>
        <v>12.885811199999996</v>
      </c>
      <c r="BC32" s="248">
        <f>(SUMIFS('CMIP5 OI fields'!$M:$M,'CMIP5 OI fields'!$D:$D,BC$1,'CMIP5 OI fields'!$A:$A,BC$2)*$P32)/1000</f>
        <v>1.2976127999999998</v>
      </c>
      <c r="BD32" s="248">
        <f>(SUMIFS('CMIP5 OI fields'!$M:$M,'CMIP5 OI fields'!$D:$D,BD$1,'CMIP5 OI fields'!$A:$A,BD$2)*$P32)/1000</f>
        <v>1.0616832000000003</v>
      </c>
      <c r="BE32" s="248">
        <f>(SUMIFS('CMIP5 OI fields'!$M:$M,'CMIP5 OI fields'!$D:$D,BE$1,'CMIP5 OI fields'!$A:$A,BE$2)*$P32)/1000</f>
        <v>0.11796480000000001</v>
      </c>
      <c r="BF32" s="248">
        <f>(SUMIFS('CMIP5 OI fields'!$M:$M,'CMIP5 OI fields'!$D:$D,BF$1,'CMIP5 OI fields'!$A:$A,BF$2)*$P32)/1000</f>
        <v>2.6542079999999997</v>
      </c>
      <c r="BG32" s="248">
        <f>(SUMIFS('CMIP5 OI fields'!$M:$M,'CMIP5 OI fields'!$D:$D,BG$1,'CMIP5 OI fields'!$A:$A,BG$2)*$P32)/1000</f>
        <v>2.0643839999999996</v>
      </c>
      <c r="BH32" s="248">
        <f>(SUMIFS('CMIP5 OI fields'!$M:$M,'CMIP5 OI fields'!$D:$D,BH$1,'CMIP5 OI fields'!$A:$A,BH$2)*$P32)/1000</f>
        <v>12.091392000000003</v>
      </c>
      <c r="BI32" s="248">
        <f>(SUMIFS('CMIP5 OI fields'!$M:$M,'CMIP5 OI fields'!$D:$D,BI$1,'CMIP5 OI fields'!$A:$A,BI$2)*$Q32)/1000</f>
        <v>0</v>
      </c>
      <c r="BJ32" s="246">
        <f t="shared" si="5"/>
        <v>103.65862224000007</v>
      </c>
      <c r="BK32" s="246">
        <f t="shared" si="5"/>
        <v>29.079252</v>
      </c>
      <c r="BL32" s="246">
        <f t="shared" si="5"/>
        <v>25.83834624</v>
      </c>
      <c r="BM32" s="246">
        <f t="shared" si="1"/>
        <v>132.73787424000008</v>
      </c>
      <c r="BN32" s="246">
        <f t="shared" si="2"/>
        <v>158.57622048000007</v>
      </c>
    </row>
    <row r="33" spans="1:66">
      <c r="A33" s="244" t="str">
        <f>'Experiment list - Runs'!A32</f>
        <v>DP</v>
      </c>
      <c r="B33" s="244" t="str">
        <f>'Experiment list - Runs'!B32</f>
        <v>core</v>
      </c>
      <c r="C33" s="244" t="str">
        <f>'Experiment list - Runs'!C32</f>
        <v>1.2</v>
      </c>
      <c r="D33" s="244">
        <f>'Experiment list - Runs'!D32</f>
        <v>1</v>
      </c>
      <c r="E33" s="245" t="str">
        <f>'Experiment list - Runs'!E32</f>
        <v>30 year initialized hindcasts &amp; predictions</v>
      </c>
      <c r="F33" s="245" t="str">
        <f>'Experiment list - Runs'!F32</f>
        <v>decadal-XXXX</v>
      </c>
      <c r="G33" s="244" t="str">
        <f>'Experiment list - Runs'!H32</f>
        <v>CVWG/Tribbia</v>
      </c>
      <c r="H33" s="244" t="str">
        <f>'Experiment list - Runs'!I32</f>
        <v>0.5x1CN</v>
      </c>
      <c r="I33" s="244" t="str">
        <f>'Experiment list - Runs'!J32</f>
        <v>ORNL</v>
      </c>
      <c r="J33" s="244">
        <f>'Experiment list - Runs'!K32</f>
        <v>1960</v>
      </c>
      <c r="K33" s="244">
        <f>'Experiment list - Runs'!L32</f>
        <v>1990</v>
      </c>
      <c r="L33" s="244" t="str">
        <f>'Experiment list - Runs'!M32</f>
        <v>0.5</v>
      </c>
      <c r="M33" s="244">
        <f>'Experiment list - Runs'!N32</f>
        <v>1</v>
      </c>
      <c r="N33" s="246">
        <f>'Experiment list - Runs'!O32</f>
        <v>30</v>
      </c>
      <c r="O33" s="247">
        <f>'Experiment list - Runs'!P32</f>
        <v>31</v>
      </c>
      <c r="P33" s="248">
        <f t="shared" si="3"/>
        <v>30</v>
      </c>
      <c r="Q33" s="248">
        <v>0</v>
      </c>
      <c r="R33" s="248">
        <v>0</v>
      </c>
      <c r="S33" s="248">
        <v>0</v>
      </c>
      <c r="T33" s="248">
        <f t="shared" si="4"/>
        <v>30</v>
      </c>
      <c r="U33" s="248">
        <f>$N33</f>
        <v>30</v>
      </c>
      <c r="V33" s="248">
        <f>($K33-$J33)</f>
        <v>30</v>
      </c>
      <c r="W33" s="248">
        <f>($K33-$J33)</f>
        <v>30</v>
      </c>
      <c r="X33" s="248">
        <f>($K33-$J33)</f>
        <v>30</v>
      </c>
      <c r="Y33" s="248">
        <v>0</v>
      </c>
      <c r="Z33" s="248">
        <v>0</v>
      </c>
      <c r="AA33" s="248">
        <v>0</v>
      </c>
      <c r="AB33" s="248">
        <v>0</v>
      </c>
      <c r="AC33" s="248">
        <v>0</v>
      </c>
      <c r="AD33" s="248">
        <v>0</v>
      </c>
      <c r="AE33" s="248">
        <f>(SUMIFS('CMIP5 AL fields'!$N:$N,'CMIP5 AL fields'!$D:$D,AE$1,'CMIP5 AL fields'!$A:$A,AE$2)*$P33)/1000</f>
        <v>119.4393614400002</v>
      </c>
      <c r="AF33" s="248">
        <f>(SUMIFS('CMIP5 AL fields'!$N:$N,'CMIP5 AL fields'!$D:$D,AF$1,'CMIP5 AL fields'!$A:$A,AF$2)*$P33)/1000</f>
        <v>0.31850496000000006</v>
      </c>
      <c r="AG33" s="248">
        <f>(SUMIFS('CMIP5 AL fields'!$N:$N,'CMIP5 AL fields'!$D:$D,AG$1,'CMIP5 AL fields'!$A:$A,AG$2)*$P33)/1000</f>
        <v>10.829168639999992</v>
      </c>
      <c r="AH33" s="248">
        <f>(SUMIFS('CMIP5 AL fields'!$N:$N,'CMIP5 AL fields'!$D:$D,AH$1,'CMIP5 AL fields'!$A:$A,AH$2)*$P33)/1000</f>
        <v>7.9626239999999964</v>
      </c>
      <c r="AI33" s="248">
        <f>(SUMIFS('CMIP5 AL fields'!$N:$N,'CMIP5 AL fields'!$D:$D,AI$1,'CMIP5 AL fields'!$A:$A,AI$2)*$P33)/1000</f>
        <v>3.1850496000000001</v>
      </c>
      <c r="AJ33" s="248">
        <f>(SUMIFS('CMIP5 AL fields'!$N:$N,'CMIP5 AL fields'!$D:$D,AJ$1,'CMIP5 AL fields'!$A:$A,AJ$2)*$P33)/1000</f>
        <v>1.2740198400000002</v>
      </c>
      <c r="AK33" s="248">
        <f>(SUMIFS('CMIP5 AL fields'!$N:$N,'CMIP5 AL fields'!$D:$D,AK$1,'CMIP5 AL fields'!$A:$A,AK$2)*$P33)/1000</f>
        <v>2.2295347200000002</v>
      </c>
      <c r="AL33" s="248">
        <f>(SUMIFS('CMIP5 AL fields'!$N:$N,'CMIP5 AL fields'!$D:$D,AL$1,'CMIP5 AL fields'!$A:$A,AL$2)*$P33)/1000</f>
        <v>0</v>
      </c>
      <c r="AM33" s="248">
        <f>(SUMIFS('CMIP5 AL fields'!$N:$N,'CMIP5 AL fields'!$D:$D,AM$1,'CMIP5 AL fields'!$A:$A,AM$2)*$P33)/1000</f>
        <v>0</v>
      </c>
      <c r="AN33" s="248">
        <f>((SUMIFS('CMIP5 AL fields'!$N:$N,'CMIP5 AL fields'!$D:$D,AN$1&amp;"2d",'CMIP5 AL fields'!$A:$A,AN$2)*$R33)/1000)+((SUMIFS('CMIP5 AL fields'!$N:$N,'CMIP5 AL fields'!$D:$D,AN$1&amp;"3d",'CMIP5 AL fields'!$A:$A,AN$2)*$S33)/1000)</f>
        <v>0</v>
      </c>
      <c r="AO33" s="248">
        <f>((SUMIFS('CMIP5 AL fields'!$N:$N,'CMIP5 AL fields'!$D:$D,AO$1&amp;"2d",'CMIP5 AL fields'!$A:$A,AO$2)*$R33)/1000)+((SUMIFS('CMIP5 AL fields'!$N:$N,'CMIP5 AL fields'!$D:$D,AO$1&amp;"3d",'CMIP5 AL fields'!$A:$A,AO$2)*$S33)/1000)</f>
        <v>0</v>
      </c>
      <c r="AP33" s="248">
        <f>((SUMIFS('CMIP5 AL fields'!$N:$N,'CMIP5 AL fields'!$D:$D,AP$1&amp;"2d",'CMIP5 AL fields'!$A:$A,AP$2)*$R33)/1000)+((SUMIFS('CMIP5 AL fields'!$N:$N,'CMIP5 AL fields'!$D:$D,AP$1&amp;"3d",'CMIP5 AL fields'!$A:$A,AP$2)*$S33)/1000)</f>
        <v>0</v>
      </c>
      <c r="AQ33" s="248">
        <f>((SUMIFS('CMIP5 AL fields'!$N:$N,'CMIP5 AL fields'!$D:$D,AQ$1&amp;"_ALLt",'CMIP5 AL fields'!$A:$A,AQ$2)*$T33)/1000)+((SUMIFS('CMIP5 AL fields'!$N:$N,'CMIP5 AL fields'!$D:$D,AQ$1&amp;"_subt",'CMIP5 AL fields'!$A:$A,AQ$2)*$U33)/1000)</f>
        <v>620.02298879999967</v>
      </c>
      <c r="AR33" s="248">
        <f>((SUMIFS('CMIP5 AL fields'!$N:$N,'CMIP5 AL fields'!$D:$D,AR$1&amp;"2d",'CMIP5 AL fields'!$A:$A,AR$2)*$AA33)/1000)+((SUMIFS('CMIP5 AL fields'!$N:$N,'CMIP5 AL fields'!$D:$D,AR$1&amp;"3d",'CMIP5 AL fields'!$A:$A,AR$2)*$AB33)/1000)</f>
        <v>0</v>
      </c>
      <c r="AS33" s="248">
        <f>(SUMIFS('CMIP5 AL fields'!$N:$N,'CMIP5 AL fields'!$D:$D,AS$1,'CMIP5 AL fields'!$A:$A,AS$2)*$V33)/1000</f>
        <v>4998.9353471999993</v>
      </c>
      <c r="AT33" s="248">
        <f>(SUMIFS('CMIP5 AL fields'!$N:$N,'CMIP5 AL fields'!$D:$D,AT$1,'CMIP5 AL fields'!$A:$A,AT$2)*$W33)/1000</f>
        <v>387.51436799999999</v>
      </c>
      <c r="AU33" s="248">
        <f>(SUMIFS('CMIP5 AL fields'!$N:$N,'CMIP5 AL fields'!$D:$D,AU$1,'CMIP5 AL fields'!$A:$A,AU$2)*$X33)/1000</f>
        <v>1705.0632192000003</v>
      </c>
      <c r="AV33" s="248">
        <f>(SUMIFS('CMIP5 AL fields'!$N:$N,'CMIP5 AL fields'!$D:$D,AV$1,'CMIP5 AL fields'!$A:$A,AV$2)*AC33)/1000</f>
        <v>0</v>
      </c>
      <c r="AW33" s="248">
        <f>(SUMIFS('CMIP5 AL fields'!$N:$N,'CMIP5 AL fields'!$D:$D,AW$1,'CMIP5 AL fields'!$A:$A,AW$2)*AD33)/1000</f>
        <v>0</v>
      </c>
      <c r="AX33" s="248">
        <f>(SUMIFS('CMIP5 AL fields'!$N:$N,'CMIP5 AL fields'!$D:$D,AX$1,'CMIP5 AL fields'!$A:$A,AX$2)*AD33)/1000</f>
        <v>0</v>
      </c>
      <c r="AY33" s="248">
        <v>0</v>
      </c>
      <c r="AZ33" s="248">
        <f>(SUMIFS('CMIP5 OI fields'!$M:$M,'CMIP5 OI fields'!$D:$D,AZ$1,'CMIP5 OI fields'!$A:$A,AZ$2)*$P33)/1000</f>
        <v>97.851810240000006</v>
      </c>
      <c r="BA33" s="248">
        <f>(SUMIFS('CMIP5 OI fields'!$M:$M,'CMIP5 OI fields'!$D:$D,BA$1,'CMIP5 OI fields'!$A:$A,BA$2)*$P33)/1000</f>
        <v>68.304405599999996</v>
      </c>
      <c r="BB33" s="248">
        <f>(SUMIFS('CMIP5 OI fields'!$M:$M,'CMIP5 OI fields'!$D:$D,BB$1,'CMIP5 OI fields'!$A:$A,BB$2)*$P33)/1000</f>
        <v>38.65743359999999</v>
      </c>
      <c r="BC33" s="248">
        <f>(SUMIFS('CMIP5 OI fields'!$M:$M,'CMIP5 OI fields'!$D:$D,BC$1,'CMIP5 OI fields'!$A:$A,BC$2)*$P33)/1000</f>
        <v>3.8928384</v>
      </c>
      <c r="BD33" s="248">
        <f>(SUMIFS('CMIP5 OI fields'!$M:$M,'CMIP5 OI fields'!$D:$D,BD$1,'CMIP5 OI fields'!$A:$A,BD$2)*$P33)/1000</f>
        <v>3.1850496000000001</v>
      </c>
      <c r="BE33" s="248">
        <f>(SUMIFS('CMIP5 OI fields'!$M:$M,'CMIP5 OI fields'!$D:$D,BE$1,'CMIP5 OI fields'!$A:$A,BE$2)*$P33)/1000</f>
        <v>0.3538944</v>
      </c>
      <c r="BF33" s="248">
        <f>(SUMIFS('CMIP5 OI fields'!$M:$M,'CMIP5 OI fields'!$D:$D,BF$1,'CMIP5 OI fields'!$A:$A,BF$2)*$P33)/1000</f>
        <v>7.9626239999999999</v>
      </c>
      <c r="BG33" s="248">
        <f>(SUMIFS('CMIP5 OI fields'!$M:$M,'CMIP5 OI fields'!$D:$D,BG$1,'CMIP5 OI fields'!$A:$A,BG$2)*$P33)/1000</f>
        <v>6.1931519999999995</v>
      </c>
      <c r="BH33" s="248">
        <f>(SUMIFS('CMIP5 OI fields'!$M:$M,'CMIP5 OI fields'!$D:$D,BH$1,'CMIP5 OI fields'!$A:$A,BH$2)*$P33)/1000</f>
        <v>36.274176000000004</v>
      </c>
      <c r="BI33" s="248">
        <f>(SUMIFS('CMIP5 OI fields'!$M:$M,'CMIP5 OI fields'!$D:$D,BI$1,'CMIP5 OI fields'!$A:$A,BI$2)*$Q33)/1000</f>
        <v>0</v>
      </c>
      <c r="BJ33" s="246">
        <f t="shared" si="5"/>
        <v>7954.6967755199994</v>
      </c>
      <c r="BK33" s="246">
        <f t="shared" si="5"/>
        <v>87.23775599999999</v>
      </c>
      <c r="BL33" s="246">
        <f t="shared" si="5"/>
        <v>77.515038720000007</v>
      </c>
      <c r="BM33" s="246">
        <f t="shared" si="1"/>
        <v>8041.9345315199989</v>
      </c>
      <c r="BN33" s="246">
        <f t="shared" si="2"/>
        <v>8119.449570239999</v>
      </c>
    </row>
    <row r="34" spans="1:66">
      <c r="A34" s="244" t="str">
        <f>'Experiment list - Runs'!A33</f>
        <v>DP</v>
      </c>
      <c r="B34" s="244" t="str">
        <f>'Experiment list - Runs'!B33</f>
        <v>core</v>
      </c>
      <c r="C34" s="244" t="str">
        <f>'Experiment list - Runs'!C33</f>
        <v>1.2</v>
      </c>
      <c r="D34" s="244">
        <f>'Experiment list - Runs'!D33</f>
        <v>2</v>
      </c>
      <c r="E34" s="245" t="str">
        <f>'Experiment list - Runs'!E33</f>
        <v>30 year initialized hindcasts &amp; predictions</v>
      </c>
      <c r="F34" s="245" t="str">
        <f>'Experiment list - Runs'!F33</f>
        <v>decadal-XXXX</v>
      </c>
      <c r="G34" s="244" t="str">
        <f>'Experiment list - Runs'!H33</f>
        <v>CVWG/Tribbia</v>
      </c>
      <c r="H34" s="244" t="str">
        <f>'Experiment list - Runs'!I33</f>
        <v>0.5x1CN</v>
      </c>
      <c r="I34" s="244" t="str">
        <f>'Experiment list - Runs'!J33</f>
        <v>ORNL</v>
      </c>
      <c r="J34" s="244">
        <f>'Experiment list - Runs'!K33</f>
        <v>1960</v>
      </c>
      <c r="K34" s="244">
        <f>'Experiment list - Runs'!L33</f>
        <v>1990</v>
      </c>
      <c r="L34" s="244" t="str">
        <f>'Experiment list - Runs'!M33</f>
        <v>0.5</v>
      </c>
      <c r="M34" s="244">
        <f>'Experiment list - Runs'!N33</f>
        <v>1</v>
      </c>
      <c r="N34" s="246">
        <f>'Experiment list - Runs'!O33</f>
        <v>30</v>
      </c>
      <c r="O34" s="247">
        <f>'Experiment list - Runs'!P33</f>
        <v>32</v>
      </c>
      <c r="P34" s="248">
        <f t="shared" si="3"/>
        <v>30</v>
      </c>
      <c r="Q34" s="248">
        <v>0</v>
      </c>
      <c r="R34" s="248">
        <v>0</v>
      </c>
      <c r="S34" s="248">
        <v>0</v>
      </c>
      <c r="T34" s="248">
        <f t="shared" si="4"/>
        <v>30</v>
      </c>
      <c r="U34" s="248">
        <v>0</v>
      </c>
      <c r="V34" s="248">
        <v>0</v>
      </c>
      <c r="W34" s="248">
        <v>0</v>
      </c>
      <c r="X34" s="248">
        <v>0</v>
      </c>
      <c r="Y34" s="248">
        <v>0</v>
      </c>
      <c r="Z34" s="248">
        <v>0</v>
      </c>
      <c r="AA34" s="248">
        <v>0</v>
      </c>
      <c r="AB34" s="248">
        <v>0</v>
      </c>
      <c r="AC34" s="248">
        <v>0</v>
      </c>
      <c r="AD34" s="248">
        <v>0</v>
      </c>
      <c r="AE34" s="248">
        <f>(SUMIFS('CMIP5 AL fields'!$N:$N,'CMIP5 AL fields'!$D:$D,AE$1,'CMIP5 AL fields'!$A:$A,AE$2)*$P34)/1000</f>
        <v>119.4393614400002</v>
      </c>
      <c r="AF34" s="248">
        <f>(SUMIFS('CMIP5 AL fields'!$N:$N,'CMIP5 AL fields'!$D:$D,AF$1,'CMIP5 AL fields'!$A:$A,AF$2)*$P34)/1000</f>
        <v>0.31850496000000006</v>
      </c>
      <c r="AG34" s="248">
        <f>(SUMIFS('CMIP5 AL fields'!$N:$N,'CMIP5 AL fields'!$D:$D,AG$1,'CMIP5 AL fields'!$A:$A,AG$2)*$P34)/1000</f>
        <v>10.829168639999992</v>
      </c>
      <c r="AH34" s="248">
        <f>(SUMIFS('CMIP5 AL fields'!$N:$N,'CMIP5 AL fields'!$D:$D,AH$1,'CMIP5 AL fields'!$A:$A,AH$2)*$P34)/1000</f>
        <v>7.9626239999999964</v>
      </c>
      <c r="AI34" s="248">
        <f>(SUMIFS('CMIP5 AL fields'!$N:$N,'CMIP5 AL fields'!$D:$D,AI$1,'CMIP5 AL fields'!$A:$A,AI$2)*$P34)/1000</f>
        <v>3.1850496000000001</v>
      </c>
      <c r="AJ34" s="248">
        <f>(SUMIFS('CMIP5 AL fields'!$N:$N,'CMIP5 AL fields'!$D:$D,AJ$1,'CMIP5 AL fields'!$A:$A,AJ$2)*$P34)/1000</f>
        <v>1.2740198400000002</v>
      </c>
      <c r="AK34" s="248">
        <f>(SUMIFS('CMIP5 AL fields'!$N:$N,'CMIP5 AL fields'!$D:$D,AK$1,'CMIP5 AL fields'!$A:$A,AK$2)*$P34)/1000</f>
        <v>2.2295347200000002</v>
      </c>
      <c r="AL34" s="248">
        <f>(SUMIFS('CMIP5 AL fields'!$N:$N,'CMIP5 AL fields'!$D:$D,AL$1,'CMIP5 AL fields'!$A:$A,AL$2)*$P34)/1000</f>
        <v>0</v>
      </c>
      <c r="AM34" s="248">
        <f>(SUMIFS('CMIP5 AL fields'!$N:$N,'CMIP5 AL fields'!$D:$D,AM$1,'CMIP5 AL fields'!$A:$A,AM$2)*$P34)/1000</f>
        <v>0</v>
      </c>
      <c r="AN34" s="248">
        <f>((SUMIFS('CMIP5 AL fields'!$N:$N,'CMIP5 AL fields'!$D:$D,AN$1&amp;"2d",'CMIP5 AL fields'!$A:$A,AN$2)*$R34)/1000)+((SUMIFS('CMIP5 AL fields'!$N:$N,'CMIP5 AL fields'!$D:$D,AN$1&amp;"3d",'CMIP5 AL fields'!$A:$A,AN$2)*$S34)/1000)</f>
        <v>0</v>
      </c>
      <c r="AO34" s="248">
        <f>((SUMIFS('CMIP5 AL fields'!$N:$N,'CMIP5 AL fields'!$D:$D,AO$1&amp;"2d",'CMIP5 AL fields'!$A:$A,AO$2)*$R34)/1000)+((SUMIFS('CMIP5 AL fields'!$N:$N,'CMIP5 AL fields'!$D:$D,AO$1&amp;"3d",'CMIP5 AL fields'!$A:$A,AO$2)*$S34)/1000)</f>
        <v>0</v>
      </c>
      <c r="AP34" s="248">
        <f>((SUMIFS('CMIP5 AL fields'!$N:$N,'CMIP5 AL fields'!$D:$D,AP$1&amp;"2d",'CMIP5 AL fields'!$A:$A,AP$2)*$R34)/1000)+((SUMIFS('CMIP5 AL fields'!$N:$N,'CMIP5 AL fields'!$D:$D,AP$1&amp;"3d",'CMIP5 AL fields'!$A:$A,AP$2)*$S34)/1000)</f>
        <v>0</v>
      </c>
      <c r="AQ34" s="248">
        <f>((SUMIFS('CMIP5 AL fields'!$N:$N,'CMIP5 AL fields'!$D:$D,AQ$1&amp;"_ALLt",'CMIP5 AL fields'!$A:$A,AQ$2)*$T34)/1000)+((SUMIFS('CMIP5 AL fields'!$N:$N,'CMIP5 AL fields'!$D:$D,AQ$1&amp;"_subt",'CMIP5 AL fields'!$A:$A,AQ$2)*$U34)/1000)</f>
        <v>67.815014399999995</v>
      </c>
      <c r="AR34" s="248">
        <f>((SUMIFS('CMIP5 AL fields'!$N:$N,'CMIP5 AL fields'!$D:$D,AR$1&amp;"2d",'CMIP5 AL fields'!$A:$A,AR$2)*$AA34)/1000)+((SUMIFS('CMIP5 AL fields'!$N:$N,'CMIP5 AL fields'!$D:$D,AR$1&amp;"3d",'CMIP5 AL fields'!$A:$A,AR$2)*$AB34)/1000)</f>
        <v>0</v>
      </c>
      <c r="AS34" s="248">
        <f>(SUMIFS('CMIP5 AL fields'!$N:$N,'CMIP5 AL fields'!$D:$D,AS$1,'CMIP5 AL fields'!$A:$A,AS$2)*$V34)/1000</f>
        <v>0</v>
      </c>
      <c r="AT34" s="248">
        <f>(SUMIFS('CMIP5 AL fields'!$N:$N,'CMIP5 AL fields'!$D:$D,AT$1,'CMIP5 AL fields'!$A:$A,AT$2)*$W34)/1000</f>
        <v>0</v>
      </c>
      <c r="AU34" s="248">
        <f>(SUMIFS('CMIP5 AL fields'!$N:$N,'CMIP5 AL fields'!$D:$D,AU$1,'CMIP5 AL fields'!$A:$A,AU$2)*$X34)/1000</f>
        <v>0</v>
      </c>
      <c r="AV34" s="248">
        <f>(SUMIFS('CMIP5 AL fields'!$N:$N,'CMIP5 AL fields'!$D:$D,AV$1,'CMIP5 AL fields'!$A:$A,AV$2)*AC34)/1000</f>
        <v>0</v>
      </c>
      <c r="AW34" s="248">
        <f>(SUMIFS('CMIP5 AL fields'!$N:$N,'CMIP5 AL fields'!$D:$D,AW$1,'CMIP5 AL fields'!$A:$A,AW$2)*AD34)/1000</f>
        <v>0</v>
      </c>
      <c r="AX34" s="248">
        <f>(SUMIFS('CMIP5 AL fields'!$N:$N,'CMIP5 AL fields'!$D:$D,AX$1,'CMIP5 AL fields'!$A:$A,AX$2)*AD34)/1000</f>
        <v>0</v>
      </c>
      <c r="AY34" s="248">
        <v>0</v>
      </c>
      <c r="AZ34" s="248">
        <f>(SUMIFS('CMIP5 OI fields'!$M:$M,'CMIP5 OI fields'!$D:$D,AZ$1,'CMIP5 OI fields'!$A:$A,AZ$2)*$P34)/1000</f>
        <v>97.851810240000006</v>
      </c>
      <c r="BA34" s="248">
        <f>(SUMIFS('CMIP5 OI fields'!$M:$M,'CMIP5 OI fields'!$D:$D,BA$1,'CMIP5 OI fields'!$A:$A,BA$2)*$P34)/1000</f>
        <v>68.304405599999996</v>
      </c>
      <c r="BB34" s="248">
        <f>(SUMIFS('CMIP5 OI fields'!$M:$M,'CMIP5 OI fields'!$D:$D,BB$1,'CMIP5 OI fields'!$A:$A,BB$2)*$P34)/1000</f>
        <v>38.65743359999999</v>
      </c>
      <c r="BC34" s="248">
        <f>(SUMIFS('CMIP5 OI fields'!$M:$M,'CMIP5 OI fields'!$D:$D,BC$1,'CMIP5 OI fields'!$A:$A,BC$2)*$P34)/1000</f>
        <v>3.8928384</v>
      </c>
      <c r="BD34" s="248">
        <f>(SUMIFS('CMIP5 OI fields'!$M:$M,'CMIP5 OI fields'!$D:$D,BD$1,'CMIP5 OI fields'!$A:$A,BD$2)*$P34)/1000</f>
        <v>3.1850496000000001</v>
      </c>
      <c r="BE34" s="248">
        <f>(SUMIFS('CMIP5 OI fields'!$M:$M,'CMIP5 OI fields'!$D:$D,BE$1,'CMIP5 OI fields'!$A:$A,BE$2)*$P34)/1000</f>
        <v>0.3538944</v>
      </c>
      <c r="BF34" s="248">
        <f>(SUMIFS('CMIP5 OI fields'!$M:$M,'CMIP5 OI fields'!$D:$D,BF$1,'CMIP5 OI fields'!$A:$A,BF$2)*$P34)/1000</f>
        <v>7.9626239999999999</v>
      </c>
      <c r="BG34" s="248">
        <f>(SUMIFS('CMIP5 OI fields'!$M:$M,'CMIP5 OI fields'!$D:$D,BG$1,'CMIP5 OI fields'!$A:$A,BG$2)*$P34)/1000</f>
        <v>6.1931519999999995</v>
      </c>
      <c r="BH34" s="248">
        <f>(SUMIFS('CMIP5 OI fields'!$M:$M,'CMIP5 OI fields'!$D:$D,BH$1,'CMIP5 OI fields'!$A:$A,BH$2)*$P34)/1000</f>
        <v>36.274176000000004</v>
      </c>
      <c r="BI34" s="248">
        <f>(SUMIFS('CMIP5 OI fields'!$M:$M,'CMIP5 OI fields'!$D:$D,BI$1,'CMIP5 OI fields'!$A:$A,BI$2)*$Q34)/1000</f>
        <v>0</v>
      </c>
      <c r="BJ34" s="246">
        <f t="shared" si="5"/>
        <v>310.97586672000023</v>
      </c>
      <c r="BK34" s="246">
        <f t="shared" si="5"/>
        <v>87.23775599999999</v>
      </c>
      <c r="BL34" s="246">
        <f t="shared" si="5"/>
        <v>77.515038720000007</v>
      </c>
      <c r="BM34" s="246">
        <f t="shared" si="1"/>
        <v>398.21362272000022</v>
      </c>
      <c r="BN34" s="246">
        <f t="shared" si="2"/>
        <v>475.72866144000022</v>
      </c>
    </row>
    <row r="35" spans="1:66">
      <c r="A35" s="244" t="str">
        <f>'Experiment list - Runs'!A34</f>
        <v>DP</v>
      </c>
      <c r="B35" s="244" t="str">
        <f>'Experiment list - Runs'!B34</f>
        <v>core</v>
      </c>
      <c r="C35" s="244" t="str">
        <f>'Experiment list - Runs'!C34</f>
        <v>1.2</v>
      </c>
      <c r="D35" s="244">
        <f>'Experiment list - Runs'!D34</f>
        <v>3</v>
      </c>
      <c r="E35" s="245" t="str">
        <f>'Experiment list - Runs'!E34</f>
        <v>30 year initialized hindcasts &amp; predictions</v>
      </c>
      <c r="F35" s="245" t="str">
        <f>'Experiment list - Runs'!F34</f>
        <v>decadal-XXXX</v>
      </c>
      <c r="G35" s="244" t="str">
        <f>'Experiment list - Runs'!H34</f>
        <v>CVWG/Tribbia</v>
      </c>
      <c r="H35" s="244" t="str">
        <f>'Experiment list - Runs'!I34</f>
        <v>0.5x1CN</v>
      </c>
      <c r="I35" s="244" t="str">
        <f>'Experiment list - Runs'!J34</f>
        <v>ORNL</v>
      </c>
      <c r="J35" s="244">
        <f>'Experiment list - Runs'!K34</f>
        <v>1960</v>
      </c>
      <c r="K35" s="244">
        <f>'Experiment list - Runs'!L34</f>
        <v>1990</v>
      </c>
      <c r="L35" s="244" t="str">
        <f>'Experiment list - Runs'!M34</f>
        <v>0.5</v>
      </c>
      <c r="M35" s="244">
        <f>'Experiment list - Runs'!N34</f>
        <v>1</v>
      </c>
      <c r="N35" s="246">
        <f>'Experiment list - Runs'!O34</f>
        <v>30</v>
      </c>
      <c r="O35" s="247">
        <f>'Experiment list - Runs'!P34</f>
        <v>33</v>
      </c>
      <c r="P35" s="248">
        <f t="shared" si="3"/>
        <v>30</v>
      </c>
      <c r="Q35" s="248">
        <v>0</v>
      </c>
      <c r="R35" s="248">
        <v>0</v>
      </c>
      <c r="S35" s="248">
        <v>0</v>
      </c>
      <c r="T35" s="248">
        <f t="shared" si="4"/>
        <v>30</v>
      </c>
      <c r="U35" s="248">
        <v>0</v>
      </c>
      <c r="V35" s="248">
        <v>0</v>
      </c>
      <c r="W35" s="248">
        <v>0</v>
      </c>
      <c r="X35" s="248">
        <v>0</v>
      </c>
      <c r="Y35" s="248">
        <v>0</v>
      </c>
      <c r="Z35" s="248">
        <v>0</v>
      </c>
      <c r="AA35" s="248">
        <v>0</v>
      </c>
      <c r="AB35" s="248">
        <v>0</v>
      </c>
      <c r="AC35" s="248">
        <v>0</v>
      </c>
      <c r="AD35" s="248">
        <v>0</v>
      </c>
      <c r="AE35" s="248">
        <f>(SUMIFS('CMIP5 AL fields'!$N:$N,'CMIP5 AL fields'!$D:$D,AE$1,'CMIP5 AL fields'!$A:$A,AE$2)*$P35)/1000</f>
        <v>119.4393614400002</v>
      </c>
      <c r="AF35" s="248">
        <f>(SUMIFS('CMIP5 AL fields'!$N:$N,'CMIP5 AL fields'!$D:$D,AF$1,'CMIP5 AL fields'!$A:$A,AF$2)*$P35)/1000</f>
        <v>0.31850496000000006</v>
      </c>
      <c r="AG35" s="248">
        <f>(SUMIFS('CMIP5 AL fields'!$N:$N,'CMIP5 AL fields'!$D:$D,AG$1,'CMIP5 AL fields'!$A:$A,AG$2)*$P35)/1000</f>
        <v>10.829168639999992</v>
      </c>
      <c r="AH35" s="248">
        <f>(SUMIFS('CMIP5 AL fields'!$N:$N,'CMIP5 AL fields'!$D:$D,AH$1,'CMIP5 AL fields'!$A:$A,AH$2)*$P35)/1000</f>
        <v>7.9626239999999964</v>
      </c>
      <c r="AI35" s="248">
        <f>(SUMIFS('CMIP5 AL fields'!$N:$N,'CMIP5 AL fields'!$D:$D,AI$1,'CMIP5 AL fields'!$A:$A,AI$2)*$P35)/1000</f>
        <v>3.1850496000000001</v>
      </c>
      <c r="AJ35" s="248">
        <f>(SUMIFS('CMIP5 AL fields'!$N:$N,'CMIP5 AL fields'!$D:$D,AJ$1,'CMIP5 AL fields'!$A:$A,AJ$2)*$P35)/1000</f>
        <v>1.2740198400000002</v>
      </c>
      <c r="AK35" s="248">
        <f>(SUMIFS('CMIP5 AL fields'!$N:$N,'CMIP5 AL fields'!$D:$D,AK$1,'CMIP5 AL fields'!$A:$A,AK$2)*$P35)/1000</f>
        <v>2.2295347200000002</v>
      </c>
      <c r="AL35" s="248">
        <f>(SUMIFS('CMIP5 AL fields'!$N:$N,'CMIP5 AL fields'!$D:$D,AL$1,'CMIP5 AL fields'!$A:$A,AL$2)*$P35)/1000</f>
        <v>0</v>
      </c>
      <c r="AM35" s="248">
        <f>(SUMIFS('CMIP5 AL fields'!$N:$N,'CMIP5 AL fields'!$D:$D,AM$1,'CMIP5 AL fields'!$A:$A,AM$2)*$P35)/1000</f>
        <v>0</v>
      </c>
      <c r="AN35" s="248">
        <f>((SUMIFS('CMIP5 AL fields'!$N:$N,'CMIP5 AL fields'!$D:$D,AN$1&amp;"2d",'CMIP5 AL fields'!$A:$A,AN$2)*$R35)/1000)+((SUMIFS('CMIP5 AL fields'!$N:$N,'CMIP5 AL fields'!$D:$D,AN$1&amp;"3d",'CMIP5 AL fields'!$A:$A,AN$2)*$S35)/1000)</f>
        <v>0</v>
      </c>
      <c r="AO35" s="248">
        <f>((SUMIFS('CMIP5 AL fields'!$N:$N,'CMIP5 AL fields'!$D:$D,AO$1&amp;"2d",'CMIP5 AL fields'!$A:$A,AO$2)*$R35)/1000)+((SUMIFS('CMIP5 AL fields'!$N:$N,'CMIP5 AL fields'!$D:$D,AO$1&amp;"3d",'CMIP5 AL fields'!$A:$A,AO$2)*$S35)/1000)</f>
        <v>0</v>
      </c>
      <c r="AP35" s="248">
        <f>((SUMIFS('CMIP5 AL fields'!$N:$N,'CMIP5 AL fields'!$D:$D,AP$1&amp;"2d",'CMIP5 AL fields'!$A:$A,AP$2)*$R35)/1000)+((SUMIFS('CMIP5 AL fields'!$N:$N,'CMIP5 AL fields'!$D:$D,AP$1&amp;"3d",'CMIP5 AL fields'!$A:$A,AP$2)*$S35)/1000)</f>
        <v>0</v>
      </c>
      <c r="AQ35" s="248">
        <f>((SUMIFS('CMIP5 AL fields'!$N:$N,'CMIP5 AL fields'!$D:$D,AQ$1&amp;"_ALLt",'CMIP5 AL fields'!$A:$A,AQ$2)*$T35)/1000)+((SUMIFS('CMIP5 AL fields'!$N:$N,'CMIP5 AL fields'!$D:$D,AQ$1&amp;"_subt",'CMIP5 AL fields'!$A:$A,AQ$2)*$U35)/1000)</f>
        <v>67.815014399999995</v>
      </c>
      <c r="AR35" s="248">
        <f>((SUMIFS('CMIP5 AL fields'!$N:$N,'CMIP5 AL fields'!$D:$D,AR$1&amp;"2d",'CMIP5 AL fields'!$A:$A,AR$2)*$AA35)/1000)+((SUMIFS('CMIP5 AL fields'!$N:$N,'CMIP5 AL fields'!$D:$D,AR$1&amp;"3d",'CMIP5 AL fields'!$A:$A,AR$2)*$AB35)/1000)</f>
        <v>0</v>
      </c>
      <c r="AS35" s="248">
        <f>(SUMIFS('CMIP5 AL fields'!$N:$N,'CMIP5 AL fields'!$D:$D,AS$1,'CMIP5 AL fields'!$A:$A,AS$2)*$V35)/1000</f>
        <v>0</v>
      </c>
      <c r="AT35" s="248">
        <f>(SUMIFS('CMIP5 AL fields'!$N:$N,'CMIP5 AL fields'!$D:$D,AT$1,'CMIP5 AL fields'!$A:$A,AT$2)*$W35)/1000</f>
        <v>0</v>
      </c>
      <c r="AU35" s="248">
        <f>(SUMIFS('CMIP5 AL fields'!$N:$N,'CMIP5 AL fields'!$D:$D,AU$1,'CMIP5 AL fields'!$A:$A,AU$2)*$X35)/1000</f>
        <v>0</v>
      </c>
      <c r="AV35" s="248">
        <f>(SUMIFS('CMIP5 AL fields'!$N:$N,'CMIP5 AL fields'!$D:$D,AV$1,'CMIP5 AL fields'!$A:$A,AV$2)*AC35)/1000</f>
        <v>0</v>
      </c>
      <c r="AW35" s="248">
        <f>(SUMIFS('CMIP5 AL fields'!$N:$N,'CMIP5 AL fields'!$D:$D,AW$1,'CMIP5 AL fields'!$A:$A,AW$2)*AD35)/1000</f>
        <v>0</v>
      </c>
      <c r="AX35" s="248">
        <f>(SUMIFS('CMIP5 AL fields'!$N:$N,'CMIP5 AL fields'!$D:$D,AX$1,'CMIP5 AL fields'!$A:$A,AX$2)*AD35)/1000</f>
        <v>0</v>
      </c>
      <c r="AY35" s="248">
        <v>0</v>
      </c>
      <c r="AZ35" s="248">
        <f>(SUMIFS('CMIP5 OI fields'!$M:$M,'CMIP5 OI fields'!$D:$D,AZ$1,'CMIP5 OI fields'!$A:$A,AZ$2)*$P35)/1000</f>
        <v>97.851810240000006</v>
      </c>
      <c r="BA35" s="248">
        <f>(SUMIFS('CMIP5 OI fields'!$M:$M,'CMIP5 OI fields'!$D:$D,BA$1,'CMIP5 OI fields'!$A:$A,BA$2)*$P35)/1000</f>
        <v>68.304405599999996</v>
      </c>
      <c r="BB35" s="248">
        <f>(SUMIFS('CMIP5 OI fields'!$M:$M,'CMIP5 OI fields'!$D:$D,BB$1,'CMIP5 OI fields'!$A:$A,BB$2)*$P35)/1000</f>
        <v>38.65743359999999</v>
      </c>
      <c r="BC35" s="248">
        <f>(SUMIFS('CMIP5 OI fields'!$M:$M,'CMIP5 OI fields'!$D:$D,BC$1,'CMIP5 OI fields'!$A:$A,BC$2)*$P35)/1000</f>
        <v>3.8928384</v>
      </c>
      <c r="BD35" s="248">
        <f>(SUMIFS('CMIP5 OI fields'!$M:$M,'CMIP5 OI fields'!$D:$D,BD$1,'CMIP5 OI fields'!$A:$A,BD$2)*$P35)/1000</f>
        <v>3.1850496000000001</v>
      </c>
      <c r="BE35" s="248">
        <f>(SUMIFS('CMIP5 OI fields'!$M:$M,'CMIP5 OI fields'!$D:$D,BE$1,'CMIP5 OI fields'!$A:$A,BE$2)*$P35)/1000</f>
        <v>0.3538944</v>
      </c>
      <c r="BF35" s="248">
        <f>(SUMIFS('CMIP5 OI fields'!$M:$M,'CMIP5 OI fields'!$D:$D,BF$1,'CMIP5 OI fields'!$A:$A,BF$2)*$P35)/1000</f>
        <v>7.9626239999999999</v>
      </c>
      <c r="BG35" s="248">
        <f>(SUMIFS('CMIP5 OI fields'!$M:$M,'CMIP5 OI fields'!$D:$D,BG$1,'CMIP5 OI fields'!$A:$A,BG$2)*$P35)/1000</f>
        <v>6.1931519999999995</v>
      </c>
      <c r="BH35" s="248">
        <f>(SUMIFS('CMIP5 OI fields'!$M:$M,'CMIP5 OI fields'!$D:$D,BH$1,'CMIP5 OI fields'!$A:$A,BH$2)*$P35)/1000</f>
        <v>36.274176000000004</v>
      </c>
      <c r="BI35" s="248">
        <f>(SUMIFS('CMIP5 OI fields'!$M:$M,'CMIP5 OI fields'!$D:$D,BI$1,'CMIP5 OI fields'!$A:$A,BI$2)*$Q35)/1000</f>
        <v>0</v>
      </c>
      <c r="BJ35" s="246">
        <f t="shared" si="5"/>
        <v>310.97586672000023</v>
      </c>
      <c r="BK35" s="246">
        <f t="shared" si="5"/>
        <v>87.23775599999999</v>
      </c>
      <c r="BL35" s="246">
        <f t="shared" si="5"/>
        <v>77.515038720000007</v>
      </c>
      <c r="BM35" s="246">
        <f t="shared" si="1"/>
        <v>398.21362272000022</v>
      </c>
      <c r="BN35" s="246">
        <f t="shared" si="2"/>
        <v>475.72866144000022</v>
      </c>
    </row>
    <row r="36" spans="1:66">
      <c r="A36" s="244" t="str">
        <f>'Experiment list - Runs'!A35</f>
        <v>DP</v>
      </c>
      <c r="B36" s="244" t="str">
        <f>'Experiment list - Runs'!B35</f>
        <v>core</v>
      </c>
      <c r="C36" s="244" t="str">
        <f>'Experiment list - Runs'!C35</f>
        <v>1.2</v>
      </c>
      <c r="D36" s="244">
        <f>'Experiment list - Runs'!D35</f>
        <v>4</v>
      </c>
      <c r="E36" s="245" t="str">
        <f>'Experiment list - Runs'!E35</f>
        <v>30 year initialized hindcasts &amp; predictions</v>
      </c>
      <c r="F36" s="245" t="str">
        <f>'Experiment list - Runs'!F35</f>
        <v>decadal-XXXX</v>
      </c>
      <c r="G36" s="244" t="str">
        <f>'Experiment list - Runs'!H35</f>
        <v>CVWG/Tribbia</v>
      </c>
      <c r="H36" s="244" t="str">
        <f>'Experiment list - Runs'!I35</f>
        <v>0.5x1CN</v>
      </c>
      <c r="I36" s="244" t="str">
        <f>'Experiment list - Runs'!J35</f>
        <v>ORNL</v>
      </c>
      <c r="J36" s="244">
        <f>'Experiment list - Runs'!K35</f>
        <v>1980</v>
      </c>
      <c r="K36" s="244">
        <f>'Experiment list - Runs'!L35</f>
        <v>2010</v>
      </c>
      <c r="L36" s="244" t="str">
        <f>'Experiment list - Runs'!M35</f>
        <v>0.5</v>
      </c>
      <c r="M36" s="244">
        <f>'Experiment list - Runs'!N35</f>
        <v>1</v>
      </c>
      <c r="N36" s="246">
        <f>'Experiment list - Runs'!O35</f>
        <v>30</v>
      </c>
      <c r="O36" s="247">
        <f>'Experiment list - Runs'!P35</f>
        <v>34</v>
      </c>
      <c r="P36" s="248">
        <f t="shared" si="3"/>
        <v>30</v>
      </c>
      <c r="Q36" s="248">
        <v>0</v>
      </c>
      <c r="R36" s="248">
        <v>0</v>
      </c>
      <c r="S36" s="248">
        <v>0</v>
      </c>
      <c r="T36" s="248">
        <f t="shared" si="4"/>
        <v>30</v>
      </c>
      <c r="U36" s="248">
        <f>$N36</f>
        <v>30</v>
      </c>
      <c r="V36" s="248">
        <f>($K36-$J36)</f>
        <v>30</v>
      </c>
      <c r="W36" s="248">
        <f>($K36-$J36)</f>
        <v>30</v>
      </c>
      <c r="X36" s="248">
        <f>($K36-$J36)</f>
        <v>30</v>
      </c>
      <c r="Y36" s="248">
        <v>0</v>
      </c>
      <c r="Z36" s="248">
        <v>0</v>
      </c>
      <c r="AA36" s="248">
        <v>0</v>
      </c>
      <c r="AB36" s="248">
        <v>0</v>
      </c>
      <c r="AC36" s="248">
        <v>0</v>
      </c>
      <c r="AD36" s="248">
        <v>0</v>
      </c>
      <c r="AE36" s="248">
        <f>(SUMIFS('CMIP5 AL fields'!$N:$N,'CMIP5 AL fields'!$D:$D,AE$1,'CMIP5 AL fields'!$A:$A,AE$2)*$P36)/1000</f>
        <v>119.4393614400002</v>
      </c>
      <c r="AF36" s="248">
        <f>(SUMIFS('CMIP5 AL fields'!$N:$N,'CMIP5 AL fields'!$D:$D,AF$1,'CMIP5 AL fields'!$A:$A,AF$2)*$P36)/1000</f>
        <v>0.31850496000000006</v>
      </c>
      <c r="AG36" s="248">
        <f>(SUMIFS('CMIP5 AL fields'!$N:$N,'CMIP5 AL fields'!$D:$D,AG$1,'CMIP5 AL fields'!$A:$A,AG$2)*$P36)/1000</f>
        <v>10.829168639999992</v>
      </c>
      <c r="AH36" s="248">
        <f>(SUMIFS('CMIP5 AL fields'!$N:$N,'CMIP5 AL fields'!$D:$D,AH$1,'CMIP5 AL fields'!$A:$A,AH$2)*$P36)/1000</f>
        <v>7.9626239999999964</v>
      </c>
      <c r="AI36" s="248">
        <f>(SUMIFS('CMIP5 AL fields'!$N:$N,'CMIP5 AL fields'!$D:$D,AI$1,'CMIP5 AL fields'!$A:$A,AI$2)*$P36)/1000</f>
        <v>3.1850496000000001</v>
      </c>
      <c r="AJ36" s="248">
        <f>(SUMIFS('CMIP5 AL fields'!$N:$N,'CMIP5 AL fields'!$D:$D,AJ$1,'CMIP5 AL fields'!$A:$A,AJ$2)*$P36)/1000</f>
        <v>1.2740198400000002</v>
      </c>
      <c r="AK36" s="248">
        <f>(SUMIFS('CMIP5 AL fields'!$N:$N,'CMIP5 AL fields'!$D:$D,AK$1,'CMIP5 AL fields'!$A:$A,AK$2)*$P36)/1000</f>
        <v>2.2295347200000002</v>
      </c>
      <c r="AL36" s="248">
        <f>(SUMIFS('CMIP5 AL fields'!$N:$N,'CMIP5 AL fields'!$D:$D,AL$1,'CMIP5 AL fields'!$A:$A,AL$2)*$P36)/1000</f>
        <v>0</v>
      </c>
      <c r="AM36" s="248">
        <f>(SUMIFS('CMIP5 AL fields'!$N:$N,'CMIP5 AL fields'!$D:$D,AM$1,'CMIP5 AL fields'!$A:$A,AM$2)*$P36)/1000</f>
        <v>0</v>
      </c>
      <c r="AN36" s="248">
        <f>((SUMIFS('CMIP5 AL fields'!$N:$N,'CMIP5 AL fields'!$D:$D,AN$1&amp;"2d",'CMIP5 AL fields'!$A:$A,AN$2)*$R36)/1000)+((SUMIFS('CMIP5 AL fields'!$N:$N,'CMIP5 AL fields'!$D:$D,AN$1&amp;"3d",'CMIP5 AL fields'!$A:$A,AN$2)*$S36)/1000)</f>
        <v>0</v>
      </c>
      <c r="AO36" s="248">
        <f>((SUMIFS('CMIP5 AL fields'!$N:$N,'CMIP5 AL fields'!$D:$D,AO$1&amp;"2d",'CMIP5 AL fields'!$A:$A,AO$2)*$R36)/1000)+((SUMIFS('CMIP5 AL fields'!$N:$N,'CMIP5 AL fields'!$D:$D,AO$1&amp;"3d",'CMIP5 AL fields'!$A:$A,AO$2)*$S36)/1000)</f>
        <v>0</v>
      </c>
      <c r="AP36" s="248">
        <f>((SUMIFS('CMIP5 AL fields'!$N:$N,'CMIP5 AL fields'!$D:$D,AP$1&amp;"2d",'CMIP5 AL fields'!$A:$A,AP$2)*$R36)/1000)+((SUMIFS('CMIP5 AL fields'!$N:$N,'CMIP5 AL fields'!$D:$D,AP$1&amp;"3d",'CMIP5 AL fields'!$A:$A,AP$2)*$S36)/1000)</f>
        <v>0</v>
      </c>
      <c r="AQ36" s="248">
        <f>((SUMIFS('CMIP5 AL fields'!$N:$N,'CMIP5 AL fields'!$D:$D,AQ$1&amp;"_ALLt",'CMIP5 AL fields'!$A:$A,AQ$2)*$T36)/1000)+((SUMIFS('CMIP5 AL fields'!$N:$N,'CMIP5 AL fields'!$D:$D,AQ$1&amp;"_subt",'CMIP5 AL fields'!$A:$A,AQ$2)*$U36)/1000)</f>
        <v>620.02298879999967</v>
      </c>
      <c r="AR36" s="248">
        <f>((SUMIFS('CMIP5 AL fields'!$N:$N,'CMIP5 AL fields'!$D:$D,AR$1&amp;"2d",'CMIP5 AL fields'!$A:$A,AR$2)*$AA36)/1000)+((SUMIFS('CMIP5 AL fields'!$N:$N,'CMIP5 AL fields'!$D:$D,AR$1&amp;"3d",'CMIP5 AL fields'!$A:$A,AR$2)*$AB36)/1000)</f>
        <v>0</v>
      </c>
      <c r="AS36" s="248">
        <f>(SUMIFS('CMIP5 AL fields'!$N:$N,'CMIP5 AL fields'!$D:$D,AS$1,'CMIP5 AL fields'!$A:$A,AS$2)*$V36)/1000</f>
        <v>4998.9353471999993</v>
      </c>
      <c r="AT36" s="248">
        <f>(SUMIFS('CMIP5 AL fields'!$N:$N,'CMIP5 AL fields'!$D:$D,AT$1,'CMIP5 AL fields'!$A:$A,AT$2)*$W36)/1000</f>
        <v>387.51436799999999</v>
      </c>
      <c r="AU36" s="248">
        <f>(SUMIFS('CMIP5 AL fields'!$N:$N,'CMIP5 AL fields'!$D:$D,AU$1,'CMIP5 AL fields'!$A:$A,AU$2)*$X36)/1000</f>
        <v>1705.0632192000003</v>
      </c>
      <c r="AV36" s="248">
        <f>(SUMIFS('CMIP5 AL fields'!$N:$N,'CMIP5 AL fields'!$D:$D,AV$1,'CMIP5 AL fields'!$A:$A,AV$2)*AC36)/1000</f>
        <v>0</v>
      </c>
      <c r="AW36" s="248">
        <f>(SUMIFS('CMIP5 AL fields'!$N:$N,'CMIP5 AL fields'!$D:$D,AW$1,'CMIP5 AL fields'!$A:$A,AW$2)*AD36)/1000</f>
        <v>0</v>
      </c>
      <c r="AX36" s="248">
        <f>(SUMIFS('CMIP5 AL fields'!$N:$N,'CMIP5 AL fields'!$D:$D,AX$1,'CMIP5 AL fields'!$A:$A,AX$2)*AD36)/1000</f>
        <v>0</v>
      </c>
      <c r="AY36" s="248">
        <v>0</v>
      </c>
      <c r="AZ36" s="248">
        <f>(SUMIFS('CMIP5 OI fields'!$M:$M,'CMIP5 OI fields'!$D:$D,AZ$1,'CMIP5 OI fields'!$A:$A,AZ$2)*$P36)/1000</f>
        <v>97.851810240000006</v>
      </c>
      <c r="BA36" s="248">
        <f>(SUMIFS('CMIP5 OI fields'!$M:$M,'CMIP5 OI fields'!$D:$D,BA$1,'CMIP5 OI fields'!$A:$A,BA$2)*$P36)/1000</f>
        <v>68.304405599999996</v>
      </c>
      <c r="BB36" s="248">
        <f>(SUMIFS('CMIP5 OI fields'!$M:$M,'CMIP5 OI fields'!$D:$D,BB$1,'CMIP5 OI fields'!$A:$A,BB$2)*$P36)/1000</f>
        <v>38.65743359999999</v>
      </c>
      <c r="BC36" s="248">
        <f>(SUMIFS('CMIP5 OI fields'!$M:$M,'CMIP5 OI fields'!$D:$D,BC$1,'CMIP5 OI fields'!$A:$A,BC$2)*$P36)/1000</f>
        <v>3.8928384</v>
      </c>
      <c r="BD36" s="248">
        <f>(SUMIFS('CMIP5 OI fields'!$M:$M,'CMIP5 OI fields'!$D:$D,BD$1,'CMIP5 OI fields'!$A:$A,BD$2)*$P36)/1000</f>
        <v>3.1850496000000001</v>
      </c>
      <c r="BE36" s="248">
        <f>(SUMIFS('CMIP5 OI fields'!$M:$M,'CMIP5 OI fields'!$D:$D,BE$1,'CMIP5 OI fields'!$A:$A,BE$2)*$P36)/1000</f>
        <v>0.3538944</v>
      </c>
      <c r="BF36" s="248">
        <f>(SUMIFS('CMIP5 OI fields'!$M:$M,'CMIP5 OI fields'!$D:$D,BF$1,'CMIP5 OI fields'!$A:$A,BF$2)*$P36)/1000</f>
        <v>7.9626239999999999</v>
      </c>
      <c r="BG36" s="248">
        <f>(SUMIFS('CMIP5 OI fields'!$M:$M,'CMIP5 OI fields'!$D:$D,BG$1,'CMIP5 OI fields'!$A:$A,BG$2)*$P36)/1000</f>
        <v>6.1931519999999995</v>
      </c>
      <c r="BH36" s="248">
        <f>(SUMIFS('CMIP5 OI fields'!$M:$M,'CMIP5 OI fields'!$D:$D,BH$1,'CMIP5 OI fields'!$A:$A,BH$2)*$P36)/1000</f>
        <v>36.274176000000004</v>
      </c>
      <c r="BI36" s="248">
        <f>(SUMIFS('CMIP5 OI fields'!$M:$M,'CMIP5 OI fields'!$D:$D,BI$1,'CMIP5 OI fields'!$A:$A,BI$2)*$Q36)/1000</f>
        <v>0</v>
      </c>
      <c r="BJ36" s="246">
        <f t="shared" si="5"/>
        <v>7954.6967755199994</v>
      </c>
      <c r="BK36" s="246">
        <f t="shared" si="5"/>
        <v>87.23775599999999</v>
      </c>
      <c r="BL36" s="246">
        <f t="shared" si="5"/>
        <v>77.515038720000007</v>
      </c>
      <c r="BM36" s="246">
        <f t="shared" si="1"/>
        <v>8041.9345315199989</v>
      </c>
      <c r="BN36" s="246">
        <f t="shared" si="2"/>
        <v>8119.449570239999</v>
      </c>
    </row>
    <row r="37" spans="1:66">
      <c r="A37" s="244" t="str">
        <f>'Experiment list - Runs'!A36</f>
        <v>DP</v>
      </c>
      <c r="B37" s="244" t="str">
        <f>'Experiment list - Runs'!B36</f>
        <v>core</v>
      </c>
      <c r="C37" s="244" t="str">
        <f>'Experiment list - Runs'!C36</f>
        <v>1.2</v>
      </c>
      <c r="D37" s="244">
        <f>'Experiment list - Runs'!D36</f>
        <v>5</v>
      </c>
      <c r="E37" s="245" t="str">
        <f>'Experiment list - Runs'!E36</f>
        <v>30 year initialized hindcasts &amp; predictions</v>
      </c>
      <c r="F37" s="245" t="str">
        <f>'Experiment list - Runs'!F36</f>
        <v>decadal-XXXX</v>
      </c>
      <c r="G37" s="244" t="str">
        <f>'Experiment list - Runs'!H36</f>
        <v>CVWG/Tribbia</v>
      </c>
      <c r="H37" s="244" t="str">
        <f>'Experiment list - Runs'!I36</f>
        <v>0.5x1CN</v>
      </c>
      <c r="I37" s="244" t="str">
        <f>'Experiment list - Runs'!J36</f>
        <v>ORNL</v>
      </c>
      <c r="J37" s="244">
        <f>'Experiment list - Runs'!K36</f>
        <v>1980</v>
      </c>
      <c r="K37" s="244">
        <f>'Experiment list - Runs'!L36</f>
        <v>2010</v>
      </c>
      <c r="L37" s="244" t="str">
        <f>'Experiment list - Runs'!M36</f>
        <v>0.5</v>
      </c>
      <c r="M37" s="244">
        <f>'Experiment list - Runs'!N36</f>
        <v>1</v>
      </c>
      <c r="N37" s="246">
        <f>'Experiment list - Runs'!O36</f>
        <v>30</v>
      </c>
      <c r="O37" s="247">
        <f>'Experiment list - Runs'!P36</f>
        <v>35</v>
      </c>
      <c r="P37" s="248">
        <f t="shared" si="3"/>
        <v>30</v>
      </c>
      <c r="Q37" s="248">
        <v>0</v>
      </c>
      <c r="R37" s="248">
        <v>0</v>
      </c>
      <c r="S37" s="248">
        <v>0</v>
      </c>
      <c r="T37" s="248">
        <f t="shared" si="4"/>
        <v>30</v>
      </c>
      <c r="U37" s="248">
        <v>0</v>
      </c>
      <c r="V37" s="248">
        <v>0</v>
      </c>
      <c r="W37" s="248">
        <v>0</v>
      </c>
      <c r="X37" s="248">
        <v>0</v>
      </c>
      <c r="Y37" s="248">
        <v>0</v>
      </c>
      <c r="Z37" s="248">
        <v>0</v>
      </c>
      <c r="AA37" s="248">
        <v>0</v>
      </c>
      <c r="AB37" s="248">
        <v>0</v>
      </c>
      <c r="AC37" s="248">
        <v>0</v>
      </c>
      <c r="AD37" s="248">
        <v>0</v>
      </c>
      <c r="AE37" s="248">
        <f>(SUMIFS('CMIP5 AL fields'!$N:$N,'CMIP5 AL fields'!$D:$D,AE$1,'CMIP5 AL fields'!$A:$A,AE$2)*$P37)/1000</f>
        <v>119.4393614400002</v>
      </c>
      <c r="AF37" s="248">
        <f>(SUMIFS('CMIP5 AL fields'!$N:$N,'CMIP5 AL fields'!$D:$D,AF$1,'CMIP5 AL fields'!$A:$A,AF$2)*$P37)/1000</f>
        <v>0.31850496000000006</v>
      </c>
      <c r="AG37" s="248">
        <f>(SUMIFS('CMIP5 AL fields'!$N:$N,'CMIP5 AL fields'!$D:$D,AG$1,'CMIP5 AL fields'!$A:$A,AG$2)*$P37)/1000</f>
        <v>10.829168639999992</v>
      </c>
      <c r="AH37" s="248">
        <f>(SUMIFS('CMIP5 AL fields'!$N:$N,'CMIP5 AL fields'!$D:$D,AH$1,'CMIP5 AL fields'!$A:$A,AH$2)*$P37)/1000</f>
        <v>7.9626239999999964</v>
      </c>
      <c r="AI37" s="248">
        <f>(SUMIFS('CMIP5 AL fields'!$N:$N,'CMIP5 AL fields'!$D:$D,AI$1,'CMIP5 AL fields'!$A:$A,AI$2)*$P37)/1000</f>
        <v>3.1850496000000001</v>
      </c>
      <c r="AJ37" s="248">
        <f>(SUMIFS('CMIP5 AL fields'!$N:$N,'CMIP5 AL fields'!$D:$D,AJ$1,'CMIP5 AL fields'!$A:$A,AJ$2)*$P37)/1000</f>
        <v>1.2740198400000002</v>
      </c>
      <c r="AK37" s="248">
        <f>(SUMIFS('CMIP5 AL fields'!$N:$N,'CMIP5 AL fields'!$D:$D,AK$1,'CMIP5 AL fields'!$A:$A,AK$2)*$P37)/1000</f>
        <v>2.2295347200000002</v>
      </c>
      <c r="AL37" s="248">
        <f>(SUMIFS('CMIP5 AL fields'!$N:$N,'CMIP5 AL fields'!$D:$D,AL$1,'CMIP5 AL fields'!$A:$A,AL$2)*$P37)/1000</f>
        <v>0</v>
      </c>
      <c r="AM37" s="248">
        <f>(SUMIFS('CMIP5 AL fields'!$N:$N,'CMIP5 AL fields'!$D:$D,AM$1,'CMIP5 AL fields'!$A:$A,AM$2)*$P37)/1000</f>
        <v>0</v>
      </c>
      <c r="AN37" s="248">
        <f>((SUMIFS('CMIP5 AL fields'!$N:$N,'CMIP5 AL fields'!$D:$D,AN$1&amp;"2d",'CMIP5 AL fields'!$A:$A,AN$2)*$R37)/1000)+((SUMIFS('CMIP5 AL fields'!$N:$N,'CMIP5 AL fields'!$D:$D,AN$1&amp;"3d",'CMIP5 AL fields'!$A:$A,AN$2)*$S37)/1000)</f>
        <v>0</v>
      </c>
      <c r="AO37" s="248">
        <f>((SUMIFS('CMIP5 AL fields'!$N:$N,'CMIP5 AL fields'!$D:$D,AO$1&amp;"2d",'CMIP5 AL fields'!$A:$A,AO$2)*$R37)/1000)+((SUMIFS('CMIP5 AL fields'!$N:$N,'CMIP5 AL fields'!$D:$D,AO$1&amp;"3d",'CMIP5 AL fields'!$A:$A,AO$2)*$S37)/1000)</f>
        <v>0</v>
      </c>
      <c r="AP37" s="248">
        <f>((SUMIFS('CMIP5 AL fields'!$N:$N,'CMIP5 AL fields'!$D:$D,AP$1&amp;"2d",'CMIP5 AL fields'!$A:$A,AP$2)*$R37)/1000)+((SUMIFS('CMIP5 AL fields'!$N:$N,'CMIP5 AL fields'!$D:$D,AP$1&amp;"3d",'CMIP5 AL fields'!$A:$A,AP$2)*$S37)/1000)</f>
        <v>0</v>
      </c>
      <c r="AQ37" s="248">
        <f>((SUMIFS('CMIP5 AL fields'!$N:$N,'CMIP5 AL fields'!$D:$D,AQ$1&amp;"_ALLt",'CMIP5 AL fields'!$A:$A,AQ$2)*$T37)/1000)+((SUMIFS('CMIP5 AL fields'!$N:$N,'CMIP5 AL fields'!$D:$D,AQ$1&amp;"_subt",'CMIP5 AL fields'!$A:$A,AQ$2)*$U37)/1000)</f>
        <v>67.815014399999995</v>
      </c>
      <c r="AR37" s="248">
        <f>((SUMIFS('CMIP5 AL fields'!$N:$N,'CMIP5 AL fields'!$D:$D,AR$1&amp;"2d",'CMIP5 AL fields'!$A:$A,AR$2)*$AA37)/1000)+((SUMIFS('CMIP5 AL fields'!$N:$N,'CMIP5 AL fields'!$D:$D,AR$1&amp;"3d",'CMIP5 AL fields'!$A:$A,AR$2)*$AB37)/1000)</f>
        <v>0</v>
      </c>
      <c r="AS37" s="248">
        <f>(SUMIFS('CMIP5 AL fields'!$N:$N,'CMIP5 AL fields'!$D:$D,AS$1,'CMIP5 AL fields'!$A:$A,AS$2)*$V37)/1000</f>
        <v>0</v>
      </c>
      <c r="AT37" s="248">
        <f>(SUMIFS('CMIP5 AL fields'!$N:$N,'CMIP5 AL fields'!$D:$D,AT$1,'CMIP5 AL fields'!$A:$A,AT$2)*$W37)/1000</f>
        <v>0</v>
      </c>
      <c r="AU37" s="248">
        <f>(SUMIFS('CMIP5 AL fields'!$N:$N,'CMIP5 AL fields'!$D:$D,AU$1,'CMIP5 AL fields'!$A:$A,AU$2)*$X37)/1000</f>
        <v>0</v>
      </c>
      <c r="AV37" s="248">
        <f>(SUMIFS('CMIP5 AL fields'!$N:$N,'CMIP5 AL fields'!$D:$D,AV$1,'CMIP5 AL fields'!$A:$A,AV$2)*AC37)/1000</f>
        <v>0</v>
      </c>
      <c r="AW37" s="248">
        <f>(SUMIFS('CMIP5 AL fields'!$N:$N,'CMIP5 AL fields'!$D:$D,AW$1,'CMIP5 AL fields'!$A:$A,AW$2)*AD37)/1000</f>
        <v>0</v>
      </c>
      <c r="AX37" s="248">
        <f>(SUMIFS('CMIP5 AL fields'!$N:$N,'CMIP5 AL fields'!$D:$D,AX$1,'CMIP5 AL fields'!$A:$A,AX$2)*AD37)/1000</f>
        <v>0</v>
      </c>
      <c r="AY37" s="248">
        <v>0</v>
      </c>
      <c r="AZ37" s="248">
        <f>(SUMIFS('CMIP5 OI fields'!$M:$M,'CMIP5 OI fields'!$D:$D,AZ$1,'CMIP5 OI fields'!$A:$A,AZ$2)*$P37)/1000</f>
        <v>97.851810240000006</v>
      </c>
      <c r="BA37" s="248">
        <f>(SUMIFS('CMIP5 OI fields'!$M:$M,'CMIP5 OI fields'!$D:$D,BA$1,'CMIP5 OI fields'!$A:$A,BA$2)*$P37)/1000</f>
        <v>68.304405599999996</v>
      </c>
      <c r="BB37" s="248">
        <f>(SUMIFS('CMIP5 OI fields'!$M:$M,'CMIP5 OI fields'!$D:$D,BB$1,'CMIP5 OI fields'!$A:$A,BB$2)*$P37)/1000</f>
        <v>38.65743359999999</v>
      </c>
      <c r="BC37" s="248">
        <f>(SUMIFS('CMIP5 OI fields'!$M:$M,'CMIP5 OI fields'!$D:$D,BC$1,'CMIP5 OI fields'!$A:$A,BC$2)*$P37)/1000</f>
        <v>3.8928384</v>
      </c>
      <c r="BD37" s="248">
        <f>(SUMIFS('CMIP5 OI fields'!$M:$M,'CMIP5 OI fields'!$D:$D,BD$1,'CMIP5 OI fields'!$A:$A,BD$2)*$P37)/1000</f>
        <v>3.1850496000000001</v>
      </c>
      <c r="BE37" s="248">
        <f>(SUMIFS('CMIP5 OI fields'!$M:$M,'CMIP5 OI fields'!$D:$D,BE$1,'CMIP5 OI fields'!$A:$A,BE$2)*$P37)/1000</f>
        <v>0.3538944</v>
      </c>
      <c r="BF37" s="248">
        <f>(SUMIFS('CMIP5 OI fields'!$M:$M,'CMIP5 OI fields'!$D:$D,BF$1,'CMIP5 OI fields'!$A:$A,BF$2)*$P37)/1000</f>
        <v>7.9626239999999999</v>
      </c>
      <c r="BG37" s="248">
        <f>(SUMIFS('CMIP5 OI fields'!$M:$M,'CMIP5 OI fields'!$D:$D,BG$1,'CMIP5 OI fields'!$A:$A,BG$2)*$P37)/1000</f>
        <v>6.1931519999999995</v>
      </c>
      <c r="BH37" s="248">
        <f>(SUMIFS('CMIP5 OI fields'!$M:$M,'CMIP5 OI fields'!$D:$D,BH$1,'CMIP5 OI fields'!$A:$A,BH$2)*$P37)/1000</f>
        <v>36.274176000000004</v>
      </c>
      <c r="BI37" s="248">
        <f>(SUMIFS('CMIP5 OI fields'!$M:$M,'CMIP5 OI fields'!$D:$D,BI$1,'CMIP5 OI fields'!$A:$A,BI$2)*$Q37)/1000</f>
        <v>0</v>
      </c>
      <c r="BJ37" s="246">
        <f t="shared" si="5"/>
        <v>310.97586672000023</v>
      </c>
      <c r="BK37" s="246">
        <f t="shared" si="5"/>
        <v>87.23775599999999</v>
      </c>
      <c r="BL37" s="246">
        <f t="shared" si="5"/>
        <v>77.515038720000007</v>
      </c>
      <c r="BM37" s="246">
        <f t="shared" si="1"/>
        <v>398.21362272000022</v>
      </c>
      <c r="BN37" s="246">
        <f t="shared" si="2"/>
        <v>475.72866144000022</v>
      </c>
    </row>
    <row r="38" spans="1:66">
      <c r="A38" s="244" t="str">
        <f>'Experiment list - Runs'!A37</f>
        <v>DP</v>
      </c>
      <c r="B38" s="244" t="str">
        <f>'Experiment list - Runs'!B37</f>
        <v>core</v>
      </c>
      <c r="C38" s="244" t="str">
        <f>'Experiment list - Runs'!C37</f>
        <v>1.2</v>
      </c>
      <c r="D38" s="244">
        <f>'Experiment list - Runs'!D37</f>
        <v>6</v>
      </c>
      <c r="E38" s="245" t="str">
        <f>'Experiment list - Runs'!E37</f>
        <v>30 year initialized hindcasts &amp; predictions</v>
      </c>
      <c r="F38" s="245" t="str">
        <f>'Experiment list - Runs'!F37</f>
        <v>decadal-XXXX</v>
      </c>
      <c r="G38" s="244" t="str">
        <f>'Experiment list - Runs'!H37</f>
        <v>CVWG/Tribbia</v>
      </c>
      <c r="H38" s="244" t="str">
        <f>'Experiment list - Runs'!I37</f>
        <v>0.5x1CN</v>
      </c>
      <c r="I38" s="244" t="str">
        <f>'Experiment list - Runs'!J37</f>
        <v>ORNL</v>
      </c>
      <c r="J38" s="244">
        <f>'Experiment list - Runs'!K37</f>
        <v>1980</v>
      </c>
      <c r="K38" s="244">
        <f>'Experiment list - Runs'!L37</f>
        <v>2010</v>
      </c>
      <c r="L38" s="244" t="str">
        <f>'Experiment list - Runs'!M37</f>
        <v>0.5</v>
      </c>
      <c r="M38" s="244">
        <f>'Experiment list - Runs'!N37</f>
        <v>1</v>
      </c>
      <c r="N38" s="246">
        <f>'Experiment list - Runs'!O37</f>
        <v>30</v>
      </c>
      <c r="O38" s="247">
        <f>'Experiment list - Runs'!P37</f>
        <v>36</v>
      </c>
      <c r="P38" s="248">
        <f t="shared" si="3"/>
        <v>30</v>
      </c>
      <c r="Q38" s="248">
        <v>0</v>
      </c>
      <c r="R38" s="248">
        <v>0</v>
      </c>
      <c r="S38" s="248">
        <v>0</v>
      </c>
      <c r="T38" s="248">
        <f t="shared" si="4"/>
        <v>30</v>
      </c>
      <c r="U38" s="248">
        <v>0</v>
      </c>
      <c r="V38" s="248">
        <v>0</v>
      </c>
      <c r="W38" s="248">
        <v>0</v>
      </c>
      <c r="X38" s="248">
        <v>0</v>
      </c>
      <c r="Y38" s="248">
        <v>0</v>
      </c>
      <c r="Z38" s="248">
        <v>0</v>
      </c>
      <c r="AA38" s="248">
        <v>0</v>
      </c>
      <c r="AB38" s="248">
        <v>0</v>
      </c>
      <c r="AC38" s="248">
        <v>0</v>
      </c>
      <c r="AD38" s="248">
        <v>0</v>
      </c>
      <c r="AE38" s="248">
        <f>(SUMIFS('CMIP5 AL fields'!$N:$N,'CMIP5 AL fields'!$D:$D,AE$1,'CMIP5 AL fields'!$A:$A,AE$2)*$P38)/1000</f>
        <v>119.4393614400002</v>
      </c>
      <c r="AF38" s="248">
        <f>(SUMIFS('CMIP5 AL fields'!$N:$N,'CMIP5 AL fields'!$D:$D,AF$1,'CMIP5 AL fields'!$A:$A,AF$2)*$P38)/1000</f>
        <v>0.31850496000000006</v>
      </c>
      <c r="AG38" s="248">
        <f>(SUMIFS('CMIP5 AL fields'!$N:$N,'CMIP5 AL fields'!$D:$D,AG$1,'CMIP5 AL fields'!$A:$A,AG$2)*$P38)/1000</f>
        <v>10.829168639999992</v>
      </c>
      <c r="AH38" s="248">
        <f>(SUMIFS('CMIP5 AL fields'!$N:$N,'CMIP5 AL fields'!$D:$D,AH$1,'CMIP5 AL fields'!$A:$A,AH$2)*$P38)/1000</f>
        <v>7.9626239999999964</v>
      </c>
      <c r="AI38" s="248">
        <f>(SUMIFS('CMIP5 AL fields'!$N:$N,'CMIP5 AL fields'!$D:$D,AI$1,'CMIP5 AL fields'!$A:$A,AI$2)*$P38)/1000</f>
        <v>3.1850496000000001</v>
      </c>
      <c r="AJ38" s="248">
        <f>(SUMIFS('CMIP5 AL fields'!$N:$N,'CMIP5 AL fields'!$D:$D,AJ$1,'CMIP5 AL fields'!$A:$A,AJ$2)*$P38)/1000</f>
        <v>1.2740198400000002</v>
      </c>
      <c r="AK38" s="248">
        <f>(SUMIFS('CMIP5 AL fields'!$N:$N,'CMIP5 AL fields'!$D:$D,AK$1,'CMIP5 AL fields'!$A:$A,AK$2)*$P38)/1000</f>
        <v>2.2295347200000002</v>
      </c>
      <c r="AL38" s="248">
        <f>(SUMIFS('CMIP5 AL fields'!$N:$N,'CMIP5 AL fields'!$D:$D,AL$1,'CMIP5 AL fields'!$A:$A,AL$2)*$P38)/1000</f>
        <v>0</v>
      </c>
      <c r="AM38" s="248">
        <f>(SUMIFS('CMIP5 AL fields'!$N:$N,'CMIP5 AL fields'!$D:$D,AM$1,'CMIP5 AL fields'!$A:$A,AM$2)*$P38)/1000</f>
        <v>0</v>
      </c>
      <c r="AN38" s="248">
        <f>((SUMIFS('CMIP5 AL fields'!$N:$N,'CMIP5 AL fields'!$D:$D,AN$1&amp;"2d",'CMIP5 AL fields'!$A:$A,AN$2)*$R38)/1000)+((SUMIFS('CMIP5 AL fields'!$N:$N,'CMIP5 AL fields'!$D:$D,AN$1&amp;"3d",'CMIP5 AL fields'!$A:$A,AN$2)*$S38)/1000)</f>
        <v>0</v>
      </c>
      <c r="AO38" s="248">
        <f>((SUMIFS('CMIP5 AL fields'!$N:$N,'CMIP5 AL fields'!$D:$D,AO$1&amp;"2d",'CMIP5 AL fields'!$A:$A,AO$2)*$R38)/1000)+((SUMIFS('CMIP5 AL fields'!$N:$N,'CMIP5 AL fields'!$D:$D,AO$1&amp;"3d",'CMIP5 AL fields'!$A:$A,AO$2)*$S38)/1000)</f>
        <v>0</v>
      </c>
      <c r="AP38" s="248">
        <f>((SUMIFS('CMIP5 AL fields'!$N:$N,'CMIP5 AL fields'!$D:$D,AP$1&amp;"2d",'CMIP5 AL fields'!$A:$A,AP$2)*$R38)/1000)+((SUMIFS('CMIP5 AL fields'!$N:$N,'CMIP5 AL fields'!$D:$D,AP$1&amp;"3d",'CMIP5 AL fields'!$A:$A,AP$2)*$S38)/1000)</f>
        <v>0</v>
      </c>
      <c r="AQ38" s="248">
        <f>((SUMIFS('CMIP5 AL fields'!$N:$N,'CMIP5 AL fields'!$D:$D,AQ$1&amp;"_ALLt",'CMIP5 AL fields'!$A:$A,AQ$2)*$T38)/1000)+((SUMIFS('CMIP5 AL fields'!$N:$N,'CMIP5 AL fields'!$D:$D,AQ$1&amp;"_subt",'CMIP5 AL fields'!$A:$A,AQ$2)*$U38)/1000)</f>
        <v>67.815014399999995</v>
      </c>
      <c r="AR38" s="248">
        <f>((SUMIFS('CMIP5 AL fields'!$N:$N,'CMIP5 AL fields'!$D:$D,AR$1&amp;"2d",'CMIP5 AL fields'!$A:$A,AR$2)*$AA38)/1000)+((SUMIFS('CMIP5 AL fields'!$N:$N,'CMIP5 AL fields'!$D:$D,AR$1&amp;"3d",'CMIP5 AL fields'!$A:$A,AR$2)*$AB38)/1000)</f>
        <v>0</v>
      </c>
      <c r="AS38" s="248">
        <f>(SUMIFS('CMIP5 AL fields'!$N:$N,'CMIP5 AL fields'!$D:$D,AS$1,'CMIP5 AL fields'!$A:$A,AS$2)*$V38)/1000</f>
        <v>0</v>
      </c>
      <c r="AT38" s="248">
        <f>(SUMIFS('CMIP5 AL fields'!$N:$N,'CMIP5 AL fields'!$D:$D,AT$1,'CMIP5 AL fields'!$A:$A,AT$2)*$W38)/1000</f>
        <v>0</v>
      </c>
      <c r="AU38" s="248">
        <f>(SUMIFS('CMIP5 AL fields'!$N:$N,'CMIP5 AL fields'!$D:$D,AU$1,'CMIP5 AL fields'!$A:$A,AU$2)*$X38)/1000</f>
        <v>0</v>
      </c>
      <c r="AV38" s="248">
        <f>(SUMIFS('CMIP5 AL fields'!$N:$N,'CMIP5 AL fields'!$D:$D,AV$1,'CMIP5 AL fields'!$A:$A,AV$2)*AC38)/1000</f>
        <v>0</v>
      </c>
      <c r="AW38" s="248">
        <f>(SUMIFS('CMIP5 AL fields'!$N:$N,'CMIP5 AL fields'!$D:$D,AW$1,'CMIP5 AL fields'!$A:$A,AW$2)*AD38)/1000</f>
        <v>0</v>
      </c>
      <c r="AX38" s="248">
        <f>(SUMIFS('CMIP5 AL fields'!$N:$N,'CMIP5 AL fields'!$D:$D,AX$1,'CMIP5 AL fields'!$A:$A,AX$2)*AD38)/1000</f>
        <v>0</v>
      </c>
      <c r="AY38" s="248">
        <v>0</v>
      </c>
      <c r="AZ38" s="248">
        <f>(SUMIFS('CMIP5 OI fields'!$M:$M,'CMIP5 OI fields'!$D:$D,AZ$1,'CMIP5 OI fields'!$A:$A,AZ$2)*$P38)/1000</f>
        <v>97.851810240000006</v>
      </c>
      <c r="BA38" s="248">
        <f>(SUMIFS('CMIP5 OI fields'!$M:$M,'CMIP5 OI fields'!$D:$D,BA$1,'CMIP5 OI fields'!$A:$A,BA$2)*$P38)/1000</f>
        <v>68.304405599999996</v>
      </c>
      <c r="BB38" s="248">
        <f>(SUMIFS('CMIP5 OI fields'!$M:$M,'CMIP5 OI fields'!$D:$D,BB$1,'CMIP5 OI fields'!$A:$A,BB$2)*$P38)/1000</f>
        <v>38.65743359999999</v>
      </c>
      <c r="BC38" s="248">
        <f>(SUMIFS('CMIP5 OI fields'!$M:$M,'CMIP5 OI fields'!$D:$D,BC$1,'CMIP5 OI fields'!$A:$A,BC$2)*$P38)/1000</f>
        <v>3.8928384</v>
      </c>
      <c r="BD38" s="248">
        <f>(SUMIFS('CMIP5 OI fields'!$M:$M,'CMIP5 OI fields'!$D:$D,BD$1,'CMIP5 OI fields'!$A:$A,BD$2)*$P38)/1000</f>
        <v>3.1850496000000001</v>
      </c>
      <c r="BE38" s="248">
        <f>(SUMIFS('CMIP5 OI fields'!$M:$M,'CMIP5 OI fields'!$D:$D,BE$1,'CMIP5 OI fields'!$A:$A,BE$2)*$P38)/1000</f>
        <v>0.3538944</v>
      </c>
      <c r="BF38" s="248">
        <f>(SUMIFS('CMIP5 OI fields'!$M:$M,'CMIP5 OI fields'!$D:$D,BF$1,'CMIP5 OI fields'!$A:$A,BF$2)*$P38)/1000</f>
        <v>7.9626239999999999</v>
      </c>
      <c r="BG38" s="248">
        <f>(SUMIFS('CMIP5 OI fields'!$M:$M,'CMIP5 OI fields'!$D:$D,BG$1,'CMIP5 OI fields'!$A:$A,BG$2)*$P38)/1000</f>
        <v>6.1931519999999995</v>
      </c>
      <c r="BH38" s="248">
        <f>(SUMIFS('CMIP5 OI fields'!$M:$M,'CMIP5 OI fields'!$D:$D,BH$1,'CMIP5 OI fields'!$A:$A,BH$2)*$P38)/1000</f>
        <v>36.274176000000004</v>
      </c>
      <c r="BI38" s="248">
        <f>(SUMIFS('CMIP5 OI fields'!$M:$M,'CMIP5 OI fields'!$D:$D,BI$1,'CMIP5 OI fields'!$A:$A,BI$2)*$Q38)/1000</f>
        <v>0</v>
      </c>
      <c r="BJ38" s="246">
        <f t="shared" si="5"/>
        <v>310.97586672000023</v>
      </c>
      <c r="BK38" s="246">
        <f t="shared" si="5"/>
        <v>87.23775599999999</v>
      </c>
      <c r="BL38" s="246">
        <f t="shared" si="5"/>
        <v>77.515038720000007</v>
      </c>
      <c r="BM38" s="246">
        <f t="shared" si="1"/>
        <v>398.21362272000022</v>
      </c>
      <c r="BN38" s="246">
        <f t="shared" si="2"/>
        <v>475.72866144000022</v>
      </c>
    </row>
    <row r="39" spans="1:66">
      <c r="A39" s="244" t="str">
        <f>'Experiment list - Runs'!A38</f>
        <v>DP</v>
      </c>
      <c r="B39" s="244" t="str">
        <f>'Experiment list - Runs'!B38</f>
        <v>core</v>
      </c>
      <c r="C39" s="244" t="str">
        <f>'Experiment list - Runs'!C38</f>
        <v>1.2</v>
      </c>
      <c r="D39" s="244">
        <f>'Experiment list - Runs'!D38</f>
        <v>7</v>
      </c>
      <c r="E39" s="245" t="str">
        <f>'Experiment list - Runs'!E38</f>
        <v>30 year initialized hindcasts &amp; predictions</v>
      </c>
      <c r="F39" s="245" t="str">
        <f>'Experiment list - Runs'!F38</f>
        <v>decadal-XXXX</v>
      </c>
      <c r="G39" s="244" t="str">
        <f>'Experiment list - Runs'!H38</f>
        <v>CVWG/Tribbia</v>
      </c>
      <c r="H39" s="244" t="str">
        <f>'Experiment list - Runs'!I38</f>
        <v>0.5x1CN</v>
      </c>
      <c r="I39" s="244" t="str">
        <f>'Experiment list - Runs'!J38</f>
        <v>ORNL</v>
      </c>
      <c r="J39" s="244">
        <f>'Experiment list - Runs'!K38</f>
        <v>2005</v>
      </c>
      <c r="K39" s="244">
        <f>'Experiment list - Runs'!L38</f>
        <v>2035</v>
      </c>
      <c r="L39" s="244" t="str">
        <f>'Experiment list - Runs'!M38</f>
        <v>0.5</v>
      </c>
      <c r="M39" s="244">
        <f>'Experiment list - Runs'!N38</f>
        <v>1</v>
      </c>
      <c r="N39" s="246">
        <f>'Experiment list - Runs'!O38</f>
        <v>30</v>
      </c>
      <c r="O39" s="247">
        <f>'Experiment list - Runs'!P38</f>
        <v>37</v>
      </c>
      <c r="P39" s="248">
        <f t="shared" si="3"/>
        <v>30</v>
      </c>
      <c r="Q39" s="248">
        <v>0</v>
      </c>
      <c r="R39" s="248">
        <v>0</v>
      </c>
      <c r="S39" s="248">
        <v>0</v>
      </c>
      <c r="T39" s="248">
        <f t="shared" si="4"/>
        <v>30</v>
      </c>
      <c r="U39" s="248">
        <f>$N39</f>
        <v>30</v>
      </c>
      <c r="V39" s="248">
        <f>($K39-$J39)</f>
        <v>30</v>
      </c>
      <c r="W39" s="248">
        <f>($K39-$J39)</f>
        <v>30</v>
      </c>
      <c r="X39" s="248">
        <f>($K39-$J39)</f>
        <v>30</v>
      </c>
      <c r="Y39" s="248">
        <v>0</v>
      </c>
      <c r="Z39" s="248">
        <v>0</v>
      </c>
      <c r="AA39" s="248">
        <v>0</v>
      </c>
      <c r="AB39" s="248">
        <v>0</v>
      </c>
      <c r="AC39" s="248">
        <v>0</v>
      </c>
      <c r="AD39" s="248">
        <v>0</v>
      </c>
      <c r="AE39" s="248">
        <f>(SUMIFS('CMIP5 AL fields'!$N:$N,'CMIP5 AL fields'!$D:$D,AE$1,'CMIP5 AL fields'!$A:$A,AE$2)*$P39)/1000</f>
        <v>119.4393614400002</v>
      </c>
      <c r="AF39" s="248">
        <f>(SUMIFS('CMIP5 AL fields'!$N:$N,'CMIP5 AL fields'!$D:$D,AF$1,'CMIP5 AL fields'!$A:$A,AF$2)*$P39)/1000</f>
        <v>0.31850496000000006</v>
      </c>
      <c r="AG39" s="248">
        <f>(SUMIFS('CMIP5 AL fields'!$N:$N,'CMIP5 AL fields'!$D:$D,AG$1,'CMIP5 AL fields'!$A:$A,AG$2)*$P39)/1000</f>
        <v>10.829168639999992</v>
      </c>
      <c r="AH39" s="248">
        <f>(SUMIFS('CMIP5 AL fields'!$N:$N,'CMIP5 AL fields'!$D:$D,AH$1,'CMIP5 AL fields'!$A:$A,AH$2)*$P39)/1000</f>
        <v>7.9626239999999964</v>
      </c>
      <c r="AI39" s="248">
        <f>(SUMIFS('CMIP5 AL fields'!$N:$N,'CMIP5 AL fields'!$D:$D,AI$1,'CMIP5 AL fields'!$A:$A,AI$2)*$P39)/1000</f>
        <v>3.1850496000000001</v>
      </c>
      <c r="AJ39" s="248">
        <f>(SUMIFS('CMIP5 AL fields'!$N:$N,'CMIP5 AL fields'!$D:$D,AJ$1,'CMIP5 AL fields'!$A:$A,AJ$2)*$P39)/1000</f>
        <v>1.2740198400000002</v>
      </c>
      <c r="AK39" s="248">
        <f>(SUMIFS('CMIP5 AL fields'!$N:$N,'CMIP5 AL fields'!$D:$D,AK$1,'CMIP5 AL fields'!$A:$A,AK$2)*$P39)/1000</f>
        <v>2.2295347200000002</v>
      </c>
      <c r="AL39" s="248">
        <f>(SUMIFS('CMIP5 AL fields'!$N:$N,'CMIP5 AL fields'!$D:$D,AL$1,'CMIP5 AL fields'!$A:$A,AL$2)*$P39)/1000</f>
        <v>0</v>
      </c>
      <c r="AM39" s="248">
        <f>(SUMIFS('CMIP5 AL fields'!$N:$N,'CMIP5 AL fields'!$D:$D,AM$1,'CMIP5 AL fields'!$A:$A,AM$2)*$P39)/1000</f>
        <v>0</v>
      </c>
      <c r="AN39" s="248">
        <f>((SUMIFS('CMIP5 AL fields'!$N:$N,'CMIP5 AL fields'!$D:$D,AN$1&amp;"2d",'CMIP5 AL fields'!$A:$A,AN$2)*$R39)/1000)+((SUMIFS('CMIP5 AL fields'!$N:$N,'CMIP5 AL fields'!$D:$D,AN$1&amp;"3d",'CMIP5 AL fields'!$A:$A,AN$2)*$S39)/1000)</f>
        <v>0</v>
      </c>
      <c r="AO39" s="248">
        <f>((SUMIFS('CMIP5 AL fields'!$N:$N,'CMIP5 AL fields'!$D:$D,AO$1&amp;"2d",'CMIP5 AL fields'!$A:$A,AO$2)*$R39)/1000)+((SUMIFS('CMIP5 AL fields'!$N:$N,'CMIP5 AL fields'!$D:$D,AO$1&amp;"3d",'CMIP5 AL fields'!$A:$A,AO$2)*$S39)/1000)</f>
        <v>0</v>
      </c>
      <c r="AP39" s="248">
        <f>((SUMIFS('CMIP5 AL fields'!$N:$N,'CMIP5 AL fields'!$D:$D,AP$1&amp;"2d",'CMIP5 AL fields'!$A:$A,AP$2)*$R39)/1000)+((SUMIFS('CMIP5 AL fields'!$N:$N,'CMIP5 AL fields'!$D:$D,AP$1&amp;"3d",'CMIP5 AL fields'!$A:$A,AP$2)*$S39)/1000)</f>
        <v>0</v>
      </c>
      <c r="AQ39" s="248">
        <f>((SUMIFS('CMIP5 AL fields'!$N:$N,'CMIP5 AL fields'!$D:$D,AQ$1&amp;"_ALLt",'CMIP5 AL fields'!$A:$A,AQ$2)*$T39)/1000)+((SUMIFS('CMIP5 AL fields'!$N:$N,'CMIP5 AL fields'!$D:$D,AQ$1&amp;"_subt",'CMIP5 AL fields'!$A:$A,AQ$2)*$U39)/1000)</f>
        <v>620.02298879999967</v>
      </c>
      <c r="AR39" s="248">
        <f>((SUMIFS('CMIP5 AL fields'!$N:$N,'CMIP5 AL fields'!$D:$D,AR$1&amp;"2d",'CMIP5 AL fields'!$A:$A,AR$2)*$AA39)/1000)+((SUMIFS('CMIP5 AL fields'!$N:$N,'CMIP5 AL fields'!$D:$D,AR$1&amp;"3d",'CMIP5 AL fields'!$A:$A,AR$2)*$AB39)/1000)</f>
        <v>0</v>
      </c>
      <c r="AS39" s="248">
        <f>(SUMIFS('CMIP5 AL fields'!$N:$N,'CMIP5 AL fields'!$D:$D,AS$1,'CMIP5 AL fields'!$A:$A,AS$2)*$V39)/1000</f>
        <v>4998.9353471999993</v>
      </c>
      <c r="AT39" s="248">
        <f>(SUMIFS('CMIP5 AL fields'!$N:$N,'CMIP5 AL fields'!$D:$D,AT$1,'CMIP5 AL fields'!$A:$A,AT$2)*$W39)/1000</f>
        <v>387.51436799999999</v>
      </c>
      <c r="AU39" s="248">
        <f>(SUMIFS('CMIP5 AL fields'!$N:$N,'CMIP5 AL fields'!$D:$D,AU$1,'CMIP5 AL fields'!$A:$A,AU$2)*$X39)/1000</f>
        <v>1705.0632192000003</v>
      </c>
      <c r="AV39" s="248">
        <f>(SUMIFS('CMIP5 AL fields'!$N:$N,'CMIP5 AL fields'!$D:$D,AV$1,'CMIP5 AL fields'!$A:$A,AV$2)*AC39)/1000</f>
        <v>0</v>
      </c>
      <c r="AW39" s="248">
        <f>(SUMIFS('CMIP5 AL fields'!$N:$N,'CMIP5 AL fields'!$D:$D,AW$1,'CMIP5 AL fields'!$A:$A,AW$2)*AD39)/1000</f>
        <v>0</v>
      </c>
      <c r="AX39" s="248">
        <f>(SUMIFS('CMIP5 AL fields'!$N:$N,'CMIP5 AL fields'!$D:$D,AX$1,'CMIP5 AL fields'!$A:$A,AX$2)*AD39)/1000</f>
        <v>0</v>
      </c>
      <c r="AY39" s="248">
        <v>0</v>
      </c>
      <c r="AZ39" s="248">
        <f>(SUMIFS('CMIP5 OI fields'!$M:$M,'CMIP5 OI fields'!$D:$D,AZ$1,'CMIP5 OI fields'!$A:$A,AZ$2)*$P39)/1000</f>
        <v>97.851810240000006</v>
      </c>
      <c r="BA39" s="248">
        <f>(SUMIFS('CMIP5 OI fields'!$M:$M,'CMIP5 OI fields'!$D:$D,BA$1,'CMIP5 OI fields'!$A:$A,BA$2)*$P39)/1000</f>
        <v>68.304405599999996</v>
      </c>
      <c r="BB39" s="248">
        <f>(SUMIFS('CMIP5 OI fields'!$M:$M,'CMIP5 OI fields'!$D:$D,BB$1,'CMIP5 OI fields'!$A:$A,BB$2)*$P39)/1000</f>
        <v>38.65743359999999</v>
      </c>
      <c r="BC39" s="248">
        <f>(SUMIFS('CMIP5 OI fields'!$M:$M,'CMIP5 OI fields'!$D:$D,BC$1,'CMIP5 OI fields'!$A:$A,BC$2)*$P39)/1000</f>
        <v>3.8928384</v>
      </c>
      <c r="BD39" s="248">
        <f>(SUMIFS('CMIP5 OI fields'!$M:$M,'CMIP5 OI fields'!$D:$D,BD$1,'CMIP5 OI fields'!$A:$A,BD$2)*$P39)/1000</f>
        <v>3.1850496000000001</v>
      </c>
      <c r="BE39" s="248">
        <f>(SUMIFS('CMIP5 OI fields'!$M:$M,'CMIP5 OI fields'!$D:$D,BE$1,'CMIP5 OI fields'!$A:$A,BE$2)*$P39)/1000</f>
        <v>0.3538944</v>
      </c>
      <c r="BF39" s="248">
        <f>(SUMIFS('CMIP5 OI fields'!$M:$M,'CMIP5 OI fields'!$D:$D,BF$1,'CMIP5 OI fields'!$A:$A,BF$2)*$P39)/1000</f>
        <v>7.9626239999999999</v>
      </c>
      <c r="BG39" s="248">
        <f>(SUMIFS('CMIP5 OI fields'!$M:$M,'CMIP5 OI fields'!$D:$D,BG$1,'CMIP5 OI fields'!$A:$A,BG$2)*$P39)/1000</f>
        <v>6.1931519999999995</v>
      </c>
      <c r="BH39" s="248">
        <f>(SUMIFS('CMIP5 OI fields'!$M:$M,'CMIP5 OI fields'!$D:$D,BH$1,'CMIP5 OI fields'!$A:$A,BH$2)*$P39)/1000</f>
        <v>36.274176000000004</v>
      </c>
      <c r="BI39" s="248">
        <f>(SUMIFS('CMIP5 OI fields'!$M:$M,'CMIP5 OI fields'!$D:$D,BI$1,'CMIP5 OI fields'!$A:$A,BI$2)*$Q39)/1000</f>
        <v>0</v>
      </c>
      <c r="BJ39" s="246">
        <f t="shared" si="5"/>
        <v>7954.6967755199994</v>
      </c>
      <c r="BK39" s="246">
        <f t="shared" si="5"/>
        <v>87.23775599999999</v>
      </c>
      <c r="BL39" s="246">
        <f t="shared" si="5"/>
        <v>77.515038720000007</v>
      </c>
      <c r="BM39" s="246">
        <f t="shared" si="1"/>
        <v>8041.9345315199989</v>
      </c>
      <c r="BN39" s="246">
        <f t="shared" si="2"/>
        <v>8119.449570239999</v>
      </c>
    </row>
    <row r="40" spans="1:66">
      <c r="A40" s="244" t="str">
        <f>'Experiment list - Runs'!A39</f>
        <v>DP</v>
      </c>
      <c r="B40" s="244" t="str">
        <f>'Experiment list - Runs'!B39</f>
        <v>core</v>
      </c>
      <c r="C40" s="244" t="str">
        <f>'Experiment list - Runs'!C39</f>
        <v>1.2</v>
      </c>
      <c r="D40" s="244">
        <f>'Experiment list - Runs'!D39</f>
        <v>8</v>
      </c>
      <c r="E40" s="245" t="str">
        <f>'Experiment list - Runs'!E39</f>
        <v>30 year initialized hindcasts &amp; predictions</v>
      </c>
      <c r="F40" s="245" t="str">
        <f>'Experiment list - Runs'!F39</f>
        <v>decadal-XXXX</v>
      </c>
      <c r="G40" s="244" t="str">
        <f>'Experiment list - Runs'!H39</f>
        <v>CVWG/Tribbia</v>
      </c>
      <c r="H40" s="244" t="str">
        <f>'Experiment list - Runs'!I39</f>
        <v>0.5x1CN</v>
      </c>
      <c r="I40" s="244" t="str">
        <f>'Experiment list - Runs'!J39</f>
        <v>ORNL</v>
      </c>
      <c r="J40" s="244">
        <f>'Experiment list - Runs'!K39</f>
        <v>2005</v>
      </c>
      <c r="K40" s="244">
        <f>'Experiment list - Runs'!L39</f>
        <v>2035</v>
      </c>
      <c r="L40" s="244" t="str">
        <f>'Experiment list - Runs'!M39</f>
        <v>0.5</v>
      </c>
      <c r="M40" s="244">
        <f>'Experiment list - Runs'!N39</f>
        <v>1</v>
      </c>
      <c r="N40" s="246">
        <f>'Experiment list - Runs'!O39</f>
        <v>30</v>
      </c>
      <c r="O40" s="247">
        <f>'Experiment list - Runs'!P39</f>
        <v>38</v>
      </c>
      <c r="P40" s="248">
        <f t="shared" si="3"/>
        <v>30</v>
      </c>
      <c r="Q40" s="248">
        <v>0</v>
      </c>
      <c r="R40" s="248">
        <v>0</v>
      </c>
      <c r="S40" s="248">
        <v>0</v>
      </c>
      <c r="T40" s="248">
        <f t="shared" si="4"/>
        <v>30</v>
      </c>
      <c r="U40" s="248">
        <v>0</v>
      </c>
      <c r="V40" s="248">
        <v>0</v>
      </c>
      <c r="W40" s="248">
        <v>0</v>
      </c>
      <c r="X40" s="248">
        <v>0</v>
      </c>
      <c r="Y40" s="248">
        <v>0</v>
      </c>
      <c r="Z40" s="248">
        <v>0</v>
      </c>
      <c r="AA40" s="248">
        <v>0</v>
      </c>
      <c r="AB40" s="248">
        <v>0</v>
      </c>
      <c r="AC40" s="248">
        <v>0</v>
      </c>
      <c r="AD40" s="248">
        <v>0</v>
      </c>
      <c r="AE40" s="248">
        <f>(SUMIFS('CMIP5 AL fields'!$N:$N,'CMIP5 AL fields'!$D:$D,AE$1,'CMIP5 AL fields'!$A:$A,AE$2)*$P40)/1000</f>
        <v>119.4393614400002</v>
      </c>
      <c r="AF40" s="248">
        <f>(SUMIFS('CMIP5 AL fields'!$N:$N,'CMIP5 AL fields'!$D:$D,AF$1,'CMIP5 AL fields'!$A:$A,AF$2)*$P40)/1000</f>
        <v>0.31850496000000006</v>
      </c>
      <c r="AG40" s="248">
        <f>(SUMIFS('CMIP5 AL fields'!$N:$N,'CMIP5 AL fields'!$D:$D,AG$1,'CMIP5 AL fields'!$A:$A,AG$2)*$P40)/1000</f>
        <v>10.829168639999992</v>
      </c>
      <c r="AH40" s="248">
        <f>(SUMIFS('CMIP5 AL fields'!$N:$N,'CMIP5 AL fields'!$D:$D,AH$1,'CMIP5 AL fields'!$A:$A,AH$2)*$P40)/1000</f>
        <v>7.9626239999999964</v>
      </c>
      <c r="AI40" s="248">
        <f>(SUMIFS('CMIP5 AL fields'!$N:$N,'CMIP5 AL fields'!$D:$D,AI$1,'CMIP5 AL fields'!$A:$A,AI$2)*$P40)/1000</f>
        <v>3.1850496000000001</v>
      </c>
      <c r="AJ40" s="248">
        <f>(SUMIFS('CMIP5 AL fields'!$N:$N,'CMIP5 AL fields'!$D:$D,AJ$1,'CMIP5 AL fields'!$A:$A,AJ$2)*$P40)/1000</f>
        <v>1.2740198400000002</v>
      </c>
      <c r="AK40" s="248">
        <f>(SUMIFS('CMIP5 AL fields'!$N:$N,'CMIP5 AL fields'!$D:$D,AK$1,'CMIP5 AL fields'!$A:$A,AK$2)*$P40)/1000</f>
        <v>2.2295347200000002</v>
      </c>
      <c r="AL40" s="248">
        <f>(SUMIFS('CMIP5 AL fields'!$N:$N,'CMIP5 AL fields'!$D:$D,AL$1,'CMIP5 AL fields'!$A:$A,AL$2)*$P40)/1000</f>
        <v>0</v>
      </c>
      <c r="AM40" s="248">
        <f>(SUMIFS('CMIP5 AL fields'!$N:$N,'CMIP5 AL fields'!$D:$D,AM$1,'CMIP5 AL fields'!$A:$A,AM$2)*$P40)/1000</f>
        <v>0</v>
      </c>
      <c r="AN40" s="248">
        <f>((SUMIFS('CMIP5 AL fields'!$N:$N,'CMIP5 AL fields'!$D:$D,AN$1&amp;"2d",'CMIP5 AL fields'!$A:$A,AN$2)*$R40)/1000)+((SUMIFS('CMIP5 AL fields'!$N:$N,'CMIP5 AL fields'!$D:$D,AN$1&amp;"3d",'CMIP5 AL fields'!$A:$A,AN$2)*$S40)/1000)</f>
        <v>0</v>
      </c>
      <c r="AO40" s="248">
        <f>((SUMIFS('CMIP5 AL fields'!$N:$N,'CMIP5 AL fields'!$D:$D,AO$1&amp;"2d",'CMIP5 AL fields'!$A:$A,AO$2)*$R40)/1000)+((SUMIFS('CMIP5 AL fields'!$N:$N,'CMIP5 AL fields'!$D:$D,AO$1&amp;"3d",'CMIP5 AL fields'!$A:$A,AO$2)*$S40)/1000)</f>
        <v>0</v>
      </c>
      <c r="AP40" s="248">
        <f>((SUMIFS('CMIP5 AL fields'!$N:$N,'CMIP5 AL fields'!$D:$D,AP$1&amp;"2d",'CMIP5 AL fields'!$A:$A,AP$2)*$R40)/1000)+((SUMIFS('CMIP5 AL fields'!$N:$N,'CMIP5 AL fields'!$D:$D,AP$1&amp;"3d",'CMIP5 AL fields'!$A:$A,AP$2)*$S40)/1000)</f>
        <v>0</v>
      </c>
      <c r="AQ40" s="248">
        <f>((SUMIFS('CMIP5 AL fields'!$N:$N,'CMIP5 AL fields'!$D:$D,AQ$1&amp;"_ALLt",'CMIP5 AL fields'!$A:$A,AQ$2)*$T40)/1000)+((SUMIFS('CMIP5 AL fields'!$N:$N,'CMIP5 AL fields'!$D:$D,AQ$1&amp;"_subt",'CMIP5 AL fields'!$A:$A,AQ$2)*$U40)/1000)</f>
        <v>67.815014399999995</v>
      </c>
      <c r="AR40" s="248">
        <f>((SUMIFS('CMIP5 AL fields'!$N:$N,'CMIP5 AL fields'!$D:$D,AR$1&amp;"2d",'CMIP5 AL fields'!$A:$A,AR$2)*$AA40)/1000)+((SUMIFS('CMIP5 AL fields'!$N:$N,'CMIP5 AL fields'!$D:$D,AR$1&amp;"3d",'CMIP5 AL fields'!$A:$A,AR$2)*$AB40)/1000)</f>
        <v>0</v>
      </c>
      <c r="AS40" s="248">
        <f>(SUMIFS('CMIP5 AL fields'!$N:$N,'CMIP5 AL fields'!$D:$D,AS$1,'CMIP5 AL fields'!$A:$A,AS$2)*$V40)/1000</f>
        <v>0</v>
      </c>
      <c r="AT40" s="248">
        <f>(SUMIFS('CMIP5 AL fields'!$N:$N,'CMIP5 AL fields'!$D:$D,AT$1,'CMIP5 AL fields'!$A:$A,AT$2)*$W40)/1000</f>
        <v>0</v>
      </c>
      <c r="AU40" s="248">
        <f>(SUMIFS('CMIP5 AL fields'!$N:$N,'CMIP5 AL fields'!$D:$D,AU$1,'CMIP5 AL fields'!$A:$A,AU$2)*$X40)/1000</f>
        <v>0</v>
      </c>
      <c r="AV40" s="248">
        <f>(SUMIFS('CMIP5 AL fields'!$N:$N,'CMIP5 AL fields'!$D:$D,AV$1,'CMIP5 AL fields'!$A:$A,AV$2)*AC40)/1000</f>
        <v>0</v>
      </c>
      <c r="AW40" s="248">
        <f>(SUMIFS('CMIP5 AL fields'!$N:$N,'CMIP5 AL fields'!$D:$D,AW$1,'CMIP5 AL fields'!$A:$A,AW$2)*AD40)/1000</f>
        <v>0</v>
      </c>
      <c r="AX40" s="248">
        <f>(SUMIFS('CMIP5 AL fields'!$N:$N,'CMIP5 AL fields'!$D:$D,AX$1,'CMIP5 AL fields'!$A:$A,AX$2)*AD40)/1000</f>
        <v>0</v>
      </c>
      <c r="AY40" s="248">
        <v>0</v>
      </c>
      <c r="AZ40" s="248">
        <f>(SUMIFS('CMIP5 OI fields'!$M:$M,'CMIP5 OI fields'!$D:$D,AZ$1,'CMIP5 OI fields'!$A:$A,AZ$2)*$P40)/1000</f>
        <v>97.851810240000006</v>
      </c>
      <c r="BA40" s="248">
        <f>(SUMIFS('CMIP5 OI fields'!$M:$M,'CMIP5 OI fields'!$D:$D,BA$1,'CMIP5 OI fields'!$A:$A,BA$2)*$P40)/1000</f>
        <v>68.304405599999996</v>
      </c>
      <c r="BB40" s="248">
        <f>(SUMIFS('CMIP5 OI fields'!$M:$M,'CMIP5 OI fields'!$D:$D,BB$1,'CMIP5 OI fields'!$A:$A,BB$2)*$P40)/1000</f>
        <v>38.65743359999999</v>
      </c>
      <c r="BC40" s="248">
        <f>(SUMIFS('CMIP5 OI fields'!$M:$M,'CMIP5 OI fields'!$D:$D,BC$1,'CMIP5 OI fields'!$A:$A,BC$2)*$P40)/1000</f>
        <v>3.8928384</v>
      </c>
      <c r="BD40" s="248">
        <f>(SUMIFS('CMIP5 OI fields'!$M:$M,'CMIP5 OI fields'!$D:$D,BD$1,'CMIP5 OI fields'!$A:$A,BD$2)*$P40)/1000</f>
        <v>3.1850496000000001</v>
      </c>
      <c r="BE40" s="248">
        <f>(SUMIFS('CMIP5 OI fields'!$M:$M,'CMIP5 OI fields'!$D:$D,BE$1,'CMIP5 OI fields'!$A:$A,BE$2)*$P40)/1000</f>
        <v>0.3538944</v>
      </c>
      <c r="BF40" s="248">
        <f>(SUMIFS('CMIP5 OI fields'!$M:$M,'CMIP5 OI fields'!$D:$D,BF$1,'CMIP5 OI fields'!$A:$A,BF$2)*$P40)/1000</f>
        <v>7.9626239999999999</v>
      </c>
      <c r="BG40" s="248">
        <f>(SUMIFS('CMIP5 OI fields'!$M:$M,'CMIP5 OI fields'!$D:$D,BG$1,'CMIP5 OI fields'!$A:$A,BG$2)*$P40)/1000</f>
        <v>6.1931519999999995</v>
      </c>
      <c r="BH40" s="248">
        <f>(SUMIFS('CMIP5 OI fields'!$M:$M,'CMIP5 OI fields'!$D:$D,BH$1,'CMIP5 OI fields'!$A:$A,BH$2)*$P40)/1000</f>
        <v>36.274176000000004</v>
      </c>
      <c r="BI40" s="248">
        <f>(SUMIFS('CMIP5 OI fields'!$M:$M,'CMIP5 OI fields'!$D:$D,BI$1,'CMIP5 OI fields'!$A:$A,BI$2)*$Q40)/1000</f>
        <v>0</v>
      </c>
      <c r="BJ40" s="246">
        <f t="shared" si="5"/>
        <v>310.97586672000023</v>
      </c>
      <c r="BK40" s="246">
        <f t="shared" si="5"/>
        <v>87.23775599999999</v>
      </c>
      <c r="BL40" s="246">
        <f t="shared" si="5"/>
        <v>77.515038720000007</v>
      </c>
      <c r="BM40" s="246">
        <f t="shared" si="1"/>
        <v>398.21362272000022</v>
      </c>
      <c r="BN40" s="246">
        <f t="shared" si="2"/>
        <v>475.72866144000022</v>
      </c>
    </row>
    <row r="41" spans="1:66">
      <c r="A41" s="244" t="str">
        <f>'Experiment list - Runs'!A40</f>
        <v>DP</v>
      </c>
      <c r="B41" s="244" t="str">
        <f>'Experiment list - Runs'!B40</f>
        <v>core</v>
      </c>
      <c r="C41" s="244" t="str">
        <f>'Experiment list - Runs'!C40</f>
        <v>1.2</v>
      </c>
      <c r="D41" s="244">
        <f>'Experiment list - Runs'!D40</f>
        <v>9</v>
      </c>
      <c r="E41" s="245" t="str">
        <f>'Experiment list - Runs'!E40</f>
        <v>30 year initialized hindcasts &amp; predictions</v>
      </c>
      <c r="F41" s="245" t="str">
        <f>'Experiment list - Runs'!F40</f>
        <v>decadal-XXXX</v>
      </c>
      <c r="G41" s="244" t="str">
        <f>'Experiment list - Runs'!H40</f>
        <v>CVWG/Tribbia</v>
      </c>
      <c r="H41" s="244" t="str">
        <f>'Experiment list - Runs'!I40</f>
        <v>0.5x1CN</v>
      </c>
      <c r="I41" s="244" t="str">
        <f>'Experiment list - Runs'!J40</f>
        <v>ORNL</v>
      </c>
      <c r="J41" s="244">
        <f>'Experiment list - Runs'!K40</f>
        <v>2005</v>
      </c>
      <c r="K41" s="244">
        <f>'Experiment list - Runs'!L40</f>
        <v>2035</v>
      </c>
      <c r="L41" s="244" t="str">
        <f>'Experiment list - Runs'!M40</f>
        <v>0.5</v>
      </c>
      <c r="M41" s="244">
        <f>'Experiment list - Runs'!N40</f>
        <v>1</v>
      </c>
      <c r="N41" s="246">
        <f>'Experiment list - Runs'!O40</f>
        <v>30</v>
      </c>
      <c r="O41" s="247">
        <f>'Experiment list - Runs'!P40</f>
        <v>39</v>
      </c>
      <c r="P41" s="248">
        <f t="shared" si="3"/>
        <v>30</v>
      </c>
      <c r="Q41" s="248">
        <v>0</v>
      </c>
      <c r="R41" s="248">
        <v>0</v>
      </c>
      <c r="S41" s="248">
        <v>0</v>
      </c>
      <c r="T41" s="248">
        <f t="shared" si="4"/>
        <v>30</v>
      </c>
      <c r="U41" s="248">
        <v>0</v>
      </c>
      <c r="V41" s="248">
        <v>0</v>
      </c>
      <c r="W41" s="248">
        <v>0</v>
      </c>
      <c r="X41" s="248">
        <v>0</v>
      </c>
      <c r="Y41" s="248">
        <v>0</v>
      </c>
      <c r="Z41" s="248">
        <v>0</v>
      </c>
      <c r="AA41" s="248">
        <v>0</v>
      </c>
      <c r="AB41" s="248">
        <v>0</v>
      </c>
      <c r="AC41" s="248">
        <v>0</v>
      </c>
      <c r="AD41" s="248">
        <v>0</v>
      </c>
      <c r="AE41" s="248">
        <f>(SUMIFS('CMIP5 AL fields'!$N:$N,'CMIP5 AL fields'!$D:$D,AE$1,'CMIP5 AL fields'!$A:$A,AE$2)*$P41)/1000</f>
        <v>119.4393614400002</v>
      </c>
      <c r="AF41" s="248">
        <f>(SUMIFS('CMIP5 AL fields'!$N:$N,'CMIP5 AL fields'!$D:$D,AF$1,'CMIP5 AL fields'!$A:$A,AF$2)*$P41)/1000</f>
        <v>0.31850496000000006</v>
      </c>
      <c r="AG41" s="248">
        <f>(SUMIFS('CMIP5 AL fields'!$N:$N,'CMIP5 AL fields'!$D:$D,AG$1,'CMIP5 AL fields'!$A:$A,AG$2)*$P41)/1000</f>
        <v>10.829168639999992</v>
      </c>
      <c r="AH41" s="248">
        <f>(SUMIFS('CMIP5 AL fields'!$N:$N,'CMIP5 AL fields'!$D:$D,AH$1,'CMIP5 AL fields'!$A:$A,AH$2)*$P41)/1000</f>
        <v>7.9626239999999964</v>
      </c>
      <c r="AI41" s="248">
        <f>(SUMIFS('CMIP5 AL fields'!$N:$N,'CMIP5 AL fields'!$D:$D,AI$1,'CMIP5 AL fields'!$A:$A,AI$2)*$P41)/1000</f>
        <v>3.1850496000000001</v>
      </c>
      <c r="AJ41" s="248">
        <f>(SUMIFS('CMIP5 AL fields'!$N:$N,'CMIP5 AL fields'!$D:$D,AJ$1,'CMIP5 AL fields'!$A:$A,AJ$2)*$P41)/1000</f>
        <v>1.2740198400000002</v>
      </c>
      <c r="AK41" s="248">
        <f>(SUMIFS('CMIP5 AL fields'!$N:$N,'CMIP5 AL fields'!$D:$D,AK$1,'CMIP5 AL fields'!$A:$A,AK$2)*$P41)/1000</f>
        <v>2.2295347200000002</v>
      </c>
      <c r="AL41" s="248">
        <f>(SUMIFS('CMIP5 AL fields'!$N:$N,'CMIP5 AL fields'!$D:$D,AL$1,'CMIP5 AL fields'!$A:$A,AL$2)*$P41)/1000</f>
        <v>0</v>
      </c>
      <c r="AM41" s="248">
        <f>(SUMIFS('CMIP5 AL fields'!$N:$N,'CMIP5 AL fields'!$D:$D,AM$1,'CMIP5 AL fields'!$A:$A,AM$2)*$P41)/1000</f>
        <v>0</v>
      </c>
      <c r="AN41" s="248">
        <f>((SUMIFS('CMIP5 AL fields'!$N:$N,'CMIP5 AL fields'!$D:$D,AN$1&amp;"2d",'CMIP5 AL fields'!$A:$A,AN$2)*$R41)/1000)+((SUMIFS('CMIP5 AL fields'!$N:$N,'CMIP5 AL fields'!$D:$D,AN$1&amp;"3d",'CMIP5 AL fields'!$A:$A,AN$2)*$S41)/1000)</f>
        <v>0</v>
      </c>
      <c r="AO41" s="248">
        <f>((SUMIFS('CMIP5 AL fields'!$N:$N,'CMIP5 AL fields'!$D:$D,AO$1&amp;"2d",'CMIP5 AL fields'!$A:$A,AO$2)*$R41)/1000)+((SUMIFS('CMIP5 AL fields'!$N:$N,'CMIP5 AL fields'!$D:$D,AO$1&amp;"3d",'CMIP5 AL fields'!$A:$A,AO$2)*$S41)/1000)</f>
        <v>0</v>
      </c>
      <c r="AP41" s="248">
        <f>((SUMIFS('CMIP5 AL fields'!$N:$N,'CMIP5 AL fields'!$D:$D,AP$1&amp;"2d",'CMIP5 AL fields'!$A:$A,AP$2)*$R41)/1000)+((SUMIFS('CMIP5 AL fields'!$N:$N,'CMIP5 AL fields'!$D:$D,AP$1&amp;"3d",'CMIP5 AL fields'!$A:$A,AP$2)*$S41)/1000)</f>
        <v>0</v>
      </c>
      <c r="AQ41" s="248">
        <f>((SUMIFS('CMIP5 AL fields'!$N:$N,'CMIP5 AL fields'!$D:$D,AQ$1&amp;"_ALLt",'CMIP5 AL fields'!$A:$A,AQ$2)*$T41)/1000)+((SUMIFS('CMIP5 AL fields'!$N:$N,'CMIP5 AL fields'!$D:$D,AQ$1&amp;"_subt",'CMIP5 AL fields'!$A:$A,AQ$2)*$U41)/1000)</f>
        <v>67.815014399999995</v>
      </c>
      <c r="AR41" s="248">
        <f>((SUMIFS('CMIP5 AL fields'!$N:$N,'CMIP5 AL fields'!$D:$D,AR$1&amp;"2d",'CMIP5 AL fields'!$A:$A,AR$2)*$AA41)/1000)+((SUMIFS('CMIP5 AL fields'!$N:$N,'CMIP5 AL fields'!$D:$D,AR$1&amp;"3d",'CMIP5 AL fields'!$A:$A,AR$2)*$AB41)/1000)</f>
        <v>0</v>
      </c>
      <c r="AS41" s="248">
        <f>(SUMIFS('CMIP5 AL fields'!$N:$N,'CMIP5 AL fields'!$D:$D,AS$1,'CMIP5 AL fields'!$A:$A,AS$2)*$V41)/1000</f>
        <v>0</v>
      </c>
      <c r="AT41" s="248">
        <f>(SUMIFS('CMIP5 AL fields'!$N:$N,'CMIP5 AL fields'!$D:$D,AT$1,'CMIP5 AL fields'!$A:$A,AT$2)*$W41)/1000</f>
        <v>0</v>
      </c>
      <c r="AU41" s="248">
        <f>(SUMIFS('CMIP5 AL fields'!$N:$N,'CMIP5 AL fields'!$D:$D,AU$1,'CMIP5 AL fields'!$A:$A,AU$2)*$X41)/1000</f>
        <v>0</v>
      </c>
      <c r="AV41" s="248">
        <f>(SUMIFS('CMIP5 AL fields'!$N:$N,'CMIP5 AL fields'!$D:$D,AV$1,'CMIP5 AL fields'!$A:$A,AV$2)*AC41)/1000</f>
        <v>0</v>
      </c>
      <c r="AW41" s="248">
        <f>(SUMIFS('CMIP5 AL fields'!$N:$N,'CMIP5 AL fields'!$D:$D,AW$1,'CMIP5 AL fields'!$A:$A,AW$2)*AD41)/1000</f>
        <v>0</v>
      </c>
      <c r="AX41" s="248">
        <f>(SUMIFS('CMIP5 AL fields'!$N:$N,'CMIP5 AL fields'!$D:$D,AX$1,'CMIP5 AL fields'!$A:$A,AX$2)*AD41)/1000</f>
        <v>0</v>
      </c>
      <c r="AY41" s="248">
        <v>0</v>
      </c>
      <c r="AZ41" s="248">
        <f>(SUMIFS('CMIP5 OI fields'!$M:$M,'CMIP5 OI fields'!$D:$D,AZ$1,'CMIP5 OI fields'!$A:$A,AZ$2)*$P41)/1000</f>
        <v>97.851810240000006</v>
      </c>
      <c r="BA41" s="248">
        <f>(SUMIFS('CMIP5 OI fields'!$M:$M,'CMIP5 OI fields'!$D:$D,BA$1,'CMIP5 OI fields'!$A:$A,BA$2)*$P41)/1000</f>
        <v>68.304405599999996</v>
      </c>
      <c r="BB41" s="248">
        <f>(SUMIFS('CMIP5 OI fields'!$M:$M,'CMIP5 OI fields'!$D:$D,BB$1,'CMIP5 OI fields'!$A:$A,BB$2)*$P41)/1000</f>
        <v>38.65743359999999</v>
      </c>
      <c r="BC41" s="248">
        <f>(SUMIFS('CMIP5 OI fields'!$M:$M,'CMIP5 OI fields'!$D:$D,BC$1,'CMIP5 OI fields'!$A:$A,BC$2)*$P41)/1000</f>
        <v>3.8928384</v>
      </c>
      <c r="BD41" s="248">
        <f>(SUMIFS('CMIP5 OI fields'!$M:$M,'CMIP5 OI fields'!$D:$D,BD$1,'CMIP5 OI fields'!$A:$A,BD$2)*$P41)/1000</f>
        <v>3.1850496000000001</v>
      </c>
      <c r="BE41" s="248">
        <f>(SUMIFS('CMIP5 OI fields'!$M:$M,'CMIP5 OI fields'!$D:$D,BE$1,'CMIP5 OI fields'!$A:$A,BE$2)*$P41)/1000</f>
        <v>0.3538944</v>
      </c>
      <c r="BF41" s="248">
        <f>(SUMIFS('CMIP5 OI fields'!$M:$M,'CMIP5 OI fields'!$D:$D,BF$1,'CMIP5 OI fields'!$A:$A,BF$2)*$P41)/1000</f>
        <v>7.9626239999999999</v>
      </c>
      <c r="BG41" s="248">
        <f>(SUMIFS('CMIP5 OI fields'!$M:$M,'CMIP5 OI fields'!$D:$D,BG$1,'CMIP5 OI fields'!$A:$A,BG$2)*$P41)/1000</f>
        <v>6.1931519999999995</v>
      </c>
      <c r="BH41" s="248">
        <f>(SUMIFS('CMIP5 OI fields'!$M:$M,'CMIP5 OI fields'!$D:$D,BH$1,'CMIP5 OI fields'!$A:$A,BH$2)*$P41)/1000</f>
        <v>36.274176000000004</v>
      </c>
      <c r="BI41" s="248">
        <f>(SUMIFS('CMIP5 OI fields'!$M:$M,'CMIP5 OI fields'!$D:$D,BI$1,'CMIP5 OI fields'!$A:$A,BI$2)*$Q41)/1000</f>
        <v>0</v>
      </c>
      <c r="BJ41" s="246">
        <f t="shared" si="5"/>
        <v>310.97586672000023</v>
      </c>
      <c r="BK41" s="246">
        <f t="shared" si="5"/>
        <v>87.23775599999999</v>
      </c>
      <c r="BL41" s="246">
        <f t="shared" si="5"/>
        <v>77.515038720000007</v>
      </c>
      <c r="BM41" s="246">
        <f t="shared" si="1"/>
        <v>398.21362272000022</v>
      </c>
      <c r="BN41" s="246">
        <f t="shared" si="2"/>
        <v>475.72866144000022</v>
      </c>
    </row>
    <row r="42" spans="1:66">
      <c r="A42" s="244" t="str">
        <f>'Experiment list - Runs'!A41</f>
        <v>DP</v>
      </c>
      <c r="B42" s="244" t="str">
        <f>'Experiment list - Runs'!B41</f>
        <v>tier1</v>
      </c>
      <c r="C42" s="244" t="str">
        <f>'Experiment list - Runs'!C41</f>
        <v>1.1-E</v>
      </c>
      <c r="D42" s="244">
        <f>'Experiment list - Runs'!D41</f>
        <v>31</v>
      </c>
      <c r="E42" s="245" t="str">
        <f>'Experiment list - Runs'!E41</f>
        <v>Add’l 10 year initialized hindcasts &amp; predictions</v>
      </c>
      <c r="F42" s="245" t="str">
        <f>'Experiment list - Runs'!F41</f>
        <v>decadal-XXXX</v>
      </c>
      <c r="G42" s="244" t="str">
        <f>'Experiment list - Runs'!H41</f>
        <v>CVWG/Tribbia</v>
      </c>
      <c r="H42" s="244" t="str">
        <f>'Experiment list - Runs'!I41</f>
        <v>0.5x1CN</v>
      </c>
      <c r="I42" s="244" t="str">
        <f>'Experiment list - Runs'!J41</f>
        <v>ORNL</v>
      </c>
      <c r="J42" s="244">
        <f>'Experiment list - Runs'!K41</f>
        <v>1960</v>
      </c>
      <c r="K42" s="244">
        <f>'Experiment list - Runs'!L41</f>
        <v>1970</v>
      </c>
      <c r="L42" s="244" t="str">
        <f>'Experiment list - Runs'!M41</f>
        <v>0.5</v>
      </c>
      <c r="M42" s="244">
        <f>'Experiment list - Runs'!N41</f>
        <v>1</v>
      </c>
      <c r="N42" s="246">
        <f>'Experiment list - Runs'!O41</f>
        <v>10</v>
      </c>
      <c r="O42" s="247">
        <f>'Experiment list - Runs'!P41</f>
        <v>40</v>
      </c>
      <c r="P42" s="248">
        <f t="shared" si="3"/>
        <v>10</v>
      </c>
      <c r="Q42" s="248">
        <v>0</v>
      </c>
      <c r="R42" s="248">
        <v>0</v>
      </c>
      <c r="S42" s="248">
        <v>0</v>
      </c>
      <c r="T42" s="248">
        <f t="shared" si="4"/>
        <v>10</v>
      </c>
      <c r="U42" s="248">
        <v>0</v>
      </c>
      <c r="V42" s="248">
        <v>0</v>
      </c>
      <c r="W42" s="248">
        <v>0</v>
      </c>
      <c r="X42" s="248">
        <v>0</v>
      </c>
      <c r="Y42" s="248">
        <v>0</v>
      </c>
      <c r="Z42" s="248">
        <v>0</v>
      </c>
      <c r="AA42" s="248">
        <v>0</v>
      </c>
      <c r="AB42" s="248">
        <v>0</v>
      </c>
      <c r="AC42" s="248">
        <v>0</v>
      </c>
      <c r="AD42" s="248">
        <v>0</v>
      </c>
      <c r="AE42" s="248">
        <f>(SUMIFS('CMIP5 AL fields'!$N:$N,'CMIP5 AL fields'!$D:$D,AE$1,'CMIP5 AL fields'!$A:$A,AE$2)*$P42)/1000</f>
        <v>39.813120480000066</v>
      </c>
      <c r="AF42" s="248">
        <f>(SUMIFS('CMIP5 AL fields'!$N:$N,'CMIP5 AL fields'!$D:$D,AF$1,'CMIP5 AL fields'!$A:$A,AF$2)*$P42)/1000</f>
        <v>0.10616832000000001</v>
      </c>
      <c r="AG42" s="248">
        <f>(SUMIFS('CMIP5 AL fields'!$N:$N,'CMIP5 AL fields'!$D:$D,AG$1,'CMIP5 AL fields'!$A:$A,AG$2)*$P42)/1000</f>
        <v>3.6097228799999974</v>
      </c>
      <c r="AH42" s="248">
        <f>(SUMIFS('CMIP5 AL fields'!$N:$N,'CMIP5 AL fields'!$D:$D,AH$1,'CMIP5 AL fields'!$A:$A,AH$2)*$P42)/1000</f>
        <v>2.6542079999999988</v>
      </c>
      <c r="AI42" s="248">
        <f>(SUMIFS('CMIP5 AL fields'!$N:$N,'CMIP5 AL fields'!$D:$D,AI$1,'CMIP5 AL fields'!$A:$A,AI$2)*$P42)/1000</f>
        <v>1.0616832000000003</v>
      </c>
      <c r="AJ42" s="248">
        <f>(SUMIFS('CMIP5 AL fields'!$N:$N,'CMIP5 AL fields'!$D:$D,AJ$1,'CMIP5 AL fields'!$A:$A,AJ$2)*$P42)/1000</f>
        <v>0.42467328000000004</v>
      </c>
      <c r="AK42" s="248">
        <f>(SUMIFS('CMIP5 AL fields'!$N:$N,'CMIP5 AL fields'!$D:$D,AK$1,'CMIP5 AL fields'!$A:$A,AK$2)*$P42)/1000</f>
        <v>0.74317823999999999</v>
      </c>
      <c r="AL42" s="248">
        <f>(SUMIFS('CMIP5 AL fields'!$N:$N,'CMIP5 AL fields'!$D:$D,AL$1,'CMIP5 AL fields'!$A:$A,AL$2)*$P42)/1000</f>
        <v>0</v>
      </c>
      <c r="AM42" s="248">
        <f>(SUMIFS('CMIP5 AL fields'!$N:$N,'CMIP5 AL fields'!$D:$D,AM$1,'CMIP5 AL fields'!$A:$A,AM$2)*$P42)/1000</f>
        <v>0</v>
      </c>
      <c r="AN42" s="248">
        <f>((SUMIFS('CMIP5 AL fields'!$N:$N,'CMIP5 AL fields'!$D:$D,AN$1&amp;"2d",'CMIP5 AL fields'!$A:$A,AN$2)*$R42)/1000)+((SUMIFS('CMIP5 AL fields'!$N:$N,'CMIP5 AL fields'!$D:$D,AN$1&amp;"3d",'CMIP5 AL fields'!$A:$A,AN$2)*$S42)/1000)</f>
        <v>0</v>
      </c>
      <c r="AO42" s="248">
        <f>((SUMIFS('CMIP5 AL fields'!$N:$N,'CMIP5 AL fields'!$D:$D,AO$1&amp;"2d",'CMIP5 AL fields'!$A:$A,AO$2)*$R42)/1000)+((SUMIFS('CMIP5 AL fields'!$N:$N,'CMIP5 AL fields'!$D:$D,AO$1&amp;"3d",'CMIP5 AL fields'!$A:$A,AO$2)*$S42)/1000)</f>
        <v>0</v>
      </c>
      <c r="AP42" s="248">
        <f>((SUMIFS('CMIP5 AL fields'!$N:$N,'CMIP5 AL fields'!$D:$D,AP$1&amp;"2d",'CMIP5 AL fields'!$A:$A,AP$2)*$R42)/1000)+((SUMIFS('CMIP5 AL fields'!$N:$N,'CMIP5 AL fields'!$D:$D,AP$1&amp;"3d",'CMIP5 AL fields'!$A:$A,AP$2)*$S42)/1000)</f>
        <v>0</v>
      </c>
      <c r="AQ42" s="248">
        <f>((SUMIFS('CMIP5 AL fields'!$N:$N,'CMIP5 AL fields'!$D:$D,AQ$1&amp;"_ALLt",'CMIP5 AL fields'!$A:$A,AQ$2)*$T42)/1000)+((SUMIFS('CMIP5 AL fields'!$N:$N,'CMIP5 AL fields'!$D:$D,AQ$1&amp;"_subt",'CMIP5 AL fields'!$A:$A,AQ$2)*$U42)/1000)</f>
        <v>22.605004800000003</v>
      </c>
      <c r="AR42" s="248">
        <f>((SUMIFS('CMIP5 AL fields'!$N:$N,'CMIP5 AL fields'!$D:$D,AR$1&amp;"2d",'CMIP5 AL fields'!$A:$A,AR$2)*$AA42)/1000)+((SUMIFS('CMIP5 AL fields'!$N:$N,'CMIP5 AL fields'!$D:$D,AR$1&amp;"3d",'CMIP5 AL fields'!$A:$A,AR$2)*$AB42)/1000)</f>
        <v>0</v>
      </c>
      <c r="AS42" s="248">
        <f>(SUMIFS('CMIP5 AL fields'!$N:$N,'CMIP5 AL fields'!$D:$D,AS$1,'CMIP5 AL fields'!$A:$A,AS$2)*$V42)/1000</f>
        <v>0</v>
      </c>
      <c r="AT42" s="248">
        <f>(SUMIFS('CMIP5 AL fields'!$N:$N,'CMIP5 AL fields'!$D:$D,AT$1,'CMIP5 AL fields'!$A:$A,AT$2)*$W42)/1000</f>
        <v>0</v>
      </c>
      <c r="AU42" s="248">
        <f>(SUMIFS('CMIP5 AL fields'!$N:$N,'CMIP5 AL fields'!$D:$D,AU$1,'CMIP5 AL fields'!$A:$A,AU$2)*$X42)/1000</f>
        <v>0</v>
      </c>
      <c r="AV42" s="248">
        <f>(SUMIFS('CMIP5 AL fields'!$N:$N,'CMIP5 AL fields'!$D:$D,AV$1,'CMIP5 AL fields'!$A:$A,AV$2)*AC42)/1000</f>
        <v>0</v>
      </c>
      <c r="AW42" s="248">
        <f>(SUMIFS('CMIP5 AL fields'!$N:$N,'CMIP5 AL fields'!$D:$D,AW$1,'CMIP5 AL fields'!$A:$A,AW$2)*AD42)/1000</f>
        <v>0</v>
      </c>
      <c r="AX42" s="248">
        <f>(SUMIFS('CMIP5 AL fields'!$N:$N,'CMIP5 AL fields'!$D:$D,AX$1,'CMIP5 AL fields'!$A:$A,AX$2)*AD42)/1000</f>
        <v>0</v>
      </c>
      <c r="AY42" s="248">
        <v>0</v>
      </c>
      <c r="AZ42" s="248">
        <f>(SUMIFS('CMIP5 OI fields'!$M:$M,'CMIP5 OI fields'!$D:$D,AZ$1,'CMIP5 OI fields'!$A:$A,AZ$2)*$P42)/1000</f>
        <v>32.617270080000004</v>
      </c>
      <c r="BA42" s="248">
        <f>(SUMIFS('CMIP5 OI fields'!$M:$M,'CMIP5 OI fields'!$D:$D,BA$1,'CMIP5 OI fields'!$A:$A,BA$2)*$P42)/1000</f>
        <v>22.7681352</v>
      </c>
      <c r="BB42" s="248">
        <f>(SUMIFS('CMIP5 OI fields'!$M:$M,'CMIP5 OI fields'!$D:$D,BB$1,'CMIP5 OI fields'!$A:$A,BB$2)*$P42)/1000</f>
        <v>12.885811199999996</v>
      </c>
      <c r="BC42" s="248">
        <f>(SUMIFS('CMIP5 OI fields'!$M:$M,'CMIP5 OI fields'!$D:$D,BC$1,'CMIP5 OI fields'!$A:$A,BC$2)*$P42)/1000</f>
        <v>1.2976127999999998</v>
      </c>
      <c r="BD42" s="248">
        <f>(SUMIFS('CMIP5 OI fields'!$M:$M,'CMIP5 OI fields'!$D:$D,BD$1,'CMIP5 OI fields'!$A:$A,BD$2)*$P42)/1000</f>
        <v>1.0616832000000003</v>
      </c>
      <c r="BE42" s="248">
        <f>(SUMIFS('CMIP5 OI fields'!$M:$M,'CMIP5 OI fields'!$D:$D,BE$1,'CMIP5 OI fields'!$A:$A,BE$2)*$P42)/1000</f>
        <v>0.11796480000000001</v>
      </c>
      <c r="BF42" s="248">
        <f>(SUMIFS('CMIP5 OI fields'!$M:$M,'CMIP5 OI fields'!$D:$D,BF$1,'CMIP5 OI fields'!$A:$A,BF$2)*$P42)/1000</f>
        <v>2.6542079999999997</v>
      </c>
      <c r="BG42" s="248">
        <f>(SUMIFS('CMIP5 OI fields'!$M:$M,'CMIP5 OI fields'!$D:$D,BG$1,'CMIP5 OI fields'!$A:$A,BG$2)*$P42)/1000</f>
        <v>2.0643839999999996</v>
      </c>
      <c r="BH42" s="248">
        <f>(SUMIFS('CMIP5 OI fields'!$M:$M,'CMIP5 OI fields'!$D:$D,BH$1,'CMIP5 OI fields'!$A:$A,BH$2)*$P42)/1000</f>
        <v>12.091392000000003</v>
      </c>
      <c r="BI42" s="248">
        <f>(SUMIFS('CMIP5 OI fields'!$M:$M,'CMIP5 OI fields'!$D:$D,BI$1,'CMIP5 OI fields'!$A:$A,BI$2)*$Q42)/1000</f>
        <v>0</v>
      </c>
      <c r="BJ42" s="246">
        <f t="shared" si="5"/>
        <v>103.65862224000007</v>
      </c>
      <c r="BK42" s="246">
        <f t="shared" si="5"/>
        <v>29.079252</v>
      </c>
      <c r="BL42" s="246">
        <f t="shared" si="5"/>
        <v>25.83834624</v>
      </c>
      <c r="BM42" s="246">
        <f t="shared" si="1"/>
        <v>132.73787424000008</v>
      </c>
      <c r="BN42" s="246">
        <f t="shared" si="2"/>
        <v>158.57622048000007</v>
      </c>
    </row>
    <row r="43" spans="1:66">
      <c r="A43" s="244" t="str">
        <f>'Experiment list - Runs'!A42</f>
        <v>DP</v>
      </c>
      <c r="B43" s="244" t="str">
        <f>'Experiment list - Runs'!B42</f>
        <v>tier1</v>
      </c>
      <c r="C43" s="244" t="str">
        <f>'Experiment list - Runs'!C42</f>
        <v>1.1-E</v>
      </c>
      <c r="D43" s="244">
        <f>'Experiment list - Runs'!D42</f>
        <v>32</v>
      </c>
      <c r="E43" s="245" t="str">
        <f>'Experiment list - Runs'!E42</f>
        <v>Add’l 10 year initialized hindcasts &amp; predictions</v>
      </c>
      <c r="F43" s="245" t="str">
        <f>'Experiment list - Runs'!F42</f>
        <v>decadal-XXXX</v>
      </c>
      <c r="G43" s="244" t="str">
        <f>'Experiment list - Runs'!H42</f>
        <v>CVWG/Tribbia</v>
      </c>
      <c r="H43" s="244" t="str">
        <f>'Experiment list - Runs'!I42</f>
        <v>0.5x1CN</v>
      </c>
      <c r="I43" s="244" t="str">
        <f>'Experiment list - Runs'!J42</f>
        <v>ORNL</v>
      </c>
      <c r="J43" s="244">
        <f>'Experiment list - Runs'!K42</f>
        <v>1960</v>
      </c>
      <c r="K43" s="244">
        <f>'Experiment list - Runs'!L42</f>
        <v>1970</v>
      </c>
      <c r="L43" s="244" t="str">
        <f>'Experiment list - Runs'!M42</f>
        <v>0.5</v>
      </c>
      <c r="M43" s="244">
        <f>'Experiment list - Runs'!N42</f>
        <v>1</v>
      </c>
      <c r="N43" s="246">
        <f>'Experiment list - Runs'!O42</f>
        <v>10</v>
      </c>
      <c r="O43" s="247">
        <f>'Experiment list - Runs'!P42</f>
        <v>41</v>
      </c>
      <c r="P43" s="248">
        <f t="shared" si="3"/>
        <v>10</v>
      </c>
      <c r="Q43" s="248">
        <v>0</v>
      </c>
      <c r="R43" s="248">
        <v>0</v>
      </c>
      <c r="S43" s="248">
        <v>0</v>
      </c>
      <c r="T43" s="248">
        <f t="shared" si="4"/>
        <v>10</v>
      </c>
      <c r="U43" s="248">
        <v>0</v>
      </c>
      <c r="V43" s="248">
        <v>0</v>
      </c>
      <c r="W43" s="248">
        <v>0</v>
      </c>
      <c r="X43" s="248">
        <v>0</v>
      </c>
      <c r="Y43" s="248">
        <v>0</v>
      </c>
      <c r="Z43" s="248">
        <v>0</v>
      </c>
      <c r="AA43" s="248">
        <v>0</v>
      </c>
      <c r="AB43" s="248">
        <v>0</v>
      </c>
      <c r="AC43" s="248">
        <v>0</v>
      </c>
      <c r="AD43" s="248">
        <v>0</v>
      </c>
      <c r="AE43" s="248">
        <f>(SUMIFS('CMIP5 AL fields'!$N:$N,'CMIP5 AL fields'!$D:$D,AE$1,'CMIP5 AL fields'!$A:$A,AE$2)*$P43)/1000</f>
        <v>39.813120480000066</v>
      </c>
      <c r="AF43" s="248">
        <f>(SUMIFS('CMIP5 AL fields'!$N:$N,'CMIP5 AL fields'!$D:$D,AF$1,'CMIP5 AL fields'!$A:$A,AF$2)*$P43)/1000</f>
        <v>0.10616832000000001</v>
      </c>
      <c r="AG43" s="248">
        <f>(SUMIFS('CMIP5 AL fields'!$N:$N,'CMIP5 AL fields'!$D:$D,AG$1,'CMIP5 AL fields'!$A:$A,AG$2)*$P43)/1000</f>
        <v>3.6097228799999974</v>
      </c>
      <c r="AH43" s="248">
        <f>(SUMIFS('CMIP5 AL fields'!$N:$N,'CMIP5 AL fields'!$D:$D,AH$1,'CMIP5 AL fields'!$A:$A,AH$2)*$P43)/1000</f>
        <v>2.6542079999999988</v>
      </c>
      <c r="AI43" s="248">
        <f>(SUMIFS('CMIP5 AL fields'!$N:$N,'CMIP5 AL fields'!$D:$D,AI$1,'CMIP5 AL fields'!$A:$A,AI$2)*$P43)/1000</f>
        <v>1.0616832000000003</v>
      </c>
      <c r="AJ43" s="248">
        <f>(SUMIFS('CMIP5 AL fields'!$N:$N,'CMIP5 AL fields'!$D:$D,AJ$1,'CMIP5 AL fields'!$A:$A,AJ$2)*$P43)/1000</f>
        <v>0.42467328000000004</v>
      </c>
      <c r="AK43" s="248">
        <f>(SUMIFS('CMIP5 AL fields'!$N:$N,'CMIP5 AL fields'!$D:$D,AK$1,'CMIP5 AL fields'!$A:$A,AK$2)*$P43)/1000</f>
        <v>0.74317823999999999</v>
      </c>
      <c r="AL43" s="248">
        <f>(SUMIFS('CMIP5 AL fields'!$N:$N,'CMIP5 AL fields'!$D:$D,AL$1,'CMIP5 AL fields'!$A:$A,AL$2)*$P43)/1000</f>
        <v>0</v>
      </c>
      <c r="AM43" s="248">
        <f>(SUMIFS('CMIP5 AL fields'!$N:$N,'CMIP5 AL fields'!$D:$D,AM$1,'CMIP5 AL fields'!$A:$A,AM$2)*$P43)/1000</f>
        <v>0</v>
      </c>
      <c r="AN43" s="248">
        <f>((SUMIFS('CMIP5 AL fields'!$N:$N,'CMIP5 AL fields'!$D:$D,AN$1&amp;"2d",'CMIP5 AL fields'!$A:$A,AN$2)*$R43)/1000)+((SUMIFS('CMIP5 AL fields'!$N:$N,'CMIP5 AL fields'!$D:$D,AN$1&amp;"3d",'CMIP5 AL fields'!$A:$A,AN$2)*$S43)/1000)</f>
        <v>0</v>
      </c>
      <c r="AO43" s="248">
        <f>((SUMIFS('CMIP5 AL fields'!$N:$N,'CMIP5 AL fields'!$D:$D,AO$1&amp;"2d",'CMIP5 AL fields'!$A:$A,AO$2)*$R43)/1000)+((SUMIFS('CMIP5 AL fields'!$N:$N,'CMIP5 AL fields'!$D:$D,AO$1&amp;"3d",'CMIP5 AL fields'!$A:$A,AO$2)*$S43)/1000)</f>
        <v>0</v>
      </c>
      <c r="AP43" s="248">
        <f>((SUMIFS('CMIP5 AL fields'!$N:$N,'CMIP5 AL fields'!$D:$D,AP$1&amp;"2d",'CMIP5 AL fields'!$A:$A,AP$2)*$R43)/1000)+((SUMIFS('CMIP5 AL fields'!$N:$N,'CMIP5 AL fields'!$D:$D,AP$1&amp;"3d",'CMIP5 AL fields'!$A:$A,AP$2)*$S43)/1000)</f>
        <v>0</v>
      </c>
      <c r="AQ43" s="248">
        <f>((SUMIFS('CMIP5 AL fields'!$N:$N,'CMIP5 AL fields'!$D:$D,AQ$1&amp;"_ALLt",'CMIP5 AL fields'!$A:$A,AQ$2)*$T43)/1000)+((SUMIFS('CMIP5 AL fields'!$N:$N,'CMIP5 AL fields'!$D:$D,AQ$1&amp;"_subt",'CMIP5 AL fields'!$A:$A,AQ$2)*$U43)/1000)</f>
        <v>22.605004800000003</v>
      </c>
      <c r="AR43" s="248">
        <f>((SUMIFS('CMIP5 AL fields'!$N:$N,'CMIP5 AL fields'!$D:$D,AR$1&amp;"2d",'CMIP5 AL fields'!$A:$A,AR$2)*$AA43)/1000)+((SUMIFS('CMIP5 AL fields'!$N:$N,'CMIP5 AL fields'!$D:$D,AR$1&amp;"3d",'CMIP5 AL fields'!$A:$A,AR$2)*$AB43)/1000)</f>
        <v>0</v>
      </c>
      <c r="AS43" s="248">
        <f>(SUMIFS('CMIP5 AL fields'!$N:$N,'CMIP5 AL fields'!$D:$D,AS$1,'CMIP5 AL fields'!$A:$A,AS$2)*$V43)/1000</f>
        <v>0</v>
      </c>
      <c r="AT43" s="248">
        <f>(SUMIFS('CMIP5 AL fields'!$N:$N,'CMIP5 AL fields'!$D:$D,AT$1,'CMIP5 AL fields'!$A:$A,AT$2)*$W43)/1000</f>
        <v>0</v>
      </c>
      <c r="AU43" s="248">
        <f>(SUMIFS('CMIP5 AL fields'!$N:$N,'CMIP5 AL fields'!$D:$D,AU$1,'CMIP5 AL fields'!$A:$A,AU$2)*$X43)/1000</f>
        <v>0</v>
      </c>
      <c r="AV43" s="248">
        <f>(SUMIFS('CMIP5 AL fields'!$N:$N,'CMIP5 AL fields'!$D:$D,AV$1,'CMIP5 AL fields'!$A:$A,AV$2)*AC43)/1000</f>
        <v>0</v>
      </c>
      <c r="AW43" s="248">
        <f>(SUMIFS('CMIP5 AL fields'!$N:$N,'CMIP5 AL fields'!$D:$D,AW$1,'CMIP5 AL fields'!$A:$A,AW$2)*AD43)/1000</f>
        <v>0</v>
      </c>
      <c r="AX43" s="248">
        <f>(SUMIFS('CMIP5 AL fields'!$N:$N,'CMIP5 AL fields'!$D:$D,AX$1,'CMIP5 AL fields'!$A:$A,AX$2)*AD43)/1000</f>
        <v>0</v>
      </c>
      <c r="AY43" s="248">
        <v>0</v>
      </c>
      <c r="AZ43" s="248">
        <f>(SUMIFS('CMIP5 OI fields'!$M:$M,'CMIP5 OI fields'!$D:$D,AZ$1,'CMIP5 OI fields'!$A:$A,AZ$2)*$P43)/1000</f>
        <v>32.617270080000004</v>
      </c>
      <c r="BA43" s="248">
        <f>(SUMIFS('CMIP5 OI fields'!$M:$M,'CMIP5 OI fields'!$D:$D,BA$1,'CMIP5 OI fields'!$A:$A,BA$2)*$P43)/1000</f>
        <v>22.7681352</v>
      </c>
      <c r="BB43" s="248">
        <f>(SUMIFS('CMIP5 OI fields'!$M:$M,'CMIP5 OI fields'!$D:$D,BB$1,'CMIP5 OI fields'!$A:$A,BB$2)*$P43)/1000</f>
        <v>12.885811199999996</v>
      </c>
      <c r="BC43" s="248">
        <f>(SUMIFS('CMIP5 OI fields'!$M:$M,'CMIP5 OI fields'!$D:$D,BC$1,'CMIP5 OI fields'!$A:$A,BC$2)*$P43)/1000</f>
        <v>1.2976127999999998</v>
      </c>
      <c r="BD43" s="248">
        <f>(SUMIFS('CMIP5 OI fields'!$M:$M,'CMIP5 OI fields'!$D:$D,BD$1,'CMIP5 OI fields'!$A:$A,BD$2)*$P43)/1000</f>
        <v>1.0616832000000003</v>
      </c>
      <c r="BE43" s="248">
        <f>(SUMIFS('CMIP5 OI fields'!$M:$M,'CMIP5 OI fields'!$D:$D,BE$1,'CMIP5 OI fields'!$A:$A,BE$2)*$P43)/1000</f>
        <v>0.11796480000000001</v>
      </c>
      <c r="BF43" s="248">
        <f>(SUMIFS('CMIP5 OI fields'!$M:$M,'CMIP5 OI fields'!$D:$D,BF$1,'CMIP5 OI fields'!$A:$A,BF$2)*$P43)/1000</f>
        <v>2.6542079999999997</v>
      </c>
      <c r="BG43" s="248">
        <f>(SUMIFS('CMIP5 OI fields'!$M:$M,'CMIP5 OI fields'!$D:$D,BG$1,'CMIP5 OI fields'!$A:$A,BG$2)*$P43)/1000</f>
        <v>2.0643839999999996</v>
      </c>
      <c r="BH43" s="248">
        <f>(SUMIFS('CMIP5 OI fields'!$M:$M,'CMIP5 OI fields'!$D:$D,BH$1,'CMIP5 OI fields'!$A:$A,BH$2)*$P43)/1000</f>
        <v>12.091392000000003</v>
      </c>
      <c r="BI43" s="248">
        <f>(SUMIFS('CMIP5 OI fields'!$M:$M,'CMIP5 OI fields'!$D:$D,BI$1,'CMIP5 OI fields'!$A:$A,BI$2)*$Q43)/1000</f>
        <v>0</v>
      </c>
      <c r="BJ43" s="246">
        <f t="shared" ref="BJ43:BL62" si="6">SUMIF($AE$2:$BI$2,BJ$2,$AE43:$BI43)</f>
        <v>103.65862224000007</v>
      </c>
      <c r="BK43" s="246">
        <f t="shared" si="6"/>
        <v>29.079252</v>
      </c>
      <c r="BL43" s="246">
        <f t="shared" si="6"/>
        <v>25.83834624</v>
      </c>
      <c r="BM43" s="246">
        <f t="shared" si="1"/>
        <v>132.73787424000008</v>
      </c>
      <c r="BN43" s="246">
        <f t="shared" si="2"/>
        <v>158.57622048000007</v>
      </c>
    </row>
    <row r="44" spans="1:66">
      <c r="A44" s="244" t="str">
        <f>'Experiment list - Runs'!A43</f>
        <v>DP</v>
      </c>
      <c r="B44" s="244" t="str">
        <f>'Experiment list - Runs'!B43</f>
        <v>tier1</v>
      </c>
      <c r="C44" s="244" t="str">
        <f>'Experiment list - Runs'!C43</f>
        <v>1.1-E</v>
      </c>
      <c r="D44" s="244">
        <f>'Experiment list - Runs'!D43</f>
        <v>33</v>
      </c>
      <c r="E44" s="245" t="str">
        <f>'Experiment list - Runs'!E43</f>
        <v>Add’l 10 year initialized hindcasts &amp; predictions</v>
      </c>
      <c r="F44" s="245" t="str">
        <f>'Experiment list - Runs'!F43</f>
        <v>decadal-XXXX</v>
      </c>
      <c r="G44" s="244" t="str">
        <f>'Experiment list - Runs'!H43</f>
        <v>CVWG/Tribbia</v>
      </c>
      <c r="H44" s="244" t="str">
        <f>'Experiment list - Runs'!I43</f>
        <v>0.5x1CN</v>
      </c>
      <c r="I44" s="244" t="str">
        <f>'Experiment list - Runs'!J43</f>
        <v>ORNL</v>
      </c>
      <c r="J44" s="244">
        <f>'Experiment list - Runs'!K43</f>
        <v>1960</v>
      </c>
      <c r="K44" s="244">
        <f>'Experiment list - Runs'!L43</f>
        <v>1970</v>
      </c>
      <c r="L44" s="244" t="str">
        <f>'Experiment list - Runs'!M43</f>
        <v>0.5</v>
      </c>
      <c r="M44" s="244">
        <f>'Experiment list - Runs'!N43</f>
        <v>1</v>
      </c>
      <c r="N44" s="246">
        <f>'Experiment list - Runs'!O43</f>
        <v>10</v>
      </c>
      <c r="O44" s="247">
        <f>'Experiment list - Runs'!P43</f>
        <v>42</v>
      </c>
      <c r="P44" s="248">
        <f t="shared" si="3"/>
        <v>10</v>
      </c>
      <c r="Q44" s="248">
        <v>0</v>
      </c>
      <c r="R44" s="248">
        <v>0</v>
      </c>
      <c r="S44" s="248">
        <v>0</v>
      </c>
      <c r="T44" s="248">
        <f t="shared" si="4"/>
        <v>10</v>
      </c>
      <c r="U44" s="248">
        <v>0</v>
      </c>
      <c r="V44" s="248">
        <v>0</v>
      </c>
      <c r="W44" s="248">
        <v>0</v>
      </c>
      <c r="X44" s="248">
        <v>0</v>
      </c>
      <c r="Y44" s="248">
        <v>0</v>
      </c>
      <c r="Z44" s="248">
        <v>0</v>
      </c>
      <c r="AA44" s="248">
        <v>0</v>
      </c>
      <c r="AB44" s="248">
        <v>0</v>
      </c>
      <c r="AC44" s="248">
        <v>0</v>
      </c>
      <c r="AD44" s="248">
        <v>0</v>
      </c>
      <c r="AE44" s="248">
        <f>(SUMIFS('CMIP5 AL fields'!$N:$N,'CMIP5 AL fields'!$D:$D,AE$1,'CMIP5 AL fields'!$A:$A,AE$2)*$P44)/1000</f>
        <v>39.813120480000066</v>
      </c>
      <c r="AF44" s="248">
        <f>(SUMIFS('CMIP5 AL fields'!$N:$N,'CMIP5 AL fields'!$D:$D,AF$1,'CMIP5 AL fields'!$A:$A,AF$2)*$P44)/1000</f>
        <v>0.10616832000000001</v>
      </c>
      <c r="AG44" s="248">
        <f>(SUMIFS('CMIP5 AL fields'!$N:$N,'CMIP5 AL fields'!$D:$D,AG$1,'CMIP5 AL fields'!$A:$A,AG$2)*$P44)/1000</f>
        <v>3.6097228799999974</v>
      </c>
      <c r="AH44" s="248">
        <f>(SUMIFS('CMIP5 AL fields'!$N:$N,'CMIP5 AL fields'!$D:$D,AH$1,'CMIP5 AL fields'!$A:$A,AH$2)*$P44)/1000</f>
        <v>2.6542079999999988</v>
      </c>
      <c r="AI44" s="248">
        <f>(SUMIFS('CMIP5 AL fields'!$N:$N,'CMIP5 AL fields'!$D:$D,AI$1,'CMIP5 AL fields'!$A:$A,AI$2)*$P44)/1000</f>
        <v>1.0616832000000003</v>
      </c>
      <c r="AJ44" s="248">
        <f>(SUMIFS('CMIP5 AL fields'!$N:$N,'CMIP5 AL fields'!$D:$D,AJ$1,'CMIP5 AL fields'!$A:$A,AJ$2)*$P44)/1000</f>
        <v>0.42467328000000004</v>
      </c>
      <c r="AK44" s="248">
        <f>(SUMIFS('CMIP5 AL fields'!$N:$N,'CMIP5 AL fields'!$D:$D,AK$1,'CMIP5 AL fields'!$A:$A,AK$2)*$P44)/1000</f>
        <v>0.74317823999999999</v>
      </c>
      <c r="AL44" s="248">
        <f>(SUMIFS('CMIP5 AL fields'!$N:$N,'CMIP5 AL fields'!$D:$D,AL$1,'CMIP5 AL fields'!$A:$A,AL$2)*$P44)/1000</f>
        <v>0</v>
      </c>
      <c r="AM44" s="248">
        <f>(SUMIFS('CMIP5 AL fields'!$N:$N,'CMIP5 AL fields'!$D:$D,AM$1,'CMIP5 AL fields'!$A:$A,AM$2)*$P44)/1000</f>
        <v>0</v>
      </c>
      <c r="AN44" s="248">
        <f>((SUMIFS('CMIP5 AL fields'!$N:$N,'CMIP5 AL fields'!$D:$D,AN$1&amp;"2d",'CMIP5 AL fields'!$A:$A,AN$2)*$R44)/1000)+((SUMIFS('CMIP5 AL fields'!$N:$N,'CMIP5 AL fields'!$D:$D,AN$1&amp;"3d",'CMIP5 AL fields'!$A:$A,AN$2)*$S44)/1000)</f>
        <v>0</v>
      </c>
      <c r="AO44" s="248">
        <f>((SUMIFS('CMIP5 AL fields'!$N:$N,'CMIP5 AL fields'!$D:$D,AO$1&amp;"2d",'CMIP5 AL fields'!$A:$A,AO$2)*$R44)/1000)+((SUMIFS('CMIP5 AL fields'!$N:$N,'CMIP5 AL fields'!$D:$D,AO$1&amp;"3d",'CMIP5 AL fields'!$A:$A,AO$2)*$S44)/1000)</f>
        <v>0</v>
      </c>
      <c r="AP44" s="248">
        <f>((SUMIFS('CMIP5 AL fields'!$N:$N,'CMIP5 AL fields'!$D:$D,AP$1&amp;"2d",'CMIP5 AL fields'!$A:$A,AP$2)*$R44)/1000)+((SUMIFS('CMIP5 AL fields'!$N:$N,'CMIP5 AL fields'!$D:$D,AP$1&amp;"3d",'CMIP5 AL fields'!$A:$A,AP$2)*$S44)/1000)</f>
        <v>0</v>
      </c>
      <c r="AQ44" s="248">
        <f>((SUMIFS('CMIP5 AL fields'!$N:$N,'CMIP5 AL fields'!$D:$D,AQ$1&amp;"_ALLt",'CMIP5 AL fields'!$A:$A,AQ$2)*$T44)/1000)+((SUMIFS('CMIP5 AL fields'!$N:$N,'CMIP5 AL fields'!$D:$D,AQ$1&amp;"_subt",'CMIP5 AL fields'!$A:$A,AQ$2)*$U44)/1000)</f>
        <v>22.605004800000003</v>
      </c>
      <c r="AR44" s="248">
        <f>((SUMIFS('CMIP5 AL fields'!$N:$N,'CMIP5 AL fields'!$D:$D,AR$1&amp;"2d",'CMIP5 AL fields'!$A:$A,AR$2)*$AA44)/1000)+((SUMIFS('CMIP5 AL fields'!$N:$N,'CMIP5 AL fields'!$D:$D,AR$1&amp;"3d",'CMIP5 AL fields'!$A:$A,AR$2)*$AB44)/1000)</f>
        <v>0</v>
      </c>
      <c r="AS44" s="248">
        <f>(SUMIFS('CMIP5 AL fields'!$N:$N,'CMIP5 AL fields'!$D:$D,AS$1,'CMIP5 AL fields'!$A:$A,AS$2)*$V44)/1000</f>
        <v>0</v>
      </c>
      <c r="AT44" s="248">
        <f>(SUMIFS('CMIP5 AL fields'!$N:$N,'CMIP5 AL fields'!$D:$D,AT$1,'CMIP5 AL fields'!$A:$A,AT$2)*$W44)/1000</f>
        <v>0</v>
      </c>
      <c r="AU44" s="248">
        <f>(SUMIFS('CMIP5 AL fields'!$N:$N,'CMIP5 AL fields'!$D:$D,AU$1,'CMIP5 AL fields'!$A:$A,AU$2)*$X44)/1000</f>
        <v>0</v>
      </c>
      <c r="AV44" s="248">
        <f>(SUMIFS('CMIP5 AL fields'!$N:$N,'CMIP5 AL fields'!$D:$D,AV$1,'CMIP5 AL fields'!$A:$A,AV$2)*AC44)/1000</f>
        <v>0</v>
      </c>
      <c r="AW44" s="248">
        <f>(SUMIFS('CMIP5 AL fields'!$N:$N,'CMIP5 AL fields'!$D:$D,AW$1,'CMIP5 AL fields'!$A:$A,AW$2)*AD44)/1000</f>
        <v>0</v>
      </c>
      <c r="AX44" s="248">
        <f>(SUMIFS('CMIP5 AL fields'!$N:$N,'CMIP5 AL fields'!$D:$D,AX$1,'CMIP5 AL fields'!$A:$A,AX$2)*AD44)/1000</f>
        <v>0</v>
      </c>
      <c r="AY44" s="248">
        <v>0</v>
      </c>
      <c r="AZ44" s="248">
        <f>(SUMIFS('CMIP5 OI fields'!$M:$M,'CMIP5 OI fields'!$D:$D,AZ$1,'CMIP5 OI fields'!$A:$A,AZ$2)*$P44)/1000</f>
        <v>32.617270080000004</v>
      </c>
      <c r="BA44" s="248">
        <f>(SUMIFS('CMIP5 OI fields'!$M:$M,'CMIP5 OI fields'!$D:$D,BA$1,'CMIP5 OI fields'!$A:$A,BA$2)*$P44)/1000</f>
        <v>22.7681352</v>
      </c>
      <c r="BB44" s="248">
        <f>(SUMIFS('CMIP5 OI fields'!$M:$M,'CMIP5 OI fields'!$D:$D,BB$1,'CMIP5 OI fields'!$A:$A,BB$2)*$P44)/1000</f>
        <v>12.885811199999996</v>
      </c>
      <c r="BC44" s="248">
        <f>(SUMIFS('CMIP5 OI fields'!$M:$M,'CMIP5 OI fields'!$D:$D,BC$1,'CMIP5 OI fields'!$A:$A,BC$2)*$P44)/1000</f>
        <v>1.2976127999999998</v>
      </c>
      <c r="BD44" s="248">
        <f>(SUMIFS('CMIP5 OI fields'!$M:$M,'CMIP5 OI fields'!$D:$D,BD$1,'CMIP5 OI fields'!$A:$A,BD$2)*$P44)/1000</f>
        <v>1.0616832000000003</v>
      </c>
      <c r="BE44" s="248">
        <f>(SUMIFS('CMIP5 OI fields'!$M:$M,'CMIP5 OI fields'!$D:$D,BE$1,'CMIP5 OI fields'!$A:$A,BE$2)*$P44)/1000</f>
        <v>0.11796480000000001</v>
      </c>
      <c r="BF44" s="248">
        <f>(SUMIFS('CMIP5 OI fields'!$M:$M,'CMIP5 OI fields'!$D:$D,BF$1,'CMIP5 OI fields'!$A:$A,BF$2)*$P44)/1000</f>
        <v>2.6542079999999997</v>
      </c>
      <c r="BG44" s="248">
        <f>(SUMIFS('CMIP5 OI fields'!$M:$M,'CMIP5 OI fields'!$D:$D,BG$1,'CMIP5 OI fields'!$A:$A,BG$2)*$P44)/1000</f>
        <v>2.0643839999999996</v>
      </c>
      <c r="BH44" s="248">
        <f>(SUMIFS('CMIP5 OI fields'!$M:$M,'CMIP5 OI fields'!$D:$D,BH$1,'CMIP5 OI fields'!$A:$A,BH$2)*$P44)/1000</f>
        <v>12.091392000000003</v>
      </c>
      <c r="BI44" s="248">
        <f>(SUMIFS('CMIP5 OI fields'!$M:$M,'CMIP5 OI fields'!$D:$D,BI$1,'CMIP5 OI fields'!$A:$A,BI$2)*$Q44)/1000</f>
        <v>0</v>
      </c>
      <c r="BJ44" s="246">
        <f t="shared" si="6"/>
        <v>103.65862224000007</v>
      </c>
      <c r="BK44" s="246">
        <f t="shared" si="6"/>
        <v>29.079252</v>
      </c>
      <c r="BL44" s="246">
        <f t="shared" si="6"/>
        <v>25.83834624</v>
      </c>
      <c r="BM44" s="246">
        <f t="shared" si="1"/>
        <v>132.73787424000008</v>
      </c>
      <c r="BN44" s="246">
        <f t="shared" si="2"/>
        <v>158.57622048000007</v>
      </c>
    </row>
    <row r="45" spans="1:66">
      <c r="A45" s="244" t="str">
        <f>'Experiment list - Runs'!A44</f>
        <v>DP</v>
      </c>
      <c r="B45" s="244" t="str">
        <f>'Experiment list - Runs'!B44</f>
        <v>tier1</v>
      </c>
      <c r="C45" s="244" t="str">
        <f>'Experiment list - Runs'!C44</f>
        <v>1.1-E</v>
      </c>
      <c r="D45" s="244">
        <f>'Experiment list - Runs'!D44</f>
        <v>34</v>
      </c>
      <c r="E45" s="245" t="str">
        <f>'Experiment list - Runs'!E44</f>
        <v>Add’l 10 year initialized hindcasts &amp; predictions</v>
      </c>
      <c r="F45" s="245" t="str">
        <f>'Experiment list - Runs'!F44</f>
        <v>decadal-XXXX</v>
      </c>
      <c r="G45" s="244" t="str">
        <f>'Experiment list - Runs'!H44</f>
        <v>CVWG/Tribbia</v>
      </c>
      <c r="H45" s="244" t="str">
        <f>'Experiment list - Runs'!I44</f>
        <v>0.5x1CN</v>
      </c>
      <c r="I45" s="244" t="str">
        <f>'Experiment list - Runs'!J44</f>
        <v>ORNL</v>
      </c>
      <c r="J45" s="244">
        <f>'Experiment list - Runs'!K44</f>
        <v>1960</v>
      </c>
      <c r="K45" s="244">
        <f>'Experiment list - Runs'!L44</f>
        <v>1970</v>
      </c>
      <c r="L45" s="244" t="str">
        <f>'Experiment list - Runs'!M44</f>
        <v>0.5</v>
      </c>
      <c r="M45" s="244">
        <f>'Experiment list - Runs'!N44</f>
        <v>1</v>
      </c>
      <c r="N45" s="246">
        <f>'Experiment list - Runs'!O44</f>
        <v>10</v>
      </c>
      <c r="O45" s="247">
        <f>'Experiment list - Runs'!P44</f>
        <v>43</v>
      </c>
      <c r="P45" s="248">
        <f t="shared" si="3"/>
        <v>10</v>
      </c>
      <c r="Q45" s="248">
        <v>0</v>
      </c>
      <c r="R45" s="248">
        <v>0</v>
      </c>
      <c r="S45" s="248">
        <v>0</v>
      </c>
      <c r="T45" s="248">
        <f t="shared" si="4"/>
        <v>10</v>
      </c>
      <c r="U45" s="248">
        <v>0</v>
      </c>
      <c r="V45" s="248">
        <v>0</v>
      </c>
      <c r="W45" s="248">
        <v>0</v>
      </c>
      <c r="X45" s="248">
        <v>0</v>
      </c>
      <c r="Y45" s="248">
        <v>0</v>
      </c>
      <c r="Z45" s="248">
        <v>0</v>
      </c>
      <c r="AA45" s="248">
        <v>0</v>
      </c>
      <c r="AB45" s="248">
        <v>0</v>
      </c>
      <c r="AC45" s="248">
        <v>0</v>
      </c>
      <c r="AD45" s="248">
        <v>0</v>
      </c>
      <c r="AE45" s="248">
        <f>(SUMIFS('CMIP5 AL fields'!$N:$N,'CMIP5 AL fields'!$D:$D,AE$1,'CMIP5 AL fields'!$A:$A,AE$2)*$P45)/1000</f>
        <v>39.813120480000066</v>
      </c>
      <c r="AF45" s="248">
        <f>(SUMIFS('CMIP5 AL fields'!$N:$N,'CMIP5 AL fields'!$D:$D,AF$1,'CMIP5 AL fields'!$A:$A,AF$2)*$P45)/1000</f>
        <v>0.10616832000000001</v>
      </c>
      <c r="AG45" s="248">
        <f>(SUMIFS('CMIP5 AL fields'!$N:$N,'CMIP5 AL fields'!$D:$D,AG$1,'CMIP5 AL fields'!$A:$A,AG$2)*$P45)/1000</f>
        <v>3.6097228799999974</v>
      </c>
      <c r="AH45" s="248">
        <f>(SUMIFS('CMIP5 AL fields'!$N:$N,'CMIP5 AL fields'!$D:$D,AH$1,'CMIP5 AL fields'!$A:$A,AH$2)*$P45)/1000</f>
        <v>2.6542079999999988</v>
      </c>
      <c r="AI45" s="248">
        <f>(SUMIFS('CMIP5 AL fields'!$N:$N,'CMIP5 AL fields'!$D:$D,AI$1,'CMIP5 AL fields'!$A:$A,AI$2)*$P45)/1000</f>
        <v>1.0616832000000003</v>
      </c>
      <c r="AJ45" s="248">
        <f>(SUMIFS('CMIP5 AL fields'!$N:$N,'CMIP5 AL fields'!$D:$D,AJ$1,'CMIP5 AL fields'!$A:$A,AJ$2)*$P45)/1000</f>
        <v>0.42467328000000004</v>
      </c>
      <c r="AK45" s="248">
        <f>(SUMIFS('CMIP5 AL fields'!$N:$N,'CMIP5 AL fields'!$D:$D,AK$1,'CMIP5 AL fields'!$A:$A,AK$2)*$P45)/1000</f>
        <v>0.74317823999999999</v>
      </c>
      <c r="AL45" s="248">
        <f>(SUMIFS('CMIP5 AL fields'!$N:$N,'CMIP5 AL fields'!$D:$D,AL$1,'CMIP5 AL fields'!$A:$A,AL$2)*$P45)/1000</f>
        <v>0</v>
      </c>
      <c r="AM45" s="248">
        <f>(SUMIFS('CMIP5 AL fields'!$N:$N,'CMIP5 AL fields'!$D:$D,AM$1,'CMIP5 AL fields'!$A:$A,AM$2)*$P45)/1000</f>
        <v>0</v>
      </c>
      <c r="AN45" s="248">
        <f>((SUMIFS('CMIP5 AL fields'!$N:$N,'CMIP5 AL fields'!$D:$D,AN$1&amp;"2d",'CMIP5 AL fields'!$A:$A,AN$2)*$R45)/1000)+((SUMIFS('CMIP5 AL fields'!$N:$N,'CMIP5 AL fields'!$D:$D,AN$1&amp;"3d",'CMIP5 AL fields'!$A:$A,AN$2)*$S45)/1000)</f>
        <v>0</v>
      </c>
      <c r="AO45" s="248">
        <f>((SUMIFS('CMIP5 AL fields'!$N:$N,'CMIP5 AL fields'!$D:$D,AO$1&amp;"2d",'CMIP5 AL fields'!$A:$A,AO$2)*$R45)/1000)+((SUMIFS('CMIP5 AL fields'!$N:$N,'CMIP5 AL fields'!$D:$D,AO$1&amp;"3d",'CMIP5 AL fields'!$A:$A,AO$2)*$S45)/1000)</f>
        <v>0</v>
      </c>
      <c r="AP45" s="248">
        <f>((SUMIFS('CMIP5 AL fields'!$N:$N,'CMIP5 AL fields'!$D:$D,AP$1&amp;"2d",'CMIP5 AL fields'!$A:$A,AP$2)*$R45)/1000)+((SUMIFS('CMIP5 AL fields'!$N:$N,'CMIP5 AL fields'!$D:$D,AP$1&amp;"3d",'CMIP5 AL fields'!$A:$A,AP$2)*$S45)/1000)</f>
        <v>0</v>
      </c>
      <c r="AQ45" s="248">
        <f>((SUMIFS('CMIP5 AL fields'!$N:$N,'CMIP5 AL fields'!$D:$D,AQ$1&amp;"_ALLt",'CMIP5 AL fields'!$A:$A,AQ$2)*$T45)/1000)+((SUMIFS('CMIP5 AL fields'!$N:$N,'CMIP5 AL fields'!$D:$D,AQ$1&amp;"_subt",'CMIP5 AL fields'!$A:$A,AQ$2)*$U45)/1000)</f>
        <v>22.605004800000003</v>
      </c>
      <c r="AR45" s="248">
        <f>((SUMIFS('CMIP5 AL fields'!$N:$N,'CMIP5 AL fields'!$D:$D,AR$1&amp;"2d",'CMIP5 AL fields'!$A:$A,AR$2)*$AA45)/1000)+((SUMIFS('CMIP5 AL fields'!$N:$N,'CMIP5 AL fields'!$D:$D,AR$1&amp;"3d",'CMIP5 AL fields'!$A:$A,AR$2)*$AB45)/1000)</f>
        <v>0</v>
      </c>
      <c r="AS45" s="248">
        <f>(SUMIFS('CMIP5 AL fields'!$N:$N,'CMIP5 AL fields'!$D:$D,AS$1,'CMIP5 AL fields'!$A:$A,AS$2)*$V45)/1000</f>
        <v>0</v>
      </c>
      <c r="AT45" s="248">
        <f>(SUMIFS('CMIP5 AL fields'!$N:$N,'CMIP5 AL fields'!$D:$D,AT$1,'CMIP5 AL fields'!$A:$A,AT$2)*$W45)/1000</f>
        <v>0</v>
      </c>
      <c r="AU45" s="248">
        <f>(SUMIFS('CMIP5 AL fields'!$N:$N,'CMIP5 AL fields'!$D:$D,AU$1,'CMIP5 AL fields'!$A:$A,AU$2)*$X45)/1000</f>
        <v>0</v>
      </c>
      <c r="AV45" s="248">
        <f>(SUMIFS('CMIP5 AL fields'!$N:$N,'CMIP5 AL fields'!$D:$D,AV$1,'CMIP5 AL fields'!$A:$A,AV$2)*AC45)/1000</f>
        <v>0</v>
      </c>
      <c r="AW45" s="248">
        <f>(SUMIFS('CMIP5 AL fields'!$N:$N,'CMIP5 AL fields'!$D:$D,AW$1,'CMIP5 AL fields'!$A:$A,AW$2)*AD45)/1000</f>
        <v>0</v>
      </c>
      <c r="AX45" s="248">
        <f>(SUMIFS('CMIP5 AL fields'!$N:$N,'CMIP5 AL fields'!$D:$D,AX$1,'CMIP5 AL fields'!$A:$A,AX$2)*AD45)/1000</f>
        <v>0</v>
      </c>
      <c r="AY45" s="248">
        <v>0</v>
      </c>
      <c r="AZ45" s="248">
        <f>(SUMIFS('CMIP5 OI fields'!$M:$M,'CMIP5 OI fields'!$D:$D,AZ$1,'CMIP5 OI fields'!$A:$A,AZ$2)*$P45)/1000</f>
        <v>32.617270080000004</v>
      </c>
      <c r="BA45" s="248">
        <f>(SUMIFS('CMIP5 OI fields'!$M:$M,'CMIP5 OI fields'!$D:$D,BA$1,'CMIP5 OI fields'!$A:$A,BA$2)*$P45)/1000</f>
        <v>22.7681352</v>
      </c>
      <c r="BB45" s="248">
        <f>(SUMIFS('CMIP5 OI fields'!$M:$M,'CMIP5 OI fields'!$D:$D,BB$1,'CMIP5 OI fields'!$A:$A,BB$2)*$P45)/1000</f>
        <v>12.885811199999996</v>
      </c>
      <c r="BC45" s="248">
        <f>(SUMIFS('CMIP5 OI fields'!$M:$M,'CMIP5 OI fields'!$D:$D,BC$1,'CMIP5 OI fields'!$A:$A,BC$2)*$P45)/1000</f>
        <v>1.2976127999999998</v>
      </c>
      <c r="BD45" s="248">
        <f>(SUMIFS('CMIP5 OI fields'!$M:$M,'CMIP5 OI fields'!$D:$D,BD$1,'CMIP5 OI fields'!$A:$A,BD$2)*$P45)/1000</f>
        <v>1.0616832000000003</v>
      </c>
      <c r="BE45" s="248">
        <f>(SUMIFS('CMIP5 OI fields'!$M:$M,'CMIP5 OI fields'!$D:$D,BE$1,'CMIP5 OI fields'!$A:$A,BE$2)*$P45)/1000</f>
        <v>0.11796480000000001</v>
      </c>
      <c r="BF45" s="248">
        <f>(SUMIFS('CMIP5 OI fields'!$M:$M,'CMIP5 OI fields'!$D:$D,BF$1,'CMIP5 OI fields'!$A:$A,BF$2)*$P45)/1000</f>
        <v>2.6542079999999997</v>
      </c>
      <c r="BG45" s="248">
        <f>(SUMIFS('CMIP5 OI fields'!$M:$M,'CMIP5 OI fields'!$D:$D,BG$1,'CMIP5 OI fields'!$A:$A,BG$2)*$P45)/1000</f>
        <v>2.0643839999999996</v>
      </c>
      <c r="BH45" s="248">
        <f>(SUMIFS('CMIP5 OI fields'!$M:$M,'CMIP5 OI fields'!$D:$D,BH$1,'CMIP5 OI fields'!$A:$A,BH$2)*$P45)/1000</f>
        <v>12.091392000000003</v>
      </c>
      <c r="BI45" s="248">
        <f>(SUMIFS('CMIP5 OI fields'!$M:$M,'CMIP5 OI fields'!$D:$D,BI$1,'CMIP5 OI fields'!$A:$A,BI$2)*$Q45)/1000</f>
        <v>0</v>
      </c>
      <c r="BJ45" s="246">
        <f t="shared" si="6"/>
        <v>103.65862224000007</v>
      </c>
      <c r="BK45" s="246">
        <f t="shared" si="6"/>
        <v>29.079252</v>
      </c>
      <c r="BL45" s="246">
        <f t="shared" si="6"/>
        <v>25.83834624</v>
      </c>
      <c r="BM45" s="246">
        <f t="shared" si="1"/>
        <v>132.73787424000008</v>
      </c>
      <c r="BN45" s="246">
        <f t="shared" si="2"/>
        <v>158.57622048000007</v>
      </c>
    </row>
    <row r="46" spans="1:66">
      <c r="A46" s="244" t="str">
        <f>'Experiment list - Runs'!A45</f>
        <v>DP</v>
      </c>
      <c r="B46" s="244" t="str">
        <f>'Experiment list - Runs'!B45</f>
        <v>tier1</v>
      </c>
      <c r="C46" s="244" t="str">
        <f>'Experiment list - Runs'!C45</f>
        <v>1.1-E</v>
      </c>
      <c r="D46" s="244">
        <f>'Experiment list - Runs'!D45</f>
        <v>35</v>
      </c>
      <c r="E46" s="245" t="str">
        <f>'Experiment list - Runs'!E45</f>
        <v>Add’l 10 year initialized hindcasts &amp; predictions</v>
      </c>
      <c r="F46" s="245" t="str">
        <f>'Experiment list - Runs'!F45</f>
        <v>decadal-XXXX</v>
      </c>
      <c r="G46" s="244" t="str">
        <f>'Experiment list - Runs'!H45</f>
        <v>CVWG/Tribbia</v>
      </c>
      <c r="H46" s="244" t="str">
        <f>'Experiment list - Runs'!I45</f>
        <v>0.5x1CN</v>
      </c>
      <c r="I46" s="244" t="str">
        <f>'Experiment list - Runs'!J45</f>
        <v>ORNL</v>
      </c>
      <c r="J46" s="244">
        <f>'Experiment list - Runs'!K45</f>
        <v>1960</v>
      </c>
      <c r="K46" s="244">
        <f>'Experiment list - Runs'!L45</f>
        <v>1970</v>
      </c>
      <c r="L46" s="244" t="str">
        <f>'Experiment list - Runs'!M45</f>
        <v>0.5</v>
      </c>
      <c r="M46" s="244">
        <f>'Experiment list - Runs'!N45</f>
        <v>1</v>
      </c>
      <c r="N46" s="246">
        <f>'Experiment list - Runs'!O45</f>
        <v>10</v>
      </c>
      <c r="O46" s="247">
        <f>'Experiment list - Runs'!P45</f>
        <v>44</v>
      </c>
      <c r="P46" s="248">
        <f t="shared" si="3"/>
        <v>10</v>
      </c>
      <c r="Q46" s="248">
        <v>0</v>
      </c>
      <c r="R46" s="248">
        <v>0</v>
      </c>
      <c r="S46" s="248">
        <v>0</v>
      </c>
      <c r="T46" s="248">
        <f t="shared" si="4"/>
        <v>10</v>
      </c>
      <c r="U46" s="248">
        <v>0</v>
      </c>
      <c r="V46" s="248">
        <v>0</v>
      </c>
      <c r="W46" s="248">
        <v>0</v>
      </c>
      <c r="X46" s="248">
        <v>0</v>
      </c>
      <c r="Y46" s="248">
        <v>0</v>
      </c>
      <c r="Z46" s="248">
        <v>0</v>
      </c>
      <c r="AA46" s="248">
        <v>0</v>
      </c>
      <c r="AB46" s="248">
        <v>0</v>
      </c>
      <c r="AC46" s="248">
        <v>0</v>
      </c>
      <c r="AD46" s="248">
        <v>0</v>
      </c>
      <c r="AE46" s="248">
        <f>(SUMIFS('CMIP5 AL fields'!$N:$N,'CMIP5 AL fields'!$D:$D,AE$1,'CMIP5 AL fields'!$A:$A,AE$2)*$P46)/1000</f>
        <v>39.813120480000066</v>
      </c>
      <c r="AF46" s="248">
        <f>(SUMIFS('CMIP5 AL fields'!$N:$N,'CMIP5 AL fields'!$D:$D,AF$1,'CMIP5 AL fields'!$A:$A,AF$2)*$P46)/1000</f>
        <v>0.10616832000000001</v>
      </c>
      <c r="AG46" s="248">
        <f>(SUMIFS('CMIP5 AL fields'!$N:$N,'CMIP5 AL fields'!$D:$D,AG$1,'CMIP5 AL fields'!$A:$A,AG$2)*$P46)/1000</f>
        <v>3.6097228799999974</v>
      </c>
      <c r="AH46" s="248">
        <f>(SUMIFS('CMIP5 AL fields'!$N:$N,'CMIP5 AL fields'!$D:$D,AH$1,'CMIP5 AL fields'!$A:$A,AH$2)*$P46)/1000</f>
        <v>2.6542079999999988</v>
      </c>
      <c r="AI46" s="248">
        <f>(SUMIFS('CMIP5 AL fields'!$N:$N,'CMIP5 AL fields'!$D:$D,AI$1,'CMIP5 AL fields'!$A:$A,AI$2)*$P46)/1000</f>
        <v>1.0616832000000003</v>
      </c>
      <c r="AJ46" s="248">
        <f>(SUMIFS('CMIP5 AL fields'!$N:$N,'CMIP5 AL fields'!$D:$D,AJ$1,'CMIP5 AL fields'!$A:$A,AJ$2)*$P46)/1000</f>
        <v>0.42467328000000004</v>
      </c>
      <c r="AK46" s="248">
        <f>(SUMIFS('CMIP5 AL fields'!$N:$N,'CMIP5 AL fields'!$D:$D,AK$1,'CMIP5 AL fields'!$A:$A,AK$2)*$P46)/1000</f>
        <v>0.74317823999999999</v>
      </c>
      <c r="AL46" s="248">
        <f>(SUMIFS('CMIP5 AL fields'!$N:$N,'CMIP5 AL fields'!$D:$D,AL$1,'CMIP5 AL fields'!$A:$A,AL$2)*$P46)/1000</f>
        <v>0</v>
      </c>
      <c r="AM46" s="248">
        <f>(SUMIFS('CMIP5 AL fields'!$N:$N,'CMIP5 AL fields'!$D:$D,AM$1,'CMIP5 AL fields'!$A:$A,AM$2)*$P46)/1000</f>
        <v>0</v>
      </c>
      <c r="AN46" s="248">
        <f>((SUMIFS('CMIP5 AL fields'!$N:$N,'CMIP5 AL fields'!$D:$D,AN$1&amp;"2d",'CMIP5 AL fields'!$A:$A,AN$2)*$R46)/1000)+((SUMIFS('CMIP5 AL fields'!$N:$N,'CMIP5 AL fields'!$D:$D,AN$1&amp;"3d",'CMIP5 AL fields'!$A:$A,AN$2)*$S46)/1000)</f>
        <v>0</v>
      </c>
      <c r="AO46" s="248">
        <f>((SUMIFS('CMIP5 AL fields'!$N:$N,'CMIP5 AL fields'!$D:$D,AO$1&amp;"2d",'CMIP5 AL fields'!$A:$A,AO$2)*$R46)/1000)+((SUMIFS('CMIP5 AL fields'!$N:$N,'CMIP5 AL fields'!$D:$D,AO$1&amp;"3d",'CMIP5 AL fields'!$A:$A,AO$2)*$S46)/1000)</f>
        <v>0</v>
      </c>
      <c r="AP46" s="248">
        <f>((SUMIFS('CMIP5 AL fields'!$N:$N,'CMIP5 AL fields'!$D:$D,AP$1&amp;"2d",'CMIP5 AL fields'!$A:$A,AP$2)*$R46)/1000)+((SUMIFS('CMIP5 AL fields'!$N:$N,'CMIP5 AL fields'!$D:$D,AP$1&amp;"3d",'CMIP5 AL fields'!$A:$A,AP$2)*$S46)/1000)</f>
        <v>0</v>
      </c>
      <c r="AQ46" s="248">
        <f>((SUMIFS('CMIP5 AL fields'!$N:$N,'CMIP5 AL fields'!$D:$D,AQ$1&amp;"_ALLt",'CMIP5 AL fields'!$A:$A,AQ$2)*$T46)/1000)+((SUMIFS('CMIP5 AL fields'!$N:$N,'CMIP5 AL fields'!$D:$D,AQ$1&amp;"_subt",'CMIP5 AL fields'!$A:$A,AQ$2)*$U46)/1000)</f>
        <v>22.605004800000003</v>
      </c>
      <c r="AR46" s="248">
        <f>((SUMIFS('CMIP5 AL fields'!$N:$N,'CMIP5 AL fields'!$D:$D,AR$1&amp;"2d",'CMIP5 AL fields'!$A:$A,AR$2)*$AA46)/1000)+((SUMIFS('CMIP5 AL fields'!$N:$N,'CMIP5 AL fields'!$D:$D,AR$1&amp;"3d",'CMIP5 AL fields'!$A:$A,AR$2)*$AB46)/1000)</f>
        <v>0</v>
      </c>
      <c r="AS46" s="248">
        <f>(SUMIFS('CMIP5 AL fields'!$N:$N,'CMIP5 AL fields'!$D:$D,AS$1,'CMIP5 AL fields'!$A:$A,AS$2)*$V46)/1000</f>
        <v>0</v>
      </c>
      <c r="AT46" s="248">
        <f>(SUMIFS('CMIP5 AL fields'!$N:$N,'CMIP5 AL fields'!$D:$D,AT$1,'CMIP5 AL fields'!$A:$A,AT$2)*$W46)/1000</f>
        <v>0</v>
      </c>
      <c r="AU46" s="248">
        <f>(SUMIFS('CMIP5 AL fields'!$N:$N,'CMIP5 AL fields'!$D:$D,AU$1,'CMIP5 AL fields'!$A:$A,AU$2)*$X46)/1000</f>
        <v>0</v>
      </c>
      <c r="AV46" s="248">
        <f>(SUMIFS('CMIP5 AL fields'!$N:$N,'CMIP5 AL fields'!$D:$D,AV$1,'CMIP5 AL fields'!$A:$A,AV$2)*AC46)/1000</f>
        <v>0</v>
      </c>
      <c r="AW46" s="248">
        <f>(SUMIFS('CMIP5 AL fields'!$N:$N,'CMIP5 AL fields'!$D:$D,AW$1,'CMIP5 AL fields'!$A:$A,AW$2)*AD46)/1000</f>
        <v>0</v>
      </c>
      <c r="AX46" s="248">
        <f>(SUMIFS('CMIP5 AL fields'!$N:$N,'CMIP5 AL fields'!$D:$D,AX$1,'CMIP5 AL fields'!$A:$A,AX$2)*AD46)/1000</f>
        <v>0</v>
      </c>
      <c r="AY46" s="248">
        <v>0</v>
      </c>
      <c r="AZ46" s="248">
        <f>(SUMIFS('CMIP5 OI fields'!$M:$M,'CMIP5 OI fields'!$D:$D,AZ$1,'CMIP5 OI fields'!$A:$A,AZ$2)*$P46)/1000</f>
        <v>32.617270080000004</v>
      </c>
      <c r="BA46" s="248">
        <f>(SUMIFS('CMIP5 OI fields'!$M:$M,'CMIP5 OI fields'!$D:$D,BA$1,'CMIP5 OI fields'!$A:$A,BA$2)*$P46)/1000</f>
        <v>22.7681352</v>
      </c>
      <c r="BB46" s="248">
        <f>(SUMIFS('CMIP5 OI fields'!$M:$M,'CMIP5 OI fields'!$D:$D,BB$1,'CMIP5 OI fields'!$A:$A,BB$2)*$P46)/1000</f>
        <v>12.885811199999996</v>
      </c>
      <c r="BC46" s="248">
        <f>(SUMIFS('CMIP5 OI fields'!$M:$M,'CMIP5 OI fields'!$D:$D,BC$1,'CMIP5 OI fields'!$A:$A,BC$2)*$P46)/1000</f>
        <v>1.2976127999999998</v>
      </c>
      <c r="BD46" s="248">
        <f>(SUMIFS('CMIP5 OI fields'!$M:$M,'CMIP5 OI fields'!$D:$D,BD$1,'CMIP5 OI fields'!$A:$A,BD$2)*$P46)/1000</f>
        <v>1.0616832000000003</v>
      </c>
      <c r="BE46" s="248">
        <f>(SUMIFS('CMIP5 OI fields'!$M:$M,'CMIP5 OI fields'!$D:$D,BE$1,'CMIP5 OI fields'!$A:$A,BE$2)*$P46)/1000</f>
        <v>0.11796480000000001</v>
      </c>
      <c r="BF46" s="248">
        <f>(SUMIFS('CMIP5 OI fields'!$M:$M,'CMIP5 OI fields'!$D:$D,BF$1,'CMIP5 OI fields'!$A:$A,BF$2)*$P46)/1000</f>
        <v>2.6542079999999997</v>
      </c>
      <c r="BG46" s="248">
        <f>(SUMIFS('CMIP5 OI fields'!$M:$M,'CMIP5 OI fields'!$D:$D,BG$1,'CMIP5 OI fields'!$A:$A,BG$2)*$P46)/1000</f>
        <v>2.0643839999999996</v>
      </c>
      <c r="BH46" s="248">
        <f>(SUMIFS('CMIP5 OI fields'!$M:$M,'CMIP5 OI fields'!$D:$D,BH$1,'CMIP5 OI fields'!$A:$A,BH$2)*$P46)/1000</f>
        <v>12.091392000000003</v>
      </c>
      <c r="BI46" s="248">
        <f>(SUMIFS('CMIP5 OI fields'!$M:$M,'CMIP5 OI fields'!$D:$D,BI$1,'CMIP5 OI fields'!$A:$A,BI$2)*$Q46)/1000</f>
        <v>0</v>
      </c>
      <c r="BJ46" s="246">
        <f t="shared" si="6"/>
        <v>103.65862224000007</v>
      </c>
      <c r="BK46" s="246">
        <f t="shared" si="6"/>
        <v>29.079252</v>
      </c>
      <c r="BL46" s="246">
        <f t="shared" si="6"/>
        <v>25.83834624</v>
      </c>
      <c r="BM46" s="246">
        <f t="shared" si="1"/>
        <v>132.73787424000008</v>
      </c>
      <c r="BN46" s="246">
        <f t="shared" si="2"/>
        <v>158.57622048000007</v>
      </c>
    </row>
    <row r="47" spans="1:66">
      <c r="A47" s="244" t="str">
        <f>'Experiment list - Runs'!A46</f>
        <v>DP</v>
      </c>
      <c r="B47" s="244" t="str">
        <f>'Experiment list - Runs'!B46</f>
        <v>tier1</v>
      </c>
      <c r="C47" s="244" t="str">
        <f>'Experiment list - Runs'!C46</f>
        <v>1.1-E</v>
      </c>
      <c r="D47" s="244">
        <f>'Experiment list - Runs'!D46</f>
        <v>36</v>
      </c>
      <c r="E47" s="245" t="str">
        <f>'Experiment list - Runs'!E46</f>
        <v>Add’l 10 year initialized hindcasts &amp; predictions</v>
      </c>
      <c r="F47" s="245" t="str">
        <f>'Experiment list - Runs'!F46</f>
        <v>decadal-XXXX</v>
      </c>
      <c r="G47" s="244" t="str">
        <f>'Experiment list - Runs'!H46</f>
        <v>CVWG/Tribbia</v>
      </c>
      <c r="H47" s="244" t="str">
        <f>'Experiment list - Runs'!I46</f>
        <v>0.5x1CN</v>
      </c>
      <c r="I47" s="244" t="str">
        <f>'Experiment list - Runs'!J46</f>
        <v>ORNL</v>
      </c>
      <c r="J47" s="244">
        <f>'Experiment list - Runs'!K46</f>
        <v>1960</v>
      </c>
      <c r="K47" s="244">
        <f>'Experiment list - Runs'!L46</f>
        <v>1970</v>
      </c>
      <c r="L47" s="244" t="str">
        <f>'Experiment list - Runs'!M46</f>
        <v>0.5</v>
      </c>
      <c r="M47" s="244">
        <f>'Experiment list - Runs'!N46</f>
        <v>1</v>
      </c>
      <c r="N47" s="246">
        <f>'Experiment list - Runs'!O46</f>
        <v>10</v>
      </c>
      <c r="O47" s="247">
        <f>'Experiment list - Runs'!P46</f>
        <v>45</v>
      </c>
      <c r="P47" s="248">
        <f t="shared" si="3"/>
        <v>10</v>
      </c>
      <c r="Q47" s="248">
        <v>0</v>
      </c>
      <c r="R47" s="248">
        <v>0</v>
      </c>
      <c r="S47" s="248">
        <v>0</v>
      </c>
      <c r="T47" s="248">
        <f t="shared" si="4"/>
        <v>10</v>
      </c>
      <c r="U47" s="248">
        <v>0</v>
      </c>
      <c r="V47" s="248">
        <v>0</v>
      </c>
      <c r="W47" s="248">
        <v>0</v>
      </c>
      <c r="X47" s="248">
        <v>0</v>
      </c>
      <c r="Y47" s="248">
        <v>0</v>
      </c>
      <c r="Z47" s="248">
        <v>0</v>
      </c>
      <c r="AA47" s="248">
        <v>0</v>
      </c>
      <c r="AB47" s="248">
        <v>0</v>
      </c>
      <c r="AC47" s="248">
        <v>0</v>
      </c>
      <c r="AD47" s="248">
        <v>0</v>
      </c>
      <c r="AE47" s="248">
        <f>(SUMIFS('CMIP5 AL fields'!$N:$N,'CMIP5 AL fields'!$D:$D,AE$1,'CMIP5 AL fields'!$A:$A,AE$2)*$P47)/1000</f>
        <v>39.813120480000066</v>
      </c>
      <c r="AF47" s="248">
        <f>(SUMIFS('CMIP5 AL fields'!$N:$N,'CMIP5 AL fields'!$D:$D,AF$1,'CMIP5 AL fields'!$A:$A,AF$2)*$P47)/1000</f>
        <v>0.10616832000000001</v>
      </c>
      <c r="AG47" s="248">
        <f>(SUMIFS('CMIP5 AL fields'!$N:$N,'CMIP5 AL fields'!$D:$D,AG$1,'CMIP5 AL fields'!$A:$A,AG$2)*$P47)/1000</f>
        <v>3.6097228799999974</v>
      </c>
      <c r="AH47" s="248">
        <f>(SUMIFS('CMIP5 AL fields'!$N:$N,'CMIP5 AL fields'!$D:$D,AH$1,'CMIP5 AL fields'!$A:$A,AH$2)*$P47)/1000</f>
        <v>2.6542079999999988</v>
      </c>
      <c r="AI47" s="248">
        <f>(SUMIFS('CMIP5 AL fields'!$N:$N,'CMIP5 AL fields'!$D:$D,AI$1,'CMIP5 AL fields'!$A:$A,AI$2)*$P47)/1000</f>
        <v>1.0616832000000003</v>
      </c>
      <c r="AJ47" s="248">
        <f>(SUMIFS('CMIP5 AL fields'!$N:$N,'CMIP5 AL fields'!$D:$D,AJ$1,'CMIP5 AL fields'!$A:$A,AJ$2)*$P47)/1000</f>
        <v>0.42467328000000004</v>
      </c>
      <c r="AK47" s="248">
        <f>(SUMIFS('CMIP5 AL fields'!$N:$N,'CMIP5 AL fields'!$D:$D,AK$1,'CMIP5 AL fields'!$A:$A,AK$2)*$P47)/1000</f>
        <v>0.74317823999999999</v>
      </c>
      <c r="AL47" s="248">
        <f>(SUMIFS('CMIP5 AL fields'!$N:$N,'CMIP5 AL fields'!$D:$D,AL$1,'CMIP5 AL fields'!$A:$A,AL$2)*$P47)/1000</f>
        <v>0</v>
      </c>
      <c r="AM47" s="248">
        <f>(SUMIFS('CMIP5 AL fields'!$N:$N,'CMIP5 AL fields'!$D:$D,AM$1,'CMIP5 AL fields'!$A:$A,AM$2)*$P47)/1000</f>
        <v>0</v>
      </c>
      <c r="AN47" s="248">
        <f>((SUMIFS('CMIP5 AL fields'!$N:$N,'CMIP5 AL fields'!$D:$D,AN$1&amp;"2d",'CMIP5 AL fields'!$A:$A,AN$2)*$R47)/1000)+((SUMIFS('CMIP5 AL fields'!$N:$N,'CMIP5 AL fields'!$D:$D,AN$1&amp;"3d",'CMIP5 AL fields'!$A:$A,AN$2)*$S47)/1000)</f>
        <v>0</v>
      </c>
      <c r="AO47" s="248">
        <f>((SUMIFS('CMIP5 AL fields'!$N:$N,'CMIP5 AL fields'!$D:$D,AO$1&amp;"2d",'CMIP5 AL fields'!$A:$A,AO$2)*$R47)/1000)+((SUMIFS('CMIP5 AL fields'!$N:$N,'CMIP5 AL fields'!$D:$D,AO$1&amp;"3d",'CMIP5 AL fields'!$A:$A,AO$2)*$S47)/1000)</f>
        <v>0</v>
      </c>
      <c r="AP47" s="248">
        <f>((SUMIFS('CMIP5 AL fields'!$N:$N,'CMIP5 AL fields'!$D:$D,AP$1&amp;"2d",'CMIP5 AL fields'!$A:$A,AP$2)*$R47)/1000)+((SUMIFS('CMIP5 AL fields'!$N:$N,'CMIP5 AL fields'!$D:$D,AP$1&amp;"3d",'CMIP5 AL fields'!$A:$A,AP$2)*$S47)/1000)</f>
        <v>0</v>
      </c>
      <c r="AQ47" s="248">
        <f>((SUMIFS('CMIP5 AL fields'!$N:$N,'CMIP5 AL fields'!$D:$D,AQ$1&amp;"_ALLt",'CMIP5 AL fields'!$A:$A,AQ$2)*$T47)/1000)+((SUMIFS('CMIP5 AL fields'!$N:$N,'CMIP5 AL fields'!$D:$D,AQ$1&amp;"_subt",'CMIP5 AL fields'!$A:$A,AQ$2)*$U47)/1000)</f>
        <v>22.605004800000003</v>
      </c>
      <c r="AR47" s="248">
        <f>((SUMIFS('CMIP5 AL fields'!$N:$N,'CMIP5 AL fields'!$D:$D,AR$1&amp;"2d",'CMIP5 AL fields'!$A:$A,AR$2)*$AA47)/1000)+((SUMIFS('CMIP5 AL fields'!$N:$N,'CMIP5 AL fields'!$D:$D,AR$1&amp;"3d",'CMIP5 AL fields'!$A:$A,AR$2)*$AB47)/1000)</f>
        <v>0</v>
      </c>
      <c r="AS47" s="248">
        <f>(SUMIFS('CMIP5 AL fields'!$N:$N,'CMIP5 AL fields'!$D:$D,AS$1,'CMIP5 AL fields'!$A:$A,AS$2)*$V47)/1000</f>
        <v>0</v>
      </c>
      <c r="AT47" s="248">
        <f>(SUMIFS('CMIP5 AL fields'!$N:$N,'CMIP5 AL fields'!$D:$D,AT$1,'CMIP5 AL fields'!$A:$A,AT$2)*$W47)/1000</f>
        <v>0</v>
      </c>
      <c r="AU47" s="248">
        <f>(SUMIFS('CMIP5 AL fields'!$N:$N,'CMIP5 AL fields'!$D:$D,AU$1,'CMIP5 AL fields'!$A:$A,AU$2)*$X47)/1000</f>
        <v>0</v>
      </c>
      <c r="AV47" s="248">
        <f>(SUMIFS('CMIP5 AL fields'!$N:$N,'CMIP5 AL fields'!$D:$D,AV$1,'CMIP5 AL fields'!$A:$A,AV$2)*AC47)/1000</f>
        <v>0</v>
      </c>
      <c r="AW47" s="248">
        <f>(SUMIFS('CMIP5 AL fields'!$N:$N,'CMIP5 AL fields'!$D:$D,AW$1,'CMIP5 AL fields'!$A:$A,AW$2)*AD47)/1000</f>
        <v>0</v>
      </c>
      <c r="AX47" s="248">
        <f>(SUMIFS('CMIP5 AL fields'!$N:$N,'CMIP5 AL fields'!$D:$D,AX$1,'CMIP5 AL fields'!$A:$A,AX$2)*AD47)/1000</f>
        <v>0</v>
      </c>
      <c r="AY47" s="248">
        <v>0</v>
      </c>
      <c r="AZ47" s="248">
        <f>(SUMIFS('CMIP5 OI fields'!$M:$M,'CMIP5 OI fields'!$D:$D,AZ$1,'CMIP5 OI fields'!$A:$A,AZ$2)*$P47)/1000</f>
        <v>32.617270080000004</v>
      </c>
      <c r="BA47" s="248">
        <f>(SUMIFS('CMIP5 OI fields'!$M:$M,'CMIP5 OI fields'!$D:$D,BA$1,'CMIP5 OI fields'!$A:$A,BA$2)*$P47)/1000</f>
        <v>22.7681352</v>
      </c>
      <c r="BB47" s="248">
        <f>(SUMIFS('CMIP5 OI fields'!$M:$M,'CMIP5 OI fields'!$D:$D,BB$1,'CMIP5 OI fields'!$A:$A,BB$2)*$P47)/1000</f>
        <v>12.885811199999996</v>
      </c>
      <c r="BC47" s="248">
        <f>(SUMIFS('CMIP5 OI fields'!$M:$M,'CMIP5 OI fields'!$D:$D,BC$1,'CMIP5 OI fields'!$A:$A,BC$2)*$P47)/1000</f>
        <v>1.2976127999999998</v>
      </c>
      <c r="BD47" s="248">
        <f>(SUMIFS('CMIP5 OI fields'!$M:$M,'CMIP5 OI fields'!$D:$D,BD$1,'CMIP5 OI fields'!$A:$A,BD$2)*$P47)/1000</f>
        <v>1.0616832000000003</v>
      </c>
      <c r="BE47" s="248">
        <f>(SUMIFS('CMIP5 OI fields'!$M:$M,'CMIP5 OI fields'!$D:$D,BE$1,'CMIP5 OI fields'!$A:$A,BE$2)*$P47)/1000</f>
        <v>0.11796480000000001</v>
      </c>
      <c r="BF47" s="248">
        <f>(SUMIFS('CMIP5 OI fields'!$M:$M,'CMIP5 OI fields'!$D:$D,BF$1,'CMIP5 OI fields'!$A:$A,BF$2)*$P47)/1000</f>
        <v>2.6542079999999997</v>
      </c>
      <c r="BG47" s="248">
        <f>(SUMIFS('CMIP5 OI fields'!$M:$M,'CMIP5 OI fields'!$D:$D,BG$1,'CMIP5 OI fields'!$A:$A,BG$2)*$P47)/1000</f>
        <v>2.0643839999999996</v>
      </c>
      <c r="BH47" s="248">
        <f>(SUMIFS('CMIP5 OI fields'!$M:$M,'CMIP5 OI fields'!$D:$D,BH$1,'CMIP5 OI fields'!$A:$A,BH$2)*$P47)/1000</f>
        <v>12.091392000000003</v>
      </c>
      <c r="BI47" s="248">
        <f>(SUMIFS('CMIP5 OI fields'!$M:$M,'CMIP5 OI fields'!$D:$D,BI$1,'CMIP5 OI fields'!$A:$A,BI$2)*$Q47)/1000</f>
        <v>0</v>
      </c>
      <c r="BJ47" s="246">
        <f t="shared" si="6"/>
        <v>103.65862224000007</v>
      </c>
      <c r="BK47" s="246">
        <f t="shared" si="6"/>
        <v>29.079252</v>
      </c>
      <c r="BL47" s="246">
        <f t="shared" si="6"/>
        <v>25.83834624</v>
      </c>
      <c r="BM47" s="246">
        <f t="shared" si="1"/>
        <v>132.73787424000008</v>
      </c>
      <c r="BN47" s="246">
        <f t="shared" si="2"/>
        <v>158.57622048000007</v>
      </c>
    </row>
    <row r="48" spans="1:66">
      <c r="A48" s="244" t="str">
        <f>'Experiment list - Runs'!A47</f>
        <v>DP</v>
      </c>
      <c r="B48" s="244" t="str">
        <f>'Experiment list - Runs'!B47</f>
        <v>tier1</v>
      </c>
      <c r="C48" s="244" t="str">
        <f>'Experiment list - Runs'!C47</f>
        <v>1.1-E</v>
      </c>
      <c r="D48" s="244">
        <f>'Experiment list - Runs'!D47</f>
        <v>37</v>
      </c>
      <c r="E48" s="245" t="str">
        <f>'Experiment list - Runs'!E47</f>
        <v>Add’l 10 year initialized hindcasts &amp; predictions</v>
      </c>
      <c r="F48" s="245" t="str">
        <f>'Experiment list - Runs'!F47</f>
        <v>decadal-XXXX</v>
      </c>
      <c r="G48" s="244" t="str">
        <f>'Experiment list - Runs'!H47</f>
        <v>CVWG/Tribbia</v>
      </c>
      <c r="H48" s="244" t="str">
        <f>'Experiment list - Runs'!I47</f>
        <v>0.5x1CN</v>
      </c>
      <c r="I48" s="244" t="str">
        <f>'Experiment list - Runs'!J47</f>
        <v>ORNL</v>
      </c>
      <c r="J48" s="244">
        <f>'Experiment list - Runs'!K47</f>
        <v>1960</v>
      </c>
      <c r="K48" s="244">
        <f>'Experiment list - Runs'!L47</f>
        <v>1970</v>
      </c>
      <c r="L48" s="244" t="str">
        <f>'Experiment list - Runs'!M47</f>
        <v>0.5</v>
      </c>
      <c r="M48" s="244">
        <f>'Experiment list - Runs'!N47</f>
        <v>1</v>
      </c>
      <c r="N48" s="246">
        <f>'Experiment list - Runs'!O47</f>
        <v>10</v>
      </c>
      <c r="O48" s="247">
        <f>'Experiment list - Runs'!P47</f>
        <v>46</v>
      </c>
      <c r="P48" s="248">
        <f t="shared" si="3"/>
        <v>10</v>
      </c>
      <c r="Q48" s="248">
        <v>0</v>
      </c>
      <c r="R48" s="248">
        <v>0</v>
      </c>
      <c r="S48" s="248">
        <v>0</v>
      </c>
      <c r="T48" s="248">
        <f t="shared" si="4"/>
        <v>10</v>
      </c>
      <c r="U48" s="248">
        <v>0</v>
      </c>
      <c r="V48" s="248">
        <v>0</v>
      </c>
      <c r="W48" s="248">
        <v>0</v>
      </c>
      <c r="X48" s="248">
        <v>0</v>
      </c>
      <c r="Y48" s="248">
        <v>0</v>
      </c>
      <c r="Z48" s="248">
        <v>0</v>
      </c>
      <c r="AA48" s="248">
        <v>0</v>
      </c>
      <c r="AB48" s="248">
        <v>0</v>
      </c>
      <c r="AC48" s="248">
        <v>0</v>
      </c>
      <c r="AD48" s="248">
        <v>0</v>
      </c>
      <c r="AE48" s="248">
        <f>(SUMIFS('CMIP5 AL fields'!$N:$N,'CMIP5 AL fields'!$D:$D,AE$1,'CMIP5 AL fields'!$A:$A,AE$2)*$P48)/1000</f>
        <v>39.813120480000066</v>
      </c>
      <c r="AF48" s="248">
        <f>(SUMIFS('CMIP5 AL fields'!$N:$N,'CMIP5 AL fields'!$D:$D,AF$1,'CMIP5 AL fields'!$A:$A,AF$2)*$P48)/1000</f>
        <v>0.10616832000000001</v>
      </c>
      <c r="AG48" s="248">
        <f>(SUMIFS('CMIP5 AL fields'!$N:$N,'CMIP5 AL fields'!$D:$D,AG$1,'CMIP5 AL fields'!$A:$A,AG$2)*$P48)/1000</f>
        <v>3.6097228799999974</v>
      </c>
      <c r="AH48" s="248">
        <f>(SUMIFS('CMIP5 AL fields'!$N:$N,'CMIP5 AL fields'!$D:$D,AH$1,'CMIP5 AL fields'!$A:$A,AH$2)*$P48)/1000</f>
        <v>2.6542079999999988</v>
      </c>
      <c r="AI48" s="248">
        <f>(SUMIFS('CMIP5 AL fields'!$N:$N,'CMIP5 AL fields'!$D:$D,AI$1,'CMIP5 AL fields'!$A:$A,AI$2)*$P48)/1000</f>
        <v>1.0616832000000003</v>
      </c>
      <c r="AJ48" s="248">
        <f>(SUMIFS('CMIP5 AL fields'!$N:$N,'CMIP5 AL fields'!$D:$D,AJ$1,'CMIP5 AL fields'!$A:$A,AJ$2)*$P48)/1000</f>
        <v>0.42467328000000004</v>
      </c>
      <c r="AK48" s="248">
        <f>(SUMIFS('CMIP5 AL fields'!$N:$N,'CMIP5 AL fields'!$D:$D,AK$1,'CMIP5 AL fields'!$A:$A,AK$2)*$P48)/1000</f>
        <v>0.74317823999999999</v>
      </c>
      <c r="AL48" s="248">
        <f>(SUMIFS('CMIP5 AL fields'!$N:$N,'CMIP5 AL fields'!$D:$D,AL$1,'CMIP5 AL fields'!$A:$A,AL$2)*$P48)/1000</f>
        <v>0</v>
      </c>
      <c r="AM48" s="248">
        <f>(SUMIFS('CMIP5 AL fields'!$N:$N,'CMIP5 AL fields'!$D:$D,AM$1,'CMIP5 AL fields'!$A:$A,AM$2)*$P48)/1000</f>
        <v>0</v>
      </c>
      <c r="AN48" s="248">
        <f>((SUMIFS('CMIP5 AL fields'!$N:$N,'CMIP5 AL fields'!$D:$D,AN$1&amp;"2d",'CMIP5 AL fields'!$A:$A,AN$2)*$R48)/1000)+((SUMIFS('CMIP5 AL fields'!$N:$N,'CMIP5 AL fields'!$D:$D,AN$1&amp;"3d",'CMIP5 AL fields'!$A:$A,AN$2)*$S48)/1000)</f>
        <v>0</v>
      </c>
      <c r="AO48" s="248">
        <f>((SUMIFS('CMIP5 AL fields'!$N:$N,'CMIP5 AL fields'!$D:$D,AO$1&amp;"2d",'CMIP5 AL fields'!$A:$A,AO$2)*$R48)/1000)+((SUMIFS('CMIP5 AL fields'!$N:$N,'CMIP5 AL fields'!$D:$D,AO$1&amp;"3d",'CMIP5 AL fields'!$A:$A,AO$2)*$S48)/1000)</f>
        <v>0</v>
      </c>
      <c r="AP48" s="248">
        <f>((SUMIFS('CMIP5 AL fields'!$N:$N,'CMIP5 AL fields'!$D:$D,AP$1&amp;"2d",'CMIP5 AL fields'!$A:$A,AP$2)*$R48)/1000)+((SUMIFS('CMIP5 AL fields'!$N:$N,'CMIP5 AL fields'!$D:$D,AP$1&amp;"3d",'CMIP5 AL fields'!$A:$A,AP$2)*$S48)/1000)</f>
        <v>0</v>
      </c>
      <c r="AQ48" s="248">
        <f>((SUMIFS('CMIP5 AL fields'!$N:$N,'CMIP5 AL fields'!$D:$D,AQ$1&amp;"_ALLt",'CMIP5 AL fields'!$A:$A,AQ$2)*$T48)/1000)+((SUMIFS('CMIP5 AL fields'!$N:$N,'CMIP5 AL fields'!$D:$D,AQ$1&amp;"_subt",'CMIP5 AL fields'!$A:$A,AQ$2)*$U48)/1000)</f>
        <v>22.605004800000003</v>
      </c>
      <c r="AR48" s="248">
        <f>((SUMIFS('CMIP5 AL fields'!$N:$N,'CMIP5 AL fields'!$D:$D,AR$1&amp;"2d",'CMIP5 AL fields'!$A:$A,AR$2)*$AA48)/1000)+((SUMIFS('CMIP5 AL fields'!$N:$N,'CMIP5 AL fields'!$D:$D,AR$1&amp;"3d",'CMIP5 AL fields'!$A:$A,AR$2)*$AB48)/1000)</f>
        <v>0</v>
      </c>
      <c r="AS48" s="248">
        <f>(SUMIFS('CMIP5 AL fields'!$N:$N,'CMIP5 AL fields'!$D:$D,AS$1,'CMIP5 AL fields'!$A:$A,AS$2)*$V48)/1000</f>
        <v>0</v>
      </c>
      <c r="AT48" s="248">
        <f>(SUMIFS('CMIP5 AL fields'!$N:$N,'CMIP5 AL fields'!$D:$D,AT$1,'CMIP5 AL fields'!$A:$A,AT$2)*$W48)/1000</f>
        <v>0</v>
      </c>
      <c r="AU48" s="248">
        <f>(SUMIFS('CMIP5 AL fields'!$N:$N,'CMIP5 AL fields'!$D:$D,AU$1,'CMIP5 AL fields'!$A:$A,AU$2)*$X48)/1000</f>
        <v>0</v>
      </c>
      <c r="AV48" s="248">
        <f>(SUMIFS('CMIP5 AL fields'!$N:$N,'CMIP5 AL fields'!$D:$D,AV$1,'CMIP5 AL fields'!$A:$A,AV$2)*AC48)/1000</f>
        <v>0</v>
      </c>
      <c r="AW48" s="248">
        <f>(SUMIFS('CMIP5 AL fields'!$N:$N,'CMIP5 AL fields'!$D:$D,AW$1,'CMIP5 AL fields'!$A:$A,AW$2)*AD48)/1000</f>
        <v>0</v>
      </c>
      <c r="AX48" s="248">
        <f>(SUMIFS('CMIP5 AL fields'!$N:$N,'CMIP5 AL fields'!$D:$D,AX$1,'CMIP5 AL fields'!$A:$A,AX$2)*AD48)/1000</f>
        <v>0</v>
      </c>
      <c r="AY48" s="248">
        <v>0</v>
      </c>
      <c r="AZ48" s="248">
        <f>(SUMIFS('CMIP5 OI fields'!$M:$M,'CMIP5 OI fields'!$D:$D,AZ$1,'CMIP5 OI fields'!$A:$A,AZ$2)*$P48)/1000</f>
        <v>32.617270080000004</v>
      </c>
      <c r="BA48" s="248">
        <f>(SUMIFS('CMIP5 OI fields'!$M:$M,'CMIP5 OI fields'!$D:$D,BA$1,'CMIP5 OI fields'!$A:$A,BA$2)*$P48)/1000</f>
        <v>22.7681352</v>
      </c>
      <c r="BB48" s="248">
        <f>(SUMIFS('CMIP5 OI fields'!$M:$M,'CMIP5 OI fields'!$D:$D,BB$1,'CMIP5 OI fields'!$A:$A,BB$2)*$P48)/1000</f>
        <v>12.885811199999996</v>
      </c>
      <c r="BC48" s="248">
        <f>(SUMIFS('CMIP5 OI fields'!$M:$M,'CMIP5 OI fields'!$D:$D,BC$1,'CMIP5 OI fields'!$A:$A,BC$2)*$P48)/1000</f>
        <v>1.2976127999999998</v>
      </c>
      <c r="BD48" s="248">
        <f>(SUMIFS('CMIP5 OI fields'!$M:$M,'CMIP5 OI fields'!$D:$D,BD$1,'CMIP5 OI fields'!$A:$A,BD$2)*$P48)/1000</f>
        <v>1.0616832000000003</v>
      </c>
      <c r="BE48" s="248">
        <f>(SUMIFS('CMIP5 OI fields'!$M:$M,'CMIP5 OI fields'!$D:$D,BE$1,'CMIP5 OI fields'!$A:$A,BE$2)*$P48)/1000</f>
        <v>0.11796480000000001</v>
      </c>
      <c r="BF48" s="248">
        <f>(SUMIFS('CMIP5 OI fields'!$M:$M,'CMIP5 OI fields'!$D:$D,BF$1,'CMIP5 OI fields'!$A:$A,BF$2)*$P48)/1000</f>
        <v>2.6542079999999997</v>
      </c>
      <c r="BG48" s="248">
        <f>(SUMIFS('CMIP5 OI fields'!$M:$M,'CMIP5 OI fields'!$D:$D,BG$1,'CMIP5 OI fields'!$A:$A,BG$2)*$P48)/1000</f>
        <v>2.0643839999999996</v>
      </c>
      <c r="BH48" s="248">
        <f>(SUMIFS('CMIP5 OI fields'!$M:$M,'CMIP5 OI fields'!$D:$D,BH$1,'CMIP5 OI fields'!$A:$A,BH$2)*$P48)/1000</f>
        <v>12.091392000000003</v>
      </c>
      <c r="BI48" s="248">
        <f>(SUMIFS('CMIP5 OI fields'!$M:$M,'CMIP5 OI fields'!$D:$D,BI$1,'CMIP5 OI fields'!$A:$A,BI$2)*$Q48)/1000</f>
        <v>0</v>
      </c>
      <c r="BJ48" s="246">
        <f t="shared" si="6"/>
        <v>103.65862224000007</v>
      </c>
      <c r="BK48" s="246">
        <f t="shared" si="6"/>
        <v>29.079252</v>
      </c>
      <c r="BL48" s="246">
        <f t="shared" si="6"/>
        <v>25.83834624</v>
      </c>
      <c r="BM48" s="246">
        <f t="shared" si="1"/>
        <v>132.73787424000008</v>
      </c>
      <c r="BN48" s="246">
        <f t="shared" si="2"/>
        <v>158.57622048000007</v>
      </c>
    </row>
    <row r="49" spans="1:66">
      <c r="A49" s="244" t="str">
        <f>'Experiment list - Runs'!A48</f>
        <v>DP</v>
      </c>
      <c r="B49" s="244" t="str">
        <f>'Experiment list - Runs'!B48</f>
        <v>tier1</v>
      </c>
      <c r="C49" s="244" t="str">
        <f>'Experiment list - Runs'!C48</f>
        <v>1.1-E</v>
      </c>
      <c r="D49" s="244">
        <f>'Experiment list - Runs'!D48</f>
        <v>38</v>
      </c>
      <c r="E49" s="245" t="str">
        <f>'Experiment list - Runs'!E48</f>
        <v>Add’l 10 year initialized hindcasts &amp; predictions</v>
      </c>
      <c r="F49" s="245" t="str">
        <f>'Experiment list - Runs'!F48</f>
        <v>decadal-XXXX</v>
      </c>
      <c r="G49" s="244" t="str">
        <f>'Experiment list - Runs'!H48</f>
        <v>CVWG/Tribbia</v>
      </c>
      <c r="H49" s="244" t="str">
        <f>'Experiment list - Runs'!I48</f>
        <v>0.5x1CN</v>
      </c>
      <c r="I49" s="244" t="str">
        <f>'Experiment list - Runs'!J48</f>
        <v>ORNL</v>
      </c>
      <c r="J49" s="244">
        <f>'Experiment list - Runs'!K48</f>
        <v>1965</v>
      </c>
      <c r="K49" s="244">
        <f>'Experiment list - Runs'!L48</f>
        <v>1975</v>
      </c>
      <c r="L49" s="244" t="str">
        <f>'Experiment list - Runs'!M48</f>
        <v>0.5</v>
      </c>
      <c r="M49" s="244">
        <f>'Experiment list - Runs'!N48</f>
        <v>1</v>
      </c>
      <c r="N49" s="246">
        <f>'Experiment list - Runs'!O48</f>
        <v>10</v>
      </c>
      <c r="O49" s="247">
        <f>'Experiment list - Runs'!P48</f>
        <v>47</v>
      </c>
      <c r="P49" s="248">
        <f t="shared" si="3"/>
        <v>10</v>
      </c>
      <c r="Q49" s="248">
        <v>0</v>
      </c>
      <c r="R49" s="248">
        <v>0</v>
      </c>
      <c r="S49" s="248">
        <v>0</v>
      </c>
      <c r="T49" s="248">
        <f t="shared" si="4"/>
        <v>10</v>
      </c>
      <c r="U49" s="248">
        <v>0</v>
      </c>
      <c r="V49" s="248">
        <v>0</v>
      </c>
      <c r="W49" s="248">
        <v>0</v>
      </c>
      <c r="X49" s="248">
        <v>0</v>
      </c>
      <c r="Y49" s="248">
        <v>0</v>
      </c>
      <c r="Z49" s="248">
        <v>0</v>
      </c>
      <c r="AA49" s="248">
        <v>0</v>
      </c>
      <c r="AB49" s="248">
        <v>0</v>
      </c>
      <c r="AC49" s="248">
        <v>0</v>
      </c>
      <c r="AD49" s="248">
        <v>0</v>
      </c>
      <c r="AE49" s="248">
        <f>(SUMIFS('CMIP5 AL fields'!$N:$N,'CMIP5 AL fields'!$D:$D,AE$1,'CMIP5 AL fields'!$A:$A,AE$2)*$P49)/1000</f>
        <v>39.813120480000066</v>
      </c>
      <c r="AF49" s="248">
        <f>(SUMIFS('CMIP5 AL fields'!$N:$N,'CMIP5 AL fields'!$D:$D,AF$1,'CMIP5 AL fields'!$A:$A,AF$2)*$P49)/1000</f>
        <v>0.10616832000000001</v>
      </c>
      <c r="AG49" s="248">
        <f>(SUMIFS('CMIP5 AL fields'!$N:$N,'CMIP5 AL fields'!$D:$D,AG$1,'CMIP5 AL fields'!$A:$A,AG$2)*$P49)/1000</f>
        <v>3.6097228799999974</v>
      </c>
      <c r="AH49" s="248">
        <f>(SUMIFS('CMIP5 AL fields'!$N:$N,'CMIP5 AL fields'!$D:$D,AH$1,'CMIP5 AL fields'!$A:$A,AH$2)*$P49)/1000</f>
        <v>2.6542079999999988</v>
      </c>
      <c r="AI49" s="248">
        <f>(SUMIFS('CMIP5 AL fields'!$N:$N,'CMIP5 AL fields'!$D:$D,AI$1,'CMIP5 AL fields'!$A:$A,AI$2)*$P49)/1000</f>
        <v>1.0616832000000003</v>
      </c>
      <c r="AJ49" s="248">
        <f>(SUMIFS('CMIP5 AL fields'!$N:$N,'CMIP5 AL fields'!$D:$D,AJ$1,'CMIP5 AL fields'!$A:$A,AJ$2)*$P49)/1000</f>
        <v>0.42467328000000004</v>
      </c>
      <c r="AK49" s="248">
        <f>(SUMIFS('CMIP5 AL fields'!$N:$N,'CMIP5 AL fields'!$D:$D,AK$1,'CMIP5 AL fields'!$A:$A,AK$2)*$P49)/1000</f>
        <v>0.74317823999999999</v>
      </c>
      <c r="AL49" s="248">
        <f>(SUMIFS('CMIP5 AL fields'!$N:$N,'CMIP5 AL fields'!$D:$D,AL$1,'CMIP5 AL fields'!$A:$A,AL$2)*$P49)/1000</f>
        <v>0</v>
      </c>
      <c r="AM49" s="248">
        <f>(SUMIFS('CMIP5 AL fields'!$N:$N,'CMIP5 AL fields'!$D:$D,AM$1,'CMIP5 AL fields'!$A:$A,AM$2)*$P49)/1000</f>
        <v>0</v>
      </c>
      <c r="AN49" s="248">
        <f>((SUMIFS('CMIP5 AL fields'!$N:$N,'CMIP5 AL fields'!$D:$D,AN$1&amp;"2d",'CMIP5 AL fields'!$A:$A,AN$2)*$R49)/1000)+((SUMIFS('CMIP5 AL fields'!$N:$N,'CMIP5 AL fields'!$D:$D,AN$1&amp;"3d",'CMIP5 AL fields'!$A:$A,AN$2)*$S49)/1000)</f>
        <v>0</v>
      </c>
      <c r="AO49" s="248">
        <f>((SUMIFS('CMIP5 AL fields'!$N:$N,'CMIP5 AL fields'!$D:$D,AO$1&amp;"2d",'CMIP5 AL fields'!$A:$A,AO$2)*$R49)/1000)+((SUMIFS('CMIP5 AL fields'!$N:$N,'CMIP5 AL fields'!$D:$D,AO$1&amp;"3d",'CMIP5 AL fields'!$A:$A,AO$2)*$S49)/1000)</f>
        <v>0</v>
      </c>
      <c r="AP49" s="248">
        <f>((SUMIFS('CMIP5 AL fields'!$N:$N,'CMIP5 AL fields'!$D:$D,AP$1&amp;"2d",'CMIP5 AL fields'!$A:$A,AP$2)*$R49)/1000)+((SUMIFS('CMIP5 AL fields'!$N:$N,'CMIP5 AL fields'!$D:$D,AP$1&amp;"3d",'CMIP5 AL fields'!$A:$A,AP$2)*$S49)/1000)</f>
        <v>0</v>
      </c>
      <c r="AQ49" s="248">
        <f>((SUMIFS('CMIP5 AL fields'!$N:$N,'CMIP5 AL fields'!$D:$D,AQ$1&amp;"_ALLt",'CMIP5 AL fields'!$A:$A,AQ$2)*$T49)/1000)+((SUMIFS('CMIP5 AL fields'!$N:$N,'CMIP5 AL fields'!$D:$D,AQ$1&amp;"_subt",'CMIP5 AL fields'!$A:$A,AQ$2)*$U49)/1000)</f>
        <v>22.605004800000003</v>
      </c>
      <c r="AR49" s="248">
        <f>((SUMIFS('CMIP5 AL fields'!$N:$N,'CMIP5 AL fields'!$D:$D,AR$1&amp;"2d",'CMIP5 AL fields'!$A:$A,AR$2)*$AA49)/1000)+((SUMIFS('CMIP5 AL fields'!$N:$N,'CMIP5 AL fields'!$D:$D,AR$1&amp;"3d",'CMIP5 AL fields'!$A:$A,AR$2)*$AB49)/1000)</f>
        <v>0</v>
      </c>
      <c r="AS49" s="248">
        <f>(SUMIFS('CMIP5 AL fields'!$N:$N,'CMIP5 AL fields'!$D:$D,AS$1,'CMIP5 AL fields'!$A:$A,AS$2)*$V49)/1000</f>
        <v>0</v>
      </c>
      <c r="AT49" s="248">
        <f>(SUMIFS('CMIP5 AL fields'!$N:$N,'CMIP5 AL fields'!$D:$D,AT$1,'CMIP5 AL fields'!$A:$A,AT$2)*$W49)/1000</f>
        <v>0</v>
      </c>
      <c r="AU49" s="248">
        <f>(SUMIFS('CMIP5 AL fields'!$N:$N,'CMIP5 AL fields'!$D:$D,AU$1,'CMIP5 AL fields'!$A:$A,AU$2)*$X49)/1000</f>
        <v>0</v>
      </c>
      <c r="AV49" s="248">
        <f>(SUMIFS('CMIP5 AL fields'!$N:$N,'CMIP5 AL fields'!$D:$D,AV$1,'CMIP5 AL fields'!$A:$A,AV$2)*AC49)/1000</f>
        <v>0</v>
      </c>
      <c r="AW49" s="248">
        <f>(SUMIFS('CMIP5 AL fields'!$N:$N,'CMIP5 AL fields'!$D:$D,AW$1,'CMIP5 AL fields'!$A:$A,AW$2)*AD49)/1000</f>
        <v>0</v>
      </c>
      <c r="AX49" s="248">
        <f>(SUMIFS('CMIP5 AL fields'!$N:$N,'CMIP5 AL fields'!$D:$D,AX$1,'CMIP5 AL fields'!$A:$A,AX$2)*AD49)/1000</f>
        <v>0</v>
      </c>
      <c r="AY49" s="248">
        <v>0</v>
      </c>
      <c r="AZ49" s="248">
        <f>(SUMIFS('CMIP5 OI fields'!$M:$M,'CMIP5 OI fields'!$D:$D,AZ$1,'CMIP5 OI fields'!$A:$A,AZ$2)*$P49)/1000</f>
        <v>32.617270080000004</v>
      </c>
      <c r="BA49" s="248">
        <f>(SUMIFS('CMIP5 OI fields'!$M:$M,'CMIP5 OI fields'!$D:$D,BA$1,'CMIP5 OI fields'!$A:$A,BA$2)*$P49)/1000</f>
        <v>22.7681352</v>
      </c>
      <c r="BB49" s="248">
        <f>(SUMIFS('CMIP5 OI fields'!$M:$M,'CMIP5 OI fields'!$D:$D,BB$1,'CMIP5 OI fields'!$A:$A,BB$2)*$P49)/1000</f>
        <v>12.885811199999996</v>
      </c>
      <c r="BC49" s="248">
        <f>(SUMIFS('CMIP5 OI fields'!$M:$M,'CMIP5 OI fields'!$D:$D,BC$1,'CMIP5 OI fields'!$A:$A,BC$2)*$P49)/1000</f>
        <v>1.2976127999999998</v>
      </c>
      <c r="BD49" s="248">
        <f>(SUMIFS('CMIP5 OI fields'!$M:$M,'CMIP5 OI fields'!$D:$D,BD$1,'CMIP5 OI fields'!$A:$A,BD$2)*$P49)/1000</f>
        <v>1.0616832000000003</v>
      </c>
      <c r="BE49" s="248">
        <f>(SUMIFS('CMIP5 OI fields'!$M:$M,'CMIP5 OI fields'!$D:$D,BE$1,'CMIP5 OI fields'!$A:$A,BE$2)*$P49)/1000</f>
        <v>0.11796480000000001</v>
      </c>
      <c r="BF49" s="248">
        <f>(SUMIFS('CMIP5 OI fields'!$M:$M,'CMIP5 OI fields'!$D:$D,BF$1,'CMIP5 OI fields'!$A:$A,BF$2)*$P49)/1000</f>
        <v>2.6542079999999997</v>
      </c>
      <c r="BG49" s="248">
        <f>(SUMIFS('CMIP5 OI fields'!$M:$M,'CMIP5 OI fields'!$D:$D,BG$1,'CMIP5 OI fields'!$A:$A,BG$2)*$P49)/1000</f>
        <v>2.0643839999999996</v>
      </c>
      <c r="BH49" s="248">
        <f>(SUMIFS('CMIP5 OI fields'!$M:$M,'CMIP5 OI fields'!$D:$D,BH$1,'CMIP5 OI fields'!$A:$A,BH$2)*$P49)/1000</f>
        <v>12.091392000000003</v>
      </c>
      <c r="BI49" s="248">
        <f>(SUMIFS('CMIP5 OI fields'!$M:$M,'CMIP5 OI fields'!$D:$D,BI$1,'CMIP5 OI fields'!$A:$A,BI$2)*$Q49)/1000</f>
        <v>0</v>
      </c>
      <c r="BJ49" s="246">
        <f t="shared" si="6"/>
        <v>103.65862224000007</v>
      </c>
      <c r="BK49" s="246">
        <f t="shared" si="6"/>
        <v>29.079252</v>
      </c>
      <c r="BL49" s="246">
        <f t="shared" si="6"/>
        <v>25.83834624</v>
      </c>
      <c r="BM49" s="246">
        <f t="shared" si="1"/>
        <v>132.73787424000008</v>
      </c>
      <c r="BN49" s="246">
        <f t="shared" si="2"/>
        <v>158.57622048000007</v>
      </c>
    </row>
    <row r="50" spans="1:66">
      <c r="A50" s="244" t="str">
        <f>'Experiment list - Runs'!A49</f>
        <v>DP</v>
      </c>
      <c r="B50" s="244" t="str">
        <f>'Experiment list - Runs'!B49</f>
        <v>tier1</v>
      </c>
      <c r="C50" s="244" t="str">
        <f>'Experiment list - Runs'!C49</f>
        <v>1.1-E</v>
      </c>
      <c r="D50" s="244">
        <f>'Experiment list - Runs'!D49</f>
        <v>39</v>
      </c>
      <c r="E50" s="245" t="str">
        <f>'Experiment list - Runs'!E49</f>
        <v>Add’l 10 year initialized hindcasts &amp; predictions</v>
      </c>
      <c r="F50" s="245" t="str">
        <f>'Experiment list - Runs'!F49</f>
        <v>decadal-XXXX</v>
      </c>
      <c r="G50" s="244" t="str">
        <f>'Experiment list - Runs'!H49</f>
        <v>CVWG/Tribbia</v>
      </c>
      <c r="H50" s="244" t="str">
        <f>'Experiment list - Runs'!I49</f>
        <v>0.5x1CN</v>
      </c>
      <c r="I50" s="244" t="str">
        <f>'Experiment list - Runs'!J49</f>
        <v>ORNL</v>
      </c>
      <c r="J50" s="244">
        <f>'Experiment list - Runs'!K49</f>
        <v>1965</v>
      </c>
      <c r="K50" s="244">
        <f>'Experiment list - Runs'!L49</f>
        <v>1975</v>
      </c>
      <c r="L50" s="244" t="str">
        <f>'Experiment list - Runs'!M49</f>
        <v>0.5</v>
      </c>
      <c r="M50" s="244">
        <f>'Experiment list - Runs'!N49</f>
        <v>1</v>
      </c>
      <c r="N50" s="246">
        <f>'Experiment list - Runs'!O49</f>
        <v>10</v>
      </c>
      <c r="O50" s="247">
        <f>'Experiment list - Runs'!P49</f>
        <v>48</v>
      </c>
      <c r="P50" s="248">
        <f t="shared" si="3"/>
        <v>10</v>
      </c>
      <c r="Q50" s="248">
        <v>0</v>
      </c>
      <c r="R50" s="248">
        <v>0</v>
      </c>
      <c r="S50" s="248">
        <v>0</v>
      </c>
      <c r="T50" s="248">
        <f t="shared" si="4"/>
        <v>10</v>
      </c>
      <c r="U50" s="248">
        <v>0</v>
      </c>
      <c r="V50" s="248">
        <v>0</v>
      </c>
      <c r="W50" s="248">
        <v>0</v>
      </c>
      <c r="X50" s="248">
        <v>0</v>
      </c>
      <c r="Y50" s="248">
        <v>0</v>
      </c>
      <c r="Z50" s="248">
        <v>0</v>
      </c>
      <c r="AA50" s="248">
        <v>0</v>
      </c>
      <c r="AB50" s="248">
        <v>0</v>
      </c>
      <c r="AC50" s="248">
        <v>0</v>
      </c>
      <c r="AD50" s="248">
        <v>0</v>
      </c>
      <c r="AE50" s="248">
        <f>(SUMIFS('CMIP5 AL fields'!$N:$N,'CMIP5 AL fields'!$D:$D,AE$1,'CMIP5 AL fields'!$A:$A,AE$2)*$P50)/1000</f>
        <v>39.813120480000066</v>
      </c>
      <c r="AF50" s="248">
        <f>(SUMIFS('CMIP5 AL fields'!$N:$N,'CMIP5 AL fields'!$D:$D,AF$1,'CMIP5 AL fields'!$A:$A,AF$2)*$P50)/1000</f>
        <v>0.10616832000000001</v>
      </c>
      <c r="AG50" s="248">
        <f>(SUMIFS('CMIP5 AL fields'!$N:$N,'CMIP5 AL fields'!$D:$D,AG$1,'CMIP5 AL fields'!$A:$A,AG$2)*$P50)/1000</f>
        <v>3.6097228799999974</v>
      </c>
      <c r="AH50" s="248">
        <f>(SUMIFS('CMIP5 AL fields'!$N:$N,'CMIP5 AL fields'!$D:$D,AH$1,'CMIP5 AL fields'!$A:$A,AH$2)*$P50)/1000</f>
        <v>2.6542079999999988</v>
      </c>
      <c r="AI50" s="248">
        <f>(SUMIFS('CMIP5 AL fields'!$N:$N,'CMIP5 AL fields'!$D:$D,AI$1,'CMIP5 AL fields'!$A:$A,AI$2)*$P50)/1000</f>
        <v>1.0616832000000003</v>
      </c>
      <c r="AJ50" s="248">
        <f>(SUMIFS('CMIP5 AL fields'!$N:$N,'CMIP5 AL fields'!$D:$D,AJ$1,'CMIP5 AL fields'!$A:$A,AJ$2)*$P50)/1000</f>
        <v>0.42467328000000004</v>
      </c>
      <c r="AK50" s="248">
        <f>(SUMIFS('CMIP5 AL fields'!$N:$N,'CMIP5 AL fields'!$D:$D,AK$1,'CMIP5 AL fields'!$A:$A,AK$2)*$P50)/1000</f>
        <v>0.74317823999999999</v>
      </c>
      <c r="AL50" s="248">
        <f>(SUMIFS('CMIP5 AL fields'!$N:$N,'CMIP5 AL fields'!$D:$D,AL$1,'CMIP5 AL fields'!$A:$A,AL$2)*$P50)/1000</f>
        <v>0</v>
      </c>
      <c r="AM50" s="248">
        <f>(SUMIFS('CMIP5 AL fields'!$N:$N,'CMIP5 AL fields'!$D:$D,AM$1,'CMIP5 AL fields'!$A:$A,AM$2)*$P50)/1000</f>
        <v>0</v>
      </c>
      <c r="AN50" s="248">
        <f>((SUMIFS('CMIP5 AL fields'!$N:$N,'CMIP5 AL fields'!$D:$D,AN$1&amp;"2d",'CMIP5 AL fields'!$A:$A,AN$2)*$R50)/1000)+((SUMIFS('CMIP5 AL fields'!$N:$N,'CMIP5 AL fields'!$D:$D,AN$1&amp;"3d",'CMIP5 AL fields'!$A:$A,AN$2)*$S50)/1000)</f>
        <v>0</v>
      </c>
      <c r="AO50" s="248">
        <f>((SUMIFS('CMIP5 AL fields'!$N:$N,'CMIP5 AL fields'!$D:$D,AO$1&amp;"2d",'CMIP5 AL fields'!$A:$A,AO$2)*$R50)/1000)+((SUMIFS('CMIP5 AL fields'!$N:$N,'CMIP5 AL fields'!$D:$D,AO$1&amp;"3d",'CMIP5 AL fields'!$A:$A,AO$2)*$S50)/1000)</f>
        <v>0</v>
      </c>
      <c r="AP50" s="248">
        <f>((SUMIFS('CMIP5 AL fields'!$N:$N,'CMIP5 AL fields'!$D:$D,AP$1&amp;"2d",'CMIP5 AL fields'!$A:$A,AP$2)*$R50)/1000)+((SUMIFS('CMIP5 AL fields'!$N:$N,'CMIP5 AL fields'!$D:$D,AP$1&amp;"3d",'CMIP5 AL fields'!$A:$A,AP$2)*$S50)/1000)</f>
        <v>0</v>
      </c>
      <c r="AQ50" s="248">
        <f>((SUMIFS('CMIP5 AL fields'!$N:$N,'CMIP5 AL fields'!$D:$D,AQ$1&amp;"_ALLt",'CMIP5 AL fields'!$A:$A,AQ$2)*$T50)/1000)+((SUMIFS('CMIP5 AL fields'!$N:$N,'CMIP5 AL fields'!$D:$D,AQ$1&amp;"_subt",'CMIP5 AL fields'!$A:$A,AQ$2)*$U50)/1000)</f>
        <v>22.605004800000003</v>
      </c>
      <c r="AR50" s="248">
        <f>((SUMIFS('CMIP5 AL fields'!$N:$N,'CMIP5 AL fields'!$D:$D,AR$1&amp;"2d",'CMIP5 AL fields'!$A:$A,AR$2)*$AA50)/1000)+((SUMIFS('CMIP5 AL fields'!$N:$N,'CMIP5 AL fields'!$D:$D,AR$1&amp;"3d",'CMIP5 AL fields'!$A:$A,AR$2)*$AB50)/1000)</f>
        <v>0</v>
      </c>
      <c r="AS50" s="248">
        <f>(SUMIFS('CMIP5 AL fields'!$N:$N,'CMIP5 AL fields'!$D:$D,AS$1,'CMIP5 AL fields'!$A:$A,AS$2)*$V50)/1000</f>
        <v>0</v>
      </c>
      <c r="AT50" s="248">
        <f>(SUMIFS('CMIP5 AL fields'!$N:$N,'CMIP5 AL fields'!$D:$D,AT$1,'CMIP5 AL fields'!$A:$A,AT$2)*$W50)/1000</f>
        <v>0</v>
      </c>
      <c r="AU50" s="248">
        <f>(SUMIFS('CMIP5 AL fields'!$N:$N,'CMIP5 AL fields'!$D:$D,AU$1,'CMIP5 AL fields'!$A:$A,AU$2)*$X50)/1000</f>
        <v>0</v>
      </c>
      <c r="AV50" s="248">
        <f>(SUMIFS('CMIP5 AL fields'!$N:$N,'CMIP5 AL fields'!$D:$D,AV$1,'CMIP5 AL fields'!$A:$A,AV$2)*AC50)/1000</f>
        <v>0</v>
      </c>
      <c r="AW50" s="248">
        <f>(SUMIFS('CMIP5 AL fields'!$N:$N,'CMIP5 AL fields'!$D:$D,AW$1,'CMIP5 AL fields'!$A:$A,AW$2)*AD50)/1000</f>
        <v>0</v>
      </c>
      <c r="AX50" s="248">
        <f>(SUMIFS('CMIP5 AL fields'!$N:$N,'CMIP5 AL fields'!$D:$D,AX$1,'CMIP5 AL fields'!$A:$A,AX$2)*AD50)/1000</f>
        <v>0</v>
      </c>
      <c r="AY50" s="248">
        <v>0</v>
      </c>
      <c r="AZ50" s="248">
        <f>(SUMIFS('CMIP5 OI fields'!$M:$M,'CMIP5 OI fields'!$D:$D,AZ$1,'CMIP5 OI fields'!$A:$A,AZ$2)*$P50)/1000</f>
        <v>32.617270080000004</v>
      </c>
      <c r="BA50" s="248">
        <f>(SUMIFS('CMIP5 OI fields'!$M:$M,'CMIP5 OI fields'!$D:$D,BA$1,'CMIP5 OI fields'!$A:$A,BA$2)*$P50)/1000</f>
        <v>22.7681352</v>
      </c>
      <c r="BB50" s="248">
        <f>(SUMIFS('CMIP5 OI fields'!$M:$M,'CMIP5 OI fields'!$D:$D,BB$1,'CMIP5 OI fields'!$A:$A,BB$2)*$P50)/1000</f>
        <v>12.885811199999996</v>
      </c>
      <c r="BC50" s="248">
        <f>(SUMIFS('CMIP5 OI fields'!$M:$M,'CMIP5 OI fields'!$D:$D,BC$1,'CMIP5 OI fields'!$A:$A,BC$2)*$P50)/1000</f>
        <v>1.2976127999999998</v>
      </c>
      <c r="BD50" s="248">
        <f>(SUMIFS('CMIP5 OI fields'!$M:$M,'CMIP5 OI fields'!$D:$D,BD$1,'CMIP5 OI fields'!$A:$A,BD$2)*$P50)/1000</f>
        <v>1.0616832000000003</v>
      </c>
      <c r="BE50" s="248">
        <f>(SUMIFS('CMIP5 OI fields'!$M:$M,'CMIP5 OI fields'!$D:$D,BE$1,'CMIP5 OI fields'!$A:$A,BE$2)*$P50)/1000</f>
        <v>0.11796480000000001</v>
      </c>
      <c r="BF50" s="248">
        <f>(SUMIFS('CMIP5 OI fields'!$M:$M,'CMIP5 OI fields'!$D:$D,BF$1,'CMIP5 OI fields'!$A:$A,BF$2)*$P50)/1000</f>
        <v>2.6542079999999997</v>
      </c>
      <c r="BG50" s="248">
        <f>(SUMIFS('CMIP5 OI fields'!$M:$M,'CMIP5 OI fields'!$D:$D,BG$1,'CMIP5 OI fields'!$A:$A,BG$2)*$P50)/1000</f>
        <v>2.0643839999999996</v>
      </c>
      <c r="BH50" s="248">
        <f>(SUMIFS('CMIP5 OI fields'!$M:$M,'CMIP5 OI fields'!$D:$D,BH$1,'CMIP5 OI fields'!$A:$A,BH$2)*$P50)/1000</f>
        <v>12.091392000000003</v>
      </c>
      <c r="BI50" s="248">
        <f>(SUMIFS('CMIP5 OI fields'!$M:$M,'CMIP5 OI fields'!$D:$D,BI$1,'CMIP5 OI fields'!$A:$A,BI$2)*$Q50)/1000</f>
        <v>0</v>
      </c>
      <c r="BJ50" s="246">
        <f t="shared" si="6"/>
        <v>103.65862224000007</v>
      </c>
      <c r="BK50" s="246">
        <f t="shared" si="6"/>
        <v>29.079252</v>
      </c>
      <c r="BL50" s="246">
        <f t="shared" si="6"/>
        <v>25.83834624</v>
      </c>
      <c r="BM50" s="246">
        <f t="shared" si="1"/>
        <v>132.73787424000008</v>
      </c>
      <c r="BN50" s="246">
        <f t="shared" si="2"/>
        <v>158.57622048000007</v>
      </c>
    </row>
    <row r="51" spans="1:66">
      <c r="A51" s="244" t="str">
        <f>'Experiment list - Runs'!A50</f>
        <v>DP</v>
      </c>
      <c r="B51" s="244" t="str">
        <f>'Experiment list - Runs'!B50</f>
        <v>tier1</v>
      </c>
      <c r="C51" s="244" t="str">
        <f>'Experiment list - Runs'!C50</f>
        <v>1.1-E</v>
      </c>
      <c r="D51" s="244">
        <f>'Experiment list - Runs'!D50</f>
        <v>40</v>
      </c>
      <c r="E51" s="245" t="str">
        <f>'Experiment list - Runs'!E50</f>
        <v>Add’l 10 year initialized hindcasts &amp; predictions</v>
      </c>
      <c r="F51" s="245" t="str">
        <f>'Experiment list - Runs'!F50</f>
        <v>decadal-XXXX</v>
      </c>
      <c r="G51" s="244" t="str">
        <f>'Experiment list - Runs'!H50</f>
        <v>CVWG/Tribbia</v>
      </c>
      <c r="H51" s="244" t="str">
        <f>'Experiment list - Runs'!I50</f>
        <v>0.5x1CN</v>
      </c>
      <c r="I51" s="244" t="str">
        <f>'Experiment list - Runs'!J50</f>
        <v>ORNL</v>
      </c>
      <c r="J51" s="244">
        <f>'Experiment list - Runs'!K50</f>
        <v>1965</v>
      </c>
      <c r="K51" s="244">
        <f>'Experiment list - Runs'!L50</f>
        <v>1975</v>
      </c>
      <c r="L51" s="244" t="str">
        <f>'Experiment list - Runs'!M50</f>
        <v>0.5</v>
      </c>
      <c r="M51" s="244">
        <f>'Experiment list - Runs'!N50</f>
        <v>1</v>
      </c>
      <c r="N51" s="246">
        <f>'Experiment list - Runs'!O50</f>
        <v>10</v>
      </c>
      <c r="O51" s="247">
        <f>'Experiment list - Runs'!P50</f>
        <v>49</v>
      </c>
      <c r="P51" s="248">
        <f t="shared" si="3"/>
        <v>10</v>
      </c>
      <c r="Q51" s="248">
        <v>0</v>
      </c>
      <c r="R51" s="248">
        <v>0</v>
      </c>
      <c r="S51" s="248">
        <v>0</v>
      </c>
      <c r="T51" s="248">
        <f t="shared" si="4"/>
        <v>10</v>
      </c>
      <c r="U51" s="248">
        <v>0</v>
      </c>
      <c r="V51" s="248">
        <v>0</v>
      </c>
      <c r="W51" s="248">
        <v>0</v>
      </c>
      <c r="X51" s="248">
        <v>0</v>
      </c>
      <c r="Y51" s="248">
        <v>0</v>
      </c>
      <c r="Z51" s="248">
        <v>0</v>
      </c>
      <c r="AA51" s="248">
        <v>0</v>
      </c>
      <c r="AB51" s="248">
        <v>0</v>
      </c>
      <c r="AC51" s="248">
        <v>0</v>
      </c>
      <c r="AD51" s="248">
        <v>0</v>
      </c>
      <c r="AE51" s="248">
        <f>(SUMIFS('CMIP5 AL fields'!$N:$N,'CMIP5 AL fields'!$D:$D,AE$1,'CMIP5 AL fields'!$A:$A,AE$2)*$P51)/1000</f>
        <v>39.813120480000066</v>
      </c>
      <c r="AF51" s="248">
        <f>(SUMIFS('CMIP5 AL fields'!$N:$N,'CMIP5 AL fields'!$D:$D,AF$1,'CMIP5 AL fields'!$A:$A,AF$2)*$P51)/1000</f>
        <v>0.10616832000000001</v>
      </c>
      <c r="AG51" s="248">
        <f>(SUMIFS('CMIP5 AL fields'!$N:$N,'CMIP5 AL fields'!$D:$D,AG$1,'CMIP5 AL fields'!$A:$A,AG$2)*$P51)/1000</f>
        <v>3.6097228799999974</v>
      </c>
      <c r="AH51" s="248">
        <f>(SUMIFS('CMIP5 AL fields'!$N:$N,'CMIP5 AL fields'!$D:$D,AH$1,'CMIP5 AL fields'!$A:$A,AH$2)*$P51)/1000</f>
        <v>2.6542079999999988</v>
      </c>
      <c r="AI51" s="248">
        <f>(SUMIFS('CMIP5 AL fields'!$N:$N,'CMIP5 AL fields'!$D:$D,AI$1,'CMIP5 AL fields'!$A:$A,AI$2)*$P51)/1000</f>
        <v>1.0616832000000003</v>
      </c>
      <c r="AJ51" s="248">
        <f>(SUMIFS('CMIP5 AL fields'!$N:$N,'CMIP5 AL fields'!$D:$D,AJ$1,'CMIP5 AL fields'!$A:$A,AJ$2)*$P51)/1000</f>
        <v>0.42467328000000004</v>
      </c>
      <c r="AK51" s="248">
        <f>(SUMIFS('CMIP5 AL fields'!$N:$N,'CMIP5 AL fields'!$D:$D,AK$1,'CMIP5 AL fields'!$A:$A,AK$2)*$P51)/1000</f>
        <v>0.74317823999999999</v>
      </c>
      <c r="AL51" s="248">
        <f>(SUMIFS('CMIP5 AL fields'!$N:$N,'CMIP5 AL fields'!$D:$D,AL$1,'CMIP5 AL fields'!$A:$A,AL$2)*$P51)/1000</f>
        <v>0</v>
      </c>
      <c r="AM51" s="248">
        <f>(SUMIFS('CMIP5 AL fields'!$N:$N,'CMIP5 AL fields'!$D:$D,AM$1,'CMIP5 AL fields'!$A:$A,AM$2)*$P51)/1000</f>
        <v>0</v>
      </c>
      <c r="AN51" s="248">
        <f>((SUMIFS('CMIP5 AL fields'!$N:$N,'CMIP5 AL fields'!$D:$D,AN$1&amp;"2d",'CMIP5 AL fields'!$A:$A,AN$2)*$R51)/1000)+((SUMIFS('CMIP5 AL fields'!$N:$N,'CMIP5 AL fields'!$D:$D,AN$1&amp;"3d",'CMIP5 AL fields'!$A:$A,AN$2)*$S51)/1000)</f>
        <v>0</v>
      </c>
      <c r="AO51" s="248">
        <f>((SUMIFS('CMIP5 AL fields'!$N:$N,'CMIP5 AL fields'!$D:$D,AO$1&amp;"2d",'CMIP5 AL fields'!$A:$A,AO$2)*$R51)/1000)+((SUMIFS('CMIP5 AL fields'!$N:$N,'CMIP5 AL fields'!$D:$D,AO$1&amp;"3d",'CMIP5 AL fields'!$A:$A,AO$2)*$S51)/1000)</f>
        <v>0</v>
      </c>
      <c r="AP51" s="248">
        <f>((SUMIFS('CMIP5 AL fields'!$N:$N,'CMIP5 AL fields'!$D:$D,AP$1&amp;"2d",'CMIP5 AL fields'!$A:$A,AP$2)*$R51)/1000)+((SUMIFS('CMIP5 AL fields'!$N:$N,'CMIP5 AL fields'!$D:$D,AP$1&amp;"3d",'CMIP5 AL fields'!$A:$A,AP$2)*$S51)/1000)</f>
        <v>0</v>
      </c>
      <c r="AQ51" s="248">
        <f>((SUMIFS('CMIP5 AL fields'!$N:$N,'CMIP5 AL fields'!$D:$D,AQ$1&amp;"_ALLt",'CMIP5 AL fields'!$A:$A,AQ$2)*$T51)/1000)+((SUMIFS('CMIP5 AL fields'!$N:$N,'CMIP5 AL fields'!$D:$D,AQ$1&amp;"_subt",'CMIP5 AL fields'!$A:$A,AQ$2)*$U51)/1000)</f>
        <v>22.605004800000003</v>
      </c>
      <c r="AR51" s="248">
        <f>((SUMIFS('CMIP5 AL fields'!$N:$N,'CMIP5 AL fields'!$D:$D,AR$1&amp;"2d",'CMIP5 AL fields'!$A:$A,AR$2)*$AA51)/1000)+((SUMIFS('CMIP5 AL fields'!$N:$N,'CMIP5 AL fields'!$D:$D,AR$1&amp;"3d",'CMIP5 AL fields'!$A:$A,AR$2)*$AB51)/1000)</f>
        <v>0</v>
      </c>
      <c r="AS51" s="248">
        <f>(SUMIFS('CMIP5 AL fields'!$N:$N,'CMIP5 AL fields'!$D:$D,AS$1,'CMIP5 AL fields'!$A:$A,AS$2)*$V51)/1000</f>
        <v>0</v>
      </c>
      <c r="AT51" s="248">
        <f>(SUMIFS('CMIP5 AL fields'!$N:$N,'CMIP5 AL fields'!$D:$D,AT$1,'CMIP5 AL fields'!$A:$A,AT$2)*$W51)/1000</f>
        <v>0</v>
      </c>
      <c r="AU51" s="248">
        <f>(SUMIFS('CMIP5 AL fields'!$N:$N,'CMIP5 AL fields'!$D:$D,AU$1,'CMIP5 AL fields'!$A:$A,AU$2)*$X51)/1000</f>
        <v>0</v>
      </c>
      <c r="AV51" s="248">
        <f>(SUMIFS('CMIP5 AL fields'!$N:$N,'CMIP5 AL fields'!$D:$D,AV$1,'CMIP5 AL fields'!$A:$A,AV$2)*AC51)/1000</f>
        <v>0</v>
      </c>
      <c r="AW51" s="248">
        <f>(SUMIFS('CMIP5 AL fields'!$N:$N,'CMIP5 AL fields'!$D:$D,AW$1,'CMIP5 AL fields'!$A:$A,AW$2)*AD51)/1000</f>
        <v>0</v>
      </c>
      <c r="AX51" s="248">
        <f>(SUMIFS('CMIP5 AL fields'!$N:$N,'CMIP5 AL fields'!$D:$D,AX$1,'CMIP5 AL fields'!$A:$A,AX$2)*AD51)/1000</f>
        <v>0</v>
      </c>
      <c r="AY51" s="248">
        <v>0</v>
      </c>
      <c r="AZ51" s="248">
        <f>(SUMIFS('CMIP5 OI fields'!$M:$M,'CMIP5 OI fields'!$D:$D,AZ$1,'CMIP5 OI fields'!$A:$A,AZ$2)*$P51)/1000</f>
        <v>32.617270080000004</v>
      </c>
      <c r="BA51" s="248">
        <f>(SUMIFS('CMIP5 OI fields'!$M:$M,'CMIP5 OI fields'!$D:$D,BA$1,'CMIP5 OI fields'!$A:$A,BA$2)*$P51)/1000</f>
        <v>22.7681352</v>
      </c>
      <c r="BB51" s="248">
        <f>(SUMIFS('CMIP5 OI fields'!$M:$M,'CMIP5 OI fields'!$D:$D,BB$1,'CMIP5 OI fields'!$A:$A,BB$2)*$P51)/1000</f>
        <v>12.885811199999996</v>
      </c>
      <c r="BC51" s="248">
        <f>(SUMIFS('CMIP5 OI fields'!$M:$M,'CMIP5 OI fields'!$D:$D,BC$1,'CMIP5 OI fields'!$A:$A,BC$2)*$P51)/1000</f>
        <v>1.2976127999999998</v>
      </c>
      <c r="BD51" s="248">
        <f>(SUMIFS('CMIP5 OI fields'!$M:$M,'CMIP5 OI fields'!$D:$D,BD$1,'CMIP5 OI fields'!$A:$A,BD$2)*$P51)/1000</f>
        <v>1.0616832000000003</v>
      </c>
      <c r="BE51" s="248">
        <f>(SUMIFS('CMIP5 OI fields'!$M:$M,'CMIP5 OI fields'!$D:$D,BE$1,'CMIP5 OI fields'!$A:$A,BE$2)*$P51)/1000</f>
        <v>0.11796480000000001</v>
      </c>
      <c r="BF51" s="248">
        <f>(SUMIFS('CMIP5 OI fields'!$M:$M,'CMIP5 OI fields'!$D:$D,BF$1,'CMIP5 OI fields'!$A:$A,BF$2)*$P51)/1000</f>
        <v>2.6542079999999997</v>
      </c>
      <c r="BG51" s="248">
        <f>(SUMIFS('CMIP5 OI fields'!$M:$M,'CMIP5 OI fields'!$D:$D,BG$1,'CMIP5 OI fields'!$A:$A,BG$2)*$P51)/1000</f>
        <v>2.0643839999999996</v>
      </c>
      <c r="BH51" s="248">
        <f>(SUMIFS('CMIP5 OI fields'!$M:$M,'CMIP5 OI fields'!$D:$D,BH$1,'CMIP5 OI fields'!$A:$A,BH$2)*$P51)/1000</f>
        <v>12.091392000000003</v>
      </c>
      <c r="BI51" s="248">
        <f>(SUMIFS('CMIP5 OI fields'!$M:$M,'CMIP5 OI fields'!$D:$D,BI$1,'CMIP5 OI fields'!$A:$A,BI$2)*$Q51)/1000</f>
        <v>0</v>
      </c>
      <c r="BJ51" s="246">
        <f t="shared" si="6"/>
        <v>103.65862224000007</v>
      </c>
      <c r="BK51" s="246">
        <f t="shared" si="6"/>
        <v>29.079252</v>
      </c>
      <c r="BL51" s="246">
        <f t="shared" si="6"/>
        <v>25.83834624</v>
      </c>
      <c r="BM51" s="246">
        <f t="shared" si="1"/>
        <v>132.73787424000008</v>
      </c>
      <c r="BN51" s="246">
        <f t="shared" si="2"/>
        <v>158.57622048000007</v>
      </c>
    </row>
    <row r="52" spans="1:66">
      <c r="A52" s="244" t="str">
        <f>'Experiment list - Runs'!A51</f>
        <v>DP</v>
      </c>
      <c r="B52" s="244" t="str">
        <f>'Experiment list - Runs'!B51</f>
        <v>tier1</v>
      </c>
      <c r="C52" s="244" t="str">
        <f>'Experiment list - Runs'!C51</f>
        <v>1.1-E</v>
      </c>
      <c r="D52" s="244">
        <f>'Experiment list - Runs'!D51</f>
        <v>41</v>
      </c>
      <c r="E52" s="245" t="str">
        <f>'Experiment list - Runs'!E51</f>
        <v>Add’l 10 year initialized hindcasts &amp; predictions</v>
      </c>
      <c r="F52" s="245" t="str">
        <f>'Experiment list - Runs'!F51</f>
        <v>decadal-XXXX</v>
      </c>
      <c r="G52" s="244" t="str">
        <f>'Experiment list - Runs'!H51</f>
        <v>CVWG/Tribbia</v>
      </c>
      <c r="H52" s="244" t="str">
        <f>'Experiment list - Runs'!I51</f>
        <v>0.5x1CN</v>
      </c>
      <c r="I52" s="244" t="str">
        <f>'Experiment list - Runs'!J51</f>
        <v>ORNL</v>
      </c>
      <c r="J52" s="244">
        <f>'Experiment list - Runs'!K51</f>
        <v>1965</v>
      </c>
      <c r="K52" s="244">
        <f>'Experiment list - Runs'!L51</f>
        <v>1975</v>
      </c>
      <c r="L52" s="244" t="str">
        <f>'Experiment list - Runs'!M51</f>
        <v>0.5</v>
      </c>
      <c r="M52" s="244">
        <f>'Experiment list - Runs'!N51</f>
        <v>1</v>
      </c>
      <c r="N52" s="246">
        <f>'Experiment list - Runs'!O51</f>
        <v>10</v>
      </c>
      <c r="O52" s="247">
        <f>'Experiment list - Runs'!P51</f>
        <v>50</v>
      </c>
      <c r="P52" s="248">
        <f t="shared" si="3"/>
        <v>10</v>
      </c>
      <c r="Q52" s="248">
        <v>0</v>
      </c>
      <c r="R52" s="248">
        <v>0</v>
      </c>
      <c r="S52" s="248">
        <v>0</v>
      </c>
      <c r="T52" s="248">
        <f t="shared" si="4"/>
        <v>10</v>
      </c>
      <c r="U52" s="248">
        <v>0</v>
      </c>
      <c r="V52" s="248">
        <v>0</v>
      </c>
      <c r="W52" s="248">
        <v>0</v>
      </c>
      <c r="X52" s="248">
        <v>0</v>
      </c>
      <c r="Y52" s="248">
        <v>0</v>
      </c>
      <c r="Z52" s="248">
        <v>0</v>
      </c>
      <c r="AA52" s="248">
        <v>0</v>
      </c>
      <c r="AB52" s="248">
        <v>0</v>
      </c>
      <c r="AC52" s="248">
        <v>0</v>
      </c>
      <c r="AD52" s="248">
        <v>0</v>
      </c>
      <c r="AE52" s="248">
        <f>(SUMIFS('CMIP5 AL fields'!$N:$N,'CMIP5 AL fields'!$D:$D,AE$1,'CMIP5 AL fields'!$A:$A,AE$2)*$P52)/1000</f>
        <v>39.813120480000066</v>
      </c>
      <c r="AF52" s="248">
        <f>(SUMIFS('CMIP5 AL fields'!$N:$N,'CMIP5 AL fields'!$D:$D,AF$1,'CMIP5 AL fields'!$A:$A,AF$2)*$P52)/1000</f>
        <v>0.10616832000000001</v>
      </c>
      <c r="AG52" s="248">
        <f>(SUMIFS('CMIP5 AL fields'!$N:$N,'CMIP5 AL fields'!$D:$D,AG$1,'CMIP5 AL fields'!$A:$A,AG$2)*$P52)/1000</f>
        <v>3.6097228799999974</v>
      </c>
      <c r="AH52" s="248">
        <f>(SUMIFS('CMIP5 AL fields'!$N:$N,'CMIP5 AL fields'!$D:$D,AH$1,'CMIP5 AL fields'!$A:$A,AH$2)*$P52)/1000</f>
        <v>2.6542079999999988</v>
      </c>
      <c r="AI52" s="248">
        <f>(SUMIFS('CMIP5 AL fields'!$N:$N,'CMIP5 AL fields'!$D:$D,AI$1,'CMIP5 AL fields'!$A:$A,AI$2)*$P52)/1000</f>
        <v>1.0616832000000003</v>
      </c>
      <c r="AJ52" s="248">
        <f>(SUMIFS('CMIP5 AL fields'!$N:$N,'CMIP5 AL fields'!$D:$D,AJ$1,'CMIP5 AL fields'!$A:$A,AJ$2)*$P52)/1000</f>
        <v>0.42467328000000004</v>
      </c>
      <c r="AK52" s="248">
        <f>(SUMIFS('CMIP5 AL fields'!$N:$N,'CMIP5 AL fields'!$D:$D,AK$1,'CMIP5 AL fields'!$A:$A,AK$2)*$P52)/1000</f>
        <v>0.74317823999999999</v>
      </c>
      <c r="AL52" s="248">
        <f>(SUMIFS('CMIP5 AL fields'!$N:$N,'CMIP5 AL fields'!$D:$D,AL$1,'CMIP5 AL fields'!$A:$A,AL$2)*$P52)/1000</f>
        <v>0</v>
      </c>
      <c r="AM52" s="248">
        <f>(SUMIFS('CMIP5 AL fields'!$N:$N,'CMIP5 AL fields'!$D:$D,AM$1,'CMIP5 AL fields'!$A:$A,AM$2)*$P52)/1000</f>
        <v>0</v>
      </c>
      <c r="AN52" s="248">
        <f>((SUMIFS('CMIP5 AL fields'!$N:$N,'CMIP5 AL fields'!$D:$D,AN$1&amp;"2d",'CMIP5 AL fields'!$A:$A,AN$2)*$R52)/1000)+((SUMIFS('CMIP5 AL fields'!$N:$N,'CMIP5 AL fields'!$D:$D,AN$1&amp;"3d",'CMIP5 AL fields'!$A:$A,AN$2)*$S52)/1000)</f>
        <v>0</v>
      </c>
      <c r="AO52" s="248">
        <f>((SUMIFS('CMIP5 AL fields'!$N:$N,'CMIP5 AL fields'!$D:$D,AO$1&amp;"2d",'CMIP5 AL fields'!$A:$A,AO$2)*$R52)/1000)+((SUMIFS('CMIP5 AL fields'!$N:$N,'CMIP5 AL fields'!$D:$D,AO$1&amp;"3d",'CMIP5 AL fields'!$A:$A,AO$2)*$S52)/1000)</f>
        <v>0</v>
      </c>
      <c r="AP52" s="248">
        <f>((SUMIFS('CMIP5 AL fields'!$N:$N,'CMIP5 AL fields'!$D:$D,AP$1&amp;"2d",'CMIP5 AL fields'!$A:$A,AP$2)*$R52)/1000)+((SUMIFS('CMIP5 AL fields'!$N:$N,'CMIP5 AL fields'!$D:$D,AP$1&amp;"3d",'CMIP5 AL fields'!$A:$A,AP$2)*$S52)/1000)</f>
        <v>0</v>
      </c>
      <c r="AQ52" s="248">
        <f>((SUMIFS('CMIP5 AL fields'!$N:$N,'CMIP5 AL fields'!$D:$D,AQ$1&amp;"_ALLt",'CMIP5 AL fields'!$A:$A,AQ$2)*$T52)/1000)+((SUMIFS('CMIP5 AL fields'!$N:$N,'CMIP5 AL fields'!$D:$D,AQ$1&amp;"_subt",'CMIP5 AL fields'!$A:$A,AQ$2)*$U52)/1000)</f>
        <v>22.605004800000003</v>
      </c>
      <c r="AR52" s="248">
        <f>((SUMIFS('CMIP5 AL fields'!$N:$N,'CMIP5 AL fields'!$D:$D,AR$1&amp;"2d",'CMIP5 AL fields'!$A:$A,AR$2)*$AA52)/1000)+((SUMIFS('CMIP5 AL fields'!$N:$N,'CMIP5 AL fields'!$D:$D,AR$1&amp;"3d",'CMIP5 AL fields'!$A:$A,AR$2)*$AB52)/1000)</f>
        <v>0</v>
      </c>
      <c r="AS52" s="248">
        <f>(SUMIFS('CMIP5 AL fields'!$N:$N,'CMIP5 AL fields'!$D:$D,AS$1,'CMIP5 AL fields'!$A:$A,AS$2)*$V52)/1000</f>
        <v>0</v>
      </c>
      <c r="AT52" s="248">
        <f>(SUMIFS('CMIP5 AL fields'!$N:$N,'CMIP5 AL fields'!$D:$D,AT$1,'CMIP5 AL fields'!$A:$A,AT$2)*$W52)/1000</f>
        <v>0</v>
      </c>
      <c r="AU52" s="248">
        <f>(SUMIFS('CMIP5 AL fields'!$N:$N,'CMIP5 AL fields'!$D:$D,AU$1,'CMIP5 AL fields'!$A:$A,AU$2)*$X52)/1000</f>
        <v>0</v>
      </c>
      <c r="AV52" s="248">
        <f>(SUMIFS('CMIP5 AL fields'!$N:$N,'CMIP5 AL fields'!$D:$D,AV$1,'CMIP5 AL fields'!$A:$A,AV$2)*AC52)/1000</f>
        <v>0</v>
      </c>
      <c r="AW52" s="248">
        <f>(SUMIFS('CMIP5 AL fields'!$N:$N,'CMIP5 AL fields'!$D:$D,AW$1,'CMIP5 AL fields'!$A:$A,AW$2)*AD52)/1000</f>
        <v>0</v>
      </c>
      <c r="AX52" s="248">
        <f>(SUMIFS('CMIP5 AL fields'!$N:$N,'CMIP5 AL fields'!$D:$D,AX$1,'CMIP5 AL fields'!$A:$A,AX$2)*AD52)/1000</f>
        <v>0</v>
      </c>
      <c r="AY52" s="248">
        <v>0</v>
      </c>
      <c r="AZ52" s="248">
        <f>(SUMIFS('CMIP5 OI fields'!$M:$M,'CMIP5 OI fields'!$D:$D,AZ$1,'CMIP5 OI fields'!$A:$A,AZ$2)*$P52)/1000</f>
        <v>32.617270080000004</v>
      </c>
      <c r="BA52" s="248">
        <f>(SUMIFS('CMIP5 OI fields'!$M:$M,'CMIP5 OI fields'!$D:$D,BA$1,'CMIP5 OI fields'!$A:$A,BA$2)*$P52)/1000</f>
        <v>22.7681352</v>
      </c>
      <c r="BB52" s="248">
        <f>(SUMIFS('CMIP5 OI fields'!$M:$M,'CMIP5 OI fields'!$D:$D,BB$1,'CMIP5 OI fields'!$A:$A,BB$2)*$P52)/1000</f>
        <v>12.885811199999996</v>
      </c>
      <c r="BC52" s="248">
        <f>(SUMIFS('CMIP5 OI fields'!$M:$M,'CMIP5 OI fields'!$D:$D,BC$1,'CMIP5 OI fields'!$A:$A,BC$2)*$P52)/1000</f>
        <v>1.2976127999999998</v>
      </c>
      <c r="BD52" s="248">
        <f>(SUMIFS('CMIP5 OI fields'!$M:$M,'CMIP5 OI fields'!$D:$D,BD$1,'CMIP5 OI fields'!$A:$A,BD$2)*$P52)/1000</f>
        <v>1.0616832000000003</v>
      </c>
      <c r="BE52" s="248">
        <f>(SUMIFS('CMIP5 OI fields'!$M:$M,'CMIP5 OI fields'!$D:$D,BE$1,'CMIP5 OI fields'!$A:$A,BE$2)*$P52)/1000</f>
        <v>0.11796480000000001</v>
      </c>
      <c r="BF52" s="248">
        <f>(SUMIFS('CMIP5 OI fields'!$M:$M,'CMIP5 OI fields'!$D:$D,BF$1,'CMIP5 OI fields'!$A:$A,BF$2)*$P52)/1000</f>
        <v>2.6542079999999997</v>
      </c>
      <c r="BG52" s="248">
        <f>(SUMIFS('CMIP5 OI fields'!$M:$M,'CMIP5 OI fields'!$D:$D,BG$1,'CMIP5 OI fields'!$A:$A,BG$2)*$P52)/1000</f>
        <v>2.0643839999999996</v>
      </c>
      <c r="BH52" s="248">
        <f>(SUMIFS('CMIP5 OI fields'!$M:$M,'CMIP5 OI fields'!$D:$D,BH$1,'CMIP5 OI fields'!$A:$A,BH$2)*$P52)/1000</f>
        <v>12.091392000000003</v>
      </c>
      <c r="BI52" s="248">
        <f>(SUMIFS('CMIP5 OI fields'!$M:$M,'CMIP5 OI fields'!$D:$D,BI$1,'CMIP5 OI fields'!$A:$A,BI$2)*$Q52)/1000</f>
        <v>0</v>
      </c>
      <c r="BJ52" s="246">
        <f t="shared" si="6"/>
        <v>103.65862224000007</v>
      </c>
      <c r="BK52" s="246">
        <f t="shared" si="6"/>
        <v>29.079252</v>
      </c>
      <c r="BL52" s="246">
        <f t="shared" si="6"/>
        <v>25.83834624</v>
      </c>
      <c r="BM52" s="246">
        <f t="shared" si="1"/>
        <v>132.73787424000008</v>
      </c>
      <c r="BN52" s="246">
        <f t="shared" si="2"/>
        <v>158.57622048000007</v>
      </c>
    </row>
    <row r="53" spans="1:66">
      <c r="A53" s="244" t="str">
        <f>'Experiment list - Runs'!A52</f>
        <v>DP</v>
      </c>
      <c r="B53" s="244" t="str">
        <f>'Experiment list - Runs'!B52</f>
        <v>tier1</v>
      </c>
      <c r="C53" s="244" t="str">
        <f>'Experiment list - Runs'!C52</f>
        <v>1.1-E</v>
      </c>
      <c r="D53" s="244">
        <f>'Experiment list - Runs'!D52</f>
        <v>42</v>
      </c>
      <c r="E53" s="245" t="str">
        <f>'Experiment list - Runs'!E52</f>
        <v>Add’l 10 year initialized hindcasts &amp; predictions</v>
      </c>
      <c r="F53" s="245" t="str">
        <f>'Experiment list - Runs'!F52</f>
        <v>decadal-XXXX</v>
      </c>
      <c r="G53" s="244" t="str">
        <f>'Experiment list - Runs'!H52</f>
        <v>CVWG/Tribbia</v>
      </c>
      <c r="H53" s="244" t="str">
        <f>'Experiment list - Runs'!I52</f>
        <v>0.5x1CN</v>
      </c>
      <c r="I53" s="244" t="str">
        <f>'Experiment list - Runs'!J52</f>
        <v>ORNL</v>
      </c>
      <c r="J53" s="244">
        <f>'Experiment list - Runs'!K52</f>
        <v>1965</v>
      </c>
      <c r="K53" s="244">
        <f>'Experiment list - Runs'!L52</f>
        <v>1975</v>
      </c>
      <c r="L53" s="244" t="str">
        <f>'Experiment list - Runs'!M52</f>
        <v>0.5</v>
      </c>
      <c r="M53" s="244">
        <f>'Experiment list - Runs'!N52</f>
        <v>1</v>
      </c>
      <c r="N53" s="246">
        <f>'Experiment list - Runs'!O52</f>
        <v>10</v>
      </c>
      <c r="O53" s="247">
        <f>'Experiment list - Runs'!P52</f>
        <v>51</v>
      </c>
      <c r="P53" s="248">
        <f t="shared" si="3"/>
        <v>10</v>
      </c>
      <c r="Q53" s="248">
        <v>0</v>
      </c>
      <c r="R53" s="248">
        <v>0</v>
      </c>
      <c r="S53" s="248">
        <v>0</v>
      </c>
      <c r="T53" s="248">
        <f t="shared" si="4"/>
        <v>10</v>
      </c>
      <c r="U53" s="248">
        <v>0</v>
      </c>
      <c r="V53" s="248">
        <v>0</v>
      </c>
      <c r="W53" s="248">
        <v>0</v>
      </c>
      <c r="X53" s="248">
        <v>0</v>
      </c>
      <c r="Y53" s="248">
        <v>0</v>
      </c>
      <c r="Z53" s="248">
        <v>0</v>
      </c>
      <c r="AA53" s="248">
        <v>0</v>
      </c>
      <c r="AB53" s="248">
        <v>0</v>
      </c>
      <c r="AC53" s="248">
        <v>0</v>
      </c>
      <c r="AD53" s="248">
        <v>0</v>
      </c>
      <c r="AE53" s="248">
        <f>(SUMIFS('CMIP5 AL fields'!$N:$N,'CMIP5 AL fields'!$D:$D,AE$1,'CMIP5 AL fields'!$A:$A,AE$2)*$P53)/1000</f>
        <v>39.813120480000066</v>
      </c>
      <c r="AF53" s="248">
        <f>(SUMIFS('CMIP5 AL fields'!$N:$N,'CMIP5 AL fields'!$D:$D,AF$1,'CMIP5 AL fields'!$A:$A,AF$2)*$P53)/1000</f>
        <v>0.10616832000000001</v>
      </c>
      <c r="AG53" s="248">
        <f>(SUMIFS('CMIP5 AL fields'!$N:$N,'CMIP5 AL fields'!$D:$D,AG$1,'CMIP5 AL fields'!$A:$A,AG$2)*$P53)/1000</f>
        <v>3.6097228799999974</v>
      </c>
      <c r="AH53" s="248">
        <f>(SUMIFS('CMIP5 AL fields'!$N:$N,'CMIP5 AL fields'!$D:$D,AH$1,'CMIP5 AL fields'!$A:$A,AH$2)*$P53)/1000</f>
        <v>2.6542079999999988</v>
      </c>
      <c r="AI53" s="248">
        <f>(SUMIFS('CMIP5 AL fields'!$N:$N,'CMIP5 AL fields'!$D:$D,AI$1,'CMIP5 AL fields'!$A:$A,AI$2)*$P53)/1000</f>
        <v>1.0616832000000003</v>
      </c>
      <c r="AJ53" s="248">
        <f>(SUMIFS('CMIP5 AL fields'!$N:$N,'CMIP5 AL fields'!$D:$D,AJ$1,'CMIP5 AL fields'!$A:$A,AJ$2)*$P53)/1000</f>
        <v>0.42467328000000004</v>
      </c>
      <c r="AK53" s="248">
        <f>(SUMIFS('CMIP5 AL fields'!$N:$N,'CMIP5 AL fields'!$D:$D,AK$1,'CMIP5 AL fields'!$A:$A,AK$2)*$P53)/1000</f>
        <v>0.74317823999999999</v>
      </c>
      <c r="AL53" s="248">
        <f>(SUMIFS('CMIP5 AL fields'!$N:$N,'CMIP5 AL fields'!$D:$D,AL$1,'CMIP5 AL fields'!$A:$A,AL$2)*$P53)/1000</f>
        <v>0</v>
      </c>
      <c r="AM53" s="248">
        <f>(SUMIFS('CMIP5 AL fields'!$N:$N,'CMIP5 AL fields'!$D:$D,AM$1,'CMIP5 AL fields'!$A:$A,AM$2)*$P53)/1000</f>
        <v>0</v>
      </c>
      <c r="AN53" s="248">
        <f>((SUMIFS('CMIP5 AL fields'!$N:$N,'CMIP5 AL fields'!$D:$D,AN$1&amp;"2d",'CMIP5 AL fields'!$A:$A,AN$2)*$R53)/1000)+((SUMIFS('CMIP5 AL fields'!$N:$N,'CMIP5 AL fields'!$D:$D,AN$1&amp;"3d",'CMIP5 AL fields'!$A:$A,AN$2)*$S53)/1000)</f>
        <v>0</v>
      </c>
      <c r="AO53" s="248">
        <f>((SUMIFS('CMIP5 AL fields'!$N:$N,'CMIP5 AL fields'!$D:$D,AO$1&amp;"2d",'CMIP5 AL fields'!$A:$A,AO$2)*$R53)/1000)+((SUMIFS('CMIP5 AL fields'!$N:$N,'CMIP5 AL fields'!$D:$D,AO$1&amp;"3d",'CMIP5 AL fields'!$A:$A,AO$2)*$S53)/1000)</f>
        <v>0</v>
      </c>
      <c r="AP53" s="248">
        <f>((SUMIFS('CMIP5 AL fields'!$N:$N,'CMIP5 AL fields'!$D:$D,AP$1&amp;"2d",'CMIP5 AL fields'!$A:$A,AP$2)*$R53)/1000)+((SUMIFS('CMIP5 AL fields'!$N:$N,'CMIP5 AL fields'!$D:$D,AP$1&amp;"3d",'CMIP5 AL fields'!$A:$A,AP$2)*$S53)/1000)</f>
        <v>0</v>
      </c>
      <c r="AQ53" s="248">
        <f>((SUMIFS('CMIP5 AL fields'!$N:$N,'CMIP5 AL fields'!$D:$D,AQ$1&amp;"_ALLt",'CMIP5 AL fields'!$A:$A,AQ$2)*$T53)/1000)+((SUMIFS('CMIP5 AL fields'!$N:$N,'CMIP5 AL fields'!$D:$D,AQ$1&amp;"_subt",'CMIP5 AL fields'!$A:$A,AQ$2)*$U53)/1000)</f>
        <v>22.605004800000003</v>
      </c>
      <c r="AR53" s="248">
        <f>((SUMIFS('CMIP5 AL fields'!$N:$N,'CMIP5 AL fields'!$D:$D,AR$1&amp;"2d",'CMIP5 AL fields'!$A:$A,AR$2)*$AA53)/1000)+((SUMIFS('CMIP5 AL fields'!$N:$N,'CMIP5 AL fields'!$D:$D,AR$1&amp;"3d",'CMIP5 AL fields'!$A:$A,AR$2)*$AB53)/1000)</f>
        <v>0</v>
      </c>
      <c r="AS53" s="248">
        <f>(SUMIFS('CMIP5 AL fields'!$N:$N,'CMIP5 AL fields'!$D:$D,AS$1,'CMIP5 AL fields'!$A:$A,AS$2)*$V53)/1000</f>
        <v>0</v>
      </c>
      <c r="AT53" s="248">
        <f>(SUMIFS('CMIP5 AL fields'!$N:$N,'CMIP5 AL fields'!$D:$D,AT$1,'CMIP5 AL fields'!$A:$A,AT$2)*$W53)/1000</f>
        <v>0</v>
      </c>
      <c r="AU53" s="248">
        <f>(SUMIFS('CMIP5 AL fields'!$N:$N,'CMIP5 AL fields'!$D:$D,AU$1,'CMIP5 AL fields'!$A:$A,AU$2)*$X53)/1000</f>
        <v>0</v>
      </c>
      <c r="AV53" s="248">
        <f>(SUMIFS('CMIP5 AL fields'!$N:$N,'CMIP5 AL fields'!$D:$D,AV$1,'CMIP5 AL fields'!$A:$A,AV$2)*AC53)/1000</f>
        <v>0</v>
      </c>
      <c r="AW53" s="248">
        <f>(SUMIFS('CMIP5 AL fields'!$N:$N,'CMIP5 AL fields'!$D:$D,AW$1,'CMIP5 AL fields'!$A:$A,AW$2)*AD53)/1000</f>
        <v>0</v>
      </c>
      <c r="AX53" s="248">
        <f>(SUMIFS('CMIP5 AL fields'!$N:$N,'CMIP5 AL fields'!$D:$D,AX$1,'CMIP5 AL fields'!$A:$A,AX$2)*AD53)/1000</f>
        <v>0</v>
      </c>
      <c r="AY53" s="248">
        <v>0</v>
      </c>
      <c r="AZ53" s="248">
        <f>(SUMIFS('CMIP5 OI fields'!$M:$M,'CMIP5 OI fields'!$D:$D,AZ$1,'CMIP5 OI fields'!$A:$A,AZ$2)*$P53)/1000</f>
        <v>32.617270080000004</v>
      </c>
      <c r="BA53" s="248">
        <f>(SUMIFS('CMIP5 OI fields'!$M:$M,'CMIP5 OI fields'!$D:$D,BA$1,'CMIP5 OI fields'!$A:$A,BA$2)*$P53)/1000</f>
        <v>22.7681352</v>
      </c>
      <c r="BB53" s="248">
        <f>(SUMIFS('CMIP5 OI fields'!$M:$M,'CMIP5 OI fields'!$D:$D,BB$1,'CMIP5 OI fields'!$A:$A,BB$2)*$P53)/1000</f>
        <v>12.885811199999996</v>
      </c>
      <c r="BC53" s="248">
        <f>(SUMIFS('CMIP5 OI fields'!$M:$M,'CMIP5 OI fields'!$D:$D,BC$1,'CMIP5 OI fields'!$A:$A,BC$2)*$P53)/1000</f>
        <v>1.2976127999999998</v>
      </c>
      <c r="BD53" s="248">
        <f>(SUMIFS('CMIP5 OI fields'!$M:$M,'CMIP5 OI fields'!$D:$D,BD$1,'CMIP5 OI fields'!$A:$A,BD$2)*$P53)/1000</f>
        <v>1.0616832000000003</v>
      </c>
      <c r="BE53" s="248">
        <f>(SUMIFS('CMIP5 OI fields'!$M:$M,'CMIP5 OI fields'!$D:$D,BE$1,'CMIP5 OI fields'!$A:$A,BE$2)*$P53)/1000</f>
        <v>0.11796480000000001</v>
      </c>
      <c r="BF53" s="248">
        <f>(SUMIFS('CMIP5 OI fields'!$M:$M,'CMIP5 OI fields'!$D:$D,BF$1,'CMIP5 OI fields'!$A:$A,BF$2)*$P53)/1000</f>
        <v>2.6542079999999997</v>
      </c>
      <c r="BG53" s="248">
        <f>(SUMIFS('CMIP5 OI fields'!$M:$M,'CMIP5 OI fields'!$D:$D,BG$1,'CMIP5 OI fields'!$A:$A,BG$2)*$P53)/1000</f>
        <v>2.0643839999999996</v>
      </c>
      <c r="BH53" s="248">
        <f>(SUMIFS('CMIP5 OI fields'!$M:$M,'CMIP5 OI fields'!$D:$D,BH$1,'CMIP5 OI fields'!$A:$A,BH$2)*$P53)/1000</f>
        <v>12.091392000000003</v>
      </c>
      <c r="BI53" s="248">
        <f>(SUMIFS('CMIP5 OI fields'!$M:$M,'CMIP5 OI fields'!$D:$D,BI$1,'CMIP5 OI fields'!$A:$A,BI$2)*$Q53)/1000</f>
        <v>0</v>
      </c>
      <c r="BJ53" s="246">
        <f t="shared" si="6"/>
        <v>103.65862224000007</v>
      </c>
      <c r="BK53" s="246">
        <f t="shared" si="6"/>
        <v>29.079252</v>
      </c>
      <c r="BL53" s="246">
        <f t="shared" si="6"/>
        <v>25.83834624</v>
      </c>
      <c r="BM53" s="246">
        <f t="shared" si="1"/>
        <v>132.73787424000008</v>
      </c>
      <c r="BN53" s="246">
        <f t="shared" si="2"/>
        <v>158.57622048000007</v>
      </c>
    </row>
    <row r="54" spans="1:66">
      <c r="A54" s="244" t="str">
        <f>'Experiment list - Runs'!A53</f>
        <v>DP</v>
      </c>
      <c r="B54" s="244" t="str">
        <f>'Experiment list - Runs'!B53</f>
        <v>tier1</v>
      </c>
      <c r="C54" s="244" t="str">
        <f>'Experiment list - Runs'!C53</f>
        <v>1.1-E</v>
      </c>
      <c r="D54" s="244">
        <f>'Experiment list - Runs'!D53</f>
        <v>43</v>
      </c>
      <c r="E54" s="245" t="str">
        <f>'Experiment list - Runs'!E53</f>
        <v>Add’l 10 year initialized hindcasts &amp; predictions</v>
      </c>
      <c r="F54" s="245" t="str">
        <f>'Experiment list - Runs'!F53</f>
        <v>decadal-XXXX</v>
      </c>
      <c r="G54" s="244" t="str">
        <f>'Experiment list - Runs'!H53</f>
        <v>CVWG/Tribbia</v>
      </c>
      <c r="H54" s="244" t="str">
        <f>'Experiment list - Runs'!I53</f>
        <v>0.5x1CN</v>
      </c>
      <c r="I54" s="244" t="str">
        <f>'Experiment list - Runs'!J53</f>
        <v>ORNL</v>
      </c>
      <c r="J54" s="244">
        <f>'Experiment list - Runs'!K53</f>
        <v>1965</v>
      </c>
      <c r="K54" s="244">
        <f>'Experiment list - Runs'!L53</f>
        <v>1975</v>
      </c>
      <c r="L54" s="244" t="str">
        <f>'Experiment list - Runs'!M53</f>
        <v>0.5</v>
      </c>
      <c r="M54" s="244">
        <f>'Experiment list - Runs'!N53</f>
        <v>1</v>
      </c>
      <c r="N54" s="246">
        <f>'Experiment list - Runs'!O53</f>
        <v>10</v>
      </c>
      <c r="O54" s="247">
        <f>'Experiment list - Runs'!P53</f>
        <v>52</v>
      </c>
      <c r="P54" s="248">
        <f t="shared" si="3"/>
        <v>10</v>
      </c>
      <c r="Q54" s="248">
        <v>0</v>
      </c>
      <c r="R54" s="248">
        <v>0</v>
      </c>
      <c r="S54" s="248">
        <v>0</v>
      </c>
      <c r="T54" s="248">
        <f t="shared" si="4"/>
        <v>10</v>
      </c>
      <c r="U54" s="248">
        <v>0</v>
      </c>
      <c r="V54" s="248">
        <v>0</v>
      </c>
      <c r="W54" s="248">
        <v>0</v>
      </c>
      <c r="X54" s="248">
        <v>0</v>
      </c>
      <c r="Y54" s="248">
        <v>0</v>
      </c>
      <c r="Z54" s="248">
        <v>0</v>
      </c>
      <c r="AA54" s="248">
        <v>0</v>
      </c>
      <c r="AB54" s="248">
        <v>0</v>
      </c>
      <c r="AC54" s="248">
        <v>0</v>
      </c>
      <c r="AD54" s="248">
        <v>0</v>
      </c>
      <c r="AE54" s="248">
        <f>(SUMIFS('CMIP5 AL fields'!$N:$N,'CMIP5 AL fields'!$D:$D,AE$1,'CMIP5 AL fields'!$A:$A,AE$2)*$P54)/1000</f>
        <v>39.813120480000066</v>
      </c>
      <c r="AF54" s="248">
        <f>(SUMIFS('CMIP5 AL fields'!$N:$N,'CMIP5 AL fields'!$D:$D,AF$1,'CMIP5 AL fields'!$A:$A,AF$2)*$P54)/1000</f>
        <v>0.10616832000000001</v>
      </c>
      <c r="AG54" s="248">
        <f>(SUMIFS('CMIP5 AL fields'!$N:$N,'CMIP5 AL fields'!$D:$D,AG$1,'CMIP5 AL fields'!$A:$A,AG$2)*$P54)/1000</f>
        <v>3.6097228799999974</v>
      </c>
      <c r="AH54" s="248">
        <f>(SUMIFS('CMIP5 AL fields'!$N:$N,'CMIP5 AL fields'!$D:$D,AH$1,'CMIP5 AL fields'!$A:$A,AH$2)*$P54)/1000</f>
        <v>2.6542079999999988</v>
      </c>
      <c r="AI54" s="248">
        <f>(SUMIFS('CMIP5 AL fields'!$N:$N,'CMIP5 AL fields'!$D:$D,AI$1,'CMIP5 AL fields'!$A:$A,AI$2)*$P54)/1000</f>
        <v>1.0616832000000003</v>
      </c>
      <c r="AJ54" s="248">
        <f>(SUMIFS('CMIP5 AL fields'!$N:$N,'CMIP5 AL fields'!$D:$D,AJ$1,'CMIP5 AL fields'!$A:$A,AJ$2)*$P54)/1000</f>
        <v>0.42467328000000004</v>
      </c>
      <c r="AK54" s="248">
        <f>(SUMIFS('CMIP5 AL fields'!$N:$N,'CMIP5 AL fields'!$D:$D,AK$1,'CMIP5 AL fields'!$A:$A,AK$2)*$P54)/1000</f>
        <v>0.74317823999999999</v>
      </c>
      <c r="AL54" s="248">
        <f>(SUMIFS('CMIP5 AL fields'!$N:$N,'CMIP5 AL fields'!$D:$D,AL$1,'CMIP5 AL fields'!$A:$A,AL$2)*$P54)/1000</f>
        <v>0</v>
      </c>
      <c r="AM54" s="248">
        <f>(SUMIFS('CMIP5 AL fields'!$N:$N,'CMIP5 AL fields'!$D:$D,AM$1,'CMIP5 AL fields'!$A:$A,AM$2)*$P54)/1000</f>
        <v>0</v>
      </c>
      <c r="AN54" s="248">
        <f>((SUMIFS('CMIP5 AL fields'!$N:$N,'CMIP5 AL fields'!$D:$D,AN$1&amp;"2d",'CMIP5 AL fields'!$A:$A,AN$2)*$R54)/1000)+((SUMIFS('CMIP5 AL fields'!$N:$N,'CMIP5 AL fields'!$D:$D,AN$1&amp;"3d",'CMIP5 AL fields'!$A:$A,AN$2)*$S54)/1000)</f>
        <v>0</v>
      </c>
      <c r="AO54" s="248">
        <f>((SUMIFS('CMIP5 AL fields'!$N:$N,'CMIP5 AL fields'!$D:$D,AO$1&amp;"2d",'CMIP5 AL fields'!$A:$A,AO$2)*$R54)/1000)+((SUMIFS('CMIP5 AL fields'!$N:$N,'CMIP5 AL fields'!$D:$D,AO$1&amp;"3d",'CMIP5 AL fields'!$A:$A,AO$2)*$S54)/1000)</f>
        <v>0</v>
      </c>
      <c r="AP54" s="248">
        <f>((SUMIFS('CMIP5 AL fields'!$N:$N,'CMIP5 AL fields'!$D:$D,AP$1&amp;"2d",'CMIP5 AL fields'!$A:$A,AP$2)*$R54)/1000)+((SUMIFS('CMIP5 AL fields'!$N:$N,'CMIP5 AL fields'!$D:$D,AP$1&amp;"3d",'CMIP5 AL fields'!$A:$A,AP$2)*$S54)/1000)</f>
        <v>0</v>
      </c>
      <c r="AQ54" s="248">
        <f>((SUMIFS('CMIP5 AL fields'!$N:$N,'CMIP5 AL fields'!$D:$D,AQ$1&amp;"_ALLt",'CMIP5 AL fields'!$A:$A,AQ$2)*$T54)/1000)+((SUMIFS('CMIP5 AL fields'!$N:$N,'CMIP5 AL fields'!$D:$D,AQ$1&amp;"_subt",'CMIP5 AL fields'!$A:$A,AQ$2)*$U54)/1000)</f>
        <v>22.605004800000003</v>
      </c>
      <c r="AR54" s="248">
        <f>((SUMIFS('CMIP5 AL fields'!$N:$N,'CMIP5 AL fields'!$D:$D,AR$1&amp;"2d",'CMIP5 AL fields'!$A:$A,AR$2)*$AA54)/1000)+((SUMIFS('CMIP5 AL fields'!$N:$N,'CMIP5 AL fields'!$D:$D,AR$1&amp;"3d",'CMIP5 AL fields'!$A:$A,AR$2)*$AB54)/1000)</f>
        <v>0</v>
      </c>
      <c r="AS54" s="248">
        <f>(SUMIFS('CMIP5 AL fields'!$N:$N,'CMIP5 AL fields'!$D:$D,AS$1,'CMIP5 AL fields'!$A:$A,AS$2)*$V54)/1000</f>
        <v>0</v>
      </c>
      <c r="AT54" s="248">
        <f>(SUMIFS('CMIP5 AL fields'!$N:$N,'CMIP5 AL fields'!$D:$D,AT$1,'CMIP5 AL fields'!$A:$A,AT$2)*$W54)/1000</f>
        <v>0</v>
      </c>
      <c r="AU54" s="248">
        <f>(SUMIFS('CMIP5 AL fields'!$N:$N,'CMIP5 AL fields'!$D:$D,AU$1,'CMIP5 AL fields'!$A:$A,AU$2)*$X54)/1000</f>
        <v>0</v>
      </c>
      <c r="AV54" s="248">
        <f>(SUMIFS('CMIP5 AL fields'!$N:$N,'CMIP5 AL fields'!$D:$D,AV$1,'CMIP5 AL fields'!$A:$A,AV$2)*AC54)/1000</f>
        <v>0</v>
      </c>
      <c r="AW54" s="248">
        <f>(SUMIFS('CMIP5 AL fields'!$N:$N,'CMIP5 AL fields'!$D:$D,AW$1,'CMIP5 AL fields'!$A:$A,AW$2)*AD54)/1000</f>
        <v>0</v>
      </c>
      <c r="AX54" s="248">
        <f>(SUMIFS('CMIP5 AL fields'!$N:$N,'CMIP5 AL fields'!$D:$D,AX$1,'CMIP5 AL fields'!$A:$A,AX$2)*AD54)/1000</f>
        <v>0</v>
      </c>
      <c r="AY54" s="248">
        <v>0</v>
      </c>
      <c r="AZ54" s="248">
        <f>(SUMIFS('CMIP5 OI fields'!$M:$M,'CMIP5 OI fields'!$D:$D,AZ$1,'CMIP5 OI fields'!$A:$A,AZ$2)*$P54)/1000</f>
        <v>32.617270080000004</v>
      </c>
      <c r="BA54" s="248">
        <f>(SUMIFS('CMIP5 OI fields'!$M:$M,'CMIP5 OI fields'!$D:$D,BA$1,'CMIP5 OI fields'!$A:$A,BA$2)*$P54)/1000</f>
        <v>22.7681352</v>
      </c>
      <c r="BB54" s="248">
        <f>(SUMIFS('CMIP5 OI fields'!$M:$M,'CMIP5 OI fields'!$D:$D,BB$1,'CMIP5 OI fields'!$A:$A,BB$2)*$P54)/1000</f>
        <v>12.885811199999996</v>
      </c>
      <c r="BC54" s="248">
        <f>(SUMIFS('CMIP5 OI fields'!$M:$M,'CMIP5 OI fields'!$D:$D,BC$1,'CMIP5 OI fields'!$A:$A,BC$2)*$P54)/1000</f>
        <v>1.2976127999999998</v>
      </c>
      <c r="BD54" s="248">
        <f>(SUMIFS('CMIP5 OI fields'!$M:$M,'CMIP5 OI fields'!$D:$D,BD$1,'CMIP5 OI fields'!$A:$A,BD$2)*$P54)/1000</f>
        <v>1.0616832000000003</v>
      </c>
      <c r="BE54" s="248">
        <f>(SUMIFS('CMIP5 OI fields'!$M:$M,'CMIP5 OI fields'!$D:$D,BE$1,'CMIP5 OI fields'!$A:$A,BE$2)*$P54)/1000</f>
        <v>0.11796480000000001</v>
      </c>
      <c r="BF54" s="248">
        <f>(SUMIFS('CMIP5 OI fields'!$M:$M,'CMIP5 OI fields'!$D:$D,BF$1,'CMIP5 OI fields'!$A:$A,BF$2)*$P54)/1000</f>
        <v>2.6542079999999997</v>
      </c>
      <c r="BG54" s="248">
        <f>(SUMIFS('CMIP5 OI fields'!$M:$M,'CMIP5 OI fields'!$D:$D,BG$1,'CMIP5 OI fields'!$A:$A,BG$2)*$P54)/1000</f>
        <v>2.0643839999999996</v>
      </c>
      <c r="BH54" s="248">
        <f>(SUMIFS('CMIP5 OI fields'!$M:$M,'CMIP5 OI fields'!$D:$D,BH$1,'CMIP5 OI fields'!$A:$A,BH$2)*$P54)/1000</f>
        <v>12.091392000000003</v>
      </c>
      <c r="BI54" s="248">
        <f>(SUMIFS('CMIP5 OI fields'!$M:$M,'CMIP5 OI fields'!$D:$D,BI$1,'CMIP5 OI fields'!$A:$A,BI$2)*$Q54)/1000</f>
        <v>0</v>
      </c>
      <c r="BJ54" s="246">
        <f t="shared" si="6"/>
        <v>103.65862224000007</v>
      </c>
      <c r="BK54" s="246">
        <f t="shared" si="6"/>
        <v>29.079252</v>
      </c>
      <c r="BL54" s="246">
        <f t="shared" si="6"/>
        <v>25.83834624</v>
      </c>
      <c r="BM54" s="246">
        <f t="shared" si="1"/>
        <v>132.73787424000008</v>
      </c>
      <c r="BN54" s="246">
        <f t="shared" si="2"/>
        <v>158.57622048000007</v>
      </c>
    </row>
    <row r="55" spans="1:66">
      <c r="A55" s="244" t="str">
        <f>'Experiment list - Runs'!A54</f>
        <v>DP</v>
      </c>
      <c r="B55" s="244" t="str">
        <f>'Experiment list - Runs'!B54</f>
        <v>tier1</v>
      </c>
      <c r="C55" s="244" t="str">
        <f>'Experiment list - Runs'!C54</f>
        <v>1.1-E</v>
      </c>
      <c r="D55" s="244">
        <f>'Experiment list - Runs'!D54</f>
        <v>44</v>
      </c>
      <c r="E55" s="245" t="str">
        <f>'Experiment list - Runs'!E54</f>
        <v>Add’l 10 year initialized hindcasts &amp; predictions</v>
      </c>
      <c r="F55" s="245" t="str">
        <f>'Experiment list - Runs'!F54</f>
        <v>decadal-XXXX</v>
      </c>
      <c r="G55" s="244" t="str">
        <f>'Experiment list - Runs'!H54</f>
        <v>CVWG/Tribbia</v>
      </c>
      <c r="H55" s="244" t="str">
        <f>'Experiment list - Runs'!I54</f>
        <v>0.5x1CN</v>
      </c>
      <c r="I55" s="244" t="str">
        <f>'Experiment list - Runs'!J54</f>
        <v>ORNL</v>
      </c>
      <c r="J55" s="244">
        <f>'Experiment list - Runs'!K54</f>
        <v>1965</v>
      </c>
      <c r="K55" s="244">
        <f>'Experiment list - Runs'!L54</f>
        <v>1975</v>
      </c>
      <c r="L55" s="244" t="str">
        <f>'Experiment list - Runs'!M54</f>
        <v>0.5</v>
      </c>
      <c r="M55" s="244">
        <f>'Experiment list - Runs'!N54</f>
        <v>1</v>
      </c>
      <c r="N55" s="246">
        <f>'Experiment list - Runs'!O54</f>
        <v>10</v>
      </c>
      <c r="O55" s="247">
        <f>'Experiment list - Runs'!P54</f>
        <v>53</v>
      </c>
      <c r="P55" s="248">
        <f t="shared" si="3"/>
        <v>10</v>
      </c>
      <c r="Q55" s="248">
        <v>0</v>
      </c>
      <c r="R55" s="248">
        <v>0</v>
      </c>
      <c r="S55" s="248">
        <v>0</v>
      </c>
      <c r="T55" s="248">
        <f t="shared" si="4"/>
        <v>10</v>
      </c>
      <c r="U55" s="248">
        <v>0</v>
      </c>
      <c r="V55" s="248">
        <v>0</v>
      </c>
      <c r="W55" s="248">
        <v>0</v>
      </c>
      <c r="X55" s="248">
        <v>0</v>
      </c>
      <c r="Y55" s="248">
        <v>0</v>
      </c>
      <c r="Z55" s="248">
        <v>0</v>
      </c>
      <c r="AA55" s="248">
        <v>0</v>
      </c>
      <c r="AB55" s="248">
        <v>0</v>
      </c>
      <c r="AC55" s="248">
        <v>0</v>
      </c>
      <c r="AD55" s="248">
        <v>0</v>
      </c>
      <c r="AE55" s="248">
        <f>(SUMIFS('CMIP5 AL fields'!$N:$N,'CMIP5 AL fields'!$D:$D,AE$1,'CMIP5 AL fields'!$A:$A,AE$2)*$P55)/1000</f>
        <v>39.813120480000066</v>
      </c>
      <c r="AF55" s="248">
        <f>(SUMIFS('CMIP5 AL fields'!$N:$N,'CMIP5 AL fields'!$D:$D,AF$1,'CMIP5 AL fields'!$A:$A,AF$2)*$P55)/1000</f>
        <v>0.10616832000000001</v>
      </c>
      <c r="AG55" s="248">
        <f>(SUMIFS('CMIP5 AL fields'!$N:$N,'CMIP5 AL fields'!$D:$D,AG$1,'CMIP5 AL fields'!$A:$A,AG$2)*$P55)/1000</f>
        <v>3.6097228799999974</v>
      </c>
      <c r="AH55" s="248">
        <f>(SUMIFS('CMIP5 AL fields'!$N:$N,'CMIP5 AL fields'!$D:$D,AH$1,'CMIP5 AL fields'!$A:$A,AH$2)*$P55)/1000</f>
        <v>2.6542079999999988</v>
      </c>
      <c r="AI55" s="248">
        <f>(SUMIFS('CMIP5 AL fields'!$N:$N,'CMIP5 AL fields'!$D:$D,AI$1,'CMIP5 AL fields'!$A:$A,AI$2)*$P55)/1000</f>
        <v>1.0616832000000003</v>
      </c>
      <c r="AJ55" s="248">
        <f>(SUMIFS('CMIP5 AL fields'!$N:$N,'CMIP5 AL fields'!$D:$D,AJ$1,'CMIP5 AL fields'!$A:$A,AJ$2)*$P55)/1000</f>
        <v>0.42467328000000004</v>
      </c>
      <c r="AK55" s="248">
        <f>(SUMIFS('CMIP5 AL fields'!$N:$N,'CMIP5 AL fields'!$D:$D,AK$1,'CMIP5 AL fields'!$A:$A,AK$2)*$P55)/1000</f>
        <v>0.74317823999999999</v>
      </c>
      <c r="AL55" s="248">
        <f>(SUMIFS('CMIP5 AL fields'!$N:$N,'CMIP5 AL fields'!$D:$D,AL$1,'CMIP5 AL fields'!$A:$A,AL$2)*$P55)/1000</f>
        <v>0</v>
      </c>
      <c r="AM55" s="248">
        <f>(SUMIFS('CMIP5 AL fields'!$N:$N,'CMIP5 AL fields'!$D:$D,AM$1,'CMIP5 AL fields'!$A:$A,AM$2)*$P55)/1000</f>
        <v>0</v>
      </c>
      <c r="AN55" s="248">
        <f>((SUMIFS('CMIP5 AL fields'!$N:$N,'CMIP5 AL fields'!$D:$D,AN$1&amp;"2d",'CMIP5 AL fields'!$A:$A,AN$2)*$R55)/1000)+((SUMIFS('CMIP5 AL fields'!$N:$N,'CMIP5 AL fields'!$D:$D,AN$1&amp;"3d",'CMIP5 AL fields'!$A:$A,AN$2)*$S55)/1000)</f>
        <v>0</v>
      </c>
      <c r="AO55" s="248">
        <f>((SUMIFS('CMIP5 AL fields'!$N:$N,'CMIP5 AL fields'!$D:$D,AO$1&amp;"2d",'CMIP5 AL fields'!$A:$A,AO$2)*$R55)/1000)+((SUMIFS('CMIP5 AL fields'!$N:$N,'CMIP5 AL fields'!$D:$D,AO$1&amp;"3d",'CMIP5 AL fields'!$A:$A,AO$2)*$S55)/1000)</f>
        <v>0</v>
      </c>
      <c r="AP55" s="248">
        <f>((SUMIFS('CMIP5 AL fields'!$N:$N,'CMIP5 AL fields'!$D:$D,AP$1&amp;"2d",'CMIP5 AL fields'!$A:$A,AP$2)*$R55)/1000)+((SUMIFS('CMIP5 AL fields'!$N:$N,'CMIP5 AL fields'!$D:$D,AP$1&amp;"3d",'CMIP5 AL fields'!$A:$A,AP$2)*$S55)/1000)</f>
        <v>0</v>
      </c>
      <c r="AQ55" s="248">
        <f>((SUMIFS('CMIP5 AL fields'!$N:$N,'CMIP5 AL fields'!$D:$D,AQ$1&amp;"_ALLt",'CMIP5 AL fields'!$A:$A,AQ$2)*$T55)/1000)+((SUMIFS('CMIP5 AL fields'!$N:$N,'CMIP5 AL fields'!$D:$D,AQ$1&amp;"_subt",'CMIP5 AL fields'!$A:$A,AQ$2)*$U55)/1000)</f>
        <v>22.605004800000003</v>
      </c>
      <c r="AR55" s="248">
        <f>((SUMIFS('CMIP5 AL fields'!$N:$N,'CMIP5 AL fields'!$D:$D,AR$1&amp;"2d",'CMIP5 AL fields'!$A:$A,AR$2)*$AA55)/1000)+((SUMIFS('CMIP5 AL fields'!$N:$N,'CMIP5 AL fields'!$D:$D,AR$1&amp;"3d",'CMIP5 AL fields'!$A:$A,AR$2)*$AB55)/1000)</f>
        <v>0</v>
      </c>
      <c r="AS55" s="248">
        <f>(SUMIFS('CMIP5 AL fields'!$N:$N,'CMIP5 AL fields'!$D:$D,AS$1,'CMIP5 AL fields'!$A:$A,AS$2)*$V55)/1000</f>
        <v>0</v>
      </c>
      <c r="AT55" s="248">
        <f>(SUMIFS('CMIP5 AL fields'!$N:$N,'CMIP5 AL fields'!$D:$D,AT$1,'CMIP5 AL fields'!$A:$A,AT$2)*$W55)/1000</f>
        <v>0</v>
      </c>
      <c r="AU55" s="248">
        <f>(SUMIFS('CMIP5 AL fields'!$N:$N,'CMIP5 AL fields'!$D:$D,AU$1,'CMIP5 AL fields'!$A:$A,AU$2)*$X55)/1000</f>
        <v>0</v>
      </c>
      <c r="AV55" s="248">
        <f>(SUMIFS('CMIP5 AL fields'!$N:$N,'CMIP5 AL fields'!$D:$D,AV$1,'CMIP5 AL fields'!$A:$A,AV$2)*AC55)/1000</f>
        <v>0</v>
      </c>
      <c r="AW55" s="248">
        <f>(SUMIFS('CMIP5 AL fields'!$N:$N,'CMIP5 AL fields'!$D:$D,AW$1,'CMIP5 AL fields'!$A:$A,AW$2)*AD55)/1000</f>
        <v>0</v>
      </c>
      <c r="AX55" s="248">
        <f>(SUMIFS('CMIP5 AL fields'!$N:$N,'CMIP5 AL fields'!$D:$D,AX$1,'CMIP5 AL fields'!$A:$A,AX$2)*AD55)/1000</f>
        <v>0</v>
      </c>
      <c r="AY55" s="248">
        <v>0</v>
      </c>
      <c r="AZ55" s="248">
        <f>(SUMIFS('CMIP5 OI fields'!$M:$M,'CMIP5 OI fields'!$D:$D,AZ$1,'CMIP5 OI fields'!$A:$A,AZ$2)*$P55)/1000</f>
        <v>32.617270080000004</v>
      </c>
      <c r="BA55" s="248">
        <f>(SUMIFS('CMIP5 OI fields'!$M:$M,'CMIP5 OI fields'!$D:$D,BA$1,'CMIP5 OI fields'!$A:$A,BA$2)*$P55)/1000</f>
        <v>22.7681352</v>
      </c>
      <c r="BB55" s="248">
        <f>(SUMIFS('CMIP5 OI fields'!$M:$M,'CMIP5 OI fields'!$D:$D,BB$1,'CMIP5 OI fields'!$A:$A,BB$2)*$P55)/1000</f>
        <v>12.885811199999996</v>
      </c>
      <c r="BC55" s="248">
        <f>(SUMIFS('CMIP5 OI fields'!$M:$M,'CMIP5 OI fields'!$D:$D,BC$1,'CMIP5 OI fields'!$A:$A,BC$2)*$P55)/1000</f>
        <v>1.2976127999999998</v>
      </c>
      <c r="BD55" s="248">
        <f>(SUMIFS('CMIP5 OI fields'!$M:$M,'CMIP5 OI fields'!$D:$D,BD$1,'CMIP5 OI fields'!$A:$A,BD$2)*$P55)/1000</f>
        <v>1.0616832000000003</v>
      </c>
      <c r="BE55" s="248">
        <f>(SUMIFS('CMIP5 OI fields'!$M:$M,'CMIP5 OI fields'!$D:$D,BE$1,'CMIP5 OI fields'!$A:$A,BE$2)*$P55)/1000</f>
        <v>0.11796480000000001</v>
      </c>
      <c r="BF55" s="248">
        <f>(SUMIFS('CMIP5 OI fields'!$M:$M,'CMIP5 OI fields'!$D:$D,BF$1,'CMIP5 OI fields'!$A:$A,BF$2)*$P55)/1000</f>
        <v>2.6542079999999997</v>
      </c>
      <c r="BG55" s="248">
        <f>(SUMIFS('CMIP5 OI fields'!$M:$M,'CMIP5 OI fields'!$D:$D,BG$1,'CMIP5 OI fields'!$A:$A,BG$2)*$P55)/1000</f>
        <v>2.0643839999999996</v>
      </c>
      <c r="BH55" s="248">
        <f>(SUMIFS('CMIP5 OI fields'!$M:$M,'CMIP5 OI fields'!$D:$D,BH$1,'CMIP5 OI fields'!$A:$A,BH$2)*$P55)/1000</f>
        <v>12.091392000000003</v>
      </c>
      <c r="BI55" s="248">
        <f>(SUMIFS('CMIP5 OI fields'!$M:$M,'CMIP5 OI fields'!$D:$D,BI$1,'CMIP5 OI fields'!$A:$A,BI$2)*$Q55)/1000</f>
        <v>0</v>
      </c>
      <c r="BJ55" s="246">
        <f t="shared" si="6"/>
        <v>103.65862224000007</v>
      </c>
      <c r="BK55" s="246">
        <f t="shared" si="6"/>
        <v>29.079252</v>
      </c>
      <c r="BL55" s="246">
        <f t="shared" si="6"/>
        <v>25.83834624</v>
      </c>
      <c r="BM55" s="246">
        <f t="shared" si="1"/>
        <v>132.73787424000008</v>
      </c>
      <c r="BN55" s="246">
        <f t="shared" si="2"/>
        <v>158.57622048000007</v>
      </c>
    </row>
    <row r="56" spans="1:66">
      <c r="A56" s="244" t="str">
        <f>'Experiment list - Runs'!A55</f>
        <v>DP</v>
      </c>
      <c r="B56" s="244" t="str">
        <f>'Experiment list - Runs'!B55</f>
        <v>tier1</v>
      </c>
      <c r="C56" s="244" t="str">
        <f>'Experiment list - Runs'!C55</f>
        <v>1.1-E</v>
      </c>
      <c r="D56" s="244">
        <f>'Experiment list - Runs'!D55</f>
        <v>45</v>
      </c>
      <c r="E56" s="245" t="str">
        <f>'Experiment list - Runs'!E55</f>
        <v>Add’l 10 year initialized hindcasts &amp; predictions</v>
      </c>
      <c r="F56" s="245" t="str">
        <f>'Experiment list - Runs'!F55</f>
        <v>decadal-XXXX</v>
      </c>
      <c r="G56" s="244" t="str">
        <f>'Experiment list - Runs'!H55</f>
        <v>CVWG/Tribbia</v>
      </c>
      <c r="H56" s="244" t="str">
        <f>'Experiment list - Runs'!I55</f>
        <v>0.5x1CN</v>
      </c>
      <c r="I56" s="244" t="str">
        <f>'Experiment list - Runs'!J55</f>
        <v>ORNL</v>
      </c>
      <c r="J56" s="244">
        <f>'Experiment list - Runs'!K55</f>
        <v>1970</v>
      </c>
      <c r="K56" s="244">
        <f>'Experiment list - Runs'!L55</f>
        <v>1980</v>
      </c>
      <c r="L56" s="244" t="str">
        <f>'Experiment list - Runs'!M55</f>
        <v>0.5</v>
      </c>
      <c r="M56" s="244">
        <f>'Experiment list - Runs'!N55</f>
        <v>1</v>
      </c>
      <c r="N56" s="246">
        <f>'Experiment list - Runs'!O55</f>
        <v>10</v>
      </c>
      <c r="O56" s="247">
        <f>'Experiment list - Runs'!P55</f>
        <v>54</v>
      </c>
      <c r="P56" s="248">
        <f t="shared" si="3"/>
        <v>10</v>
      </c>
      <c r="Q56" s="248">
        <v>0</v>
      </c>
      <c r="R56" s="248">
        <v>0</v>
      </c>
      <c r="S56" s="248">
        <v>0</v>
      </c>
      <c r="T56" s="248">
        <f t="shared" si="4"/>
        <v>10</v>
      </c>
      <c r="U56" s="248">
        <v>0</v>
      </c>
      <c r="V56" s="248">
        <v>0</v>
      </c>
      <c r="W56" s="248">
        <v>0</v>
      </c>
      <c r="X56" s="248">
        <v>0</v>
      </c>
      <c r="Y56" s="248">
        <v>0</v>
      </c>
      <c r="Z56" s="248">
        <v>0</v>
      </c>
      <c r="AA56" s="248">
        <v>0</v>
      </c>
      <c r="AB56" s="248">
        <v>0</v>
      </c>
      <c r="AC56" s="248">
        <v>0</v>
      </c>
      <c r="AD56" s="248">
        <v>0</v>
      </c>
      <c r="AE56" s="248">
        <f>(SUMIFS('CMIP5 AL fields'!$N:$N,'CMIP5 AL fields'!$D:$D,AE$1,'CMIP5 AL fields'!$A:$A,AE$2)*$P56)/1000</f>
        <v>39.813120480000066</v>
      </c>
      <c r="AF56" s="248">
        <f>(SUMIFS('CMIP5 AL fields'!$N:$N,'CMIP5 AL fields'!$D:$D,AF$1,'CMIP5 AL fields'!$A:$A,AF$2)*$P56)/1000</f>
        <v>0.10616832000000001</v>
      </c>
      <c r="AG56" s="248">
        <f>(SUMIFS('CMIP5 AL fields'!$N:$N,'CMIP5 AL fields'!$D:$D,AG$1,'CMIP5 AL fields'!$A:$A,AG$2)*$P56)/1000</f>
        <v>3.6097228799999974</v>
      </c>
      <c r="AH56" s="248">
        <f>(SUMIFS('CMIP5 AL fields'!$N:$N,'CMIP5 AL fields'!$D:$D,AH$1,'CMIP5 AL fields'!$A:$A,AH$2)*$P56)/1000</f>
        <v>2.6542079999999988</v>
      </c>
      <c r="AI56" s="248">
        <f>(SUMIFS('CMIP5 AL fields'!$N:$N,'CMIP5 AL fields'!$D:$D,AI$1,'CMIP5 AL fields'!$A:$A,AI$2)*$P56)/1000</f>
        <v>1.0616832000000003</v>
      </c>
      <c r="AJ56" s="248">
        <f>(SUMIFS('CMIP5 AL fields'!$N:$N,'CMIP5 AL fields'!$D:$D,AJ$1,'CMIP5 AL fields'!$A:$A,AJ$2)*$P56)/1000</f>
        <v>0.42467328000000004</v>
      </c>
      <c r="AK56" s="248">
        <f>(SUMIFS('CMIP5 AL fields'!$N:$N,'CMIP5 AL fields'!$D:$D,AK$1,'CMIP5 AL fields'!$A:$A,AK$2)*$P56)/1000</f>
        <v>0.74317823999999999</v>
      </c>
      <c r="AL56" s="248">
        <f>(SUMIFS('CMIP5 AL fields'!$N:$N,'CMIP5 AL fields'!$D:$D,AL$1,'CMIP5 AL fields'!$A:$A,AL$2)*$P56)/1000</f>
        <v>0</v>
      </c>
      <c r="AM56" s="248">
        <f>(SUMIFS('CMIP5 AL fields'!$N:$N,'CMIP5 AL fields'!$D:$D,AM$1,'CMIP5 AL fields'!$A:$A,AM$2)*$P56)/1000</f>
        <v>0</v>
      </c>
      <c r="AN56" s="248">
        <f>((SUMIFS('CMIP5 AL fields'!$N:$N,'CMIP5 AL fields'!$D:$D,AN$1&amp;"2d",'CMIP5 AL fields'!$A:$A,AN$2)*$R56)/1000)+((SUMIFS('CMIP5 AL fields'!$N:$N,'CMIP5 AL fields'!$D:$D,AN$1&amp;"3d",'CMIP5 AL fields'!$A:$A,AN$2)*$S56)/1000)</f>
        <v>0</v>
      </c>
      <c r="AO56" s="248">
        <f>((SUMIFS('CMIP5 AL fields'!$N:$N,'CMIP5 AL fields'!$D:$D,AO$1&amp;"2d",'CMIP5 AL fields'!$A:$A,AO$2)*$R56)/1000)+((SUMIFS('CMIP5 AL fields'!$N:$N,'CMIP5 AL fields'!$D:$D,AO$1&amp;"3d",'CMIP5 AL fields'!$A:$A,AO$2)*$S56)/1000)</f>
        <v>0</v>
      </c>
      <c r="AP56" s="248">
        <f>((SUMIFS('CMIP5 AL fields'!$N:$N,'CMIP5 AL fields'!$D:$D,AP$1&amp;"2d",'CMIP5 AL fields'!$A:$A,AP$2)*$R56)/1000)+((SUMIFS('CMIP5 AL fields'!$N:$N,'CMIP5 AL fields'!$D:$D,AP$1&amp;"3d",'CMIP5 AL fields'!$A:$A,AP$2)*$S56)/1000)</f>
        <v>0</v>
      </c>
      <c r="AQ56" s="248">
        <f>((SUMIFS('CMIP5 AL fields'!$N:$N,'CMIP5 AL fields'!$D:$D,AQ$1&amp;"_ALLt",'CMIP5 AL fields'!$A:$A,AQ$2)*$T56)/1000)+((SUMIFS('CMIP5 AL fields'!$N:$N,'CMIP5 AL fields'!$D:$D,AQ$1&amp;"_subt",'CMIP5 AL fields'!$A:$A,AQ$2)*$U56)/1000)</f>
        <v>22.605004800000003</v>
      </c>
      <c r="AR56" s="248">
        <f>((SUMIFS('CMIP5 AL fields'!$N:$N,'CMIP5 AL fields'!$D:$D,AR$1&amp;"2d",'CMIP5 AL fields'!$A:$A,AR$2)*$AA56)/1000)+((SUMIFS('CMIP5 AL fields'!$N:$N,'CMIP5 AL fields'!$D:$D,AR$1&amp;"3d",'CMIP5 AL fields'!$A:$A,AR$2)*$AB56)/1000)</f>
        <v>0</v>
      </c>
      <c r="AS56" s="248">
        <f>(SUMIFS('CMIP5 AL fields'!$N:$N,'CMIP5 AL fields'!$D:$D,AS$1,'CMIP5 AL fields'!$A:$A,AS$2)*$V56)/1000</f>
        <v>0</v>
      </c>
      <c r="AT56" s="248">
        <f>(SUMIFS('CMIP5 AL fields'!$N:$N,'CMIP5 AL fields'!$D:$D,AT$1,'CMIP5 AL fields'!$A:$A,AT$2)*$W56)/1000</f>
        <v>0</v>
      </c>
      <c r="AU56" s="248">
        <f>(SUMIFS('CMIP5 AL fields'!$N:$N,'CMIP5 AL fields'!$D:$D,AU$1,'CMIP5 AL fields'!$A:$A,AU$2)*$X56)/1000</f>
        <v>0</v>
      </c>
      <c r="AV56" s="248">
        <f>(SUMIFS('CMIP5 AL fields'!$N:$N,'CMIP5 AL fields'!$D:$D,AV$1,'CMIP5 AL fields'!$A:$A,AV$2)*AC56)/1000</f>
        <v>0</v>
      </c>
      <c r="AW56" s="248">
        <f>(SUMIFS('CMIP5 AL fields'!$N:$N,'CMIP5 AL fields'!$D:$D,AW$1,'CMIP5 AL fields'!$A:$A,AW$2)*AD56)/1000</f>
        <v>0</v>
      </c>
      <c r="AX56" s="248">
        <f>(SUMIFS('CMIP5 AL fields'!$N:$N,'CMIP5 AL fields'!$D:$D,AX$1,'CMIP5 AL fields'!$A:$A,AX$2)*AD56)/1000</f>
        <v>0</v>
      </c>
      <c r="AY56" s="248">
        <v>0</v>
      </c>
      <c r="AZ56" s="248">
        <f>(SUMIFS('CMIP5 OI fields'!$M:$M,'CMIP5 OI fields'!$D:$D,AZ$1,'CMIP5 OI fields'!$A:$A,AZ$2)*$P56)/1000</f>
        <v>32.617270080000004</v>
      </c>
      <c r="BA56" s="248">
        <f>(SUMIFS('CMIP5 OI fields'!$M:$M,'CMIP5 OI fields'!$D:$D,BA$1,'CMIP5 OI fields'!$A:$A,BA$2)*$P56)/1000</f>
        <v>22.7681352</v>
      </c>
      <c r="BB56" s="248">
        <f>(SUMIFS('CMIP5 OI fields'!$M:$M,'CMIP5 OI fields'!$D:$D,BB$1,'CMIP5 OI fields'!$A:$A,BB$2)*$P56)/1000</f>
        <v>12.885811199999996</v>
      </c>
      <c r="BC56" s="248">
        <f>(SUMIFS('CMIP5 OI fields'!$M:$M,'CMIP5 OI fields'!$D:$D,BC$1,'CMIP5 OI fields'!$A:$A,BC$2)*$P56)/1000</f>
        <v>1.2976127999999998</v>
      </c>
      <c r="BD56" s="248">
        <f>(SUMIFS('CMIP5 OI fields'!$M:$M,'CMIP5 OI fields'!$D:$D,BD$1,'CMIP5 OI fields'!$A:$A,BD$2)*$P56)/1000</f>
        <v>1.0616832000000003</v>
      </c>
      <c r="BE56" s="248">
        <f>(SUMIFS('CMIP5 OI fields'!$M:$M,'CMIP5 OI fields'!$D:$D,BE$1,'CMIP5 OI fields'!$A:$A,BE$2)*$P56)/1000</f>
        <v>0.11796480000000001</v>
      </c>
      <c r="BF56" s="248">
        <f>(SUMIFS('CMIP5 OI fields'!$M:$M,'CMIP5 OI fields'!$D:$D,BF$1,'CMIP5 OI fields'!$A:$A,BF$2)*$P56)/1000</f>
        <v>2.6542079999999997</v>
      </c>
      <c r="BG56" s="248">
        <f>(SUMIFS('CMIP5 OI fields'!$M:$M,'CMIP5 OI fields'!$D:$D,BG$1,'CMIP5 OI fields'!$A:$A,BG$2)*$P56)/1000</f>
        <v>2.0643839999999996</v>
      </c>
      <c r="BH56" s="248">
        <f>(SUMIFS('CMIP5 OI fields'!$M:$M,'CMIP5 OI fields'!$D:$D,BH$1,'CMIP5 OI fields'!$A:$A,BH$2)*$P56)/1000</f>
        <v>12.091392000000003</v>
      </c>
      <c r="BI56" s="248">
        <f>(SUMIFS('CMIP5 OI fields'!$M:$M,'CMIP5 OI fields'!$D:$D,BI$1,'CMIP5 OI fields'!$A:$A,BI$2)*$Q56)/1000</f>
        <v>0</v>
      </c>
      <c r="BJ56" s="246">
        <f t="shared" si="6"/>
        <v>103.65862224000007</v>
      </c>
      <c r="BK56" s="246">
        <f t="shared" si="6"/>
        <v>29.079252</v>
      </c>
      <c r="BL56" s="246">
        <f t="shared" si="6"/>
        <v>25.83834624</v>
      </c>
      <c r="BM56" s="246">
        <f t="shared" si="1"/>
        <v>132.73787424000008</v>
      </c>
      <c r="BN56" s="246">
        <f t="shared" si="2"/>
        <v>158.57622048000007</v>
      </c>
    </row>
    <row r="57" spans="1:66">
      <c r="A57" s="244" t="str">
        <f>'Experiment list - Runs'!A56</f>
        <v>DP</v>
      </c>
      <c r="B57" s="244" t="str">
        <f>'Experiment list - Runs'!B56</f>
        <v>tier1</v>
      </c>
      <c r="C57" s="244" t="str">
        <f>'Experiment list - Runs'!C56</f>
        <v>1.1-E</v>
      </c>
      <c r="D57" s="244">
        <f>'Experiment list - Runs'!D56</f>
        <v>46</v>
      </c>
      <c r="E57" s="245" t="str">
        <f>'Experiment list - Runs'!E56</f>
        <v>Add’l 10 year initialized hindcasts &amp; predictions</v>
      </c>
      <c r="F57" s="245" t="str">
        <f>'Experiment list - Runs'!F56</f>
        <v>decadal-XXXX</v>
      </c>
      <c r="G57" s="244" t="str">
        <f>'Experiment list - Runs'!H56</f>
        <v>CVWG/Tribbia</v>
      </c>
      <c r="H57" s="244" t="str">
        <f>'Experiment list - Runs'!I56</f>
        <v>0.5x1CN</v>
      </c>
      <c r="I57" s="244" t="str">
        <f>'Experiment list - Runs'!J56</f>
        <v>ORNL</v>
      </c>
      <c r="J57" s="244">
        <f>'Experiment list - Runs'!K56</f>
        <v>1970</v>
      </c>
      <c r="K57" s="244">
        <f>'Experiment list - Runs'!L56</f>
        <v>1980</v>
      </c>
      <c r="L57" s="244" t="str">
        <f>'Experiment list - Runs'!M56</f>
        <v>0.5</v>
      </c>
      <c r="M57" s="244">
        <f>'Experiment list - Runs'!N56</f>
        <v>1</v>
      </c>
      <c r="N57" s="246">
        <f>'Experiment list - Runs'!O56</f>
        <v>10</v>
      </c>
      <c r="O57" s="247">
        <f>'Experiment list - Runs'!P56</f>
        <v>55</v>
      </c>
      <c r="P57" s="248">
        <f t="shared" si="3"/>
        <v>10</v>
      </c>
      <c r="Q57" s="248">
        <v>0</v>
      </c>
      <c r="R57" s="248">
        <v>0</v>
      </c>
      <c r="S57" s="248">
        <v>0</v>
      </c>
      <c r="T57" s="248">
        <f t="shared" si="4"/>
        <v>10</v>
      </c>
      <c r="U57" s="248">
        <v>0</v>
      </c>
      <c r="V57" s="248">
        <v>0</v>
      </c>
      <c r="W57" s="248">
        <v>0</v>
      </c>
      <c r="X57" s="248">
        <v>0</v>
      </c>
      <c r="Y57" s="248">
        <v>0</v>
      </c>
      <c r="Z57" s="248">
        <v>0</v>
      </c>
      <c r="AA57" s="248">
        <v>0</v>
      </c>
      <c r="AB57" s="248">
        <v>0</v>
      </c>
      <c r="AC57" s="248">
        <v>0</v>
      </c>
      <c r="AD57" s="248">
        <v>0</v>
      </c>
      <c r="AE57" s="248">
        <f>(SUMIFS('CMIP5 AL fields'!$N:$N,'CMIP5 AL fields'!$D:$D,AE$1,'CMIP5 AL fields'!$A:$A,AE$2)*$P57)/1000</f>
        <v>39.813120480000066</v>
      </c>
      <c r="AF57" s="248">
        <f>(SUMIFS('CMIP5 AL fields'!$N:$N,'CMIP5 AL fields'!$D:$D,AF$1,'CMIP5 AL fields'!$A:$A,AF$2)*$P57)/1000</f>
        <v>0.10616832000000001</v>
      </c>
      <c r="AG57" s="248">
        <f>(SUMIFS('CMIP5 AL fields'!$N:$N,'CMIP5 AL fields'!$D:$D,AG$1,'CMIP5 AL fields'!$A:$A,AG$2)*$P57)/1000</f>
        <v>3.6097228799999974</v>
      </c>
      <c r="AH57" s="248">
        <f>(SUMIFS('CMIP5 AL fields'!$N:$N,'CMIP5 AL fields'!$D:$D,AH$1,'CMIP5 AL fields'!$A:$A,AH$2)*$P57)/1000</f>
        <v>2.6542079999999988</v>
      </c>
      <c r="AI57" s="248">
        <f>(SUMIFS('CMIP5 AL fields'!$N:$N,'CMIP5 AL fields'!$D:$D,AI$1,'CMIP5 AL fields'!$A:$A,AI$2)*$P57)/1000</f>
        <v>1.0616832000000003</v>
      </c>
      <c r="AJ57" s="248">
        <f>(SUMIFS('CMIP5 AL fields'!$N:$N,'CMIP5 AL fields'!$D:$D,AJ$1,'CMIP5 AL fields'!$A:$A,AJ$2)*$P57)/1000</f>
        <v>0.42467328000000004</v>
      </c>
      <c r="AK57" s="248">
        <f>(SUMIFS('CMIP5 AL fields'!$N:$N,'CMIP5 AL fields'!$D:$D,AK$1,'CMIP5 AL fields'!$A:$A,AK$2)*$P57)/1000</f>
        <v>0.74317823999999999</v>
      </c>
      <c r="AL57" s="248">
        <f>(SUMIFS('CMIP5 AL fields'!$N:$N,'CMIP5 AL fields'!$D:$D,AL$1,'CMIP5 AL fields'!$A:$A,AL$2)*$P57)/1000</f>
        <v>0</v>
      </c>
      <c r="AM57" s="248">
        <f>(SUMIFS('CMIP5 AL fields'!$N:$N,'CMIP5 AL fields'!$D:$D,AM$1,'CMIP5 AL fields'!$A:$A,AM$2)*$P57)/1000</f>
        <v>0</v>
      </c>
      <c r="AN57" s="248">
        <f>((SUMIFS('CMIP5 AL fields'!$N:$N,'CMIP5 AL fields'!$D:$D,AN$1&amp;"2d",'CMIP5 AL fields'!$A:$A,AN$2)*$R57)/1000)+((SUMIFS('CMIP5 AL fields'!$N:$N,'CMIP5 AL fields'!$D:$D,AN$1&amp;"3d",'CMIP5 AL fields'!$A:$A,AN$2)*$S57)/1000)</f>
        <v>0</v>
      </c>
      <c r="AO57" s="248">
        <f>((SUMIFS('CMIP5 AL fields'!$N:$N,'CMIP5 AL fields'!$D:$D,AO$1&amp;"2d",'CMIP5 AL fields'!$A:$A,AO$2)*$R57)/1000)+((SUMIFS('CMIP5 AL fields'!$N:$N,'CMIP5 AL fields'!$D:$D,AO$1&amp;"3d",'CMIP5 AL fields'!$A:$A,AO$2)*$S57)/1000)</f>
        <v>0</v>
      </c>
      <c r="AP57" s="248">
        <f>((SUMIFS('CMIP5 AL fields'!$N:$N,'CMIP5 AL fields'!$D:$D,AP$1&amp;"2d",'CMIP5 AL fields'!$A:$A,AP$2)*$R57)/1000)+((SUMIFS('CMIP5 AL fields'!$N:$N,'CMIP5 AL fields'!$D:$D,AP$1&amp;"3d",'CMIP5 AL fields'!$A:$A,AP$2)*$S57)/1000)</f>
        <v>0</v>
      </c>
      <c r="AQ57" s="248">
        <f>((SUMIFS('CMIP5 AL fields'!$N:$N,'CMIP5 AL fields'!$D:$D,AQ$1&amp;"_ALLt",'CMIP5 AL fields'!$A:$A,AQ$2)*$T57)/1000)+((SUMIFS('CMIP5 AL fields'!$N:$N,'CMIP5 AL fields'!$D:$D,AQ$1&amp;"_subt",'CMIP5 AL fields'!$A:$A,AQ$2)*$U57)/1000)</f>
        <v>22.605004800000003</v>
      </c>
      <c r="AR57" s="248">
        <f>((SUMIFS('CMIP5 AL fields'!$N:$N,'CMIP5 AL fields'!$D:$D,AR$1&amp;"2d",'CMIP5 AL fields'!$A:$A,AR$2)*$AA57)/1000)+((SUMIFS('CMIP5 AL fields'!$N:$N,'CMIP5 AL fields'!$D:$D,AR$1&amp;"3d",'CMIP5 AL fields'!$A:$A,AR$2)*$AB57)/1000)</f>
        <v>0</v>
      </c>
      <c r="AS57" s="248">
        <f>(SUMIFS('CMIP5 AL fields'!$N:$N,'CMIP5 AL fields'!$D:$D,AS$1,'CMIP5 AL fields'!$A:$A,AS$2)*$V57)/1000</f>
        <v>0</v>
      </c>
      <c r="AT57" s="248">
        <f>(SUMIFS('CMIP5 AL fields'!$N:$N,'CMIP5 AL fields'!$D:$D,AT$1,'CMIP5 AL fields'!$A:$A,AT$2)*$W57)/1000</f>
        <v>0</v>
      </c>
      <c r="AU57" s="248">
        <f>(SUMIFS('CMIP5 AL fields'!$N:$N,'CMIP5 AL fields'!$D:$D,AU$1,'CMIP5 AL fields'!$A:$A,AU$2)*$X57)/1000</f>
        <v>0</v>
      </c>
      <c r="AV57" s="248">
        <f>(SUMIFS('CMIP5 AL fields'!$N:$N,'CMIP5 AL fields'!$D:$D,AV$1,'CMIP5 AL fields'!$A:$A,AV$2)*AC57)/1000</f>
        <v>0</v>
      </c>
      <c r="AW57" s="248">
        <f>(SUMIFS('CMIP5 AL fields'!$N:$N,'CMIP5 AL fields'!$D:$D,AW$1,'CMIP5 AL fields'!$A:$A,AW$2)*AD57)/1000</f>
        <v>0</v>
      </c>
      <c r="AX57" s="248">
        <f>(SUMIFS('CMIP5 AL fields'!$N:$N,'CMIP5 AL fields'!$D:$D,AX$1,'CMIP5 AL fields'!$A:$A,AX$2)*AD57)/1000</f>
        <v>0</v>
      </c>
      <c r="AY57" s="248">
        <v>0</v>
      </c>
      <c r="AZ57" s="248">
        <f>(SUMIFS('CMIP5 OI fields'!$M:$M,'CMIP5 OI fields'!$D:$D,AZ$1,'CMIP5 OI fields'!$A:$A,AZ$2)*$P57)/1000</f>
        <v>32.617270080000004</v>
      </c>
      <c r="BA57" s="248">
        <f>(SUMIFS('CMIP5 OI fields'!$M:$M,'CMIP5 OI fields'!$D:$D,BA$1,'CMIP5 OI fields'!$A:$A,BA$2)*$P57)/1000</f>
        <v>22.7681352</v>
      </c>
      <c r="BB57" s="248">
        <f>(SUMIFS('CMIP5 OI fields'!$M:$M,'CMIP5 OI fields'!$D:$D,BB$1,'CMIP5 OI fields'!$A:$A,BB$2)*$P57)/1000</f>
        <v>12.885811199999996</v>
      </c>
      <c r="BC57" s="248">
        <f>(SUMIFS('CMIP5 OI fields'!$M:$M,'CMIP5 OI fields'!$D:$D,BC$1,'CMIP5 OI fields'!$A:$A,BC$2)*$P57)/1000</f>
        <v>1.2976127999999998</v>
      </c>
      <c r="BD57" s="248">
        <f>(SUMIFS('CMIP5 OI fields'!$M:$M,'CMIP5 OI fields'!$D:$D,BD$1,'CMIP5 OI fields'!$A:$A,BD$2)*$P57)/1000</f>
        <v>1.0616832000000003</v>
      </c>
      <c r="BE57" s="248">
        <f>(SUMIFS('CMIP5 OI fields'!$M:$M,'CMIP5 OI fields'!$D:$D,BE$1,'CMIP5 OI fields'!$A:$A,BE$2)*$P57)/1000</f>
        <v>0.11796480000000001</v>
      </c>
      <c r="BF57" s="248">
        <f>(SUMIFS('CMIP5 OI fields'!$M:$M,'CMIP5 OI fields'!$D:$D,BF$1,'CMIP5 OI fields'!$A:$A,BF$2)*$P57)/1000</f>
        <v>2.6542079999999997</v>
      </c>
      <c r="BG57" s="248">
        <f>(SUMIFS('CMIP5 OI fields'!$M:$M,'CMIP5 OI fields'!$D:$D,BG$1,'CMIP5 OI fields'!$A:$A,BG$2)*$P57)/1000</f>
        <v>2.0643839999999996</v>
      </c>
      <c r="BH57" s="248">
        <f>(SUMIFS('CMIP5 OI fields'!$M:$M,'CMIP5 OI fields'!$D:$D,BH$1,'CMIP5 OI fields'!$A:$A,BH$2)*$P57)/1000</f>
        <v>12.091392000000003</v>
      </c>
      <c r="BI57" s="248">
        <f>(SUMIFS('CMIP5 OI fields'!$M:$M,'CMIP5 OI fields'!$D:$D,BI$1,'CMIP5 OI fields'!$A:$A,BI$2)*$Q57)/1000</f>
        <v>0</v>
      </c>
      <c r="BJ57" s="246">
        <f t="shared" si="6"/>
        <v>103.65862224000007</v>
      </c>
      <c r="BK57" s="246">
        <f t="shared" si="6"/>
        <v>29.079252</v>
      </c>
      <c r="BL57" s="246">
        <f t="shared" si="6"/>
        <v>25.83834624</v>
      </c>
      <c r="BM57" s="246">
        <f t="shared" si="1"/>
        <v>132.73787424000008</v>
      </c>
      <c r="BN57" s="246">
        <f t="shared" si="2"/>
        <v>158.57622048000007</v>
      </c>
    </row>
    <row r="58" spans="1:66">
      <c r="A58" s="244" t="str">
        <f>'Experiment list - Runs'!A57</f>
        <v>DP</v>
      </c>
      <c r="B58" s="244" t="str">
        <f>'Experiment list - Runs'!B57</f>
        <v>tier1</v>
      </c>
      <c r="C58" s="244" t="str">
        <f>'Experiment list - Runs'!C57</f>
        <v>1.1-E</v>
      </c>
      <c r="D58" s="244">
        <f>'Experiment list - Runs'!D57</f>
        <v>47</v>
      </c>
      <c r="E58" s="245" t="str">
        <f>'Experiment list - Runs'!E57</f>
        <v>Add’l 10 year initialized hindcasts &amp; predictions</v>
      </c>
      <c r="F58" s="245" t="str">
        <f>'Experiment list - Runs'!F57</f>
        <v>decadal-XXXX</v>
      </c>
      <c r="G58" s="244" t="str">
        <f>'Experiment list - Runs'!H57</f>
        <v>CVWG/Tribbia</v>
      </c>
      <c r="H58" s="244" t="str">
        <f>'Experiment list - Runs'!I57</f>
        <v>0.5x1CN</v>
      </c>
      <c r="I58" s="244" t="str">
        <f>'Experiment list - Runs'!J57</f>
        <v>ORNL</v>
      </c>
      <c r="J58" s="244">
        <f>'Experiment list - Runs'!K57</f>
        <v>1970</v>
      </c>
      <c r="K58" s="244">
        <f>'Experiment list - Runs'!L57</f>
        <v>1980</v>
      </c>
      <c r="L58" s="244" t="str">
        <f>'Experiment list - Runs'!M57</f>
        <v>0.5</v>
      </c>
      <c r="M58" s="244">
        <f>'Experiment list - Runs'!N57</f>
        <v>1</v>
      </c>
      <c r="N58" s="246">
        <f>'Experiment list - Runs'!O57</f>
        <v>10</v>
      </c>
      <c r="O58" s="247">
        <f>'Experiment list - Runs'!P57</f>
        <v>56</v>
      </c>
      <c r="P58" s="248">
        <f t="shared" si="3"/>
        <v>10</v>
      </c>
      <c r="Q58" s="248">
        <v>0</v>
      </c>
      <c r="R58" s="248">
        <v>0</v>
      </c>
      <c r="S58" s="248">
        <v>0</v>
      </c>
      <c r="T58" s="248">
        <f t="shared" si="4"/>
        <v>10</v>
      </c>
      <c r="U58" s="248">
        <v>0</v>
      </c>
      <c r="V58" s="248">
        <v>0</v>
      </c>
      <c r="W58" s="248">
        <v>0</v>
      </c>
      <c r="X58" s="248">
        <v>0</v>
      </c>
      <c r="Y58" s="248">
        <v>0</v>
      </c>
      <c r="Z58" s="248">
        <v>0</v>
      </c>
      <c r="AA58" s="248">
        <v>0</v>
      </c>
      <c r="AB58" s="248">
        <v>0</v>
      </c>
      <c r="AC58" s="248">
        <v>0</v>
      </c>
      <c r="AD58" s="248">
        <v>0</v>
      </c>
      <c r="AE58" s="248">
        <f>(SUMIFS('CMIP5 AL fields'!$N:$N,'CMIP5 AL fields'!$D:$D,AE$1,'CMIP5 AL fields'!$A:$A,AE$2)*$P58)/1000</f>
        <v>39.813120480000066</v>
      </c>
      <c r="AF58" s="248">
        <f>(SUMIFS('CMIP5 AL fields'!$N:$N,'CMIP5 AL fields'!$D:$D,AF$1,'CMIP5 AL fields'!$A:$A,AF$2)*$P58)/1000</f>
        <v>0.10616832000000001</v>
      </c>
      <c r="AG58" s="248">
        <f>(SUMIFS('CMIP5 AL fields'!$N:$N,'CMIP5 AL fields'!$D:$D,AG$1,'CMIP5 AL fields'!$A:$A,AG$2)*$P58)/1000</f>
        <v>3.6097228799999974</v>
      </c>
      <c r="AH58" s="248">
        <f>(SUMIFS('CMIP5 AL fields'!$N:$N,'CMIP5 AL fields'!$D:$D,AH$1,'CMIP5 AL fields'!$A:$A,AH$2)*$P58)/1000</f>
        <v>2.6542079999999988</v>
      </c>
      <c r="AI58" s="248">
        <f>(SUMIFS('CMIP5 AL fields'!$N:$N,'CMIP5 AL fields'!$D:$D,AI$1,'CMIP5 AL fields'!$A:$A,AI$2)*$P58)/1000</f>
        <v>1.0616832000000003</v>
      </c>
      <c r="AJ58" s="248">
        <f>(SUMIFS('CMIP5 AL fields'!$N:$N,'CMIP5 AL fields'!$D:$D,AJ$1,'CMIP5 AL fields'!$A:$A,AJ$2)*$P58)/1000</f>
        <v>0.42467328000000004</v>
      </c>
      <c r="AK58" s="248">
        <f>(SUMIFS('CMIP5 AL fields'!$N:$N,'CMIP5 AL fields'!$D:$D,AK$1,'CMIP5 AL fields'!$A:$A,AK$2)*$P58)/1000</f>
        <v>0.74317823999999999</v>
      </c>
      <c r="AL58" s="248">
        <f>(SUMIFS('CMIP5 AL fields'!$N:$N,'CMIP5 AL fields'!$D:$D,AL$1,'CMIP5 AL fields'!$A:$A,AL$2)*$P58)/1000</f>
        <v>0</v>
      </c>
      <c r="AM58" s="248">
        <f>(SUMIFS('CMIP5 AL fields'!$N:$N,'CMIP5 AL fields'!$D:$D,AM$1,'CMIP5 AL fields'!$A:$A,AM$2)*$P58)/1000</f>
        <v>0</v>
      </c>
      <c r="AN58" s="248">
        <f>((SUMIFS('CMIP5 AL fields'!$N:$N,'CMIP5 AL fields'!$D:$D,AN$1&amp;"2d",'CMIP5 AL fields'!$A:$A,AN$2)*$R58)/1000)+((SUMIFS('CMIP5 AL fields'!$N:$N,'CMIP5 AL fields'!$D:$D,AN$1&amp;"3d",'CMIP5 AL fields'!$A:$A,AN$2)*$S58)/1000)</f>
        <v>0</v>
      </c>
      <c r="AO58" s="248">
        <f>((SUMIFS('CMIP5 AL fields'!$N:$N,'CMIP5 AL fields'!$D:$D,AO$1&amp;"2d",'CMIP5 AL fields'!$A:$A,AO$2)*$R58)/1000)+((SUMIFS('CMIP5 AL fields'!$N:$N,'CMIP5 AL fields'!$D:$D,AO$1&amp;"3d",'CMIP5 AL fields'!$A:$A,AO$2)*$S58)/1000)</f>
        <v>0</v>
      </c>
      <c r="AP58" s="248">
        <f>((SUMIFS('CMIP5 AL fields'!$N:$N,'CMIP5 AL fields'!$D:$D,AP$1&amp;"2d",'CMIP5 AL fields'!$A:$A,AP$2)*$R58)/1000)+((SUMIFS('CMIP5 AL fields'!$N:$N,'CMIP5 AL fields'!$D:$D,AP$1&amp;"3d",'CMIP5 AL fields'!$A:$A,AP$2)*$S58)/1000)</f>
        <v>0</v>
      </c>
      <c r="AQ58" s="248">
        <f>((SUMIFS('CMIP5 AL fields'!$N:$N,'CMIP5 AL fields'!$D:$D,AQ$1&amp;"_ALLt",'CMIP5 AL fields'!$A:$A,AQ$2)*$T58)/1000)+((SUMIFS('CMIP5 AL fields'!$N:$N,'CMIP5 AL fields'!$D:$D,AQ$1&amp;"_subt",'CMIP5 AL fields'!$A:$A,AQ$2)*$U58)/1000)</f>
        <v>22.605004800000003</v>
      </c>
      <c r="AR58" s="248">
        <f>((SUMIFS('CMIP5 AL fields'!$N:$N,'CMIP5 AL fields'!$D:$D,AR$1&amp;"2d",'CMIP5 AL fields'!$A:$A,AR$2)*$AA58)/1000)+((SUMIFS('CMIP5 AL fields'!$N:$N,'CMIP5 AL fields'!$D:$D,AR$1&amp;"3d",'CMIP5 AL fields'!$A:$A,AR$2)*$AB58)/1000)</f>
        <v>0</v>
      </c>
      <c r="AS58" s="248">
        <f>(SUMIFS('CMIP5 AL fields'!$N:$N,'CMIP5 AL fields'!$D:$D,AS$1,'CMIP5 AL fields'!$A:$A,AS$2)*$V58)/1000</f>
        <v>0</v>
      </c>
      <c r="AT58" s="248">
        <f>(SUMIFS('CMIP5 AL fields'!$N:$N,'CMIP5 AL fields'!$D:$D,AT$1,'CMIP5 AL fields'!$A:$A,AT$2)*$W58)/1000</f>
        <v>0</v>
      </c>
      <c r="AU58" s="248">
        <f>(SUMIFS('CMIP5 AL fields'!$N:$N,'CMIP5 AL fields'!$D:$D,AU$1,'CMIP5 AL fields'!$A:$A,AU$2)*$X58)/1000</f>
        <v>0</v>
      </c>
      <c r="AV58" s="248">
        <f>(SUMIFS('CMIP5 AL fields'!$N:$N,'CMIP5 AL fields'!$D:$D,AV$1,'CMIP5 AL fields'!$A:$A,AV$2)*AC58)/1000</f>
        <v>0</v>
      </c>
      <c r="AW58" s="248">
        <f>(SUMIFS('CMIP5 AL fields'!$N:$N,'CMIP5 AL fields'!$D:$D,AW$1,'CMIP5 AL fields'!$A:$A,AW$2)*AD58)/1000</f>
        <v>0</v>
      </c>
      <c r="AX58" s="248">
        <f>(SUMIFS('CMIP5 AL fields'!$N:$N,'CMIP5 AL fields'!$D:$D,AX$1,'CMIP5 AL fields'!$A:$A,AX$2)*AD58)/1000</f>
        <v>0</v>
      </c>
      <c r="AY58" s="248">
        <v>0</v>
      </c>
      <c r="AZ58" s="248">
        <f>(SUMIFS('CMIP5 OI fields'!$M:$M,'CMIP5 OI fields'!$D:$D,AZ$1,'CMIP5 OI fields'!$A:$A,AZ$2)*$P58)/1000</f>
        <v>32.617270080000004</v>
      </c>
      <c r="BA58" s="248">
        <f>(SUMIFS('CMIP5 OI fields'!$M:$M,'CMIP5 OI fields'!$D:$D,BA$1,'CMIP5 OI fields'!$A:$A,BA$2)*$P58)/1000</f>
        <v>22.7681352</v>
      </c>
      <c r="BB58" s="248">
        <f>(SUMIFS('CMIP5 OI fields'!$M:$M,'CMIP5 OI fields'!$D:$D,BB$1,'CMIP5 OI fields'!$A:$A,BB$2)*$P58)/1000</f>
        <v>12.885811199999996</v>
      </c>
      <c r="BC58" s="248">
        <f>(SUMIFS('CMIP5 OI fields'!$M:$M,'CMIP5 OI fields'!$D:$D,BC$1,'CMIP5 OI fields'!$A:$A,BC$2)*$P58)/1000</f>
        <v>1.2976127999999998</v>
      </c>
      <c r="BD58" s="248">
        <f>(SUMIFS('CMIP5 OI fields'!$M:$M,'CMIP5 OI fields'!$D:$D,BD$1,'CMIP5 OI fields'!$A:$A,BD$2)*$P58)/1000</f>
        <v>1.0616832000000003</v>
      </c>
      <c r="BE58" s="248">
        <f>(SUMIFS('CMIP5 OI fields'!$M:$M,'CMIP5 OI fields'!$D:$D,BE$1,'CMIP5 OI fields'!$A:$A,BE$2)*$P58)/1000</f>
        <v>0.11796480000000001</v>
      </c>
      <c r="BF58" s="248">
        <f>(SUMIFS('CMIP5 OI fields'!$M:$M,'CMIP5 OI fields'!$D:$D,BF$1,'CMIP5 OI fields'!$A:$A,BF$2)*$P58)/1000</f>
        <v>2.6542079999999997</v>
      </c>
      <c r="BG58" s="248">
        <f>(SUMIFS('CMIP5 OI fields'!$M:$M,'CMIP5 OI fields'!$D:$D,BG$1,'CMIP5 OI fields'!$A:$A,BG$2)*$P58)/1000</f>
        <v>2.0643839999999996</v>
      </c>
      <c r="BH58" s="248">
        <f>(SUMIFS('CMIP5 OI fields'!$M:$M,'CMIP5 OI fields'!$D:$D,BH$1,'CMIP5 OI fields'!$A:$A,BH$2)*$P58)/1000</f>
        <v>12.091392000000003</v>
      </c>
      <c r="BI58" s="248">
        <f>(SUMIFS('CMIP5 OI fields'!$M:$M,'CMIP5 OI fields'!$D:$D,BI$1,'CMIP5 OI fields'!$A:$A,BI$2)*$Q58)/1000</f>
        <v>0</v>
      </c>
      <c r="BJ58" s="246">
        <f t="shared" si="6"/>
        <v>103.65862224000007</v>
      </c>
      <c r="BK58" s="246">
        <f t="shared" si="6"/>
        <v>29.079252</v>
      </c>
      <c r="BL58" s="246">
        <f t="shared" si="6"/>
        <v>25.83834624</v>
      </c>
      <c r="BM58" s="246">
        <f t="shared" si="1"/>
        <v>132.73787424000008</v>
      </c>
      <c r="BN58" s="246">
        <f t="shared" si="2"/>
        <v>158.57622048000007</v>
      </c>
    </row>
    <row r="59" spans="1:66">
      <c r="A59" s="244" t="str">
        <f>'Experiment list - Runs'!A58</f>
        <v>DP</v>
      </c>
      <c r="B59" s="244" t="str">
        <f>'Experiment list - Runs'!B58</f>
        <v>tier1</v>
      </c>
      <c r="C59" s="244" t="str">
        <f>'Experiment list - Runs'!C58</f>
        <v>1.1-E</v>
      </c>
      <c r="D59" s="244">
        <f>'Experiment list - Runs'!D58</f>
        <v>48</v>
      </c>
      <c r="E59" s="245" t="str">
        <f>'Experiment list - Runs'!E58</f>
        <v>Add’l 10 year initialized hindcasts &amp; predictions</v>
      </c>
      <c r="F59" s="245" t="str">
        <f>'Experiment list - Runs'!F58</f>
        <v>decadal-XXXX</v>
      </c>
      <c r="G59" s="244" t="str">
        <f>'Experiment list - Runs'!H58</f>
        <v>CVWG/Tribbia</v>
      </c>
      <c r="H59" s="244" t="str">
        <f>'Experiment list - Runs'!I58</f>
        <v>0.5x1CN</v>
      </c>
      <c r="I59" s="244" t="str">
        <f>'Experiment list - Runs'!J58</f>
        <v>ORNL</v>
      </c>
      <c r="J59" s="244">
        <f>'Experiment list - Runs'!K58</f>
        <v>1970</v>
      </c>
      <c r="K59" s="244">
        <f>'Experiment list - Runs'!L58</f>
        <v>1980</v>
      </c>
      <c r="L59" s="244" t="str">
        <f>'Experiment list - Runs'!M58</f>
        <v>0.5</v>
      </c>
      <c r="M59" s="244">
        <f>'Experiment list - Runs'!N58</f>
        <v>1</v>
      </c>
      <c r="N59" s="246">
        <f>'Experiment list - Runs'!O58</f>
        <v>10</v>
      </c>
      <c r="O59" s="247">
        <f>'Experiment list - Runs'!P58</f>
        <v>57</v>
      </c>
      <c r="P59" s="248">
        <f t="shared" si="3"/>
        <v>10</v>
      </c>
      <c r="Q59" s="248">
        <v>0</v>
      </c>
      <c r="R59" s="248">
        <v>0</v>
      </c>
      <c r="S59" s="248">
        <v>0</v>
      </c>
      <c r="T59" s="248">
        <f t="shared" si="4"/>
        <v>10</v>
      </c>
      <c r="U59" s="248">
        <v>0</v>
      </c>
      <c r="V59" s="248">
        <v>0</v>
      </c>
      <c r="W59" s="248">
        <v>0</v>
      </c>
      <c r="X59" s="248">
        <v>0</v>
      </c>
      <c r="Y59" s="248">
        <v>0</v>
      </c>
      <c r="Z59" s="248">
        <v>0</v>
      </c>
      <c r="AA59" s="248">
        <v>0</v>
      </c>
      <c r="AB59" s="248">
        <v>0</v>
      </c>
      <c r="AC59" s="248">
        <v>0</v>
      </c>
      <c r="AD59" s="248">
        <v>0</v>
      </c>
      <c r="AE59" s="248">
        <f>(SUMIFS('CMIP5 AL fields'!$N:$N,'CMIP5 AL fields'!$D:$D,AE$1,'CMIP5 AL fields'!$A:$A,AE$2)*$P59)/1000</f>
        <v>39.813120480000066</v>
      </c>
      <c r="AF59" s="248">
        <f>(SUMIFS('CMIP5 AL fields'!$N:$N,'CMIP5 AL fields'!$D:$D,AF$1,'CMIP5 AL fields'!$A:$A,AF$2)*$P59)/1000</f>
        <v>0.10616832000000001</v>
      </c>
      <c r="AG59" s="248">
        <f>(SUMIFS('CMIP5 AL fields'!$N:$N,'CMIP5 AL fields'!$D:$D,AG$1,'CMIP5 AL fields'!$A:$A,AG$2)*$P59)/1000</f>
        <v>3.6097228799999974</v>
      </c>
      <c r="AH59" s="248">
        <f>(SUMIFS('CMIP5 AL fields'!$N:$N,'CMIP5 AL fields'!$D:$D,AH$1,'CMIP5 AL fields'!$A:$A,AH$2)*$P59)/1000</f>
        <v>2.6542079999999988</v>
      </c>
      <c r="AI59" s="248">
        <f>(SUMIFS('CMIP5 AL fields'!$N:$N,'CMIP5 AL fields'!$D:$D,AI$1,'CMIP5 AL fields'!$A:$A,AI$2)*$P59)/1000</f>
        <v>1.0616832000000003</v>
      </c>
      <c r="AJ59" s="248">
        <f>(SUMIFS('CMIP5 AL fields'!$N:$N,'CMIP5 AL fields'!$D:$D,AJ$1,'CMIP5 AL fields'!$A:$A,AJ$2)*$P59)/1000</f>
        <v>0.42467328000000004</v>
      </c>
      <c r="AK59" s="248">
        <f>(SUMIFS('CMIP5 AL fields'!$N:$N,'CMIP5 AL fields'!$D:$D,AK$1,'CMIP5 AL fields'!$A:$A,AK$2)*$P59)/1000</f>
        <v>0.74317823999999999</v>
      </c>
      <c r="AL59" s="248">
        <f>(SUMIFS('CMIP5 AL fields'!$N:$N,'CMIP5 AL fields'!$D:$D,AL$1,'CMIP5 AL fields'!$A:$A,AL$2)*$P59)/1000</f>
        <v>0</v>
      </c>
      <c r="AM59" s="248">
        <f>(SUMIFS('CMIP5 AL fields'!$N:$N,'CMIP5 AL fields'!$D:$D,AM$1,'CMIP5 AL fields'!$A:$A,AM$2)*$P59)/1000</f>
        <v>0</v>
      </c>
      <c r="AN59" s="248">
        <f>((SUMIFS('CMIP5 AL fields'!$N:$N,'CMIP5 AL fields'!$D:$D,AN$1&amp;"2d",'CMIP5 AL fields'!$A:$A,AN$2)*$R59)/1000)+((SUMIFS('CMIP5 AL fields'!$N:$N,'CMIP5 AL fields'!$D:$D,AN$1&amp;"3d",'CMIP5 AL fields'!$A:$A,AN$2)*$S59)/1000)</f>
        <v>0</v>
      </c>
      <c r="AO59" s="248">
        <f>((SUMIFS('CMIP5 AL fields'!$N:$N,'CMIP5 AL fields'!$D:$D,AO$1&amp;"2d",'CMIP5 AL fields'!$A:$A,AO$2)*$R59)/1000)+((SUMIFS('CMIP5 AL fields'!$N:$N,'CMIP5 AL fields'!$D:$D,AO$1&amp;"3d",'CMIP5 AL fields'!$A:$A,AO$2)*$S59)/1000)</f>
        <v>0</v>
      </c>
      <c r="AP59" s="248">
        <f>((SUMIFS('CMIP5 AL fields'!$N:$N,'CMIP5 AL fields'!$D:$D,AP$1&amp;"2d",'CMIP5 AL fields'!$A:$A,AP$2)*$R59)/1000)+((SUMIFS('CMIP5 AL fields'!$N:$N,'CMIP5 AL fields'!$D:$D,AP$1&amp;"3d",'CMIP5 AL fields'!$A:$A,AP$2)*$S59)/1000)</f>
        <v>0</v>
      </c>
      <c r="AQ59" s="248">
        <f>((SUMIFS('CMIP5 AL fields'!$N:$N,'CMIP5 AL fields'!$D:$D,AQ$1&amp;"_ALLt",'CMIP5 AL fields'!$A:$A,AQ$2)*$T59)/1000)+((SUMIFS('CMIP5 AL fields'!$N:$N,'CMIP5 AL fields'!$D:$D,AQ$1&amp;"_subt",'CMIP5 AL fields'!$A:$A,AQ$2)*$U59)/1000)</f>
        <v>22.605004800000003</v>
      </c>
      <c r="AR59" s="248">
        <f>((SUMIFS('CMIP5 AL fields'!$N:$N,'CMIP5 AL fields'!$D:$D,AR$1&amp;"2d",'CMIP5 AL fields'!$A:$A,AR$2)*$AA59)/1000)+((SUMIFS('CMIP5 AL fields'!$N:$N,'CMIP5 AL fields'!$D:$D,AR$1&amp;"3d",'CMIP5 AL fields'!$A:$A,AR$2)*$AB59)/1000)</f>
        <v>0</v>
      </c>
      <c r="AS59" s="248">
        <f>(SUMIFS('CMIP5 AL fields'!$N:$N,'CMIP5 AL fields'!$D:$D,AS$1,'CMIP5 AL fields'!$A:$A,AS$2)*$V59)/1000</f>
        <v>0</v>
      </c>
      <c r="AT59" s="248">
        <f>(SUMIFS('CMIP5 AL fields'!$N:$N,'CMIP5 AL fields'!$D:$D,AT$1,'CMIP5 AL fields'!$A:$A,AT$2)*$W59)/1000</f>
        <v>0</v>
      </c>
      <c r="AU59" s="248">
        <f>(SUMIFS('CMIP5 AL fields'!$N:$N,'CMIP5 AL fields'!$D:$D,AU$1,'CMIP5 AL fields'!$A:$A,AU$2)*$X59)/1000</f>
        <v>0</v>
      </c>
      <c r="AV59" s="248">
        <f>(SUMIFS('CMIP5 AL fields'!$N:$N,'CMIP5 AL fields'!$D:$D,AV$1,'CMIP5 AL fields'!$A:$A,AV$2)*AC59)/1000</f>
        <v>0</v>
      </c>
      <c r="AW59" s="248">
        <f>(SUMIFS('CMIP5 AL fields'!$N:$N,'CMIP5 AL fields'!$D:$D,AW$1,'CMIP5 AL fields'!$A:$A,AW$2)*AD59)/1000</f>
        <v>0</v>
      </c>
      <c r="AX59" s="248">
        <f>(SUMIFS('CMIP5 AL fields'!$N:$N,'CMIP5 AL fields'!$D:$D,AX$1,'CMIP5 AL fields'!$A:$A,AX$2)*AD59)/1000</f>
        <v>0</v>
      </c>
      <c r="AY59" s="248">
        <v>0</v>
      </c>
      <c r="AZ59" s="248">
        <f>(SUMIFS('CMIP5 OI fields'!$M:$M,'CMIP5 OI fields'!$D:$D,AZ$1,'CMIP5 OI fields'!$A:$A,AZ$2)*$P59)/1000</f>
        <v>32.617270080000004</v>
      </c>
      <c r="BA59" s="248">
        <f>(SUMIFS('CMIP5 OI fields'!$M:$M,'CMIP5 OI fields'!$D:$D,BA$1,'CMIP5 OI fields'!$A:$A,BA$2)*$P59)/1000</f>
        <v>22.7681352</v>
      </c>
      <c r="BB59" s="248">
        <f>(SUMIFS('CMIP5 OI fields'!$M:$M,'CMIP5 OI fields'!$D:$D,BB$1,'CMIP5 OI fields'!$A:$A,BB$2)*$P59)/1000</f>
        <v>12.885811199999996</v>
      </c>
      <c r="BC59" s="248">
        <f>(SUMIFS('CMIP5 OI fields'!$M:$M,'CMIP5 OI fields'!$D:$D,BC$1,'CMIP5 OI fields'!$A:$A,BC$2)*$P59)/1000</f>
        <v>1.2976127999999998</v>
      </c>
      <c r="BD59" s="248">
        <f>(SUMIFS('CMIP5 OI fields'!$M:$M,'CMIP5 OI fields'!$D:$D,BD$1,'CMIP5 OI fields'!$A:$A,BD$2)*$P59)/1000</f>
        <v>1.0616832000000003</v>
      </c>
      <c r="BE59" s="248">
        <f>(SUMIFS('CMIP5 OI fields'!$M:$M,'CMIP5 OI fields'!$D:$D,BE$1,'CMIP5 OI fields'!$A:$A,BE$2)*$P59)/1000</f>
        <v>0.11796480000000001</v>
      </c>
      <c r="BF59" s="248">
        <f>(SUMIFS('CMIP5 OI fields'!$M:$M,'CMIP5 OI fields'!$D:$D,BF$1,'CMIP5 OI fields'!$A:$A,BF$2)*$P59)/1000</f>
        <v>2.6542079999999997</v>
      </c>
      <c r="BG59" s="248">
        <f>(SUMIFS('CMIP5 OI fields'!$M:$M,'CMIP5 OI fields'!$D:$D,BG$1,'CMIP5 OI fields'!$A:$A,BG$2)*$P59)/1000</f>
        <v>2.0643839999999996</v>
      </c>
      <c r="BH59" s="248">
        <f>(SUMIFS('CMIP5 OI fields'!$M:$M,'CMIP5 OI fields'!$D:$D,BH$1,'CMIP5 OI fields'!$A:$A,BH$2)*$P59)/1000</f>
        <v>12.091392000000003</v>
      </c>
      <c r="BI59" s="248">
        <f>(SUMIFS('CMIP5 OI fields'!$M:$M,'CMIP5 OI fields'!$D:$D,BI$1,'CMIP5 OI fields'!$A:$A,BI$2)*$Q59)/1000</f>
        <v>0</v>
      </c>
      <c r="BJ59" s="246">
        <f t="shared" si="6"/>
        <v>103.65862224000007</v>
      </c>
      <c r="BK59" s="246">
        <f t="shared" si="6"/>
        <v>29.079252</v>
      </c>
      <c r="BL59" s="246">
        <f t="shared" si="6"/>
        <v>25.83834624</v>
      </c>
      <c r="BM59" s="246">
        <f t="shared" si="1"/>
        <v>132.73787424000008</v>
      </c>
      <c r="BN59" s="246">
        <f t="shared" si="2"/>
        <v>158.57622048000007</v>
      </c>
    </row>
    <row r="60" spans="1:66">
      <c r="A60" s="244" t="str">
        <f>'Experiment list - Runs'!A59</f>
        <v>DP</v>
      </c>
      <c r="B60" s="244" t="str">
        <f>'Experiment list - Runs'!B59</f>
        <v>tier1</v>
      </c>
      <c r="C60" s="244" t="str">
        <f>'Experiment list - Runs'!C59</f>
        <v>1.1-E</v>
      </c>
      <c r="D60" s="244">
        <f>'Experiment list - Runs'!D59</f>
        <v>49</v>
      </c>
      <c r="E60" s="245" t="str">
        <f>'Experiment list - Runs'!E59</f>
        <v>Add’l 10 year initialized hindcasts &amp; predictions</v>
      </c>
      <c r="F60" s="245" t="str">
        <f>'Experiment list - Runs'!F59</f>
        <v>decadal-XXXX</v>
      </c>
      <c r="G60" s="244" t="str">
        <f>'Experiment list - Runs'!H59</f>
        <v>CVWG/Tribbia</v>
      </c>
      <c r="H60" s="244" t="str">
        <f>'Experiment list - Runs'!I59</f>
        <v>0.5x1CN</v>
      </c>
      <c r="I60" s="244" t="str">
        <f>'Experiment list - Runs'!J59</f>
        <v>ORNL</v>
      </c>
      <c r="J60" s="244">
        <f>'Experiment list - Runs'!K59</f>
        <v>1970</v>
      </c>
      <c r="K60" s="244">
        <f>'Experiment list - Runs'!L59</f>
        <v>1980</v>
      </c>
      <c r="L60" s="244" t="str">
        <f>'Experiment list - Runs'!M59</f>
        <v>0.5</v>
      </c>
      <c r="M60" s="244">
        <f>'Experiment list - Runs'!N59</f>
        <v>1</v>
      </c>
      <c r="N60" s="246">
        <f>'Experiment list - Runs'!O59</f>
        <v>10</v>
      </c>
      <c r="O60" s="247">
        <f>'Experiment list - Runs'!P59</f>
        <v>58</v>
      </c>
      <c r="P60" s="248">
        <f t="shared" si="3"/>
        <v>10</v>
      </c>
      <c r="Q60" s="248">
        <v>0</v>
      </c>
      <c r="R60" s="248">
        <v>0</v>
      </c>
      <c r="S60" s="248">
        <v>0</v>
      </c>
      <c r="T60" s="248">
        <f t="shared" si="4"/>
        <v>10</v>
      </c>
      <c r="U60" s="248">
        <v>0</v>
      </c>
      <c r="V60" s="248">
        <v>0</v>
      </c>
      <c r="W60" s="248">
        <v>0</v>
      </c>
      <c r="X60" s="248">
        <v>0</v>
      </c>
      <c r="Y60" s="248">
        <v>0</v>
      </c>
      <c r="Z60" s="248">
        <v>0</v>
      </c>
      <c r="AA60" s="248">
        <v>0</v>
      </c>
      <c r="AB60" s="248">
        <v>0</v>
      </c>
      <c r="AC60" s="248">
        <v>0</v>
      </c>
      <c r="AD60" s="248">
        <v>0</v>
      </c>
      <c r="AE60" s="248">
        <f>(SUMIFS('CMIP5 AL fields'!$N:$N,'CMIP5 AL fields'!$D:$D,AE$1,'CMIP5 AL fields'!$A:$A,AE$2)*$P60)/1000</f>
        <v>39.813120480000066</v>
      </c>
      <c r="AF60" s="248">
        <f>(SUMIFS('CMIP5 AL fields'!$N:$N,'CMIP5 AL fields'!$D:$D,AF$1,'CMIP5 AL fields'!$A:$A,AF$2)*$P60)/1000</f>
        <v>0.10616832000000001</v>
      </c>
      <c r="AG60" s="248">
        <f>(SUMIFS('CMIP5 AL fields'!$N:$N,'CMIP5 AL fields'!$D:$D,AG$1,'CMIP5 AL fields'!$A:$A,AG$2)*$P60)/1000</f>
        <v>3.6097228799999974</v>
      </c>
      <c r="AH60" s="248">
        <f>(SUMIFS('CMIP5 AL fields'!$N:$N,'CMIP5 AL fields'!$D:$D,AH$1,'CMIP5 AL fields'!$A:$A,AH$2)*$P60)/1000</f>
        <v>2.6542079999999988</v>
      </c>
      <c r="AI60" s="248">
        <f>(SUMIFS('CMIP5 AL fields'!$N:$N,'CMIP5 AL fields'!$D:$D,AI$1,'CMIP5 AL fields'!$A:$A,AI$2)*$P60)/1000</f>
        <v>1.0616832000000003</v>
      </c>
      <c r="AJ60" s="248">
        <f>(SUMIFS('CMIP5 AL fields'!$N:$N,'CMIP5 AL fields'!$D:$D,AJ$1,'CMIP5 AL fields'!$A:$A,AJ$2)*$P60)/1000</f>
        <v>0.42467328000000004</v>
      </c>
      <c r="AK60" s="248">
        <f>(SUMIFS('CMIP5 AL fields'!$N:$N,'CMIP5 AL fields'!$D:$D,AK$1,'CMIP5 AL fields'!$A:$A,AK$2)*$P60)/1000</f>
        <v>0.74317823999999999</v>
      </c>
      <c r="AL60" s="248">
        <f>(SUMIFS('CMIP5 AL fields'!$N:$N,'CMIP5 AL fields'!$D:$D,AL$1,'CMIP5 AL fields'!$A:$A,AL$2)*$P60)/1000</f>
        <v>0</v>
      </c>
      <c r="AM60" s="248">
        <f>(SUMIFS('CMIP5 AL fields'!$N:$N,'CMIP5 AL fields'!$D:$D,AM$1,'CMIP5 AL fields'!$A:$A,AM$2)*$P60)/1000</f>
        <v>0</v>
      </c>
      <c r="AN60" s="248">
        <f>((SUMIFS('CMIP5 AL fields'!$N:$N,'CMIP5 AL fields'!$D:$D,AN$1&amp;"2d",'CMIP5 AL fields'!$A:$A,AN$2)*$R60)/1000)+((SUMIFS('CMIP5 AL fields'!$N:$N,'CMIP5 AL fields'!$D:$D,AN$1&amp;"3d",'CMIP5 AL fields'!$A:$A,AN$2)*$S60)/1000)</f>
        <v>0</v>
      </c>
      <c r="AO60" s="248">
        <f>((SUMIFS('CMIP5 AL fields'!$N:$N,'CMIP5 AL fields'!$D:$D,AO$1&amp;"2d",'CMIP5 AL fields'!$A:$A,AO$2)*$R60)/1000)+((SUMIFS('CMIP5 AL fields'!$N:$N,'CMIP5 AL fields'!$D:$D,AO$1&amp;"3d",'CMIP5 AL fields'!$A:$A,AO$2)*$S60)/1000)</f>
        <v>0</v>
      </c>
      <c r="AP60" s="248">
        <f>((SUMIFS('CMIP5 AL fields'!$N:$N,'CMIP5 AL fields'!$D:$D,AP$1&amp;"2d",'CMIP5 AL fields'!$A:$A,AP$2)*$R60)/1000)+((SUMIFS('CMIP5 AL fields'!$N:$N,'CMIP5 AL fields'!$D:$D,AP$1&amp;"3d",'CMIP5 AL fields'!$A:$A,AP$2)*$S60)/1000)</f>
        <v>0</v>
      </c>
      <c r="AQ60" s="248">
        <f>((SUMIFS('CMIP5 AL fields'!$N:$N,'CMIP5 AL fields'!$D:$D,AQ$1&amp;"_ALLt",'CMIP5 AL fields'!$A:$A,AQ$2)*$T60)/1000)+((SUMIFS('CMIP5 AL fields'!$N:$N,'CMIP5 AL fields'!$D:$D,AQ$1&amp;"_subt",'CMIP5 AL fields'!$A:$A,AQ$2)*$U60)/1000)</f>
        <v>22.605004800000003</v>
      </c>
      <c r="AR60" s="248">
        <f>((SUMIFS('CMIP5 AL fields'!$N:$N,'CMIP5 AL fields'!$D:$D,AR$1&amp;"2d",'CMIP5 AL fields'!$A:$A,AR$2)*$AA60)/1000)+((SUMIFS('CMIP5 AL fields'!$N:$N,'CMIP5 AL fields'!$D:$D,AR$1&amp;"3d",'CMIP5 AL fields'!$A:$A,AR$2)*$AB60)/1000)</f>
        <v>0</v>
      </c>
      <c r="AS60" s="248">
        <f>(SUMIFS('CMIP5 AL fields'!$N:$N,'CMIP5 AL fields'!$D:$D,AS$1,'CMIP5 AL fields'!$A:$A,AS$2)*$V60)/1000</f>
        <v>0</v>
      </c>
      <c r="AT60" s="248">
        <f>(SUMIFS('CMIP5 AL fields'!$N:$N,'CMIP5 AL fields'!$D:$D,AT$1,'CMIP5 AL fields'!$A:$A,AT$2)*$W60)/1000</f>
        <v>0</v>
      </c>
      <c r="AU60" s="248">
        <f>(SUMIFS('CMIP5 AL fields'!$N:$N,'CMIP5 AL fields'!$D:$D,AU$1,'CMIP5 AL fields'!$A:$A,AU$2)*$X60)/1000</f>
        <v>0</v>
      </c>
      <c r="AV60" s="248">
        <f>(SUMIFS('CMIP5 AL fields'!$N:$N,'CMIP5 AL fields'!$D:$D,AV$1,'CMIP5 AL fields'!$A:$A,AV$2)*AC60)/1000</f>
        <v>0</v>
      </c>
      <c r="AW60" s="248">
        <f>(SUMIFS('CMIP5 AL fields'!$N:$N,'CMIP5 AL fields'!$D:$D,AW$1,'CMIP5 AL fields'!$A:$A,AW$2)*AD60)/1000</f>
        <v>0</v>
      </c>
      <c r="AX60" s="248">
        <f>(SUMIFS('CMIP5 AL fields'!$N:$N,'CMIP5 AL fields'!$D:$D,AX$1,'CMIP5 AL fields'!$A:$A,AX$2)*AD60)/1000</f>
        <v>0</v>
      </c>
      <c r="AY60" s="248">
        <v>0</v>
      </c>
      <c r="AZ60" s="248">
        <f>(SUMIFS('CMIP5 OI fields'!$M:$M,'CMIP5 OI fields'!$D:$D,AZ$1,'CMIP5 OI fields'!$A:$A,AZ$2)*$P60)/1000</f>
        <v>32.617270080000004</v>
      </c>
      <c r="BA60" s="248">
        <f>(SUMIFS('CMIP5 OI fields'!$M:$M,'CMIP5 OI fields'!$D:$D,BA$1,'CMIP5 OI fields'!$A:$A,BA$2)*$P60)/1000</f>
        <v>22.7681352</v>
      </c>
      <c r="BB60" s="248">
        <f>(SUMIFS('CMIP5 OI fields'!$M:$M,'CMIP5 OI fields'!$D:$D,BB$1,'CMIP5 OI fields'!$A:$A,BB$2)*$P60)/1000</f>
        <v>12.885811199999996</v>
      </c>
      <c r="BC60" s="248">
        <f>(SUMIFS('CMIP5 OI fields'!$M:$M,'CMIP5 OI fields'!$D:$D,BC$1,'CMIP5 OI fields'!$A:$A,BC$2)*$P60)/1000</f>
        <v>1.2976127999999998</v>
      </c>
      <c r="BD60" s="248">
        <f>(SUMIFS('CMIP5 OI fields'!$M:$M,'CMIP5 OI fields'!$D:$D,BD$1,'CMIP5 OI fields'!$A:$A,BD$2)*$P60)/1000</f>
        <v>1.0616832000000003</v>
      </c>
      <c r="BE60" s="248">
        <f>(SUMIFS('CMIP5 OI fields'!$M:$M,'CMIP5 OI fields'!$D:$D,BE$1,'CMIP5 OI fields'!$A:$A,BE$2)*$P60)/1000</f>
        <v>0.11796480000000001</v>
      </c>
      <c r="BF60" s="248">
        <f>(SUMIFS('CMIP5 OI fields'!$M:$M,'CMIP5 OI fields'!$D:$D,BF$1,'CMIP5 OI fields'!$A:$A,BF$2)*$P60)/1000</f>
        <v>2.6542079999999997</v>
      </c>
      <c r="BG60" s="248">
        <f>(SUMIFS('CMIP5 OI fields'!$M:$M,'CMIP5 OI fields'!$D:$D,BG$1,'CMIP5 OI fields'!$A:$A,BG$2)*$P60)/1000</f>
        <v>2.0643839999999996</v>
      </c>
      <c r="BH60" s="248">
        <f>(SUMIFS('CMIP5 OI fields'!$M:$M,'CMIP5 OI fields'!$D:$D,BH$1,'CMIP5 OI fields'!$A:$A,BH$2)*$P60)/1000</f>
        <v>12.091392000000003</v>
      </c>
      <c r="BI60" s="248">
        <f>(SUMIFS('CMIP5 OI fields'!$M:$M,'CMIP5 OI fields'!$D:$D,BI$1,'CMIP5 OI fields'!$A:$A,BI$2)*$Q60)/1000</f>
        <v>0</v>
      </c>
      <c r="BJ60" s="246">
        <f t="shared" si="6"/>
        <v>103.65862224000007</v>
      </c>
      <c r="BK60" s="246">
        <f t="shared" si="6"/>
        <v>29.079252</v>
      </c>
      <c r="BL60" s="246">
        <f t="shared" si="6"/>
        <v>25.83834624</v>
      </c>
      <c r="BM60" s="246">
        <f t="shared" si="1"/>
        <v>132.73787424000008</v>
      </c>
      <c r="BN60" s="246">
        <f t="shared" si="2"/>
        <v>158.57622048000007</v>
      </c>
    </row>
    <row r="61" spans="1:66">
      <c r="A61" s="244" t="str">
        <f>'Experiment list - Runs'!A60</f>
        <v>DP</v>
      </c>
      <c r="B61" s="244" t="str">
        <f>'Experiment list - Runs'!B60</f>
        <v>tier1</v>
      </c>
      <c r="C61" s="244" t="str">
        <f>'Experiment list - Runs'!C60</f>
        <v>1.1-E</v>
      </c>
      <c r="D61" s="244">
        <f>'Experiment list - Runs'!D60</f>
        <v>50</v>
      </c>
      <c r="E61" s="245" t="str">
        <f>'Experiment list - Runs'!E60</f>
        <v>Add’l 10 year initialized hindcasts &amp; predictions</v>
      </c>
      <c r="F61" s="245" t="str">
        <f>'Experiment list - Runs'!F60</f>
        <v>decadal-XXXX</v>
      </c>
      <c r="G61" s="244" t="str">
        <f>'Experiment list - Runs'!H60</f>
        <v>CVWG/Tribbia</v>
      </c>
      <c r="H61" s="244" t="str">
        <f>'Experiment list - Runs'!I60</f>
        <v>0.5x1CN</v>
      </c>
      <c r="I61" s="244" t="str">
        <f>'Experiment list - Runs'!J60</f>
        <v>ORNL</v>
      </c>
      <c r="J61" s="244">
        <f>'Experiment list - Runs'!K60</f>
        <v>1970</v>
      </c>
      <c r="K61" s="244">
        <f>'Experiment list - Runs'!L60</f>
        <v>1980</v>
      </c>
      <c r="L61" s="244" t="str">
        <f>'Experiment list - Runs'!M60</f>
        <v>0.5</v>
      </c>
      <c r="M61" s="244">
        <f>'Experiment list - Runs'!N60</f>
        <v>1</v>
      </c>
      <c r="N61" s="246">
        <f>'Experiment list - Runs'!O60</f>
        <v>10</v>
      </c>
      <c r="O61" s="247">
        <f>'Experiment list - Runs'!P60</f>
        <v>59</v>
      </c>
      <c r="P61" s="248">
        <f t="shared" si="3"/>
        <v>10</v>
      </c>
      <c r="Q61" s="248">
        <v>0</v>
      </c>
      <c r="R61" s="248">
        <v>0</v>
      </c>
      <c r="S61" s="248">
        <v>0</v>
      </c>
      <c r="T61" s="248">
        <f t="shared" si="4"/>
        <v>10</v>
      </c>
      <c r="U61" s="248">
        <v>0</v>
      </c>
      <c r="V61" s="248">
        <v>0</v>
      </c>
      <c r="W61" s="248">
        <v>0</v>
      </c>
      <c r="X61" s="248">
        <v>0</v>
      </c>
      <c r="Y61" s="248">
        <v>0</v>
      </c>
      <c r="Z61" s="248">
        <v>0</v>
      </c>
      <c r="AA61" s="248">
        <v>0</v>
      </c>
      <c r="AB61" s="248">
        <v>0</v>
      </c>
      <c r="AC61" s="248">
        <v>0</v>
      </c>
      <c r="AD61" s="248">
        <v>0</v>
      </c>
      <c r="AE61" s="248">
        <f>(SUMIFS('CMIP5 AL fields'!$N:$N,'CMIP5 AL fields'!$D:$D,AE$1,'CMIP5 AL fields'!$A:$A,AE$2)*$P61)/1000</f>
        <v>39.813120480000066</v>
      </c>
      <c r="AF61" s="248">
        <f>(SUMIFS('CMIP5 AL fields'!$N:$N,'CMIP5 AL fields'!$D:$D,AF$1,'CMIP5 AL fields'!$A:$A,AF$2)*$P61)/1000</f>
        <v>0.10616832000000001</v>
      </c>
      <c r="AG61" s="248">
        <f>(SUMIFS('CMIP5 AL fields'!$N:$N,'CMIP5 AL fields'!$D:$D,AG$1,'CMIP5 AL fields'!$A:$A,AG$2)*$P61)/1000</f>
        <v>3.6097228799999974</v>
      </c>
      <c r="AH61" s="248">
        <f>(SUMIFS('CMIP5 AL fields'!$N:$N,'CMIP5 AL fields'!$D:$D,AH$1,'CMIP5 AL fields'!$A:$A,AH$2)*$P61)/1000</f>
        <v>2.6542079999999988</v>
      </c>
      <c r="AI61" s="248">
        <f>(SUMIFS('CMIP5 AL fields'!$N:$N,'CMIP5 AL fields'!$D:$D,AI$1,'CMIP5 AL fields'!$A:$A,AI$2)*$P61)/1000</f>
        <v>1.0616832000000003</v>
      </c>
      <c r="AJ61" s="248">
        <f>(SUMIFS('CMIP5 AL fields'!$N:$N,'CMIP5 AL fields'!$D:$D,AJ$1,'CMIP5 AL fields'!$A:$A,AJ$2)*$P61)/1000</f>
        <v>0.42467328000000004</v>
      </c>
      <c r="AK61" s="248">
        <f>(SUMIFS('CMIP5 AL fields'!$N:$N,'CMIP5 AL fields'!$D:$D,AK$1,'CMIP5 AL fields'!$A:$A,AK$2)*$P61)/1000</f>
        <v>0.74317823999999999</v>
      </c>
      <c r="AL61" s="248">
        <f>(SUMIFS('CMIP5 AL fields'!$N:$N,'CMIP5 AL fields'!$D:$D,AL$1,'CMIP5 AL fields'!$A:$A,AL$2)*$P61)/1000</f>
        <v>0</v>
      </c>
      <c r="AM61" s="248">
        <f>(SUMIFS('CMIP5 AL fields'!$N:$N,'CMIP5 AL fields'!$D:$D,AM$1,'CMIP5 AL fields'!$A:$A,AM$2)*$P61)/1000</f>
        <v>0</v>
      </c>
      <c r="AN61" s="248">
        <f>((SUMIFS('CMIP5 AL fields'!$N:$N,'CMIP5 AL fields'!$D:$D,AN$1&amp;"2d",'CMIP5 AL fields'!$A:$A,AN$2)*$R61)/1000)+((SUMIFS('CMIP5 AL fields'!$N:$N,'CMIP5 AL fields'!$D:$D,AN$1&amp;"3d",'CMIP5 AL fields'!$A:$A,AN$2)*$S61)/1000)</f>
        <v>0</v>
      </c>
      <c r="AO61" s="248">
        <f>((SUMIFS('CMIP5 AL fields'!$N:$N,'CMIP5 AL fields'!$D:$D,AO$1&amp;"2d",'CMIP5 AL fields'!$A:$A,AO$2)*$R61)/1000)+((SUMIFS('CMIP5 AL fields'!$N:$N,'CMIP5 AL fields'!$D:$D,AO$1&amp;"3d",'CMIP5 AL fields'!$A:$A,AO$2)*$S61)/1000)</f>
        <v>0</v>
      </c>
      <c r="AP61" s="248">
        <f>((SUMIFS('CMIP5 AL fields'!$N:$N,'CMIP5 AL fields'!$D:$D,AP$1&amp;"2d",'CMIP5 AL fields'!$A:$A,AP$2)*$R61)/1000)+((SUMIFS('CMIP5 AL fields'!$N:$N,'CMIP5 AL fields'!$D:$D,AP$1&amp;"3d",'CMIP5 AL fields'!$A:$A,AP$2)*$S61)/1000)</f>
        <v>0</v>
      </c>
      <c r="AQ61" s="248">
        <f>((SUMIFS('CMIP5 AL fields'!$N:$N,'CMIP5 AL fields'!$D:$D,AQ$1&amp;"_ALLt",'CMIP5 AL fields'!$A:$A,AQ$2)*$T61)/1000)+((SUMIFS('CMIP5 AL fields'!$N:$N,'CMIP5 AL fields'!$D:$D,AQ$1&amp;"_subt",'CMIP5 AL fields'!$A:$A,AQ$2)*$U61)/1000)</f>
        <v>22.605004800000003</v>
      </c>
      <c r="AR61" s="248">
        <f>((SUMIFS('CMIP5 AL fields'!$N:$N,'CMIP5 AL fields'!$D:$D,AR$1&amp;"2d",'CMIP5 AL fields'!$A:$A,AR$2)*$AA61)/1000)+((SUMIFS('CMIP5 AL fields'!$N:$N,'CMIP5 AL fields'!$D:$D,AR$1&amp;"3d",'CMIP5 AL fields'!$A:$A,AR$2)*$AB61)/1000)</f>
        <v>0</v>
      </c>
      <c r="AS61" s="248">
        <f>(SUMIFS('CMIP5 AL fields'!$N:$N,'CMIP5 AL fields'!$D:$D,AS$1,'CMIP5 AL fields'!$A:$A,AS$2)*$V61)/1000</f>
        <v>0</v>
      </c>
      <c r="AT61" s="248">
        <f>(SUMIFS('CMIP5 AL fields'!$N:$N,'CMIP5 AL fields'!$D:$D,AT$1,'CMIP5 AL fields'!$A:$A,AT$2)*$W61)/1000</f>
        <v>0</v>
      </c>
      <c r="AU61" s="248">
        <f>(SUMIFS('CMIP5 AL fields'!$N:$N,'CMIP5 AL fields'!$D:$D,AU$1,'CMIP5 AL fields'!$A:$A,AU$2)*$X61)/1000</f>
        <v>0</v>
      </c>
      <c r="AV61" s="248">
        <f>(SUMIFS('CMIP5 AL fields'!$N:$N,'CMIP5 AL fields'!$D:$D,AV$1,'CMIP5 AL fields'!$A:$A,AV$2)*AC61)/1000</f>
        <v>0</v>
      </c>
      <c r="AW61" s="248">
        <f>(SUMIFS('CMIP5 AL fields'!$N:$N,'CMIP5 AL fields'!$D:$D,AW$1,'CMIP5 AL fields'!$A:$A,AW$2)*AD61)/1000</f>
        <v>0</v>
      </c>
      <c r="AX61" s="248">
        <f>(SUMIFS('CMIP5 AL fields'!$N:$N,'CMIP5 AL fields'!$D:$D,AX$1,'CMIP5 AL fields'!$A:$A,AX$2)*AD61)/1000</f>
        <v>0</v>
      </c>
      <c r="AY61" s="248">
        <v>0</v>
      </c>
      <c r="AZ61" s="248">
        <f>(SUMIFS('CMIP5 OI fields'!$M:$M,'CMIP5 OI fields'!$D:$D,AZ$1,'CMIP5 OI fields'!$A:$A,AZ$2)*$P61)/1000</f>
        <v>32.617270080000004</v>
      </c>
      <c r="BA61" s="248">
        <f>(SUMIFS('CMIP5 OI fields'!$M:$M,'CMIP5 OI fields'!$D:$D,BA$1,'CMIP5 OI fields'!$A:$A,BA$2)*$P61)/1000</f>
        <v>22.7681352</v>
      </c>
      <c r="BB61" s="248">
        <f>(SUMIFS('CMIP5 OI fields'!$M:$M,'CMIP5 OI fields'!$D:$D,BB$1,'CMIP5 OI fields'!$A:$A,BB$2)*$P61)/1000</f>
        <v>12.885811199999996</v>
      </c>
      <c r="BC61" s="248">
        <f>(SUMIFS('CMIP5 OI fields'!$M:$M,'CMIP5 OI fields'!$D:$D,BC$1,'CMIP5 OI fields'!$A:$A,BC$2)*$P61)/1000</f>
        <v>1.2976127999999998</v>
      </c>
      <c r="BD61" s="248">
        <f>(SUMIFS('CMIP5 OI fields'!$M:$M,'CMIP5 OI fields'!$D:$D,BD$1,'CMIP5 OI fields'!$A:$A,BD$2)*$P61)/1000</f>
        <v>1.0616832000000003</v>
      </c>
      <c r="BE61" s="248">
        <f>(SUMIFS('CMIP5 OI fields'!$M:$M,'CMIP5 OI fields'!$D:$D,BE$1,'CMIP5 OI fields'!$A:$A,BE$2)*$P61)/1000</f>
        <v>0.11796480000000001</v>
      </c>
      <c r="BF61" s="248">
        <f>(SUMIFS('CMIP5 OI fields'!$M:$M,'CMIP5 OI fields'!$D:$D,BF$1,'CMIP5 OI fields'!$A:$A,BF$2)*$P61)/1000</f>
        <v>2.6542079999999997</v>
      </c>
      <c r="BG61" s="248">
        <f>(SUMIFS('CMIP5 OI fields'!$M:$M,'CMIP5 OI fields'!$D:$D,BG$1,'CMIP5 OI fields'!$A:$A,BG$2)*$P61)/1000</f>
        <v>2.0643839999999996</v>
      </c>
      <c r="BH61" s="248">
        <f>(SUMIFS('CMIP5 OI fields'!$M:$M,'CMIP5 OI fields'!$D:$D,BH$1,'CMIP5 OI fields'!$A:$A,BH$2)*$P61)/1000</f>
        <v>12.091392000000003</v>
      </c>
      <c r="BI61" s="248">
        <f>(SUMIFS('CMIP5 OI fields'!$M:$M,'CMIP5 OI fields'!$D:$D,BI$1,'CMIP5 OI fields'!$A:$A,BI$2)*$Q61)/1000</f>
        <v>0</v>
      </c>
      <c r="BJ61" s="246">
        <f t="shared" si="6"/>
        <v>103.65862224000007</v>
      </c>
      <c r="BK61" s="246">
        <f t="shared" si="6"/>
        <v>29.079252</v>
      </c>
      <c r="BL61" s="246">
        <f t="shared" si="6"/>
        <v>25.83834624</v>
      </c>
      <c r="BM61" s="246">
        <f t="shared" si="1"/>
        <v>132.73787424000008</v>
      </c>
      <c r="BN61" s="246">
        <f t="shared" si="2"/>
        <v>158.57622048000007</v>
      </c>
    </row>
    <row r="62" spans="1:66">
      <c r="A62" s="244" t="str">
        <f>'Experiment list - Runs'!A61</f>
        <v>DP</v>
      </c>
      <c r="B62" s="244" t="str">
        <f>'Experiment list - Runs'!B61</f>
        <v>tier1</v>
      </c>
      <c r="C62" s="244" t="str">
        <f>'Experiment list - Runs'!C61</f>
        <v>1.1-E</v>
      </c>
      <c r="D62" s="244">
        <f>'Experiment list - Runs'!D61</f>
        <v>51</v>
      </c>
      <c r="E62" s="245" t="str">
        <f>'Experiment list - Runs'!E61</f>
        <v>Add’l 10 year initialized hindcasts &amp; predictions</v>
      </c>
      <c r="F62" s="245" t="str">
        <f>'Experiment list - Runs'!F61</f>
        <v>decadal-XXXX</v>
      </c>
      <c r="G62" s="244" t="str">
        <f>'Experiment list - Runs'!H61</f>
        <v>CVWG/Tribbia</v>
      </c>
      <c r="H62" s="244" t="str">
        <f>'Experiment list - Runs'!I61</f>
        <v>0.5x1CN</v>
      </c>
      <c r="I62" s="244" t="str">
        <f>'Experiment list - Runs'!J61</f>
        <v>ORNL</v>
      </c>
      <c r="J62" s="244">
        <f>'Experiment list - Runs'!K61</f>
        <v>1970</v>
      </c>
      <c r="K62" s="244">
        <f>'Experiment list - Runs'!L61</f>
        <v>1980</v>
      </c>
      <c r="L62" s="244" t="str">
        <f>'Experiment list - Runs'!M61</f>
        <v>0.5</v>
      </c>
      <c r="M62" s="244">
        <f>'Experiment list - Runs'!N61</f>
        <v>1</v>
      </c>
      <c r="N62" s="246">
        <f>'Experiment list - Runs'!O61</f>
        <v>10</v>
      </c>
      <c r="O62" s="247">
        <f>'Experiment list - Runs'!P61</f>
        <v>60</v>
      </c>
      <c r="P62" s="248">
        <f t="shared" si="3"/>
        <v>10</v>
      </c>
      <c r="Q62" s="248">
        <v>0</v>
      </c>
      <c r="R62" s="248">
        <v>0</v>
      </c>
      <c r="S62" s="248">
        <v>0</v>
      </c>
      <c r="T62" s="248">
        <f t="shared" si="4"/>
        <v>10</v>
      </c>
      <c r="U62" s="248">
        <v>0</v>
      </c>
      <c r="V62" s="248">
        <v>0</v>
      </c>
      <c r="W62" s="248">
        <v>0</v>
      </c>
      <c r="X62" s="248">
        <v>0</v>
      </c>
      <c r="Y62" s="248">
        <v>0</v>
      </c>
      <c r="Z62" s="248">
        <v>0</v>
      </c>
      <c r="AA62" s="248">
        <v>0</v>
      </c>
      <c r="AB62" s="248">
        <v>0</v>
      </c>
      <c r="AC62" s="248">
        <v>0</v>
      </c>
      <c r="AD62" s="248">
        <v>0</v>
      </c>
      <c r="AE62" s="248">
        <f>(SUMIFS('CMIP5 AL fields'!$N:$N,'CMIP5 AL fields'!$D:$D,AE$1,'CMIP5 AL fields'!$A:$A,AE$2)*$P62)/1000</f>
        <v>39.813120480000066</v>
      </c>
      <c r="AF62" s="248">
        <f>(SUMIFS('CMIP5 AL fields'!$N:$N,'CMIP5 AL fields'!$D:$D,AF$1,'CMIP5 AL fields'!$A:$A,AF$2)*$P62)/1000</f>
        <v>0.10616832000000001</v>
      </c>
      <c r="AG62" s="248">
        <f>(SUMIFS('CMIP5 AL fields'!$N:$N,'CMIP5 AL fields'!$D:$D,AG$1,'CMIP5 AL fields'!$A:$A,AG$2)*$P62)/1000</f>
        <v>3.6097228799999974</v>
      </c>
      <c r="AH62" s="248">
        <f>(SUMIFS('CMIP5 AL fields'!$N:$N,'CMIP5 AL fields'!$D:$D,AH$1,'CMIP5 AL fields'!$A:$A,AH$2)*$P62)/1000</f>
        <v>2.6542079999999988</v>
      </c>
      <c r="AI62" s="248">
        <f>(SUMIFS('CMIP5 AL fields'!$N:$N,'CMIP5 AL fields'!$D:$D,AI$1,'CMIP5 AL fields'!$A:$A,AI$2)*$P62)/1000</f>
        <v>1.0616832000000003</v>
      </c>
      <c r="AJ62" s="248">
        <f>(SUMIFS('CMIP5 AL fields'!$N:$N,'CMIP5 AL fields'!$D:$D,AJ$1,'CMIP5 AL fields'!$A:$A,AJ$2)*$P62)/1000</f>
        <v>0.42467328000000004</v>
      </c>
      <c r="AK62" s="248">
        <f>(SUMIFS('CMIP5 AL fields'!$N:$N,'CMIP5 AL fields'!$D:$D,AK$1,'CMIP5 AL fields'!$A:$A,AK$2)*$P62)/1000</f>
        <v>0.74317823999999999</v>
      </c>
      <c r="AL62" s="248">
        <f>(SUMIFS('CMIP5 AL fields'!$N:$N,'CMIP5 AL fields'!$D:$D,AL$1,'CMIP5 AL fields'!$A:$A,AL$2)*$P62)/1000</f>
        <v>0</v>
      </c>
      <c r="AM62" s="248">
        <f>(SUMIFS('CMIP5 AL fields'!$N:$N,'CMIP5 AL fields'!$D:$D,AM$1,'CMIP5 AL fields'!$A:$A,AM$2)*$P62)/1000</f>
        <v>0</v>
      </c>
      <c r="AN62" s="248">
        <f>((SUMIFS('CMIP5 AL fields'!$N:$N,'CMIP5 AL fields'!$D:$D,AN$1&amp;"2d",'CMIP5 AL fields'!$A:$A,AN$2)*$R62)/1000)+((SUMIFS('CMIP5 AL fields'!$N:$N,'CMIP5 AL fields'!$D:$D,AN$1&amp;"3d",'CMIP5 AL fields'!$A:$A,AN$2)*$S62)/1000)</f>
        <v>0</v>
      </c>
      <c r="AO62" s="248">
        <f>((SUMIFS('CMIP5 AL fields'!$N:$N,'CMIP5 AL fields'!$D:$D,AO$1&amp;"2d",'CMIP5 AL fields'!$A:$A,AO$2)*$R62)/1000)+((SUMIFS('CMIP5 AL fields'!$N:$N,'CMIP5 AL fields'!$D:$D,AO$1&amp;"3d",'CMIP5 AL fields'!$A:$A,AO$2)*$S62)/1000)</f>
        <v>0</v>
      </c>
      <c r="AP62" s="248">
        <f>((SUMIFS('CMIP5 AL fields'!$N:$N,'CMIP5 AL fields'!$D:$D,AP$1&amp;"2d",'CMIP5 AL fields'!$A:$A,AP$2)*$R62)/1000)+((SUMIFS('CMIP5 AL fields'!$N:$N,'CMIP5 AL fields'!$D:$D,AP$1&amp;"3d",'CMIP5 AL fields'!$A:$A,AP$2)*$S62)/1000)</f>
        <v>0</v>
      </c>
      <c r="AQ62" s="248">
        <f>((SUMIFS('CMIP5 AL fields'!$N:$N,'CMIP5 AL fields'!$D:$D,AQ$1&amp;"_ALLt",'CMIP5 AL fields'!$A:$A,AQ$2)*$T62)/1000)+((SUMIFS('CMIP5 AL fields'!$N:$N,'CMIP5 AL fields'!$D:$D,AQ$1&amp;"_subt",'CMIP5 AL fields'!$A:$A,AQ$2)*$U62)/1000)</f>
        <v>22.605004800000003</v>
      </c>
      <c r="AR62" s="248">
        <f>((SUMIFS('CMIP5 AL fields'!$N:$N,'CMIP5 AL fields'!$D:$D,AR$1&amp;"2d",'CMIP5 AL fields'!$A:$A,AR$2)*$AA62)/1000)+((SUMIFS('CMIP5 AL fields'!$N:$N,'CMIP5 AL fields'!$D:$D,AR$1&amp;"3d",'CMIP5 AL fields'!$A:$A,AR$2)*$AB62)/1000)</f>
        <v>0</v>
      </c>
      <c r="AS62" s="248">
        <f>(SUMIFS('CMIP5 AL fields'!$N:$N,'CMIP5 AL fields'!$D:$D,AS$1,'CMIP5 AL fields'!$A:$A,AS$2)*$V62)/1000</f>
        <v>0</v>
      </c>
      <c r="AT62" s="248">
        <f>(SUMIFS('CMIP5 AL fields'!$N:$N,'CMIP5 AL fields'!$D:$D,AT$1,'CMIP5 AL fields'!$A:$A,AT$2)*$W62)/1000</f>
        <v>0</v>
      </c>
      <c r="AU62" s="248">
        <f>(SUMIFS('CMIP5 AL fields'!$N:$N,'CMIP5 AL fields'!$D:$D,AU$1,'CMIP5 AL fields'!$A:$A,AU$2)*$X62)/1000</f>
        <v>0</v>
      </c>
      <c r="AV62" s="248">
        <f>(SUMIFS('CMIP5 AL fields'!$N:$N,'CMIP5 AL fields'!$D:$D,AV$1,'CMIP5 AL fields'!$A:$A,AV$2)*AC62)/1000</f>
        <v>0</v>
      </c>
      <c r="AW62" s="248">
        <f>(SUMIFS('CMIP5 AL fields'!$N:$N,'CMIP5 AL fields'!$D:$D,AW$1,'CMIP5 AL fields'!$A:$A,AW$2)*AD62)/1000</f>
        <v>0</v>
      </c>
      <c r="AX62" s="248">
        <f>(SUMIFS('CMIP5 AL fields'!$N:$N,'CMIP5 AL fields'!$D:$D,AX$1,'CMIP5 AL fields'!$A:$A,AX$2)*AD62)/1000</f>
        <v>0</v>
      </c>
      <c r="AY62" s="248">
        <v>0</v>
      </c>
      <c r="AZ62" s="248">
        <f>(SUMIFS('CMIP5 OI fields'!$M:$M,'CMIP5 OI fields'!$D:$D,AZ$1,'CMIP5 OI fields'!$A:$A,AZ$2)*$P62)/1000</f>
        <v>32.617270080000004</v>
      </c>
      <c r="BA62" s="248">
        <f>(SUMIFS('CMIP5 OI fields'!$M:$M,'CMIP5 OI fields'!$D:$D,BA$1,'CMIP5 OI fields'!$A:$A,BA$2)*$P62)/1000</f>
        <v>22.7681352</v>
      </c>
      <c r="BB62" s="248">
        <f>(SUMIFS('CMIP5 OI fields'!$M:$M,'CMIP5 OI fields'!$D:$D,BB$1,'CMIP5 OI fields'!$A:$A,BB$2)*$P62)/1000</f>
        <v>12.885811199999996</v>
      </c>
      <c r="BC62" s="248">
        <f>(SUMIFS('CMIP5 OI fields'!$M:$M,'CMIP5 OI fields'!$D:$D,BC$1,'CMIP5 OI fields'!$A:$A,BC$2)*$P62)/1000</f>
        <v>1.2976127999999998</v>
      </c>
      <c r="BD62" s="248">
        <f>(SUMIFS('CMIP5 OI fields'!$M:$M,'CMIP5 OI fields'!$D:$D,BD$1,'CMIP5 OI fields'!$A:$A,BD$2)*$P62)/1000</f>
        <v>1.0616832000000003</v>
      </c>
      <c r="BE62" s="248">
        <f>(SUMIFS('CMIP5 OI fields'!$M:$M,'CMIP5 OI fields'!$D:$D,BE$1,'CMIP5 OI fields'!$A:$A,BE$2)*$P62)/1000</f>
        <v>0.11796480000000001</v>
      </c>
      <c r="BF62" s="248">
        <f>(SUMIFS('CMIP5 OI fields'!$M:$M,'CMIP5 OI fields'!$D:$D,BF$1,'CMIP5 OI fields'!$A:$A,BF$2)*$P62)/1000</f>
        <v>2.6542079999999997</v>
      </c>
      <c r="BG62" s="248">
        <f>(SUMIFS('CMIP5 OI fields'!$M:$M,'CMIP5 OI fields'!$D:$D,BG$1,'CMIP5 OI fields'!$A:$A,BG$2)*$P62)/1000</f>
        <v>2.0643839999999996</v>
      </c>
      <c r="BH62" s="248">
        <f>(SUMIFS('CMIP5 OI fields'!$M:$M,'CMIP5 OI fields'!$D:$D,BH$1,'CMIP5 OI fields'!$A:$A,BH$2)*$P62)/1000</f>
        <v>12.091392000000003</v>
      </c>
      <c r="BI62" s="248">
        <f>(SUMIFS('CMIP5 OI fields'!$M:$M,'CMIP5 OI fields'!$D:$D,BI$1,'CMIP5 OI fields'!$A:$A,BI$2)*$Q62)/1000</f>
        <v>0</v>
      </c>
      <c r="BJ62" s="246">
        <f t="shared" si="6"/>
        <v>103.65862224000007</v>
      </c>
      <c r="BK62" s="246">
        <f t="shared" si="6"/>
        <v>29.079252</v>
      </c>
      <c r="BL62" s="246">
        <f t="shared" si="6"/>
        <v>25.83834624</v>
      </c>
      <c r="BM62" s="246">
        <f t="shared" si="1"/>
        <v>132.73787424000008</v>
      </c>
      <c r="BN62" s="246">
        <f t="shared" si="2"/>
        <v>158.57622048000007</v>
      </c>
    </row>
    <row r="63" spans="1:66">
      <c r="A63" s="244" t="str">
        <f>'Experiment list - Runs'!A62</f>
        <v>DP</v>
      </c>
      <c r="B63" s="244" t="str">
        <f>'Experiment list - Runs'!B62</f>
        <v>tier1</v>
      </c>
      <c r="C63" s="244" t="str">
        <f>'Experiment list - Runs'!C62</f>
        <v>1.1-E</v>
      </c>
      <c r="D63" s="244">
        <f>'Experiment list - Runs'!D62</f>
        <v>52</v>
      </c>
      <c r="E63" s="245" t="str">
        <f>'Experiment list - Runs'!E62</f>
        <v>Add’l 10 year initialized hindcasts &amp; predictions</v>
      </c>
      <c r="F63" s="245" t="str">
        <f>'Experiment list - Runs'!F62</f>
        <v>decadal-XXXX</v>
      </c>
      <c r="G63" s="244" t="str">
        <f>'Experiment list - Runs'!H62</f>
        <v>CVWG/Tribbia</v>
      </c>
      <c r="H63" s="244" t="str">
        <f>'Experiment list - Runs'!I62</f>
        <v>0.5x1CN</v>
      </c>
      <c r="I63" s="244" t="str">
        <f>'Experiment list - Runs'!J62</f>
        <v>ORNL</v>
      </c>
      <c r="J63" s="244">
        <f>'Experiment list - Runs'!K62</f>
        <v>1975</v>
      </c>
      <c r="K63" s="244">
        <f>'Experiment list - Runs'!L62</f>
        <v>1985</v>
      </c>
      <c r="L63" s="244" t="str">
        <f>'Experiment list - Runs'!M62</f>
        <v>0.5</v>
      </c>
      <c r="M63" s="244">
        <f>'Experiment list - Runs'!N62</f>
        <v>1</v>
      </c>
      <c r="N63" s="246">
        <f>'Experiment list - Runs'!O62</f>
        <v>10</v>
      </c>
      <c r="O63" s="247">
        <f>'Experiment list - Runs'!P62</f>
        <v>61</v>
      </c>
      <c r="P63" s="248">
        <f t="shared" si="3"/>
        <v>10</v>
      </c>
      <c r="Q63" s="248">
        <v>0</v>
      </c>
      <c r="R63" s="248">
        <v>0</v>
      </c>
      <c r="S63" s="248">
        <v>0</v>
      </c>
      <c r="T63" s="248">
        <f t="shared" si="4"/>
        <v>10</v>
      </c>
      <c r="U63" s="248">
        <v>0</v>
      </c>
      <c r="V63" s="248">
        <v>0</v>
      </c>
      <c r="W63" s="248">
        <v>0</v>
      </c>
      <c r="X63" s="248">
        <v>0</v>
      </c>
      <c r="Y63" s="248">
        <v>0</v>
      </c>
      <c r="Z63" s="248">
        <v>0</v>
      </c>
      <c r="AA63" s="248">
        <v>0</v>
      </c>
      <c r="AB63" s="248">
        <v>0</v>
      </c>
      <c r="AC63" s="248">
        <v>0</v>
      </c>
      <c r="AD63" s="248">
        <v>0</v>
      </c>
      <c r="AE63" s="248">
        <f>(SUMIFS('CMIP5 AL fields'!$N:$N,'CMIP5 AL fields'!$D:$D,AE$1,'CMIP5 AL fields'!$A:$A,AE$2)*$P63)/1000</f>
        <v>39.813120480000066</v>
      </c>
      <c r="AF63" s="248">
        <f>(SUMIFS('CMIP5 AL fields'!$N:$N,'CMIP5 AL fields'!$D:$D,AF$1,'CMIP5 AL fields'!$A:$A,AF$2)*$P63)/1000</f>
        <v>0.10616832000000001</v>
      </c>
      <c r="AG63" s="248">
        <f>(SUMIFS('CMIP5 AL fields'!$N:$N,'CMIP5 AL fields'!$D:$D,AG$1,'CMIP5 AL fields'!$A:$A,AG$2)*$P63)/1000</f>
        <v>3.6097228799999974</v>
      </c>
      <c r="AH63" s="248">
        <f>(SUMIFS('CMIP5 AL fields'!$N:$N,'CMIP5 AL fields'!$D:$D,AH$1,'CMIP5 AL fields'!$A:$A,AH$2)*$P63)/1000</f>
        <v>2.6542079999999988</v>
      </c>
      <c r="AI63" s="248">
        <f>(SUMIFS('CMIP5 AL fields'!$N:$N,'CMIP5 AL fields'!$D:$D,AI$1,'CMIP5 AL fields'!$A:$A,AI$2)*$P63)/1000</f>
        <v>1.0616832000000003</v>
      </c>
      <c r="AJ63" s="248">
        <f>(SUMIFS('CMIP5 AL fields'!$N:$N,'CMIP5 AL fields'!$D:$D,AJ$1,'CMIP5 AL fields'!$A:$A,AJ$2)*$P63)/1000</f>
        <v>0.42467328000000004</v>
      </c>
      <c r="AK63" s="248">
        <f>(SUMIFS('CMIP5 AL fields'!$N:$N,'CMIP5 AL fields'!$D:$D,AK$1,'CMIP5 AL fields'!$A:$A,AK$2)*$P63)/1000</f>
        <v>0.74317823999999999</v>
      </c>
      <c r="AL63" s="248">
        <f>(SUMIFS('CMIP5 AL fields'!$N:$N,'CMIP5 AL fields'!$D:$D,AL$1,'CMIP5 AL fields'!$A:$A,AL$2)*$P63)/1000</f>
        <v>0</v>
      </c>
      <c r="AM63" s="248">
        <f>(SUMIFS('CMIP5 AL fields'!$N:$N,'CMIP5 AL fields'!$D:$D,AM$1,'CMIP5 AL fields'!$A:$A,AM$2)*$P63)/1000</f>
        <v>0</v>
      </c>
      <c r="AN63" s="248">
        <f>((SUMIFS('CMIP5 AL fields'!$N:$N,'CMIP5 AL fields'!$D:$D,AN$1&amp;"2d",'CMIP5 AL fields'!$A:$A,AN$2)*$R63)/1000)+((SUMIFS('CMIP5 AL fields'!$N:$N,'CMIP5 AL fields'!$D:$D,AN$1&amp;"3d",'CMIP5 AL fields'!$A:$A,AN$2)*$S63)/1000)</f>
        <v>0</v>
      </c>
      <c r="AO63" s="248">
        <f>((SUMIFS('CMIP5 AL fields'!$N:$N,'CMIP5 AL fields'!$D:$D,AO$1&amp;"2d",'CMIP5 AL fields'!$A:$A,AO$2)*$R63)/1000)+((SUMIFS('CMIP5 AL fields'!$N:$N,'CMIP5 AL fields'!$D:$D,AO$1&amp;"3d",'CMIP5 AL fields'!$A:$A,AO$2)*$S63)/1000)</f>
        <v>0</v>
      </c>
      <c r="AP63" s="248">
        <f>((SUMIFS('CMIP5 AL fields'!$N:$N,'CMIP5 AL fields'!$D:$D,AP$1&amp;"2d",'CMIP5 AL fields'!$A:$A,AP$2)*$R63)/1000)+((SUMIFS('CMIP5 AL fields'!$N:$N,'CMIP5 AL fields'!$D:$D,AP$1&amp;"3d",'CMIP5 AL fields'!$A:$A,AP$2)*$S63)/1000)</f>
        <v>0</v>
      </c>
      <c r="AQ63" s="248">
        <f>((SUMIFS('CMIP5 AL fields'!$N:$N,'CMIP5 AL fields'!$D:$D,AQ$1&amp;"_ALLt",'CMIP5 AL fields'!$A:$A,AQ$2)*$T63)/1000)+((SUMIFS('CMIP5 AL fields'!$N:$N,'CMIP5 AL fields'!$D:$D,AQ$1&amp;"_subt",'CMIP5 AL fields'!$A:$A,AQ$2)*$U63)/1000)</f>
        <v>22.605004800000003</v>
      </c>
      <c r="AR63" s="248">
        <f>((SUMIFS('CMIP5 AL fields'!$N:$N,'CMIP5 AL fields'!$D:$D,AR$1&amp;"2d",'CMIP5 AL fields'!$A:$A,AR$2)*$AA63)/1000)+((SUMIFS('CMIP5 AL fields'!$N:$N,'CMIP5 AL fields'!$D:$D,AR$1&amp;"3d",'CMIP5 AL fields'!$A:$A,AR$2)*$AB63)/1000)</f>
        <v>0</v>
      </c>
      <c r="AS63" s="248">
        <f>(SUMIFS('CMIP5 AL fields'!$N:$N,'CMIP5 AL fields'!$D:$D,AS$1,'CMIP5 AL fields'!$A:$A,AS$2)*$V63)/1000</f>
        <v>0</v>
      </c>
      <c r="AT63" s="248">
        <f>(SUMIFS('CMIP5 AL fields'!$N:$N,'CMIP5 AL fields'!$D:$D,AT$1,'CMIP5 AL fields'!$A:$A,AT$2)*$W63)/1000</f>
        <v>0</v>
      </c>
      <c r="AU63" s="248">
        <f>(SUMIFS('CMIP5 AL fields'!$N:$N,'CMIP5 AL fields'!$D:$D,AU$1,'CMIP5 AL fields'!$A:$A,AU$2)*$X63)/1000</f>
        <v>0</v>
      </c>
      <c r="AV63" s="248">
        <f>(SUMIFS('CMIP5 AL fields'!$N:$N,'CMIP5 AL fields'!$D:$D,AV$1,'CMIP5 AL fields'!$A:$A,AV$2)*AC63)/1000</f>
        <v>0</v>
      </c>
      <c r="AW63" s="248">
        <f>(SUMIFS('CMIP5 AL fields'!$N:$N,'CMIP5 AL fields'!$D:$D,AW$1,'CMIP5 AL fields'!$A:$A,AW$2)*AD63)/1000</f>
        <v>0</v>
      </c>
      <c r="AX63" s="248">
        <f>(SUMIFS('CMIP5 AL fields'!$N:$N,'CMIP5 AL fields'!$D:$D,AX$1,'CMIP5 AL fields'!$A:$A,AX$2)*AD63)/1000</f>
        <v>0</v>
      </c>
      <c r="AY63" s="248">
        <v>0</v>
      </c>
      <c r="AZ63" s="248">
        <f>(SUMIFS('CMIP5 OI fields'!$M:$M,'CMIP5 OI fields'!$D:$D,AZ$1,'CMIP5 OI fields'!$A:$A,AZ$2)*$P63)/1000</f>
        <v>32.617270080000004</v>
      </c>
      <c r="BA63" s="248">
        <f>(SUMIFS('CMIP5 OI fields'!$M:$M,'CMIP5 OI fields'!$D:$D,BA$1,'CMIP5 OI fields'!$A:$A,BA$2)*$P63)/1000</f>
        <v>22.7681352</v>
      </c>
      <c r="BB63" s="248">
        <f>(SUMIFS('CMIP5 OI fields'!$M:$M,'CMIP5 OI fields'!$D:$D,BB$1,'CMIP5 OI fields'!$A:$A,BB$2)*$P63)/1000</f>
        <v>12.885811199999996</v>
      </c>
      <c r="BC63" s="248">
        <f>(SUMIFS('CMIP5 OI fields'!$M:$M,'CMIP5 OI fields'!$D:$D,BC$1,'CMIP5 OI fields'!$A:$A,BC$2)*$P63)/1000</f>
        <v>1.2976127999999998</v>
      </c>
      <c r="BD63" s="248">
        <f>(SUMIFS('CMIP5 OI fields'!$M:$M,'CMIP5 OI fields'!$D:$D,BD$1,'CMIP5 OI fields'!$A:$A,BD$2)*$P63)/1000</f>
        <v>1.0616832000000003</v>
      </c>
      <c r="BE63" s="248">
        <f>(SUMIFS('CMIP5 OI fields'!$M:$M,'CMIP5 OI fields'!$D:$D,BE$1,'CMIP5 OI fields'!$A:$A,BE$2)*$P63)/1000</f>
        <v>0.11796480000000001</v>
      </c>
      <c r="BF63" s="248">
        <f>(SUMIFS('CMIP5 OI fields'!$M:$M,'CMIP5 OI fields'!$D:$D,BF$1,'CMIP5 OI fields'!$A:$A,BF$2)*$P63)/1000</f>
        <v>2.6542079999999997</v>
      </c>
      <c r="BG63" s="248">
        <f>(SUMIFS('CMIP5 OI fields'!$M:$M,'CMIP5 OI fields'!$D:$D,BG$1,'CMIP5 OI fields'!$A:$A,BG$2)*$P63)/1000</f>
        <v>2.0643839999999996</v>
      </c>
      <c r="BH63" s="248">
        <f>(SUMIFS('CMIP5 OI fields'!$M:$M,'CMIP5 OI fields'!$D:$D,BH$1,'CMIP5 OI fields'!$A:$A,BH$2)*$P63)/1000</f>
        <v>12.091392000000003</v>
      </c>
      <c r="BI63" s="248">
        <f>(SUMIFS('CMIP5 OI fields'!$M:$M,'CMIP5 OI fields'!$D:$D,BI$1,'CMIP5 OI fields'!$A:$A,BI$2)*$Q63)/1000</f>
        <v>0</v>
      </c>
      <c r="BJ63" s="246">
        <f t="shared" ref="BJ63:BL82" si="7">SUMIF($AE$2:$BI$2,BJ$2,$AE63:$BI63)</f>
        <v>103.65862224000007</v>
      </c>
      <c r="BK63" s="246">
        <f t="shared" si="7"/>
        <v>29.079252</v>
      </c>
      <c r="BL63" s="246">
        <f t="shared" si="7"/>
        <v>25.83834624</v>
      </c>
      <c r="BM63" s="246">
        <f t="shared" si="1"/>
        <v>132.73787424000008</v>
      </c>
      <c r="BN63" s="246">
        <f t="shared" si="2"/>
        <v>158.57622048000007</v>
      </c>
    </row>
    <row r="64" spans="1:66">
      <c r="A64" s="244" t="str">
        <f>'Experiment list - Runs'!A63</f>
        <v>DP</v>
      </c>
      <c r="B64" s="244" t="str">
        <f>'Experiment list - Runs'!B63</f>
        <v>tier1</v>
      </c>
      <c r="C64" s="244" t="str">
        <f>'Experiment list - Runs'!C63</f>
        <v>1.1-E</v>
      </c>
      <c r="D64" s="244">
        <f>'Experiment list - Runs'!D63</f>
        <v>53</v>
      </c>
      <c r="E64" s="245" t="str">
        <f>'Experiment list - Runs'!E63</f>
        <v>Add’l 10 year initialized hindcasts &amp; predictions</v>
      </c>
      <c r="F64" s="245" t="str">
        <f>'Experiment list - Runs'!F63</f>
        <v>decadal-XXXX</v>
      </c>
      <c r="G64" s="244" t="str">
        <f>'Experiment list - Runs'!H63</f>
        <v>CVWG/Tribbia</v>
      </c>
      <c r="H64" s="244" t="str">
        <f>'Experiment list - Runs'!I63</f>
        <v>0.5x1CN</v>
      </c>
      <c r="I64" s="244" t="str">
        <f>'Experiment list - Runs'!J63</f>
        <v>ORNL</v>
      </c>
      <c r="J64" s="244">
        <f>'Experiment list - Runs'!K63</f>
        <v>1975</v>
      </c>
      <c r="K64" s="244">
        <f>'Experiment list - Runs'!L63</f>
        <v>1985</v>
      </c>
      <c r="L64" s="244" t="str">
        <f>'Experiment list - Runs'!M63</f>
        <v>0.5</v>
      </c>
      <c r="M64" s="244">
        <f>'Experiment list - Runs'!N63</f>
        <v>1</v>
      </c>
      <c r="N64" s="246">
        <f>'Experiment list - Runs'!O63</f>
        <v>10</v>
      </c>
      <c r="O64" s="247">
        <f>'Experiment list - Runs'!P63</f>
        <v>62</v>
      </c>
      <c r="P64" s="248">
        <f t="shared" si="3"/>
        <v>10</v>
      </c>
      <c r="Q64" s="248">
        <v>0</v>
      </c>
      <c r="R64" s="248">
        <v>0</v>
      </c>
      <c r="S64" s="248">
        <v>0</v>
      </c>
      <c r="T64" s="248">
        <f t="shared" si="4"/>
        <v>10</v>
      </c>
      <c r="U64" s="248">
        <v>0</v>
      </c>
      <c r="V64" s="248">
        <v>0</v>
      </c>
      <c r="W64" s="248">
        <v>0</v>
      </c>
      <c r="X64" s="248">
        <v>0</v>
      </c>
      <c r="Y64" s="248">
        <v>0</v>
      </c>
      <c r="Z64" s="248">
        <v>0</v>
      </c>
      <c r="AA64" s="248">
        <v>0</v>
      </c>
      <c r="AB64" s="248">
        <v>0</v>
      </c>
      <c r="AC64" s="248">
        <v>0</v>
      </c>
      <c r="AD64" s="248">
        <v>0</v>
      </c>
      <c r="AE64" s="248">
        <f>(SUMIFS('CMIP5 AL fields'!$N:$N,'CMIP5 AL fields'!$D:$D,AE$1,'CMIP5 AL fields'!$A:$A,AE$2)*$P64)/1000</f>
        <v>39.813120480000066</v>
      </c>
      <c r="AF64" s="248">
        <f>(SUMIFS('CMIP5 AL fields'!$N:$N,'CMIP5 AL fields'!$D:$D,AF$1,'CMIP5 AL fields'!$A:$A,AF$2)*$P64)/1000</f>
        <v>0.10616832000000001</v>
      </c>
      <c r="AG64" s="248">
        <f>(SUMIFS('CMIP5 AL fields'!$N:$N,'CMIP5 AL fields'!$D:$D,AG$1,'CMIP5 AL fields'!$A:$A,AG$2)*$P64)/1000</f>
        <v>3.6097228799999974</v>
      </c>
      <c r="AH64" s="248">
        <f>(SUMIFS('CMIP5 AL fields'!$N:$N,'CMIP5 AL fields'!$D:$D,AH$1,'CMIP5 AL fields'!$A:$A,AH$2)*$P64)/1000</f>
        <v>2.6542079999999988</v>
      </c>
      <c r="AI64" s="248">
        <f>(SUMIFS('CMIP5 AL fields'!$N:$N,'CMIP5 AL fields'!$D:$D,AI$1,'CMIP5 AL fields'!$A:$A,AI$2)*$P64)/1000</f>
        <v>1.0616832000000003</v>
      </c>
      <c r="AJ64" s="248">
        <f>(SUMIFS('CMIP5 AL fields'!$N:$N,'CMIP5 AL fields'!$D:$D,AJ$1,'CMIP5 AL fields'!$A:$A,AJ$2)*$P64)/1000</f>
        <v>0.42467328000000004</v>
      </c>
      <c r="AK64" s="248">
        <f>(SUMIFS('CMIP5 AL fields'!$N:$N,'CMIP5 AL fields'!$D:$D,AK$1,'CMIP5 AL fields'!$A:$A,AK$2)*$P64)/1000</f>
        <v>0.74317823999999999</v>
      </c>
      <c r="AL64" s="248">
        <f>(SUMIFS('CMIP5 AL fields'!$N:$N,'CMIP5 AL fields'!$D:$D,AL$1,'CMIP5 AL fields'!$A:$A,AL$2)*$P64)/1000</f>
        <v>0</v>
      </c>
      <c r="AM64" s="248">
        <f>(SUMIFS('CMIP5 AL fields'!$N:$N,'CMIP5 AL fields'!$D:$D,AM$1,'CMIP5 AL fields'!$A:$A,AM$2)*$P64)/1000</f>
        <v>0</v>
      </c>
      <c r="AN64" s="248">
        <f>((SUMIFS('CMIP5 AL fields'!$N:$N,'CMIP5 AL fields'!$D:$D,AN$1&amp;"2d",'CMIP5 AL fields'!$A:$A,AN$2)*$R64)/1000)+((SUMIFS('CMIP5 AL fields'!$N:$N,'CMIP5 AL fields'!$D:$D,AN$1&amp;"3d",'CMIP5 AL fields'!$A:$A,AN$2)*$S64)/1000)</f>
        <v>0</v>
      </c>
      <c r="AO64" s="248">
        <f>((SUMIFS('CMIP5 AL fields'!$N:$N,'CMIP5 AL fields'!$D:$D,AO$1&amp;"2d",'CMIP5 AL fields'!$A:$A,AO$2)*$R64)/1000)+((SUMIFS('CMIP5 AL fields'!$N:$N,'CMIP5 AL fields'!$D:$D,AO$1&amp;"3d",'CMIP5 AL fields'!$A:$A,AO$2)*$S64)/1000)</f>
        <v>0</v>
      </c>
      <c r="AP64" s="248">
        <f>((SUMIFS('CMIP5 AL fields'!$N:$N,'CMIP5 AL fields'!$D:$D,AP$1&amp;"2d",'CMIP5 AL fields'!$A:$A,AP$2)*$R64)/1000)+((SUMIFS('CMIP5 AL fields'!$N:$N,'CMIP5 AL fields'!$D:$D,AP$1&amp;"3d",'CMIP5 AL fields'!$A:$A,AP$2)*$S64)/1000)</f>
        <v>0</v>
      </c>
      <c r="AQ64" s="248">
        <f>((SUMIFS('CMIP5 AL fields'!$N:$N,'CMIP5 AL fields'!$D:$D,AQ$1&amp;"_ALLt",'CMIP5 AL fields'!$A:$A,AQ$2)*$T64)/1000)+((SUMIFS('CMIP5 AL fields'!$N:$N,'CMIP5 AL fields'!$D:$D,AQ$1&amp;"_subt",'CMIP5 AL fields'!$A:$A,AQ$2)*$U64)/1000)</f>
        <v>22.605004800000003</v>
      </c>
      <c r="AR64" s="248">
        <f>((SUMIFS('CMIP5 AL fields'!$N:$N,'CMIP5 AL fields'!$D:$D,AR$1&amp;"2d",'CMIP5 AL fields'!$A:$A,AR$2)*$AA64)/1000)+((SUMIFS('CMIP5 AL fields'!$N:$N,'CMIP5 AL fields'!$D:$D,AR$1&amp;"3d",'CMIP5 AL fields'!$A:$A,AR$2)*$AB64)/1000)</f>
        <v>0</v>
      </c>
      <c r="AS64" s="248">
        <f>(SUMIFS('CMIP5 AL fields'!$N:$N,'CMIP5 AL fields'!$D:$D,AS$1,'CMIP5 AL fields'!$A:$A,AS$2)*$V64)/1000</f>
        <v>0</v>
      </c>
      <c r="AT64" s="248">
        <f>(SUMIFS('CMIP5 AL fields'!$N:$N,'CMIP5 AL fields'!$D:$D,AT$1,'CMIP5 AL fields'!$A:$A,AT$2)*$W64)/1000</f>
        <v>0</v>
      </c>
      <c r="AU64" s="248">
        <f>(SUMIFS('CMIP5 AL fields'!$N:$N,'CMIP5 AL fields'!$D:$D,AU$1,'CMIP5 AL fields'!$A:$A,AU$2)*$X64)/1000</f>
        <v>0</v>
      </c>
      <c r="AV64" s="248">
        <f>(SUMIFS('CMIP5 AL fields'!$N:$N,'CMIP5 AL fields'!$D:$D,AV$1,'CMIP5 AL fields'!$A:$A,AV$2)*AC64)/1000</f>
        <v>0</v>
      </c>
      <c r="AW64" s="248">
        <f>(SUMIFS('CMIP5 AL fields'!$N:$N,'CMIP5 AL fields'!$D:$D,AW$1,'CMIP5 AL fields'!$A:$A,AW$2)*AD64)/1000</f>
        <v>0</v>
      </c>
      <c r="AX64" s="248">
        <f>(SUMIFS('CMIP5 AL fields'!$N:$N,'CMIP5 AL fields'!$D:$D,AX$1,'CMIP5 AL fields'!$A:$A,AX$2)*AD64)/1000</f>
        <v>0</v>
      </c>
      <c r="AY64" s="248">
        <v>0</v>
      </c>
      <c r="AZ64" s="248">
        <f>(SUMIFS('CMIP5 OI fields'!$M:$M,'CMIP5 OI fields'!$D:$D,AZ$1,'CMIP5 OI fields'!$A:$A,AZ$2)*$P64)/1000</f>
        <v>32.617270080000004</v>
      </c>
      <c r="BA64" s="248">
        <f>(SUMIFS('CMIP5 OI fields'!$M:$M,'CMIP5 OI fields'!$D:$D,BA$1,'CMIP5 OI fields'!$A:$A,BA$2)*$P64)/1000</f>
        <v>22.7681352</v>
      </c>
      <c r="BB64" s="248">
        <f>(SUMIFS('CMIP5 OI fields'!$M:$M,'CMIP5 OI fields'!$D:$D,BB$1,'CMIP5 OI fields'!$A:$A,BB$2)*$P64)/1000</f>
        <v>12.885811199999996</v>
      </c>
      <c r="BC64" s="248">
        <f>(SUMIFS('CMIP5 OI fields'!$M:$M,'CMIP5 OI fields'!$D:$D,BC$1,'CMIP5 OI fields'!$A:$A,BC$2)*$P64)/1000</f>
        <v>1.2976127999999998</v>
      </c>
      <c r="BD64" s="248">
        <f>(SUMIFS('CMIP5 OI fields'!$M:$M,'CMIP5 OI fields'!$D:$D,BD$1,'CMIP5 OI fields'!$A:$A,BD$2)*$P64)/1000</f>
        <v>1.0616832000000003</v>
      </c>
      <c r="BE64" s="248">
        <f>(SUMIFS('CMIP5 OI fields'!$M:$M,'CMIP5 OI fields'!$D:$D,BE$1,'CMIP5 OI fields'!$A:$A,BE$2)*$P64)/1000</f>
        <v>0.11796480000000001</v>
      </c>
      <c r="BF64" s="248">
        <f>(SUMIFS('CMIP5 OI fields'!$M:$M,'CMIP5 OI fields'!$D:$D,BF$1,'CMIP5 OI fields'!$A:$A,BF$2)*$P64)/1000</f>
        <v>2.6542079999999997</v>
      </c>
      <c r="BG64" s="248">
        <f>(SUMIFS('CMIP5 OI fields'!$M:$M,'CMIP5 OI fields'!$D:$D,BG$1,'CMIP5 OI fields'!$A:$A,BG$2)*$P64)/1000</f>
        <v>2.0643839999999996</v>
      </c>
      <c r="BH64" s="248">
        <f>(SUMIFS('CMIP5 OI fields'!$M:$M,'CMIP5 OI fields'!$D:$D,BH$1,'CMIP5 OI fields'!$A:$A,BH$2)*$P64)/1000</f>
        <v>12.091392000000003</v>
      </c>
      <c r="BI64" s="248">
        <f>(SUMIFS('CMIP5 OI fields'!$M:$M,'CMIP5 OI fields'!$D:$D,BI$1,'CMIP5 OI fields'!$A:$A,BI$2)*$Q64)/1000</f>
        <v>0</v>
      </c>
      <c r="BJ64" s="246">
        <f t="shared" si="7"/>
        <v>103.65862224000007</v>
      </c>
      <c r="BK64" s="246">
        <f t="shared" si="7"/>
        <v>29.079252</v>
      </c>
      <c r="BL64" s="246">
        <f t="shared" si="7"/>
        <v>25.83834624</v>
      </c>
      <c r="BM64" s="246">
        <f t="shared" si="1"/>
        <v>132.73787424000008</v>
      </c>
      <c r="BN64" s="246">
        <f t="shared" si="2"/>
        <v>158.57622048000007</v>
      </c>
    </row>
    <row r="65" spans="1:66">
      <c r="A65" s="244" t="str">
        <f>'Experiment list - Runs'!A64</f>
        <v>DP</v>
      </c>
      <c r="B65" s="244" t="str">
        <f>'Experiment list - Runs'!B64</f>
        <v>tier1</v>
      </c>
      <c r="C65" s="244" t="str">
        <f>'Experiment list - Runs'!C64</f>
        <v>1.1-E</v>
      </c>
      <c r="D65" s="244">
        <f>'Experiment list - Runs'!D64</f>
        <v>54</v>
      </c>
      <c r="E65" s="245" t="str">
        <f>'Experiment list - Runs'!E64</f>
        <v>Add’l 10 year initialized hindcasts &amp; predictions</v>
      </c>
      <c r="F65" s="245" t="str">
        <f>'Experiment list - Runs'!F64</f>
        <v>decadal-XXXX</v>
      </c>
      <c r="G65" s="244" t="str">
        <f>'Experiment list - Runs'!H64</f>
        <v>CVWG/Tribbia</v>
      </c>
      <c r="H65" s="244" t="str">
        <f>'Experiment list - Runs'!I64</f>
        <v>0.5x1CN</v>
      </c>
      <c r="I65" s="244" t="str">
        <f>'Experiment list - Runs'!J64</f>
        <v>ORNL</v>
      </c>
      <c r="J65" s="244">
        <f>'Experiment list - Runs'!K64</f>
        <v>1975</v>
      </c>
      <c r="K65" s="244">
        <f>'Experiment list - Runs'!L64</f>
        <v>1985</v>
      </c>
      <c r="L65" s="244" t="str">
        <f>'Experiment list - Runs'!M64</f>
        <v>0.5</v>
      </c>
      <c r="M65" s="244">
        <f>'Experiment list - Runs'!N64</f>
        <v>1</v>
      </c>
      <c r="N65" s="246">
        <f>'Experiment list - Runs'!O64</f>
        <v>10</v>
      </c>
      <c r="O65" s="247">
        <f>'Experiment list - Runs'!P64</f>
        <v>63</v>
      </c>
      <c r="P65" s="248">
        <f t="shared" si="3"/>
        <v>10</v>
      </c>
      <c r="Q65" s="248">
        <v>0</v>
      </c>
      <c r="R65" s="248">
        <v>0</v>
      </c>
      <c r="S65" s="248">
        <v>0</v>
      </c>
      <c r="T65" s="248">
        <f t="shared" si="4"/>
        <v>10</v>
      </c>
      <c r="U65" s="248">
        <v>0</v>
      </c>
      <c r="V65" s="248">
        <v>0</v>
      </c>
      <c r="W65" s="248">
        <v>0</v>
      </c>
      <c r="X65" s="248">
        <v>0</v>
      </c>
      <c r="Y65" s="248">
        <v>0</v>
      </c>
      <c r="Z65" s="248">
        <v>0</v>
      </c>
      <c r="AA65" s="248">
        <v>0</v>
      </c>
      <c r="AB65" s="248">
        <v>0</v>
      </c>
      <c r="AC65" s="248">
        <v>0</v>
      </c>
      <c r="AD65" s="248">
        <v>0</v>
      </c>
      <c r="AE65" s="248">
        <f>(SUMIFS('CMIP5 AL fields'!$N:$N,'CMIP5 AL fields'!$D:$D,AE$1,'CMIP5 AL fields'!$A:$A,AE$2)*$P65)/1000</f>
        <v>39.813120480000066</v>
      </c>
      <c r="AF65" s="248">
        <f>(SUMIFS('CMIP5 AL fields'!$N:$N,'CMIP5 AL fields'!$D:$D,AF$1,'CMIP5 AL fields'!$A:$A,AF$2)*$P65)/1000</f>
        <v>0.10616832000000001</v>
      </c>
      <c r="AG65" s="248">
        <f>(SUMIFS('CMIP5 AL fields'!$N:$N,'CMIP5 AL fields'!$D:$D,AG$1,'CMIP5 AL fields'!$A:$A,AG$2)*$P65)/1000</f>
        <v>3.6097228799999974</v>
      </c>
      <c r="AH65" s="248">
        <f>(SUMIFS('CMIP5 AL fields'!$N:$N,'CMIP5 AL fields'!$D:$D,AH$1,'CMIP5 AL fields'!$A:$A,AH$2)*$P65)/1000</f>
        <v>2.6542079999999988</v>
      </c>
      <c r="AI65" s="248">
        <f>(SUMIFS('CMIP5 AL fields'!$N:$N,'CMIP5 AL fields'!$D:$D,AI$1,'CMIP5 AL fields'!$A:$A,AI$2)*$P65)/1000</f>
        <v>1.0616832000000003</v>
      </c>
      <c r="AJ65" s="248">
        <f>(SUMIFS('CMIP5 AL fields'!$N:$N,'CMIP5 AL fields'!$D:$D,AJ$1,'CMIP5 AL fields'!$A:$A,AJ$2)*$P65)/1000</f>
        <v>0.42467328000000004</v>
      </c>
      <c r="AK65" s="248">
        <f>(SUMIFS('CMIP5 AL fields'!$N:$N,'CMIP5 AL fields'!$D:$D,AK$1,'CMIP5 AL fields'!$A:$A,AK$2)*$P65)/1000</f>
        <v>0.74317823999999999</v>
      </c>
      <c r="AL65" s="248">
        <f>(SUMIFS('CMIP5 AL fields'!$N:$N,'CMIP5 AL fields'!$D:$D,AL$1,'CMIP5 AL fields'!$A:$A,AL$2)*$P65)/1000</f>
        <v>0</v>
      </c>
      <c r="AM65" s="248">
        <f>(SUMIFS('CMIP5 AL fields'!$N:$N,'CMIP5 AL fields'!$D:$D,AM$1,'CMIP5 AL fields'!$A:$A,AM$2)*$P65)/1000</f>
        <v>0</v>
      </c>
      <c r="AN65" s="248">
        <f>((SUMIFS('CMIP5 AL fields'!$N:$N,'CMIP5 AL fields'!$D:$D,AN$1&amp;"2d",'CMIP5 AL fields'!$A:$A,AN$2)*$R65)/1000)+((SUMIFS('CMIP5 AL fields'!$N:$N,'CMIP5 AL fields'!$D:$D,AN$1&amp;"3d",'CMIP5 AL fields'!$A:$A,AN$2)*$S65)/1000)</f>
        <v>0</v>
      </c>
      <c r="AO65" s="248">
        <f>((SUMIFS('CMIP5 AL fields'!$N:$N,'CMIP5 AL fields'!$D:$D,AO$1&amp;"2d",'CMIP5 AL fields'!$A:$A,AO$2)*$R65)/1000)+((SUMIFS('CMIP5 AL fields'!$N:$N,'CMIP5 AL fields'!$D:$D,AO$1&amp;"3d",'CMIP5 AL fields'!$A:$A,AO$2)*$S65)/1000)</f>
        <v>0</v>
      </c>
      <c r="AP65" s="248">
        <f>((SUMIFS('CMIP5 AL fields'!$N:$N,'CMIP5 AL fields'!$D:$D,AP$1&amp;"2d",'CMIP5 AL fields'!$A:$A,AP$2)*$R65)/1000)+((SUMIFS('CMIP5 AL fields'!$N:$N,'CMIP5 AL fields'!$D:$D,AP$1&amp;"3d",'CMIP5 AL fields'!$A:$A,AP$2)*$S65)/1000)</f>
        <v>0</v>
      </c>
      <c r="AQ65" s="248">
        <f>((SUMIFS('CMIP5 AL fields'!$N:$N,'CMIP5 AL fields'!$D:$D,AQ$1&amp;"_ALLt",'CMIP5 AL fields'!$A:$A,AQ$2)*$T65)/1000)+((SUMIFS('CMIP5 AL fields'!$N:$N,'CMIP5 AL fields'!$D:$D,AQ$1&amp;"_subt",'CMIP5 AL fields'!$A:$A,AQ$2)*$U65)/1000)</f>
        <v>22.605004800000003</v>
      </c>
      <c r="AR65" s="248">
        <f>((SUMIFS('CMIP5 AL fields'!$N:$N,'CMIP5 AL fields'!$D:$D,AR$1&amp;"2d",'CMIP5 AL fields'!$A:$A,AR$2)*$AA65)/1000)+((SUMIFS('CMIP5 AL fields'!$N:$N,'CMIP5 AL fields'!$D:$D,AR$1&amp;"3d",'CMIP5 AL fields'!$A:$A,AR$2)*$AB65)/1000)</f>
        <v>0</v>
      </c>
      <c r="AS65" s="248">
        <f>(SUMIFS('CMIP5 AL fields'!$N:$N,'CMIP5 AL fields'!$D:$D,AS$1,'CMIP5 AL fields'!$A:$A,AS$2)*$V65)/1000</f>
        <v>0</v>
      </c>
      <c r="AT65" s="248">
        <f>(SUMIFS('CMIP5 AL fields'!$N:$N,'CMIP5 AL fields'!$D:$D,AT$1,'CMIP5 AL fields'!$A:$A,AT$2)*$W65)/1000</f>
        <v>0</v>
      </c>
      <c r="AU65" s="248">
        <f>(SUMIFS('CMIP5 AL fields'!$N:$N,'CMIP5 AL fields'!$D:$D,AU$1,'CMIP5 AL fields'!$A:$A,AU$2)*$X65)/1000</f>
        <v>0</v>
      </c>
      <c r="AV65" s="248">
        <f>(SUMIFS('CMIP5 AL fields'!$N:$N,'CMIP5 AL fields'!$D:$D,AV$1,'CMIP5 AL fields'!$A:$A,AV$2)*AC65)/1000</f>
        <v>0</v>
      </c>
      <c r="AW65" s="248">
        <f>(SUMIFS('CMIP5 AL fields'!$N:$N,'CMIP5 AL fields'!$D:$D,AW$1,'CMIP5 AL fields'!$A:$A,AW$2)*AD65)/1000</f>
        <v>0</v>
      </c>
      <c r="AX65" s="248">
        <f>(SUMIFS('CMIP5 AL fields'!$N:$N,'CMIP5 AL fields'!$D:$D,AX$1,'CMIP5 AL fields'!$A:$A,AX$2)*AD65)/1000</f>
        <v>0</v>
      </c>
      <c r="AY65" s="248">
        <v>0</v>
      </c>
      <c r="AZ65" s="248">
        <f>(SUMIFS('CMIP5 OI fields'!$M:$M,'CMIP5 OI fields'!$D:$D,AZ$1,'CMIP5 OI fields'!$A:$A,AZ$2)*$P65)/1000</f>
        <v>32.617270080000004</v>
      </c>
      <c r="BA65" s="248">
        <f>(SUMIFS('CMIP5 OI fields'!$M:$M,'CMIP5 OI fields'!$D:$D,BA$1,'CMIP5 OI fields'!$A:$A,BA$2)*$P65)/1000</f>
        <v>22.7681352</v>
      </c>
      <c r="BB65" s="248">
        <f>(SUMIFS('CMIP5 OI fields'!$M:$M,'CMIP5 OI fields'!$D:$D,BB$1,'CMIP5 OI fields'!$A:$A,BB$2)*$P65)/1000</f>
        <v>12.885811199999996</v>
      </c>
      <c r="BC65" s="248">
        <f>(SUMIFS('CMIP5 OI fields'!$M:$M,'CMIP5 OI fields'!$D:$D,BC$1,'CMIP5 OI fields'!$A:$A,BC$2)*$P65)/1000</f>
        <v>1.2976127999999998</v>
      </c>
      <c r="BD65" s="248">
        <f>(SUMIFS('CMIP5 OI fields'!$M:$M,'CMIP5 OI fields'!$D:$D,BD$1,'CMIP5 OI fields'!$A:$A,BD$2)*$P65)/1000</f>
        <v>1.0616832000000003</v>
      </c>
      <c r="BE65" s="248">
        <f>(SUMIFS('CMIP5 OI fields'!$M:$M,'CMIP5 OI fields'!$D:$D,BE$1,'CMIP5 OI fields'!$A:$A,BE$2)*$P65)/1000</f>
        <v>0.11796480000000001</v>
      </c>
      <c r="BF65" s="248">
        <f>(SUMIFS('CMIP5 OI fields'!$M:$M,'CMIP5 OI fields'!$D:$D,BF$1,'CMIP5 OI fields'!$A:$A,BF$2)*$P65)/1000</f>
        <v>2.6542079999999997</v>
      </c>
      <c r="BG65" s="248">
        <f>(SUMIFS('CMIP5 OI fields'!$M:$M,'CMIP5 OI fields'!$D:$D,BG$1,'CMIP5 OI fields'!$A:$A,BG$2)*$P65)/1000</f>
        <v>2.0643839999999996</v>
      </c>
      <c r="BH65" s="248">
        <f>(SUMIFS('CMIP5 OI fields'!$M:$M,'CMIP5 OI fields'!$D:$D,BH$1,'CMIP5 OI fields'!$A:$A,BH$2)*$P65)/1000</f>
        <v>12.091392000000003</v>
      </c>
      <c r="BI65" s="248">
        <f>(SUMIFS('CMIP5 OI fields'!$M:$M,'CMIP5 OI fields'!$D:$D,BI$1,'CMIP5 OI fields'!$A:$A,BI$2)*$Q65)/1000</f>
        <v>0</v>
      </c>
      <c r="BJ65" s="246">
        <f t="shared" si="7"/>
        <v>103.65862224000007</v>
      </c>
      <c r="BK65" s="246">
        <f t="shared" si="7"/>
        <v>29.079252</v>
      </c>
      <c r="BL65" s="246">
        <f t="shared" si="7"/>
        <v>25.83834624</v>
      </c>
      <c r="BM65" s="246">
        <f t="shared" si="1"/>
        <v>132.73787424000008</v>
      </c>
      <c r="BN65" s="246">
        <f t="shared" si="2"/>
        <v>158.57622048000007</v>
      </c>
    </row>
    <row r="66" spans="1:66">
      <c r="A66" s="244" t="str">
        <f>'Experiment list - Runs'!A65</f>
        <v>DP</v>
      </c>
      <c r="B66" s="244" t="str">
        <f>'Experiment list - Runs'!B65</f>
        <v>tier1</v>
      </c>
      <c r="C66" s="244" t="str">
        <f>'Experiment list - Runs'!C65</f>
        <v>1.1-E</v>
      </c>
      <c r="D66" s="244">
        <f>'Experiment list - Runs'!D65</f>
        <v>55</v>
      </c>
      <c r="E66" s="245" t="str">
        <f>'Experiment list - Runs'!E65</f>
        <v>Add’l 10 year initialized hindcasts &amp; predictions</v>
      </c>
      <c r="F66" s="245" t="str">
        <f>'Experiment list - Runs'!F65</f>
        <v>decadal-XXXX</v>
      </c>
      <c r="G66" s="244" t="str">
        <f>'Experiment list - Runs'!H65</f>
        <v>CVWG/Tribbia</v>
      </c>
      <c r="H66" s="244" t="str">
        <f>'Experiment list - Runs'!I65</f>
        <v>0.5x1CN</v>
      </c>
      <c r="I66" s="244" t="str">
        <f>'Experiment list - Runs'!J65</f>
        <v>ORNL</v>
      </c>
      <c r="J66" s="244">
        <f>'Experiment list - Runs'!K65</f>
        <v>1975</v>
      </c>
      <c r="K66" s="244">
        <f>'Experiment list - Runs'!L65</f>
        <v>1985</v>
      </c>
      <c r="L66" s="244" t="str">
        <f>'Experiment list - Runs'!M65</f>
        <v>0.5</v>
      </c>
      <c r="M66" s="244">
        <f>'Experiment list - Runs'!N65</f>
        <v>1</v>
      </c>
      <c r="N66" s="246">
        <f>'Experiment list - Runs'!O65</f>
        <v>10</v>
      </c>
      <c r="O66" s="247">
        <f>'Experiment list - Runs'!P65</f>
        <v>64</v>
      </c>
      <c r="P66" s="248">
        <f t="shared" si="3"/>
        <v>10</v>
      </c>
      <c r="Q66" s="248">
        <v>0</v>
      </c>
      <c r="R66" s="248">
        <v>0</v>
      </c>
      <c r="S66" s="248">
        <v>0</v>
      </c>
      <c r="T66" s="248">
        <f t="shared" si="4"/>
        <v>10</v>
      </c>
      <c r="U66" s="248">
        <v>0</v>
      </c>
      <c r="V66" s="248">
        <v>0</v>
      </c>
      <c r="W66" s="248">
        <v>0</v>
      </c>
      <c r="X66" s="248">
        <v>0</v>
      </c>
      <c r="Y66" s="248">
        <v>0</v>
      </c>
      <c r="Z66" s="248">
        <v>0</v>
      </c>
      <c r="AA66" s="248">
        <v>0</v>
      </c>
      <c r="AB66" s="248">
        <v>0</v>
      </c>
      <c r="AC66" s="248">
        <v>0</v>
      </c>
      <c r="AD66" s="248">
        <v>0</v>
      </c>
      <c r="AE66" s="248">
        <f>(SUMIFS('CMIP5 AL fields'!$N:$N,'CMIP5 AL fields'!$D:$D,AE$1,'CMIP5 AL fields'!$A:$A,AE$2)*$P66)/1000</f>
        <v>39.813120480000066</v>
      </c>
      <c r="AF66" s="248">
        <f>(SUMIFS('CMIP5 AL fields'!$N:$N,'CMIP5 AL fields'!$D:$D,AF$1,'CMIP5 AL fields'!$A:$A,AF$2)*$P66)/1000</f>
        <v>0.10616832000000001</v>
      </c>
      <c r="AG66" s="248">
        <f>(SUMIFS('CMIP5 AL fields'!$N:$N,'CMIP5 AL fields'!$D:$D,AG$1,'CMIP5 AL fields'!$A:$A,AG$2)*$P66)/1000</f>
        <v>3.6097228799999974</v>
      </c>
      <c r="AH66" s="248">
        <f>(SUMIFS('CMIP5 AL fields'!$N:$N,'CMIP5 AL fields'!$D:$D,AH$1,'CMIP5 AL fields'!$A:$A,AH$2)*$P66)/1000</f>
        <v>2.6542079999999988</v>
      </c>
      <c r="AI66" s="248">
        <f>(SUMIFS('CMIP5 AL fields'!$N:$N,'CMIP5 AL fields'!$D:$D,AI$1,'CMIP5 AL fields'!$A:$A,AI$2)*$P66)/1000</f>
        <v>1.0616832000000003</v>
      </c>
      <c r="AJ66" s="248">
        <f>(SUMIFS('CMIP5 AL fields'!$N:$N,'CMIP5 AL fields'!$D:$D,AJ$1,'CMIP5 AL fields'!$A:$A,AJ$2)*$P66)/1000</f>
        <v>0.42467328000000004</v>
      </c>
      <c r="AK66" s="248">
        <f>(SUMIFS('CMIP5 AL fields'!$N:$N,'CMIP5 AL fields'!$D:$D,AK$1,'CMIP5 AL fields'!$A:$A,AK$2)*$P66)/1000</f>
        <v>0.74317823999999999</v>
      </c>
      <c r="AL66" s="248">
        <f>(SUMIFS('CMIP5 AL fields'!$N:$N,'CMIP5 AL fields'!$D:$D,AL$1,'CMIP5 AL fields'!$A:$A,AL$2)*$P66)/1000</f>
        <v>0</v>
      </c>
      <c r="AM66" s="248">
        <f>(SUMIFS('CMIP5 AL fields'!$N:$N,'CMIP5 AL fields'!$D:$D,AM$1,'CMIP5 AL fields'!$A:$A,AM$2)*$P66)/1000</f>
        <v>0</v>
      </c>
      <c r="AN66" s="248">
        <f>((SUMIFS('CMIP5 AL fields'!$N:$N,'CMIP5 AL fields'!$D:$D,AN$1&amp;"2d",'CMIP5 AL fields'!$A:$A,AN$2)*$R66)/1000)+((SUMIFS('CMIP5 AL fields'!$N:$N,'CMIP5 AL fields'!$D:$D,AN$1&amp;"3d",'CMIP5 AL fields'!$A:$A,AN$2)*$S66)/1000)</f>
        <v>0</v>
      </c>
      <c r="AO66" s="248">
        <f>((SUMIFS('CMIP5 AL fields'!$N:$N,'CMIP5 AL fields'!$D:$D,AO$1&amp;"2d",'CMIP5 AL fields'!$A:$A,AO$2)*$R66)/1000)+((SUMIFS('CMIP5 AL fields'!$N:$N,'CMIP5 AL fields'!$D:$D,AO$1&amp;"3d",'CMIP5 AL fields'!$A:$A,AO$2)*$S66)/1000)</f>
        <v>0</v>
      </c>
      <c r="AP66" s="248">
        <f>((SUMIFS('CMIP5 AL fields'!$N:$N,'CMIP5 AL fields'!$D:$D,AP$1&amp;"2d",'CMIP5 AL fields'!$A:$A,AP$2)*$R66)/1000)+((SUMIFS('CMIP5 AL fields'!$N:$N,'CMIP5 AL fields'!$D:$D,AP$1&amp;"3d",'CMIP5 AL fields'!$A:$A,AP$2)*$S66)/1000)</f>
        <v>0</v>
      </c>
      <c r="AQ66" s="248">
        <f>((SUMIFS('CMIP5 AL fields'!$N:$N,'CMIP5 AL fields'!$D:$D,AQ$1&amp;"_ALLt",'CMIP5 AL fields'!$A:$A,AQ$2)*$T66)/1000)+((SUMIFS('CMIP5 AL fields'!$N:$N,'CMIP5 AL fields'!$D:$D,AQ$1&amp;"_subt",'CMIP5 AL fields'!$A:$A,AQ$2)*$U66)/1000)</f>
        <v>22.605004800000003</v>
      </c>
      <c r="AR66" s="248">
        <f>((SUMIFS('CMIP5 AL fields'!$N:$N,'CMIP5 AL fields'!$D:$D,AR$1&amp;"2d",'CMIP5 AL fields'!$A:$A,AR$2)*$AA66)/1000)+((SUMIFS('CMIP5 AL fields'!$N:$N,'CMIP5 AL fields'!$D:$D,AR$1&amp;"3d",'CMIP5 AL fields'!$A:$A,AR$2)*$AB66)/1000)</f>
        <v>0</v>
      </c>
      <c r="AS66" s="248">
        <f>(SUMIFS('CMIP5 AL fields'!$N:$N,'CMIP5 AL fields'!$D:$D,AS$1,'CMIP5 AL fields'!$A:$A,AS$2)*$V66)/1000</f>
        <v>0</v>
      </c>
      <c r="AT66" s="248">
        <f>(SUMIFS('CMIP5 AL fields'!$N:$N,'CMIP5 AL fields'!$D:$D,AT$1,'CMIP5 AL fields'!$A:$A,AT$2)*$W66)/1000</f>
        <v>0</v>
      </c>
      <c r="AU66" s="248">
        <f>(SUMIFS('CMIP5 AL fields'!$N:$N,'CMIP5 AL fields'!$D:$D,AU$1,'CMIP5 AL fields'!$A:$A,AU$2)*$X66)/1000</f>
        <v>0</v>
      </c>
      <c r="AV66" s="248">
        <f>(SUMIFS('CMIP5 AL fields'!$N:$N,'CMIP5 AL fields'!$D:$D,AV$1,'CMIP5 AL fields'!$A:$A,AV$2)*AC66)/1000</f>
        <v>0</v>
      </c>
      <c r="AW66" s="248">
        <f>(SUMIFS('CMIP5 AL fields'!$N:$N,'CMIP5 AL fields'!$D:$D,AW$1,'CMIP5 AL fields'!$A:$A,AW$2)*AD66)/1000</f>
        <v>0</v>
      </c>
      <c r="AX66" s="248">
        <f>(SUMIFS('CMIP5 AL fields'!$N:$N,'CMIP5 AL fields'!$D:$D,AX$1,'CMIP5 AL fields'!$A:$A,AX$2)*AD66)/1000</f>
        <v>0</v>
      </c>
      <c r="AY66" s="248">
        <v>0</v>
      </c>
      <c r="AZ66" s="248">
        <f>(SUMIFS('CMIP5 OI fields'!$M:$M,'CMIP5 OI fields'!$D:$D,AZ$1,'CMIP5 OI fields'!$A:$A,AZ$2)*$P66)/1000</f>
        <v>32.617270080000004</v>
      </c>
      <c r="BA66" s="248">
        <f>(SUMIFS('CMIP5 OI fields'!$M:$M,'CMIP5 OI fields'!$D:$D,BA$1,'CMIP5 OI fields'!$A:$A,BA$2)*$P66)/1000</f>
        <v>22.7681352</v>
      </c>
      <c r="BB66" s="248">
        <f>(SUMIFS('CMIP5 OI fields'!$M:$M,'CMIP5 OI fields'!$D:$D,BB$1,'CMIP5 OI fields'!$A:$A,BB$2)*$P66)/1000</f>
        <v>12.885811199999996</v>
      </c>
      <c r="BC66" s="248">
        <f>(SUMIFS('CMIP5 OI fields'!$M:$M,'CMIP5 OI fields'!$D:$D,BC$1,'CMIP5 OI fields'!$A:$A,BC$2)*$P66)/1000</f>
        <v>1.2976127999999998</v>
      </c>
      <c r="BD66" s="248">
        <f>(SUMIFS('CMIP5 OI fields'!$M:$M,'CMIP5 OI fields'!$D:$D,BD$1,'CMIP5 OI fields'!$A:$A,BD$2)*$P66)/1000</f>
        <v>1.0616832000000003</v>
      </c>
      <c r="BE66" s="248">
        <f>(SUMIFS('CMIP5 OI fields'!$M:$M,'CMIP5 OI fields'!$D:$D,BE$1,'CMIP5 OI fields'!$A:$A,BE$2)*$P66)/1000</f>
        <v>0.11796480000000001</v>
      </c>
      <c r="BF66" s="248">
        <f>(SUMIFS('CMIP5 OI fields'!$M:$M,'CMIP5 OI fields'!$D:$D,BF$1,'CMIP5 OI fields'!$A:$A,BF$2)*$P66)/1000</f>
        <v>2.6542079999999997</v>
      </c>
      <c r="BG66" s="248">
        <f>(SUMIFS('CMIP5 OI fields'!$M:$M,'CMIP5 OI fields'!$D:$D,BG$1,'CMIP5 OI fields'!$A:$A,BG$2)*$P66)/1000</f>
        <v>2.0643839999999996</v>
      </c>
      <c r="BH66" s="248">
        <f>(SUMIFS('CMIP5 OI fields'!$M:$M,'CMIP5 OI fields'!$D:$D,BH$1,'CMIP5 OI fields'!$A:$A,BH$2)*$P66)/1000</f>
        <v>12.091392000000003</v>
      </c>
      <c r="BI66" s="248">
        <f>(SUMIFS('CMIP5 OI fields'!$M:$M,'CMIP5 OI fields'!$D:$D,BI$1,'CMIP5 OI fields'!$A:$A,BI$2)*$Q66)/1000</f>
        <v>0</v>
      </c>
      <c r="BJ66" s="246">
        <f t="shared" si="7"/>
        <v>103.65862224000007</v>
      </c>
      <c r="BK66" s="246">
        <f t="shared" si="7"/>
        <v>29.079252</v>
      </c>
      <c r="BL66" s="246">
        <f t="shared" si="7"/>
        <v>25.83834624</v>
      </c>
      <c r="BM66" s="246">
        <f t="shared" si="1"/>
        <v>132.73787424000008</v>
      </c>
      <c r="BN66" s="246">
        <f t="shared" si="2"/>
        <v>158.57622048000007</v>
      </c>
    </row>
    <row r="67" spans="1:66">
      <c r="A67" s="244" t="str">
        <f>'Experiment list - Runs'!A66</f>
        <v>DP</v>
      </c>
      <c r="B67" s="244" t="str">
        <f>'Experiment list - Runs'!B66</f>
        <v>tier1</v>
      </c>
      <c r="C67" s="244" t="str">
        <f>'Experiment list - Runs'!C66</f>
        <v>1.1-E</v>
      </c>
      <c r="D67" s="244">
        <f>'Experiment list - Runs'!D66</f>
        <v>56</v>
      </c>
      <c r="E67" s="245" t="str">
        <f>'Experiment list - Runs'!E66</f>
        <v>Add’l 10 year initialized hindcasts &amp; predictions</v>
      </c>
      <c r="F67" s="245" t="str">
        <f>'Experiment list - Runs'!F66</f>
        <v>decadal-XXXX</v>
      </c>
      <c r="G67" s="244" t="str">
        <f>'Experiment list - Runs'!H66</f>
        <v>CVWG/Tribbia</v>
      </c>
      <c r="H67" s="244" t="str">
        <f>'Experiment list - Runs'!I66</f>
        <v>0.5x1CN</v>
      </c>
      <c r="I67" s="244" t="str">
        <f>'Experiment list - Runs'!J66</f>
        <v>ORNL</v>
      </c>
      <c r="J67" s="244">
        <f>'Experiment list - Runs'!K66</f>
        <v>1975</v>
      </c>
      <c r="K67" s="244">
        <f>'Experiment list - Runs'!L66</f>
        <v>1985</v>
      </c>
      <c r="L67" s="244" t="str">
        <f>'Experiment list - Runs'!M66</f>
        <v>0.5</v>
      </c>
      <c r="M67" s="244">
        <f>'Experiment list - Runs'!N66</f>
        <v>1</v>
      </c>
      <c r="N67" s="246">
        <f>'Experiment list - Runs'!O66</f>
        <v>10</v>
      </c>
      <c r="O67" s="247">
        <f>'Experiment list - Runs'!P66</f>
        <v>65</v>
      </c>
      <c r="P67" s="248">
        <f t="shared" si="3"/>
        <v>10</v>
      </c>
      <c r="Q67" s="248">
        <v>0</v>
      </c>
      <c r="R67" s="248">
        <v>0</v>
      </c>
      <c r="S67" s="248">
        <v>0</v>
      </c>
      <c r="T67" s="248">
        <f t="shared" si="4"/>
        <v>10</v>
      </c>
      <c r="U67" s="248">
        <v>0</v>
      </c>
      <c r="V67" s="248">
        <v>0</v>
      </c>
      <c r="W67" s="248">
        <v>0</v>
      </c>
      <c r="X67" s="248">
        <v>0</v>
      </c>
      <c r="Y67" s="248">
        <v>0</v>
      </c>
      <c r="Z67" s="248">
        <v>0</v>
      </c>
      <c r="AA67" s="248">
        <v>0</v>
      </c>
      <c r="AB67" s="248">
        <v>0</v>
      </c>
      <c r="AC67" s="248">
        <v>0</v>
      </c>
      <c r="AD67" s="248">
        <v>0</v>
      </c>
      <c r="AE67" s="248">
        <f>(SUMIFS('CMIP5 AL fields'!$N:$N,'CMIP5 AL fields'!$D:$D,AE$1,'CMIP5 AL fields'!$A:$A,AE$2)*$P67)/1000</f>
        <v>39.813120480000066</v>
      </c>
      <c r="AF67" s="248">
        <f>(SUMIFS('CMIP5 AL fields'!$N:$N,'CMIP5 AL fields'!$D:$D,AF$1,'CMIP5 AL fields'!$A:$A,AF$2)*$P67)/1000</f>
        <v>0.10616832000000001</v>
      </c>
      <c r="AG67" s="248">
        <f>(SUMIFS('CMIP5 AL fields'!$N:$N,'CMIP5 AL fields'!$D:$D,AG$1,'CMIP5 AL fields'!$A:$A,AG$2)*$P67)/1000</f>
        <v>3.6097228799999974</v>
      </c>
      <c r="AH67" s="248">
        <f>(SUMIFS('CMIP5 AL fields'!$N:$N,'CMIP5 AL fields'!$D:$D,AH$1,'CMIP5 AL fields'!$A:$A,AH$2)*$P67)/1000</f>
        <v>2.6542079999999988</v>
      </c>
      <c r="AI67" s="248">
        <f>(SUMIFS('CMIP5 AL fields'!$N:$N,'CMIP5 AL fields'!$D:$D,AI$1,'CMIP5 AL fields'!$A:$A,AI$2)*$P67)/1000</f>
        <v>1.0616832000000003</v>
      </c>
      <c r="AJ67" s="248">
        <f>(SUMIFS('CMIP5 AL fields'!$N:$N,'CMIP5 AL fields'!$D:$D,AJ$1,'CMIP5 AL fields'!$A:$A,AJ$2)*$P67)/1000</f>
        <v>0.42467328000000004</v>
      </c>
      <c r="AK67" s="248">
        <f>(SUMIFS('CMIP5 AL fields'!$N:$N,'CMIP5 AL fields'!$D:$D,AK$1,'CMIP5 AL fields'!$A:$A,AK$2)*$P67)/1000</f>
        <v>0.74317823999999999</v>
      </c>
      <c r="AL67" s="248">
        <f>(SUMIFS('CMIP5 AL fields'!$N:$N,'CMIP5 AL fields'!$D:$D,AL$1,'CMIP5 AL fields'!$A:$A,AL$2)*$P67)/1000</f>
        <v>0</v>
      </c>
      <c r="AM67" s="248">
        <f>(SUMIFS('CMIP5 AL fields'!$N:$N,'CMIP5 AL fields'!$D:$D,AM$1,'CMIP5 AL fields'!$A:$A,AM$2)*$P67)/1000</f>
        <v>0</v>
      </c>
      <c r="AN67" s="248">
        <f>((SUMIFS('CMIP5 AL fields'!$N:$N,'CMIP5 AL fields'!$D:$D,AN$1&amp;"2d",'CMIP5 AL fields'!$A:$A,AN$2)*$R67)/1000)+((SUMIFS('CMIP5 AL fields'!$N:$N,'CMIP5 AL fields'!$D:$D,AN$1&amp;"3d",'CMIP5 AL fields'!$A:$A,AN$2)*$S67)/1000)</f>
        <v>0</v>
      </c>
      <c r="AO67" s="248">
        <f>((SUMIFS('CMIP5 AL fields'!$N:$N,'CMIP5 AL fields'!$D:$D,AO$1&amp;"2d",'CMIP5 AL fields'!$A:$A,AO$2)*$R67)/1000)+((SUMIFS('CMIP5 AL fields'!$N:$N,'CMIP5 AL fields'!$D:$D,AO$1&amp;"3d",'CMIP5 AL fields'!$A:$A,AO$2)*$S67)/1000)</f>
        <v>0</v>
      </c>
      <c r="AP67" s="248">
        <f>((SUMIFS('CMIP5 AL fields'!$N:$N,'CMIP5 AL fields'!$D:$D,AP$1&amp;"2d",'CMIP5 AL fields'!$A:$A,AP$2)*$R67)/1000)+((SUMIFS('CMIP5 AL fields'!$N:$N,'CMIP5 AL fields'!$D:$D,AP$1&amp;"3d",'CMIP5 AL fields'!$A:$A,AP$2)*$S67)/1000)</f>
        <v>0</v>
      </c>
      <c r="AQ67" s="248">
        <f>((SUMIFS('CMIP5 AL fields'!$N:$N,'CMIP5 AL fields'!$D:$D,AQ$1&amp;"_ALLt",'CMIP5 AL fields'!$A:$A,AQ$2)*$T67)/1000)+((SUMIFS('CMIP5 AL fields'!$N:$N,'CMIP5 AL fields'!$D:$D,AQ$1&amp;"_subt",'CMIP5 AL fields'!$A:$A,AQ$2)*$U67)/1000)</f>
        <v>22.605004800000003</v>
      </c>
      <c r="AR67" s="248">
        <f>((SUMIFS('CMIP5 AL fields'!$N:$N,'CMIP5 AL fields'!$D:$D,AR$1&amp;"2d",'CMIP5 AL fields'!$A:$A,AR$2)*$AA67)/1000)+((SUMIFS('CMIP5 AL fields'!$N:$N,'CMIP5 AL fields'!$D:$D,AR$1&amp;"3d",'CMIP5 AL fields'!$A:$A,AR$2)*$AB67)/1000)</f>
        <v>0</v>
      </c>
      <c r="AS67" s="248">
        <f>(SUMIFS('CMIP5 AL fields'!$N:$N,'CMIP5 AL fields'!$D:$D,AS$1,'CMIP5 AL fields'!$A:$A,AS$2)*$V67)/1000</f>
        <v>0</v>
      </c>
      <c r="AT67" s="248">
        <f>(SUMIFS('CMIP5 AL fields'!$N:$N,'CMIP5 AL fields'!$D:$D,AT$1,'CMIP5 AL fields'!$A:$A,AT$2)*$W67)/1000</f>
        <v>0</v>
      </c>
      <c r="AU67" s="248">
        <f>(SUMIFS('CMIP5 AL fields'!$N:$N,'CMIP5 AL fields'!$D:$D,AU$1,'CMIP5 AL fields'!$A:$A,AU$2)*$X67)/1000</f>
        <v>0</v>
      </c>
      <c r="AV67" s="248">
        <f>(SUMIFS('CMIP5 AL fields'!$N:$N,'CMIP5 AL fields'!$D:$D,AV$1,'CMIP5 AL fields'!$A:$A,AV$2)*AC67)/1000</f>
        <v>0</v>
      </c>
      <c r="AW67" s="248">
        <f>(SUMIFS('CMIP5 AL fields'!$N:$N,'CMIP5 AL fields'!$D:$D,AW$1,'CMIP5 AL fields'!$A:$A,AW$2)*AD67)/1000</f>
        <v>0</v>
      </c>
      <c r="AX67" s="248">
        <f>(SUMIFS('CMIP5 AL fields'!$N:$N,'CMIP5 AL fields'!$D:$D,AX$1,'CMIP5 AL fields'!$A:$A,AX$2)*AD67)/1000</f>
        <v>0</v>
      </c>
      <c r="AY67" s="248">
        <v>0</v>
      </c>
      <c r="AZ67" s="248">
        <f>(SUMIFS('CMIP5 OI fields'!$M:$M,'CMIP5 OI fields'!$D:$D,AZ$1,'CMIP5 OI fields'!$A:$A,AZ$2)*$P67)/1000</f>
        <v>32.617270080000004</v>
      </c>
      <c r="BA67" s="248">
        <f>(SUMIFS('CMIP5 OI fields'!$M:$M,'CMIP5 OI fields'!$D:$D,BA$1,'CMIP5 OI fields'!$A:$A,BA$2)*$P67)/1000</f>
        <v>22.7681352</v>
      </c>
      <c r="BB67" s="248">
        <f>(SUMIFS('CMIP5 OI fields'!$M:$M,'CMIP5 OI fields'!$D:$D,BB$1,'CMIP5 OI fields'!$A:$A,BB$2)*$P67)/1000</f>
        <v>12.885811199999996</v>
      </c>
      <c r="BC67" s="248">
        <f>(SUMIFS('CMIP5 OI fields'!$M:$M,'CMIP5 OI fields'!$D:$D,BC$1,'CMIP5 OI fields'!$A:$A,BC$2)*$P67)/1000</f>
        <v>1.2976127999999998</v>
      </c>
      <c r="BD67" s="248">
        <f>(SUMIFS('CMIP5 OI fields'!$M:$M,'CMIP5 OI fields'!$D:$D,BD$1,'CMIP5 OI fields'!$A:$A,BD$2)*$P67)/1000</f>
        <v>1.0616832000000003</v>
      </c>
      <c r="BE67" s="248">
        <f>(SUMIFS('CMIP5 OI fields'!$M:$M,'CMIP5 OI fields'!$D:$D,BE$1,'CMIP5 OI fields'!$A:$A,BE$2)*$P67)/1000</f>
        <v>0.11796480000000001</v>
      </c>
      <c r="BF67" s="248">
        <f>(SUMIFS('CMIP5 OI fields'!$M:$M,'CMIP5 OI fields'!$D:$D,BF$1,'CMIP5 OI fields'!$A:$A,BF$2)*$P67)/1000</f>
        <v>2.6542079999999997</v>
      </c>
      <c r="BG67" s="248">
        <f>(SUMIFS('CMIP5 OI fields'!$M:$M,'CMIP5 OI fields'!$D:$D,BG$1,'CMIP5 OI fields'!$A:$A,BG$2)*$P67)/1000</f>
        <v>2.0643839999999996</v>
      </c>
      <c r="BH67" s="248">
        <f>(SUMIFS('CMIP5 OI fields'!$M:$M,'CMIP5 OI fields'!$D:$D,BH$1,'CMIP5 OI fields'!$A:$A,BH$2)*$P67)/1000</f>
        <v>12.091392000000003</v>
      </c>
      <c r="BI67" s="248">
        <f>(SUMIFS('CMIP5 OI fields'!$M:$M,'CMIP5 OI fields'!$D:$D,BI$1,'CMIP5 OI fields'!$A:$A,BI$2)*$Q67)/1000</f>
        <v>0</v>
      </c>
      <c r="BJ67" s="246">
        <f t="shared" si="7"/>
        <v>103.65862224000007</v>
      </c>
      <c r="BK67" s="246">
        <f t="shared" si="7"/>
        <v>29.079252</v>
      </c>
      <c r="BL67" s="246">
        <f t="shared" si="7"/>
        <v>25.83834624</v>
      </c>
      <c r="BM67" s="246">
        <f t="shared" ref="BM67:BM130" si="8">SUM(BJ67:BK67)</f>
        <v>132.73787424000008</v>
      </c>
      <c r="BN67" s="246">
        <f t="shared" ref="BN67:BN130" si="9">SUM(BJ67:BL67)</f>
        <v>158.57622048000007</v>
      </c>
    </row>
    <row r="68" spans="1:66">
      <c r="A68" s="244" t="str">
        <f>'Experiment list - Runs'!A67</f>
        <v>DP</v>
      </c>
      <c r="B68" s="244" t="str">
        <f>'Experiment list - Runs'!B67</f>
        <v>tier1</v>
      </c>
      <c r="C68" s="244" t="str">
        <f>'Experiment list - Runs'!C67</f>
        <v>1.1-E</v>
      </c>
      <c r="D68" s="244">
        <f>'Experiment list - Runs'!D67</f>
        <v>57</v>
      </c>
      <c r="E68" s="245" t="str">
        <f>'Experiment list - Runs'!E67</f>
        <v>Add’l 10 year initialized hindcasts &amp; predictions</v>
      </c>
      <c r="F68" s="245" t="str">
        <f>'Experiment list - Runs'!F67</f>
        <v>decadal-XXXX</v>
      </c>
      <c r="G68" s="244" t="str">
        <f>'Experiment list - Runs'!H67</f>
        <v>CVWG/Tribbia</v>
      </c>
      <c r="H68" s="244" t="str">
        <f>'Experiment list - Runs'!I67</f>
        <v>0.5x1CN</v>
      </c>
      <c r="I68" s="244" t="str">
        <f>'Experiment list - Runs'!J67</f>
        <v>ORNL</v>
      </c>
      <c r="J68" s="244">
        <f>'Experiment list - Runs'!K67</f>
        <v>1975</v>
      </c>
      <c r="K68" s="244">
        <f>'Experiment list - Runs'!L67</f>
        <v>1985</v>
      </c>
      <c r="L68" s="244" t="str">
        <f>'Experiment list - Runs'!M67</f>
        <v>0.5</v>
      </c>
      <c r="M68" s="244">
        <f>'Experiment list - Runs'!N67</f>
        <v>1</v>
      </c>
      <c r="N68" s="246">
        <f>'Experiment list - Runs'!O67</f>
        <v>10</v>
      </c>
      <c r="O68" s="247">
        <f>'Experiment list - Runs'!P67</f>
        <v>66</v>
      </c>
      <c r="P68" s="248">
        <f t="shared" ref="P68:P131" si="10">$N68</f>
        <v>10</v>
      </c>
      <c r="Q68" s="248">
        <v>0</v>
      </c>
      <c r="R68" s="248">
        <v>0</v>
      </c>
      <c r="S68" s="248">
        <v>0</v>
      </c>
      <c r="T68" s="248">
        <f t="shared" ref="T68:T131" si="11">$N68</f>
        <v>10</v>
      </c>
      <c r="U68" s="248">
        <v>0</v>
      </c>
      <c r="V68" s="248">
        <v>0</v>
      </c>
      <c r="W68" s="248">
        <v>0</v>
      </c>
      <c r="X68" s="248">
        <v>0</v>
      </c>
      <c r="Y68" s="248">
        <v>0</v>
      </c>
      <c r="Z68" s="248">
        <v>0</v>
      </c>
      <c r="AA68" s="248">
        <v>0</v>
      </c>
      <c r="AB68" s="248">
        <v>0</v>
      </c>
      <c r="AC68" s="248">
        <v>0</v>
      </c>
      <c r="AD68" s="248">
        <v>0</v>
      </c>
      <c r="AE68" s="248">
        <f>(SUMIFS('CMIP5 AL fields'!$N:$N,'CMIP5 AL fields'!$D:$D,AE$1,'CMIP5 AL fields'!$A:$A,AE$2)*$P68)/1000</f>
        <v>39.813120480000066</v>
      </c>
      <c r="AF68" s="248">
        <f>(SUMIFS('CMIP5 AL fields'!$N:$N,'CMIP5 AL fields'!$D:$D,AF$1,'CMIP5 AL fields'!$A:$A,AF$2)*$P68)/1000</f>
        <v>0.10616832000000001</v>
      </c>
      <c r="AG68" s="248">
        <f>(SUMIFS('CMIP5 AL fields'!$N:$N,'CMIP5 AL fields'!$D:$D,AG$1,'CMIP5 AL fields'!$A:$A,AG$2)*$P68)/1000</f>
        <v>3.6097228799999974</v>
      </c>
      <c r="AH68" s="248">
        <f>(SUMIFS('CMIP5 AL fields'!$N:$N,'CMIP5 AL fields'!$D:$D,AH$1,'CMIP5 AL fields'!$A:$A,AH$2)*$P68)/1000</f>
        <v>2.6542079999999988</v>
      </c>
      <c r="AI68" s="248">
        <f>(SUMIFS('CMIP5 AL fields'!$N:$N,'CMIP5 AL fields'!$D:$D,AI$1,'CMIP5 AL fields'!$A:$A,AI$2)*$P68)/1000</f>
        <v>1.0616832000000003</v>
      </c>
      <c r="AJ68" s="248">
        <f>(SUMIFS('CMIP5 AL fields'!$N:$N,'CMIP5 AL fields'!$D:$D,AJ$1,'CMIP5 AL fields'!$A:$A,AJ$2)*$P68)/1000</f>
        <v>0.42467328000000004</v>
      </c>
      <c r="AK68" s="248">
        <f>(SUMIFS('CMIP5 AL fields'!$N:$N,'CMIP5 AL fields'!$D:$D,AK$1,'CMIP5 AL fields'!$A:$A,AK$2)*$P68)/1000</f>
        <v>0.74317823999999999</v>
      </c>
      <c r="AL68" s="248">
        <f>(SUMIFS('CMIP5 AL fields'!$N:$N,'CMIP5 AL fields'!$D:$D,AL$1,'CMIP5 AL fields'!$A:$A,AL$2)*$P68)/1000</f>
        <v>0</v>
      </c>
      <c r="AM68" s="248">
        <f>(SUMIFS('CMIP5 AL fields'!$N:$N,'CMIP5 AL fields'!$D:$D,AM$1,'CMIP5 AL fields'!$A:$A,AM$2)*$P68)/1000</f>
        <v>0</v>
      </c>
      <c r="AN68" s="248">
        <f>((SUMIFS('CMIP5 AL fields'!$N:$N,'CMIP5 AL fields'!$D:$D,AN$1&amp;"2d",'CMIP5 AL fields'!$A:$A,AN$2)*$R68)/1000)+((SUMIFS('CMIP5 AL fields'!$N:$N,'CMIP5 AL fields'!$D:$D,AN$1&amp;"3d",'CMIP5 AL fields'!$A:$A,AN$2)*$S68)/1000)</f>
        <v>0</v>
      </c>
      <c r="AO68" s="248">
        <f>((SUMIFS('CMIP5 AL fields'!$N:$N,'CMIP5 AL fields'!$D:$D,AO$1&amp;"2d",'CMIP5 AL fields'!$A:$A,AO$2)*$R68)/1000)+((SUMIFS('CMIP5 AL fields'!$N:$N,'CMIP5 AL fields'!$D:$D,AO$1&amp;"3d",'CMIP5 AL fields'!$A:$A,AO$2)*$S68)/1000)</f>
        <v>0</v>
      </c>
      <c r="AP68" s="248">
        <f>((SUMIFS('CMIP5 AL fields'!$N:$N,'CMIP5 AL fields'!$D:$D,AP$1&amp;"2d",'CMIP5 AL fields'!$A:$A,AP$2)*$R68)/1000)+((SUMIFS('CMIP5 AL fields'!$N:$N,'CMIP5 AL fields'!$D:$D,AP$1&amp;"3d",'CMIP5 AL fields'!$A:$A,AP$2)*$S68)/1000)</f>
        <v>0</v>
      </c>
      <c r="AQ68" s="248">
        <f>((SUMIFS('CMIP5 AL fields'!$N:$N,'CMIP5 AL fields'!$D:$D,AQ$1&amp;"_ALLt",'CMIP5 AL fields'!$A:$A,AQ$2)*$T68)/1000)+((SUMIFS('CMIP5 AL fields'!$N:$N,'CMIP5 AL fields'!$D:$D,AQ$1&amp;"_subt",'CMIP5 AL fields'!$A:$A,AQ$2)*$U68)/1000)</f>
        <v>22.605004800000003</v>
      </c>
      <c r="AR68" s="248">
        <f>((SUMIFS('CMIP5 AL fields'!$N:$N,'CMIP5 AL fields'!$D:$D,AR$1&amp;"2d",'CMIP5 AL fields'!$A:$A,AR$2)*$AA68)/1000)+((SUMIFS('CMIP5 AL fields'!$N:$N,'CMIP5 AL fields'!$D:$D,AR$1&amp;"3d",'CMIP5 AL fields'!$A:$A,AR$2)*$AB68)/1000)</f>
        <v>0</v>
      </c>
      <c r="AS68" s="248">
        <f>(SUMIFS('CMIP5 AL fields'!$N:$N,'CMIP5 AL fields'!$D:$D,AS$1,'CMIP5 AL fields'!$A:$A,AS$2)*$V68)/1000</f>
        <v>0</v>
      </c>
      <c r="AT68" s="248">
        <f>(SUMIFS('CMIP5 AL fields'!$N:$N,'CMIP5 AL fields'!$D:$D,AT$1,'CMIP5 AL fields'!$A:$A,AT$2)*$W68)/1000</f>
        <v>0</v>
      </c>
      <c r="AU68" s="248">
        <f>(SUMIFS('CMIP5 AL fields'!$N:$N,'CMIP5 AL fields'!$D:$D,AU$1,'CMIP5 AL fields'!$A:$A,AU$2)*$X68)/1000</f>
        <v>0</v>
      </c>
      <c r="AV68" s="248">
        <f>(SUMIFS('CMIP5 AL fields'!$N:$N,'CMIP5 AL fields'!$D:$D,AV$1,'CMIP5 AL fields'!$A:$A,AV$2)*AC68)/1000</f>
        <v>0</v>
      </c>
      <c r="AW68" s="248">
        <f>(SUMIFS('CMIP5 AL fields'!$N:$N,'CMIP5 AL fields'!$D:$D,AW$1,'CMIP5 AL fields'!$A:$A,AW$2)*AD68)/1000</f>
        <v>0</v>
      </c>
      <c r="AX68" s="248">
        <f>(SUMIFS('CMIP5 AL fields'!$N:$N,'CMIP5 AL fields'!$D:$D,AX$1,'CMIP5 AL fields'!$A:$A,AX$2)*AD68)/1000</f>
        <v>0</v>
      </c>
      <c r="AY68" s="248">
        <v>0</v>
      </c>
      <c r="AZ68" s="248">
        <f>(SUMIFS('CMIP5 OI fields'!$M:$M,'CMIP5 OI fields'!$D:$D,AZ$1,'CMIP5 OI fields'!$A:$A,AZ$2)*$P68)/1000</f>
        <v>32.617270080000004</v>
      </c>
      <c r="BA68" s="248">
        <f>(SUMIFS('CMIP5 OI fields'!$M:$M,'CMIP5 OI fields'!$D:$D,BA$1,'CMIP5 OI fields'!$A:$A,BA$2)*$P68)/1000</f>
        <v>22.7681352</v>
      </c>
      <c r="BB68" s="248">
        <f>(SUMIFS('CMIP5 OI fields'!$M:$M,'CMIP5 OI fields'!$D:$D,BB$1,'CMIP5 OI fields'!$A:$A,BB$2)*$P68)/1000</f>
        <v>12.885811199999996</v>
      </c>
      <c r="BC68" s="248">
        <f>(SUMIFS('CMIP5 OI fields'!$M:$M,'CMIP5 OI fields'!$D:$D,BC$1,'CMIP5 OI fields'!$A:$A,BC$2)*$P68)/1000</f>
        <v>1.2976127999999998</v>
      </c>
      <c r="BD68" s="248">
        <f>(SUMIFS('CMIP5 OI fields'!$M:$M,'CMIP5 OI fields'!$D:$D,BD$1,'CMIP5 OI fields'!$A:$A,BD$2)*$P68)/1000</f>
        <v>1.0616832000000003</v>
      </c>
      <c r="BE68" s="248">
        <f>(SUMIFS('CMIP5 OI fields'!$M:$M,'CMIP5 OI fields'!$D:$D,BE$1,'CMIP5 OI fields'!$A:$A,BE$2)*$P68)/1000</f>
        <v>0.11796480000000001</v>
      </c>
      <c r="BF68" s="248">
        <f>(SUMIFS('CMIP5 OI fields'!$M:$M,'CMIP5 OI fields'!$D:$D,BF$1,'CMIP5 OI fields'!$A:$A,BF$2)*$P68)/1000</f>
        <v>2.6542079999999997</v>
      </c>
      <c r="BG68" s="248">
        <f>(SUMIFS('CMIP5 OI fields'!$M:$M,'CMIP5 OI fields'!$D:$D,BG$1,'CMIP5 OI fields'!$A:$A,BG$2)*$P68)/1000</f>
        <v>2.0643839999999996</v>
      </c>
      <c r="BH68" s="248">
        <f>(SUMIFS('CMIP5 OI fields'!$M:$M,'CMIP5 OI fields'!$D:$D,BH$1,'CMIP5 OI fields'!$A:$A,BH$2)*$P68)/1000</f>
        <v>12.091392000000003</v>
      </c>
      <c r="BI68" s="248">
        <f>(SUMIFS('CMIP5 OI fields'!$M:$M,'CMIP5 OI fields'!$D:$D,BI$1,'CMIP5 OI fields'!$A:$A,BI$2)*$Q68)/1000</f>
        <v>0</v>
      </c>
      <c r="BJ68" s="246">
        <f t="shared" si="7"/>
        <v>103.65862224000007</v>
      </c>
      <c r="BK68" s="246">
        <f t="shared" si="7"/>
        <v>29.079252</v>
      </c>
      <c r="BL68" s="246">
        <f t="shared" si="7"/>
        <v>25.83834624</v>
      </c>
      <c r="BM68" s="246">
        <f t="shared" si="8"/>
        <v>132.73787424000008</v>
      </c>
      <c r="BN68" s="246">
        <f t="shared" si="9"/>
        <v>158.57622048000007</v>
      </c>
    </row>
    <row r="69" spans="1:66">
      <c r="A69" s="244" t="str">
        <f>'Experiment list - Runs'!A68</f>
        <v>DP</v>
      </c>
      <c r="B69" s="244" t="str">
        <f>'Experiment list - Runs'!B68</f>
        <v>tier1</v>
      </c>
      <c r="C69" s="244" t="str">
        <f>'Experiment list - Runs'!C68</f>
        <v>1.1-E</v>
      </c>
      <c r="D69" s="244">
        <f>'Experiment list - Runs'!D68</f>
        <v>58</v>
      </c>
      <c r="E69" s="245" t="str">
        <f>'Experiment list - Runs'!E68</f>
        <v>Add’l 10 year initialized hindcasts &amp; predictions</v>
      </c>
      <c r="F69" s="245" t="str">
        <f>'Experiment list - Runs'!F68</f>
        <v>decadal-XXXX</v>
      </c>
      <c r="G69" s="244" t="str">
        <f>'Experiment list - Runs'!H68</f>
        <v>CVWG/Tribbia</v>
      </c>
      <c r="H69" s="244" t="str">
        <f>'Experiment list - Runs'!I68</f>
        <v>0.5x1CN</v>
      </c>
      <c r="I69" s="244" t="str">
        <f>'Experiment list - Runs'!J68</f>
        <v>ORNL</v>
      </c>
      <c r="J69" s="244">
        <f>'Experiment list - Runs'!K68</f>
        <v>1975</v>
      </c>
      <c r="K69" s="244">
        <f>'Experiment list - Runs'!L68</f>
        <v>1985</v>
      </c>
      <c r="L69" s="244" t="str">
        <f>'Experiment list - Runs'!M68</f>
        <v>0.5</v>
      </c>
      <c r="M69" s="244">
        <f>'Experiment list - Runs'!N68</f>
        <v>1</v>
      </c>
      <c r="N69" s="246">
        <f>'Experiment list - Runs'!O68</f>
        <v>10</v>
      </c>
      <c r="O69" s="247">
        <f>'Experiment list - Runs'!P68</f>
        <v>67</v>
      </c>
      <c r="P69" s="248">
        <f t="shared" si="10"/>
        <v>10</v>
      </c>
      <c r="Q69" s="248">
        <v>0</v>
      </c>
      <c r="R69" s="248">
        <v>0</v>
      </c>
      <c r="S69" s="248">
        <v>0</v>
      </c>
      <c r="T69" s="248">
        <f t="shared" si="11"/>
        <v>10</v>
      </c>
      <c r="U69" s="248">
        <v>0</v>
      </c>
      <c r="V69" s="248">
        <v>0</v>
      </c>
      <c r="W69" s="248">
        <v>0</v>
      </c>
      <c r="X69" s="248">
        <v>0</v>
      </c>
      <c r="Y69" s="248">
        <v>0</v>
      </c>
      <c r="Z69" s="248">
        <v>0</v>
      </c>
      <c r="AA69" s="248">
        <v>0</v>
      </c>
      <c r="AB69" s="248">
        <v>0</v>
      </c>
      <c r="AC69" s="248">
        <v>0</v>
      </c>
      <c r="AD69" s="248">
        <v>0</v>
      </c>
      <c r="AE69" s="248">
        <f>(SUMIFS('CMIP5 AL fields'!$N:$N,'CMIP5 AL fields'!$D:$D,AE$1,'CMIP5 AL fields'!$A:$A,AE$2)*$P69)/1000</f>
        <v>39.813120480000066</v>
      </c>
      <c r="AF69" s="248">
        <f>(SUMIFS('CMIP5 AL fields'!$N:$N,'CMIP5 AL fields'!$D:$D,AF$1,'CMIP5 AL fields'!$A:$A,AF$2)*$P69)/1000</f>
        <v>0.10616832000000001</v>
      </c>
      <c r="AG69" s="248">
        <f>(SUMIFS('CMIP5 AL fields'!$N:$N,'CMIP5 AL fields'!$D:$D,AG$1,'CMIP5 AL fields'!$A:$A,AG$2)*$P69)/1000</f>
        <v>3.6097228799999974</v>
      </c>
      <c r="AH69" s="248">
        <f>(SUMIFS('CMIP5 AL fields'!$N:$N,'CMIP5 AL fields'!$D:$D,AH$1,'CMIP5 AL fields'!$A:$A,AH$2)*$P69)/1000</f>
        <v>2.6542079999999988</v>
      </c>
      <c r="AI69" s="248">
        <f>(SUMIFS('CMIP5 AL fields'!$N:$N,'CMIP5 AL fields'!$D:$D,AI$1,'CMIP5 AL fields'!$A:$A,AI$2)*$P69)/1000</f>
        <v>1.0616832000000003</v>
      </c>
      <c r="AJ69" s="248">
        <f>(SUMIFS('CMIP5 AL fields'!$N:$N,'CMIP5 AL fields'!$D:$D,AJ$1,'CMIP5 AL fields'!$A:$A,AJ$2)*$P69)/1000</f>
        <v>0.42467328000000004</v>
      </c>
      <c r="AK69" s="248">
        <f>(SUMIFS('CMIP5 AL fields'!$N:$N,'CMIP5 AL fields'!$D:$D,AK$1,'CMIP5 AL fields'!$A:$A,AK$2)*$P69)/1000</f>
        <v>0.74317823999999999</v>
      </c>
      <c r="AL69" s="248">
        <f>(SUMIFS('CMIP5 AL fields'!$N:$N,'CMIP5 AL fields'!$D:$D,AL$1,'CMIP5 AL fields'!$A:$A,AL$2)*$P69)/1000</f>
        <v>0</v>
      </c>
      <c r="AM69" s="248">
        <f>(SUMIFS('CMIP5 AL fields'!$N:$N,'CMIP5 AL fields'!$D:$D,AM$1,'CMIP5 AL fields'!$A:$A,AM$2)*$P69)/1000</f>
        <v>0</v>
      </c>
      <c r="AN69" s="248">
        <f>((SUMIFS('CMIP5 AL fields'!$N:$N,'CMIP5 AL fields'!$D:$D,AN$1&amp;"2d",'CMIP5 AL fields'!$A:$A,AN$2)*$R69)/1000)+((SUMIFS('CMIP5 AL fields'!$N:$N,'CMIP5 AL fields'!$D:$D,AN$1&amp;"3d",'CMIP5 AL fields'!$A:$A,AN$2)*$S69)/1000)</f>
        <v>0</v>
      </c>
      <c r="AO69" s="248">
        <f>((SUMIFS('CMIP5 AL fields'!$N:$N,'CMIP5 AL fields'!$D:$D,AO$1&amp;"2d",'CMIP5 AL fields'!$A:$A,AO$2)*$R69)/1000)+((SUMIFS('CMIP5 AL fields'!$N:$N,'CMIP5 AL fields'!$D:$D,AO$1&amp;"3d",'CMIP5 AL fields'!$A:$A,AO$2)*$S69)/1000)</f>
        <v>0</v>
      </c>
      <c r="AP69" s="248">
        <f>((SUMIFS('CMIP5 AL fields'!$N:$N,'CMIP5 AL fields'!$D:$D,AP$1&amp;"2d",'CMIP5 AL fields'!$A:$A,AP$2)*$R69)/1000)+((SUMIFS('CMIP5 AL fields'!$N:$N,'CMIP5 AL fields'!$D:$D,AP$1&amp;"3d",'CMIP5 AL fields'!$A:$A,AP$2)*$S69)/1000)</f>
        <v>0</v>
      </c>
      <c r="AQ69" s="248">
        <f>((SUMIFS('CMIP5 AL fields'!$N:$N,'CMIP5 AL fields'!$D:$D,AQ$1&amp;"_ALLt",'CMIP5 AL fields'!$A:$A,AQ$2)*$T69)/1000)+((SUMIFS('CMIP5 AL fields'!$N:$N,'CMIP5 AL fields'!$D:$D,AQ$1&amp;"_subt",'CMIP5 AL fields'!$A:$A,AQ$2)*$U69)/1000)</f>
        <v>22.605004800000003</v>
      </c>
      <c r="AR69" s="248">
        <f>((SUMIFS('CMIP5 AL fields'!$N:$N,'CMIP5 AL fields'!$D:$D,AR$1&amp;"2d",'CMIP5 AL fields'!$A:$A,AR$2)*$AA69)/1000)+((SUMIFS('CMIP5 AL fields'!$N:$N,'CMIP5 AL fields'!$D:$D,AR$1&amp;"3d",'CMIP5 AL fields'!$A:$A,AR$2)*$AB69)/1000)</f>
        <v>0</v>
      </c>
      <c r="AS69" s="248">
        <f>(SUMIFS('CMIP5 AL fields'!$N:$N,'CMIP5 AL fields'!$D:$D,AS$1,'CMIP5 AL fields'!$A:$A,AS$2)*$V69)/1000</f>
        <v>0</v>
      </c>
      <c r="AT69" s="248">
        <f>(SUMIFS('CMIP5 AL fields'!$N:$N,'CMIP5 AL fields'!$D:$D,AT$1,'CMIP5 AL fields'!$A:$A,AT$2)*$W69)/1000</f>
        <v>0</v>
      </c>
      <c r="AU69" s="248">
        <f>(SUMIFS('CMIP5 AL fields'!$N:$N,'CMIP5 AL fields'!$D:$D,AU$1,'CMIP5 AL fields'!$A:$A,AU$2)*$X69)/1000</f>
        <v>0</v>
      </c>
      <c r="AV69" s="248">
        <f>(SUMIFS('CMIP5 AL fields'!$N:$N,'CMIP5 AL fields'!$D:$D,AV$1,'CMIP5 AL fields'!$A:$A,AV$2)*AC69)/1000</f>
        <v>0</v>
      </c>
      <c r="AW69" s="248">
        <f>(SUMIFS('CMIP5 AL fields'!$N:$N,'CMIP5 AL fields'!$D:$D,AW$1,'CMIP5 AL fields'!$A:$A,AW$2)*AD69)/1000</f>
        <v>0</v>
      </c>
      <c r="AX69" s="248">
        <f>(SUMIFS('CMIP5 AL fields'!$N:$N,'CMIP5 AL fields'!$D:$D,AX$1,'CMIP5 AL fields'!$A:$A,AX$2)*AD69)/1000</f>
        <v>0</v>
      </c>
      <c r="AY69" s="248">
        <v>0</v>
      </c>
      <c r="AZ69" s="248">
        <f>(SUMIFS('CMIP5 OI fields'!$M:$M,'CMIP5 OI fields'!$D:$D,AZ$1,'CMIP5 OI fields'!$A:$A,AZ$2)*$P69)/1000</f>
        <v>32.617270080000004</v>
      </c>
      <c r="BA69" s="248">
        <f>(SUMIFS('CMIP5 OI fields'!$M:$M,'CMIP5 OI fields'!$D:$D,BA$1,'CMIP5 OI fields'!$A:$A,BA$2)*$P69)/1000</f>
        <v>22.7681352</v>
      </c>
      <c r="BB69" s="248">
        <f>(SUMIFS('CMIP5 OI fields'!$M:$M,'CMIP5 OI fields'!$D:$D,BB$1,'CMIP5 OI fields'!$A:$A,BB$2)*$P69)/1000</f>
        <v>12.885811199999996</v>
      </c>
      <c r="BC69" s="248">
        <f>(SUMIFS('CMIP5 OI fields'!$M:$M,'CMIP5 OI fields'!$D:$D,BC$1,'CMIP5 OI fields'!$A:$A,BC$2)*$P69)/1000</f>
        <v>1.2976127999999998</v>
      </c>
      <c r="BD69" s="248">
        <f>(SUMIFS('CMIP5 OI fields'!$M:$M,'CMIP5 OI fields'!$D:$D,BD$1,'CMIP5 OI fields'!$A:$A,BD$2)*$P69)/1000</f>
        <v>1.0616832000000003</v>
      </c>
      <c r="BE69" s="248">
        <f>(SUMIFS('CMIP5 OI fields'!$M:$M,'CMIP5 OI fields'!$D:$D,BE$1,'CMIP5 OI fields'!$A:$A,BE$2)*$P69)/1000</f>
        <v>0.11796480000000001</v>
      </c>
      <c r="BF69" s="248">
        <f>(SUMIFS('CMIP5 OI fields'!$M:$M,'CMIP5 OI fields'!$D:$D,BF$1,'CMIP5 OI fields'!$A:$A,BF$2)*$P69)/1000</f>
        <v>2.6542079999999997</v>
      </c>
      <c r="BG69" s="248">
        <f>(SUMIFS('CMIP5 OI fields'!$M:$M,'CMIP5 OI fields'!$D:$D,BG$1,'CMIP5 OI fields'!$A:$A,BG$2)*$P69)/1000</f>
        <v>2.0643839999999996</v>
      </c>
      <c r="BH69" s="248">
        <f>(SUMIFS('CMIP5 OI fields'!$M:$M,'CMIP5 OI fields'!$D:$D,BH$1,'CMIP5 OI fields'!$A:$A,BH$2)*$P69)/1000</f>
        <v>12.091392000000003</v>
      </c>
      <c r="BI69" s="248">
        <f>(SUMIFS('CMIP5 OI fields'!$M:$M,'CMIP5 OI fields'!$D:$D,BI$1,'CMIP5 OI fields'!$A:$A,BI$2)*$Q69)/1000</f>
        <v>0</v>
      </c>
      <c r="BJ69" s="246">
        <f t="shared" si="7"/>
        <v>103.65862224000007</v>
      </c>
      <c r="BK69" s="246">
        <f t="shared" si="7"/>
        <v>29.079252</v>
      </c>
      <c r="BL69" s="246">
        <f t="shared" si="7"/>
        <v>25.83834624</v>
      </c>
      <c r="BM69" s="246">
        <f t="shared" si="8"/>
        <v>132.73787424000008</v>
      </c>
      <c r="BN69" s="246">
        <f t="shared" si="9"/>
        <v>158.57622048000007</v>
      </c>
    </row>
    <row r="70" spans="1:66">
      <c r="A70" s="244" t="str">
        <f>'Experiment list - Runs'!A69</f>
        <v>DP</v>
      </c>
      <c r="B70" s="244" t="str">
        <f>'Experiment list - Runs'!B69</f>
        <v>tier1</v>
      </c>
      <c r="C70" s="244" t="str">
        <f>'Experiment list - Runs'!C69</f>
        <v>1.1-E</v>
      </c>
      <c r="D70" s="244">
        <f>'Experiment list - Runs'!D69</f>
        <v>59</v>
      </c>
      <c r="E70" s="245" t="str">
        <f>'Experiment list - Runs'!E69</f>
        <v>Add’l 10 year initialized hindcasts &amp; predictions</v>
      </c>
      <c r="F70" s="245" t="str">
        <f>'Experiment list - Runs'!F69</f>
        <v>decadal-XXXX</v>
      </c>
      <c r="G70" s="244" t="str">
        <f>'Experiment list - Runs'!H69</f>
        <v>CVWG/Tribbia</v>
      </c>
      <c r="H70" s="244" t="str">
        <f>'Experiment list - Runs'!I69</f>
        <v>0.5x1CN</v>
      </c>
      <c r="I70" s="244" t="str">
        <f>'Experiment list - Runs'!J69</f>
        <v>ORNL</v>
      </c>
      <c r="J70" s="244">
        <f>'Experiment list - Runs'!K69</f>
        <v>1980</v>
      </c>
      <c r="K70" s="244">
        <f>'Experiment list - Runs'!L69</f>
        <v>1990</v>
      </c>
      <c r="L70" s="244" t="str">
        <f>'Experiment list - Runs'!M69</f>
        <v>0.5</v>
      </c>
      <c r="M70" s="244">
        <f>'Experiment list - Runs'!N69</f>
        <v>1</v>
      </c>
      <c r="N70" s="246">
        <f>'Experiment list - Runs'!O69</f>
        <v>10</v>
      </c>
      <c r="O70" s="247">
        <f>'Experiment list - Runs'!P69</f>
        <v>68</v>
      </c>
      <c r="P70" s="248">
        <f t="shared" si="10"/>
        <v>10</v>
      </c>
      <c r="Q70" s="248">
        <v>0</v>
      </c>
      <c r="R70" s="248">
        <v>0</v>
      </c>
      <c r="S70" s="248">
        <v>0</v>
      </c>
      <c r="T70" s="248">
        <f t="shared" si="11"/>
        <v>10</v>
      </c>
      <c r="U70" s="248">
        <v>0</v>
      </c>
      <c r="V70" s="248">
        <v>0</v>
      </c>
      <c r="W70" s="248">
        <v>0</v>
      </c>
      <c r="X70" s="248">
        <v>0</v>
      </c>
      <c r="Y70" s="248">
        <v>0</v>
      </c>
      <c r="Z70" s="248">
        <v>0</v>
      </c>
      <c r="AA70" s="248">
        <v>0</v>
      </c>
      <c r="AB70" s="248">
        <v>0</v>
      </c>
      <c r="AC70" s="248">
        <v>0</v>
      </c>
      <c r="AD70" s="248">
        <v>0</v>
      </c>
      <c r="AE70" s="248">
        <f>(SUMIFS('CMIP5 AL fields'!$N:$N,'CMIP5 AL fields'!$D:$D,AE$1,'CMIP5 AL fields'!$A:$A,AE$2)*$P70)/1000</f>
        <v>39.813120480000066</v>
      </c>
      <c r="AF70" s="248">
        <f>(SUMIFS('CMIP5 AL fields'!$N:$N,'CMIP5 AL fields'!$D:$D,AF$1,'CMIP5 AL fields'!$A:$A,AF$2)*$P70)/1000</f>
        <v>0.10616832000000001</v>
      </c>
      <c r="AG70" s="248">
        <f>(SUMIFS('CMIP5 AL fields'!$N:$N,'CMIP5 AL fields'!$D:$D,AG$1,'CMIP5 AL fields'!$A:$A,AG$2)*$P70)/1000</f>
        <v>3.6097228799999974</v>
      </c>
      <c r="AH70" s="248">
        <f>(SUMIFS('CMIP5 AL fields'!$N:$N,'CMIP5 AL fields'!$D:$D,AH$1,'CMIP5 AL fields'!$A:$A,AH$2)*$P70)/1000</f>
        <v>2.6542079999999988</v>
      </c>
      <c r="AI70" s="248">
        <f>(SUMIFS('CMIP5 AL fields'!$N:$N,'CMIP5 AL fields'!$D:$D,AI$1,'CMIP5 AL fields'!$A:$A,AI$2)*$P70)/1000</f>
        <v>1.0616832000000003</v>
      </c>
      <c r="AJ70" s="248">
        <f>(SUMIFS('CMIP5 AL fields'!$N:$N,'CMIP5 AL fields'!$D:$D,AJ$1,'CMIP5 AL fields'!$A:$A,AJ$2)*$P70)/1000</f>
        <v>0.42467328000000004</v>
      </c>
      <c r="AK70" s="248">
        <f>(SUMIFS('CMIP5 AL fields'!$N:$N,'CMIP5 AL fields'!$D:$D,AK$1,'CMIP5 AL fields'!$A:$A,AK$2)*$P70)/1000</f>
        <v>0.74317823999999999</v>
      </c>
      <c r="AL70" s="248">
        <f>(SUMIFS('CMIP5 AL fields'!$N:$N,'CMIP5 AL fields'!$D:$D,AL$1,'CMIP5 AL fields'!$A:$A,AL$2)*$P70)/1000</f>
        <v>0</v>
      </c>
      <c r="AM70" s="248">
        <f>(SUMIFS('CMIP5 AL fields'!$N:$N,'CMIP5 AL fields'!$D:$D,AM$1,'CMIP5 AL fields'!$A:$A,AM$2)*$P70)/1000</f>
        <v>0</v>
      </c>
      <c r="AN70" s="248">
        <f>((SUMIFS('CMIP5 AL fields'!$N:$N,'CMIP5 AL fields'!$D:$D,AN$1&amp;"2d",'CMIP5 AL fields'!$A:$A,AN$2)*$R70)/1000)+((SUMIFS('CMIP5 AL fields'!$N:$N,'CMIP5 AL fields'!$D:$D,AN$1&amp;"3d",'CMIP5 AL fields'!$A:$A,AN$2)*$S70)/1000)</f>
        <v>0</v>
      </c>
      <c r="AO70" s="248">
        <f>((SUMIFS('CMIP5 AL fields'!$N:$N,'CMIP5 AL fields'!$D:$D,AO$1&amp;"2d",'CMIP5 AL fields'!$A:$A,AO$2)*$R70)/1000)+((SUMIFS('CMIP5 AL fields'!$N:$N,'CMIP5 AL fields'!$D:$D,AO$1&amp;"3d",'CMIP5 AL fields'!$A:$A,AO$2)*$S70)/1000)</f>
        <v>0</v>
      </c>
      <c r="AP70" s="248">
        <f>((SUMIFS('CMIP5 AL fields'!$N:$N,'CMIP5 AL fields'!$D:$D,AP$1&amp;"2d",'CMIP5 AL fields'!$A:$A,AP$2)*$R70)/1000)+((SUMIFS('CMIP5 AL fields'!$N:$N,'CMIP5 AL fields'!$D:$D,AP$1&amp;"3d",'CMIP5 AL fields'!$A:$A,AP$2)*$S70)/1000)</f>
        <v>0</v>
      </c>
      <c r="AQ70" s="248">
        <f>((SUMIFS('CMIP5 AL fields'!$N:$N,'CMIP5 AL fields'!$D:$D,AQ$1&amp;"_ALLt",'CMIP5 AL fields'!$A:$A,AQ$2)*$T70)/1000)+((SUMIFS('CMIP5 AL fields'!$N:$N,'CMIP5 AL fields'!$D:$D,AQ$1&amp;"_subt",'CMIP5 AL fields'!$A:$A,AQ$2)*$U70)/1000)</f>
        <v>22.605004800000003</v>
      </c>
      <c r="AR70" s="248">
        <f>((SUMIFS('CMIP5 AL fields'!$N:$N,'CMIP5 AL fields'!$D:$D,AR$1&amp;"2d",'CMIP5 AL fields'!$A:$A,AR$2)*$AA70)/1000)+((SUMIFS('CMIP5 AL fields'!$N:$N,'CMIP5 AL fields'!$D:$D,AR$1&amp;"3d",'CMIP5 AL fields'!$A:$A,AR$2)*$AB70)/1000)</f>
        <v>0</v>
      </c>
      <c r="AS70" s="248">
        <f>(SUMIFS('CMIP5 AL fields'!$N:$N,'CMIP5 AL fields'!$D:$D,AS$1,'CMIP5 AL fields'!$A:$A,AS$2)*$V70)/1000</f>
        <v>0</v>
      </c>
      <c r="AT70" s="248">
        <f>(SUMIFS('CMIP5 AL fields'!$N:$N,'CMIP5 AL fields'!$D:$D,AT$1,'CMIP5 AL fields'!$A:$A,AT$2)*$W70)/1000</f>
        <v>0</v>
      </c>
      <c r="AU70" s="248">
        <f>(SUMIFS('CMIP5 AL fields'!$N:$N,'CMIP5 AL fields'!$D:$D,AU$1,'CMIP5 AL fields'!$A:$A,AU$2)*$X70)/1000</f>
        <v>0</v>
      </c>
      <c r="AV70" s="248">
        <f>(SUMIFS('CMIP5 AL fields'!$N:$N,'CMIP5 AL fields'!$D:$D,AV$1,'CMIP5 AL fields'!$A:$A,AV$2)*AC70)/1000</f>
        <v>0</v>
      </c>
      <c r="AW70" s="248">
        <f>(SUMIFS('CMIP5 AL fields'!$N:$N,'CMIP5 AL fields'!$D:$D,AW$1,'CMIP5 AL fields'!$A:$A,AW$2)*AD70)/1000</f>
        <v>0</v>
      </c>
      <c r="AX70" s="248">
        <f>(SUMIFS('CMIP5 AL fields'!$N:$N,'CMIP5 AL fields'!$D:$D,AX$1,'CMIP5 AL fields'!$A:$A,AX$2)*AD70)/1000</f>
        <v>0</v>
      </c>
      <c r="AY70" s="248">
        <v>0</v>
      </c>
      <c r="AZ70" s="248">
        <f>(SUMIFS('CMIP5 OI fields'!$M:$M,'CMIP5 OI fields'!$D:$D,AZ$1,'CMIP5 OI fields'!$A:$A,AZ$2)*$P70)/1000</f>
        <v>32.617270080000004</v>
      </c>
      <c r="BA70" s="248">
        <f>(SUMIFS('CMIP5 OI fields'!$M:$M,'CMIP5 OI fields'!$D:$D,BA$1,'CMIP5 OI fields'!$A:$A,BA$2)*$P70)/1000</f>
        <v>22.7681352</v>
      </c>
      <c r="BB70" s="248">
        <f>(SUMIFS('CMIP5 OI fields'!$M:$M,'CMIP5 OI fields'!$D:$D,BB$1,'CMIP5 OI fields'!$A:$A,BB$2)*$P70)/1000</f>
        <v>12.885811199999996</v>
      </c>
      <c r="BC70" s="248">
        <f>(SUMIFS('CMIP5 OI fields'!$M:$M,'CMIP5 OI fields'!$D:$D,BC$1,'CMIP5 OI fields'!$A:$A,BC$2)*$P70)/1000</f>
        <v>1.2976127999999998</v>
      </c>
      <c r="BD70" s="248">
        <f>(SUMIFS('CMIP5 OI fields'!$M:$M,'CMIP5 OI fields'!$D:$D,BD$1,'CMIP5 OI fields'!$A:$A,BD$2)*$P70)/1000</f>
        <v>1.0616832000000003</v>
      </c>
      <c r="BE70" s="248">
        <f>(SUMIFS('CMIP5 OI fields'!$M:$M,'CMIP5 OI fields'!$D:$D,BE$1,'CMIP5 OI fields'!$A:$A,BE$2)*$P70)/1000</f>
        <v>0.11796480000000001</v>
      </c>
      <c r="BF70" s="248">
        <f>(SUMIFS('CMIP5 OI fields'!$M:$M,'CMIP5 OI fields'!$D:$D,BF$1,'CMIP5 OI fields'!$A:$A,BF$2)*$P70)/1000</f>
        <v>2.6542079999999997</v>
      </c>
      <c r="BG70" s="248">
        <f>(SUMIFS('CMIP5 OI fields'!$M:$M,'CMIP5 OI fields'!$D:$D,BG$1,'CMIP5 OI fields'!$A:$A,BG$2)*$P70)/1000</f>
        <v>2.0643839999999996</v>
      </c>
      <c r="BH70" s="248">
        <f>(SUMIFS('CMIP5 OI fields'!$M:$M,'CMIP5 OI fields'!$D:$D,BH$1,'CMIP5 OI fields'!$A:$A,BH$2)*$P70)/1000</f>
        <v>12.091392000000003</v>
      </c>
      <c r="BI70" s="248">
        <f>(SUMIFS('CMIP5 OI fields'!$M:$M,'CMIP5 OI fields'!$D:$D,BI$1,'CMIP5 OI fields'!$A:$A,BI$2)*$Q70)/1000</f>
        <v>0</v>
      </c>
      <c r="BJ70" s="246">
        <f t="shared" si="7"/>
        <v>103.65862224000007</v>
      </c>
      <c r="BK70" s="246">
        <f t="shared" si="7"/>
        <v>29.079252</v>
      </c>
      <c r="BL70" s="246">
        <f t="shared" si="7"/>
        <v>25.83834624</v>
      </c>
      <c r="BM70" s="246">
        <f t="shared" si="8"/>
        <v>132.73787424000008</v>
      </c>
      <c r="BN70" s="246">
        <f t="shared" si="9"/>
        <v>158.57622048000007</v>
      </c>
    </row>
    <row r="71" spans="1:66">
      <c r="A71" s="244" t="str">
        <f>'Experiment list - Runs'!A70</f>
        <v>DP</v>
      </c>
      <c r="B71" s="244" t="str">
        <f>'Experiment list - Runs'!B70</f>
        <v>tier1</v>
      </c>
      <c r="C71" s="244" t="str">
        <f>'Experiment list - Runs'!C70</f>
        <v>1.1-E</v>
      </c>
      <c r="D71" s="244">
        <f>'Experiment list - Runs'!D70</f>
        <v>60</v>
      </c>
      <c r="E71" s="245" t="str">
        <f>'Experiment list - Runs'!E70</f>
        <v>Add’l 10 year initialized hindcasts &amp; predictions</v>
      </c>
      <c r="F71" s="245" t="str">
        <f>'Experiment list - Runs'!F70</f>
        <v>decadal-XXXX</v>
      </c>
      <c r="G71" s="244" t="str">
        <f>'Experiment list - Runs'!H70</f>
        <v>CVWG/Tribbia</v>
      </c>
      <c r="H71" s="244" t="str">
        <f>'Experiment list - Runs'!I70</f>
        <v>0.5x1CN</v>
      </c>
      <c r="I71" s="244" t="str">
        <f>'Experiment list - Runs'!J70</f>
        <v>ORNL</v>
      </c>
      <c r="J71" s="244">
        <f>'Experiment list - Runs'!K70</f>
        <v>1980</v>
      </c>
      <c r="K71" s="244">
        <f>'Experiment list - Runs'!L70</f>
        <v>1990</v>
      </c>
      <c r="L71" s="244" t="str">
        <f>'Experiment list - Runs'!M70</f>
        <v>0.5</v>
      </c>
      <c r="M71" s="244">
        <f>'Experiment list - Runs'!N70</f>
        <v>1</v>
      </c>
      <c r="N71" s="246">
        <f>'Experiment list - Runs'!O70</f>
        <v>10</v>
      </c>
      <c r="O71" s="247">
        <f>'Experiment list - Runs'!P70</f>
        <v>69</v>
      </c>
      <c r="P71" s="248">
        <f t="shared" si="10"/>
        <v>10</v>
      </c>
      <c r="Q71" s="248">
        <v>0</v>
      </c>
      <c r="R71" s="248">
        <v>0</v>
      </c>
      <c r="S71" s="248">
        <v>0</v>
      </c>
      <c r="T71" s="248">
        <f t="shared" si="11"/>
        <v>10</v>
      </c>
      <c r="U71" s="248">
        <v>0</v>
      </c>
      <c r="V71" s="248">
        <v>0</v>
      </c>
      <c r="W71" s="248">
        <v>0</v>
      </c>
      <c r="X71" s="248">
        <v>0</v>
      </c>
      <c r="Y71" s="248">
        <v>0</v>
      </c>
      <c r="Z71" s="248">
        <v>0</v>
      </c>
      <c r="AA71" s="248">
        <v>0</v>
      </c>
      <c r="AB71" s="248">
        <v>0</v>
      </c>
      <c r="AC71" s="248">
        <v>0</v>
      </c>
      <c r="AD71" s="248">
        <v>0</v>
      </c>
      <c r="AE71" s="248">
        <f>(SUMIFS('CMIP5 AL fields'!$N:$N,'CMIP5 AL fields'!$D:$D,AE$1,'CMIP5 AL fields'!$A:$A,AE$2)*$P71)/1000</f>
        <v>39.813120480000066</v>
      </c>
      <c r="AF71" s="248">
        <f>(SUMIFS('CMIP5 AL fields'!$N:$N,'CMIP5 AL fields'!$D:$D,AF$1,'CMIP5 AL fields'!$A:$A,AF$2)*$P71)/1000</f>
        <v>0.10616832000000001</v>
      </c>
      <c r="AG71" s="248">
        <f>(SUMIFS('CMIP5 AL fields'!$N:$N,'CMIP5 AL fields'!$D:$D,AG$1,'CMIP5 AL fields'!$A:$A,AG$2)*$P71)/1000</f>
        <v>3.6097228799999974</v>
      </c>
      <c r="AH71" s="248">
        <f>(SUMIFS('CMIP5 AL fields'!$N:$N,'CMIP5 AL fields'!$D:$D,AH$1,'CMIP5 AL fields'!$A:$A,AH$2)*$P71)/1000</f>
        <v>2.6542079999999988</v>
      </c>
      <c r="AI71" s="248">
        <f>(SUMIFS('CMIP5 AL fields'!$N:$N,'CMIP5 AL fields'!$D:$D,AI$1,'CMIP5 AL fields'!$A:$A,AI$2)*$P71)/1000</f>
        <v>1.0616832000000003</v>
      </c>
      <c r="AJ71" s="248">
        <f>(SUMIFS('CMIP5 AL fields'!$N:$N,'CMIP5 AL fields'!$D:$D,AJ$1,'CMIP5 AL fields'!$A:$A,AJ$2)*$P71)/1000</f>
        <v>0.42467328000000004</v>
      </c>
      <c r="AK71" s="248">
        <f>(SUMIFS('CMIP5 AL fields'!$N:$N,'CMIP5 AL fields'!$D:$D,AK$1,'CMIP5 AL fields'!$A:$A,AK$2)*$P71)/1000</f>
        <v>0.74317823999999999</v>
      </c>
      <c r="AL71" s="248">
        <f>(SUMIFS('CMIP5 AL fields'!$N:$N,'CMIP5 AL fields'!$D:$D,AL$1,'CMIP5 AL fields'!$A:$A,AL$2)*$P71)/1000</f>
        <v>0</v>
      </c>
      <c r="AM71" s="248">
        <f>(SUMIFS('CMIP5 AL fields'!$N:$N,'CMIP5 AL fields'!$D:$D,AM$1,'CMIP5 AL fields'!$A:$A,AM$2)*$P71)/1000</f>
        <v>0</v>
      </c>
      <c r="AN71" s="248">
        <f>((SUMIFS('CMIP5 AL fields'!$N:$N,'CMIP5 AL fields'!$D:$D,AN$1&amp;"2d",'CMIP5 AL fields'!$A:$A,AN$2)*$R71)/1000)+((SUMIFS('CMIP5 AL fields'!$N:$N,'CMIP5 AL fields'!$D:$D,AN$1&amp;"3d",'CMIP5 AL fields'!$A:$A,AN$2)*$S71)/1000)</f>
        <v>0</v>
      </c>
      <c r="AO71" s="248">
        <f>((SUMIFS('CMIP5 AL fields'!$N:$N,'CMIP5 AL fields'!$D:$D,AO$1&amp;"2d",'CMIP5 AL fields'!$A:$A,AO$2)*$R71)/1000)+((SUMIFS('CMIP5 AL fields'!$N:$N,'CMIP5 AL fields'!$D:$D,AO$1&amp;"3d",'CMIP5 AL fields'!$A:$A,AO$2)*$S71)/1000)</f>
        <v>0</v>
      </c>
      <c r="AP71" s="248">
        <f>((SUMIFS('CMIP5 AL fields'!$N:$N,'CMIP5 AL fields'!$D:$D,AP$1&amp;"2d",'CMIP5 AL fields'!$A:$A,AP$2)*$R71)/1000)+((SUMIFS('CMIP5 AL fields'!$N:$N,'CMIP5 AL fields'!$D:$D,AP$1&amp;"3d",'CMIP5 AL fields'!$A:$A,AP$2)*$S71)/1000)</f>
        <v>0</v>
      </c>
      <c r="AQ71" s="248">
        <f>((SUMIFS('CMIP5 AL fields'!$N:$N,'CMIP5 AL fields'!$D:$D,AQ$1&amp;"_ALLt",'CMIP5 AL fields'!$A:$A,AQ$2)*$T71)/1000)+((SUMIFS('CMIP5 AL fields'!$N:$N,'CMIP5 AL fields'!$D:$D,AQ$1&amp;"_subt",'CMIP5 AL fields'!$A:$A,AQ$2)*$U71)/1000)</f>
        <v>22.605004800000003</v>
      </c>
      <c r="AR71" s="248">
        <f>((SUMIFS('CMIP5 AL fields'!$N:$N,'CMIP5 AL fields'!$D:$D,AR$1&amp;"2d",'CMIP5 AL fields'!$A:$A,AR$2)*$AA71)/1000)+((SUMIFS('CMIP5 AL fields'!$N:$N,'CMIP5 AL fields'!$D:$D,AR$1&amp;"3d",'CMIP5 AL fields'!$A:$A,AR$2)*$AB71)/1000)</f>
        <v>0</v>
      </c>
      <c r="AS71" s="248">
        <f>(SUMIFS('CMIP5 AL fields'!$N:$N,'CMIP5 AL fields'!$D:$D,AS$1,'CMIP5 AL fields'!$A:$A,AS$2)*$V71)/1000</f>
        <v>0</v>
      </c>
      <c r="AT71" s="248">
        <f>(SUMIFS('CMIP5 AL fields'!$N:$N,'CMIP5 AL fields'!$D:$D,AT$1,'CMIP5 AL fields'!$A:$A,AT$2)*$W71)/1000</f>
        <v>0</v>
      </c>
      <c r="AU71" s="248">
        <f>(SUMIFS('CMIP5 AL fields'!$N:$N,'CMIP5 AL fields'!$D:$D,AU$1,'CMIP5 AL fields'!$A:$A,AU$2)*$X71)/1000</f>
        <v>0</v>
      </c>
      <c r="AV71" s="248">
        <f>(SUMIFS('CMIP5 AL fields'!$N:$N,'CMIP5 AL fields'!$D:$D,AV$1,'CMIP5 AL fields'!$A:$A,AV$2)*AC71)/1000</f>
        <v>0</v>
      </c>
      <c r="AW71" s="248">
        <f>(SUMIFS('CMIP5 AL fields'!$N:$N,'CMIP5 AL fields'!$D:$D,AW$1,'CMIP5 AL fields'!$A:$A,AW$2)*AD71)/1000</f>
        <v>0</v>
      </c>
      <c r="AX71" s="248">
        <f>(SUMIFS('CMIP5 AL fields'!$N:$N,'CMIP5 AL fields'!$D:$D,AX$1,'CMIP5 AL fields'!$A:$A,AX$2)*AD71)/1000</f>
        <v>0</v>
      </c>
      <c r="AY71" s="248">
        <v>0</v>
      </c>
      <c r="AZ71" s="248">
        <f>(SUMIFS('CMIP5 OI fields'!$M:$M,'CMIP5 OI fields'!$D:$D,AZ$1,'CMIP5 OI fields'!$A:$A,AZ$2)*$P71)/1000</f>
        <v>32.617270080000004</v>
      </c>
      <c r="BA71" s="248">
        <f>(SUMIFS('CMIP5 OI fields'!$M:$M,'CMIP5 OI fields'!$D:$D,BA$1,'CMIP5 OI fields'!$A:$A,BA$2)*$P71)/1000</f>
        <v>22.7681352</v>
      </c>
      <c r="BB71" s="248">
        <f>(SUMIFS('CMIP5 OI fields'!$M:$M,'CMIP5 OI fields'!$D:$D,BB$1,'CMIP5 OI fields'!$A:$A,BB$2)*$P71)/1000</f>
        <v>12.885811199999996</v>
      </c>
      <c r="BC71" s="248">
        <f>(SUMIFS('CMIP5 OI fields'!$M:$M,'CMIP5 OI fields'!$D:$D,BC$1,'CMIP5 OI fields'!$A:$A,BC$2)*$P71)/1000</f>
        <v>1.2976127999999998</v>
      </c>
      <c r="BD71" s="248">
        <f>(SUMIFS('CMIP5 OI fields'!$M:$M,'CMIP5 OI fields'!$D:$D,BD$1,'CMIP5 OI fields'!$A:$A,BD$2)*$P71)/1000</f>
        <v>1.0616832000000003</v>
      </c>
      <c r="BE71" s="248">
        <f>(SUMIFS('CMIP5 OI fields'!$M:$M,'CMIP5 OI fields'!$D:$D,BE$1,'CMIP5 OI fields'!$A:$A,BE$2)*$P71)/1000</f>
        <v>0.11796480000000001</v>
      </c>
      <c r="BF71" s="248">
        <f>(SUMIFS('CMIP5 OI fields'!$M:$M,'CMIP5 OI fields'!$D:$D,BF$1,'CMIP5 OI fields'!$A:$A,BF$2)*$P71)/1000</f>
        <v>2.6542079999999997</v>
      </c>
      <c r="BG71" s="248">
        <f>(SUMIFS('CMIP5 OI fields'!$M:$M,'CMIP5 OI fields'!$D:$D,BG$1,'CMIP5 OI fields'!$A:$A,BG$2)*$P71)/1000</f>
        <v>2.0643839999999996</v>
      </c>
      <c r="BH71" s="248">
        <f>(SUMIFS('CMIP5 OI fields'!$M:$M,'CMIP5 OI fields'!$D:$D,BH$1,'CMIP5 OI fields'!$A:$A,BH$2)*$P71)/1000</f>
        <v>12.091392000000003</v>
      </c>
      <c r="BI71" s="248">
        <f>(SUMIFS('CMIP5 OI fields'!$M:$M,'CMIP5 OI fields'!$D:$D,BI$1,'CMIP5 OI fields'!$A:$A,BI$2)*$Q71)/1000</f>
        <v>0</v>
      </c>
      <c r="BJ71" s="246">
        <f t="shared" si="7"/>
        <v>103.65862224000007</v>
      </c>
      <c r="BK71" s="246">
        <f t="shared" si="7"/>
        <v>29.079252</v>
      </c>
      <c r="BL71" s="246">
        <f t="shared" si="7"/>
        <v>25.83834624</v>
      </c>
      <c r="BM71" s="246">
        <f t="shared" si="8"/>
        <v>132.73787424000008</v>
      </c>
      <c r="BN71" s="246">
        <f t="shared" si="9"/>
        <v>158.57622048000007</v>
      </c>
    </row>
    <row r="72" spans="1:66">
      <c r="A72" s="244" t="str">
        <f>'Experiment list - Runs'!A71</f>
        <v>DP</v>
      </c>
      <c r="B72" s="244" t="str">
        <f>'Experiment list - Runs'!B71</f>
        <v>tier1</v>
      </c>
      <c r="C72" s="244" t="str">
        <f>'Experiment list - Runs'!C71</f>
        <v>1.1-E</v>
      </c>
      <c r="D72" s="244">
        <f>'Experiment list - Runs'!D71</f>
        <v>61</v>
      </c>
      <c r="E72" s="245" t="str">
        <f>'Experiment list - Runs'!E71</f>
        <v>Add’l 10 year initialized hindcasts &amp; predictions</v>
      </c>
      <c r="F72" s="245" t="str">
        <f>'Experiment list - Runs'!F71</f>
        <v>decadal-XXXX</v>
      </c>
      <c r="G72" s="244" t="str">
        <f>'Experiment list - Runs'!H71</f>
        <v>CVWG/Tribbia</v>
      </c>
      <c r="H72" s="244" t="str">
        <f>'Experiment list - Runs'!I71</f>
        <v>0.5x1CN</v>
      </c>
      <c r="I72" s="244" t="str">
        <f>'Experiment list - Runs'!J71</f>
        <v>ORNL</v>
      </c>
      <c r="J72" s="244">
        <f>'Experiment list - Runs'!K71</f>
        <v>1980</v>
      </c>
      <c r="K72" s="244">
        <f>'Experiment list - Runs'!L71</f>
        <v>1990</v>
      </c>
      <c r="L72" s="244" t="str">
        <f>'Experiment list - Runs'!M71</f>
        <v>0.5</v>
      </c>
      <c r="M72" s="244">
        <f>'Experiment list - Runs'!N71</f>
        <v>1</v>
      </c>
      <c r="N72" s="246">
        <f>'Experiment list - Runs'!O71</f>
        <v>10</v>
      </c>
      <c r="O72" s="247">
        <f>'Experiment list - Runs'!P71</f>
        <v>70</v>
      </c>
      <c r="P72" s="248">
        <f t="shared" si="10"/>
        <v>10</v>
      </c>
      <c r="Q72" s="248">
        <v>0</v>
      </c>
      <c r="R72" s="248">
        <v>0</v>
      </c>
      <c r="S72" s="248">
        <v>0</v>
      </c>
      <c r="T72" s="248">
        <f t="shared" si="11"/>
        <v>10</v>
      </c>
      <c r="U72" s="248">
        <v>0</v>
      </c>
      <c r="V72" s="248">
        <v>0</v>
      </c>
      <c r="W72" s="248">
        <v>0</v>
      </c>
      <c r="X72" s="248">
        <v>0</v>
      </c>
      <c r="Y72" s="248">
        <v>0</v>
      </c>
      <c r="Z72" s="248">
        <v>0</v>
      </c>
      <c r="AA72" s="248">
        <v>0</v>
      </c>
      <c r="AB72" s="248">
        <v>0</v>
      </c>
      <c r="AC72" s="248">
        <v>0</v>
      </c>
      <c r="AD72" s="248">
        <v>0</v>
      </c>
      <c r="AE72" s="248">
        <f>(SUMIFS('CMIP5 AL fields'!$N:$N,'CMIP5 AL fields'!$D:$D,AE$1,'CMIP5 AL fields'!$A:$A,AE$2)*$P72)/1000</f>
        <v>39.813120480000066</v>
      </c>
      <c r="AF72" s="248">
        <f>(SUMIFS('CMIP5 AL fields'!$N:$N,'CMIP5 AL fields'!$D:$D,AF$1,'CMIP5 AL fields'!$A:$A,AF$2)*$P72)/1000</f>
        <v>0.10616832000000001</v>
      </c>
      <c r="AG72" s="248">
        <f>(SUMIFS('CMIP5 AL fields'!$N:$N,'CMIP5 AL fields'!$D:$D,AG$1,'CMIP5 AL fields'!$A:$A,AG$2)*$P72)/1000</f>
        <v>3.6097228799999974</v>
      </c>
      <c r="AH72" s="248">
        <f>(SUMIFS('CMIP5 AL fields'!$N:$N,'CMIP5 AL fields'!$D:$D,AH$1,'CMIP5 AL fields'!$A:$A,AH$2)*$P72)/1000</f>
        <v>2.6542079999999988</v>
      </c>
      <c r="AI72" s="248">
        <f>(SUMIFS('CMIP5 AL fields'!$N:$N,'CMIP5 AL fields'!$D:$D,AI$1,'CMIP5 AL fields'!$A:$A,AI$2)*$P72)/1000</f>
        <v>1.0616832000000003</v>
      </c>
      <c r="AJ72" s="248">
        <f>(SUMIFS('CMIP5 AL fields'!$N:$N,'CMIP5 AL fields'!$D:$D,AJ$1,'CMIP5 AL fields'!$A:$A,AJ$2)*$P72)/1000</f>
        <v>0.42467328000000004</v>
      </c>
      <c r="AK72" s="248">
        <f>(SUMIFS('CMIP5 AL fields'!$N:$N,'CMIP5 AL fields'!$D:$D,AK$1,'CMIP5 AL fields'!$A:$A,AK$2)*$P72)/1000</f>
        <v>0.74317823999999999</v>
      </c>
      <c r="AL72" s="248">
        <f>(SUMIFS('CMIP5 AL fields'!$N:$N,'CMIP5 AL fields'!$D:$D,AL$1,'CMIP5 AL fields'!$A:$A,AL$2)*$P72)/1000</f>
        <v>0</v>
      </c>
      <c r="AM72" s="248">
        <f>(SUMIFS('CMIP5 AL fields'!$N:$N,'CMIP5 AL fields'!$D:$D,AM$1,'CMIP5 AL fields'!$A:$A,AM$2)*$P72)/1000</f>
        <v>0</v>
      </c>
      <c r="AN72" s="248">
        <f>((SUMIFS('CMIP5 AL fields'!$N:$N,'CMIP5 AL fields'!$D:$D,AN$1&amp;"2d",'CMIP5 AL fields'!$A:$A,AN$2)*$R72)/1000)+((SUMIFS('CMIP5 AL fields'!$N:$N,'CMIP5 AL fields'!$D:$D,AN$1&amp;"3d",'CMIP5 AL fields'!$A:$A,AN$2)*$S72)/1000)</f>
        <v>0</v>
      </c>
      <c r="AO72" s="248">
        <f>((SUMIFS('CMIP5 AL fields'!$N:$N,'CMIP5 AL fields'!$D:$D,AO$1&amp;"2d",'CMIP5 AL fields'!$A:$A,AO$2)*$R72)/1000)+((SUMIFS('CMIP5 AL fields'!$N:$N,'CMIP5 AL fields'!$D:$D,AO$1&amp;"3d",'CMIP5 AL fields'!$A:$A,AO$2)*$S72)/1000)</f>
        <v>0</v>
      </c>
      <c r="AP72" s="248">
        <f>((SUMIFS('CMIP5 AL fields'!$N:$N,'CMIP5 AL fields'!$D:$D,AP$1&amp;"2d",'CMIP5 AL fields'!$A:$A,AP$2)*$R72)/1000)+((SUMIFS('CMIP5 AL fields'!$N:$N,'CMIP5 AL fields'!$D:$D,AP$1&amp;"3d",'CMIP5 AL fields'!$A:$A,AP$2)*$S72)/1000)</f>
        <v>0</v>
      </c>
      <c r="AQ72" s="248">
        <f>((SUMIFS('CMIP5 AL fields'!$N:$N,'CMIP5 AL fields'!$D:$D,AQ$1&amp;"_ALLt",'CMIP5 AL fields'!$A:$A,AQ$2)*$T72)/1000)+((SUMIFS('CMIP5 AL fields'!$N:$N,'CMIP5 AL fields'!$D:$D,AQ$1&amp;"_subt",'CMIP5 AL fields'!$A:$A,AQ$2)*$U72)/1000)</f>
        <v>22.605004800000003</v>
      </c>
      <c r="AR72" s="248">
        <f>((SUMIFS('CMIP5 AL fields'!$N:$N,'CMIP5 AL fields'!$D:$D,AR$1&amp;"2d",'CMIP5 AL fields'!$A:$A,AR$2)*$AA72)/1000)+((SUMIFS('CMIP5 AL fields'!$N:$N,'CMIP5 AL fields'!$D:$D,AR$1&amp;"3d",'CMIP5 AL fields'!$A:$A,AR$2)*$AB72)/1000)</f>
        <v>0</v>
      </c>
      <c r="AS72" s="248">
        <f>(SUMIFS('CMIP5 AL fields'!$N:$N,'CMIP5 AL fields'!$D:$D,AS$1,'CMIP5 AL fields'!$A:$A,AS$2)*$V72)/1000</f>
        <v>0</v>
      </c>
      <c r="AT72" s="248">
        <f>(SUMIFS('CMIP5 AL fields'!$N:$N,'CMIP5 AL fields'!$D:$D,AT$1,'CMIP5 AL fields'!$A:$A,AT$2)*$W72)/1000</f>
        <v>0</v>
      </c>
      <c r="AU72" s="248">
        <f>(SUMIFS('CMIP5 AL fields'!$N:$N,'CMIP5 AL fields'!$D:$D,AU$1,'CMIP5 AL fields'!$A:$A,AU$2)*$X72)/1000</f>
        <v>0</v>
      </c>
      <c r="AV72" s="248">
        <f>(SUMIFS('CMIP5 AL fields'!$N:$N,'CMIP5 AL fields'!$D:$D,AV$1,'CMIP5 AL fields'!$A:$A,AV$2)*AC72)/1000</f>
        <v>0</v>
      </c>
      <c r="AW72" s="248">
        <f>(SUMIFS('CMIP5 AL fields'!$N:$N,'CMIP5 AL fields'!$D:$D,AW$1,'CMIP5 AL fields'!$A:$A,AW$2)*AD72)/1000</f>
        <v>0</v>
      </c>
      <c r="AX72" s="248">
        <f>(SUMIFS('CMIP5 AL fields'!$N:$N,'CMIP5 AL fields'!$D:$D,AX$1,'CMIP5 AL fields'!$A:$A,AX$2)*AD72)/1000</f>
        <v>0</v>
      </c>
      <c r="AY72" s="248">
        <v>0</v>
      </c>
      <c r="AZ72" s="248">
        <f>(SUMIFS('CMIP5 OI fields'!$M:$M,'CMIP5 OI fields'!$D:$D,AZ$1,'CMIP5 OI fields'!$A:$A,AZ$2)*$P72)/1000</f>
        <v>32.617270080000004</v>
      </c>
      <c r="BA72" s="248">
        <f>(SUMIFS('CMIP5 OI fields'!$M:$M,'CMIP5 OI fields'!$D:$D,BA$1,'CMIP5 OI fields'!$A:$A,BA$2)*$P72)/1000</f>
        <v>22.7681352</v>
      </c>
      <c r="BB72" s="248">
        <f>(SUMIFS('CMIP5 OI fields'!$M:$M,'CMIP5 OI fields'!$D:$D,BB$1,'CMIP5 OI fields'!$A:$A,BB$2)*$P72)/1000</f>
        <v>12.885811199999996</v>
      </c>
      <c r="BC72" s="248">
        <f>(SUMIFS('CMIP5 OI fields'!$M:$M,'CMIP5 OI fields'!$D:$D,BC$1,'CMIP5 OI fields'!$A:$A,BC$2)*$P72)/1000</f>
        <v>1.2976127999999998</v>
      </c>
      <c r="BD72" s="248">
        <f>(SUMIFS('CMIP5 OI fields'!$M:$M,'CMIP5 OI fields'!$D:$D,BD$1,'CMIP5 OI fields'!$A:$A,BD$2)*$P72)/1000</f>
        <v>1.0616832000000003</v>
      </c>
      <c r="BE72" s="248">
        <f>(SUMIFS('CMIP5 OI fields'!$M:$M,'CMIP5 OI fields'!$D:$D,BE$1,'CMIP5 OI fields'!$A:$A,BE$2)*$P72)/1000</f>
        <v>0.11796480000000001</v>
      </c>
      <c r="BF72" s="248">
        <f>(SUMIFS('CMIP5 OI fields'!$M:$M,'CMIP5 OI fields'!$D:$D,BF$1,'CMIP5 OI fields'!$A:$A,BF$2)*$P72)/1000</f>
        <v>2.6542079999999997</v>
      </c>
      <c r="BG72" s="248">
        <f>(SUMIFS('CMIP5 OI fields'!$M:$M,'CMIP5 OI fields'!$D:$D,BG$1,'CMIP5 OI fields'!$A:$A,BG$2)*$P72)/1000</f>
        <v>2.0643839999999996</v>
      </c>
      <c r="BH72" s="248">
        <f>(SUMIFS('CMIP5 OI fields'!$M:$M,'CMIP5 OI fields'!$D:$D,BH$1,'CMIP5 OI fields'!$A:$A,BH$2)*$P72)/1000</f>
        <v>12.091392000000003</v>
      </c>
      <c r="BI72" s="248">
        <f>(SUMIFS('CMIP5 OI fields'!$M:$M,'CMIP5 OI fields'!$D:$D,BI$1,'CMIP5 OI fields'!$A:$A,BI$2)*$Q72)/1000</f>
        <v>0</v>
      </c>
      <c r="BJ72" s="246">
        <f t="shared" si="7"/>
        <v>103.65862224000007</v>
      </c>
      <c r="BK72" s="246">
        <f t="shared" si="7"/>
        <v>29.079252</v>
      </c>
      <c r="BL72" s="246">
        <f t="shared" si="7"/>
        <v>25.83834624</v>
      </c>
      <c r="BM72" s="246">
        <f t="shared" si="8"/>
        <v>132.73787424000008</v>
      </c>
      <c r="BN72" s="246">
        <f t="shared" si="9"/>
        <v>158.57622048000007</v>
      </c>
    </row>
    <row r="73" spans="1:66">
      <c r="A73" s="244" t="str">
        <f>'Experiment list - Runs'!A72</f>
        <v>DP</v>
      </c>
      <c r="B73" s="244" t="str">
        <f>'Experiment list - Runs'!B72</f>
        <v>tier1</v>
      </c>
      <c r="C73" s="244" t="str">
        <f>'Experiment list - Runs'!C72</f>
        <v>1.1-E</v>
      </c>
      <c r="D73" s="244">
        <f>'Experiment list - Runs'!D72</f>
        <v>62</v>
      </c>
      <c r="E73" s="245" t="str">
        <f>'Experiment list - Runs'!E72</f>
        <v>Add’l 10 year initialized hindcasts &amp; predictions</v>
      </c>
      <c r="F73" s="245" t="str">
        <f>'Experiment list - Runs'!F72</f>
        <v>decadal-XXXX</v>
      </c>
      <c r="G73" s="244" t="str">
        <f>'Experiment list - Runs'!H72</f>
        <v>CVWG/Tribbia</v>
      </c>
      <c r="H73" s="244" t="str">
        <f>'Experiment list - Runs'!I72</f>
        <v>0.5x1CN</v>
      </c>
      <c r="I73" s="244" t="str">
        <f>'Experiment list - Runs'!J72</f>
        <v>ORNL</v>
      </c>
      <c r="J73" s="244">
        <f>'Experiment list - Runs'!K72</f>
        <v>1980</v>
      </c>
      <c r="K73" s="244">
        <f>'Experiment list - Runs'!L72</f>
        <v>1990</v>
      </c>
      <c r="L73" s="244" t="str">
        <f>'Experiment list - Runs'!M72</f>
        <v>0.5</v>
      </c>
      <c r="M73" s="244">
        <f>'Experiment list - Runs'!N72</f>
        <v>1</v>
      </c>
      <c r="N73" s="246">
        <f>'Experiment list - Runs'!O72</f>
        <v>10</v>
      </c>
      <c r="O73" s="247">
        <f>'Experiment list - Runs'!P72</f>
        <v>71</v>
      </c>
      <c r="P73" s="248">
        <f t="shared" si="10"/>
        <v>10</v>
      </c>
      <c r="Q73" s="248">
        <v>0</v>
      </c>
      <c r="R73" s="248">
        <v>0</v>
      </c>
      <c r="S73" s="248">
        <v>0</v>
      </c>
      <c r="T73" s="248">
        <f t="shared" si="11"/>
        <v>10</v>
      </c>
      <c r="U73" s="248">
        <v>0</v>
      </c>
      <c r="V73" s="248">
        <v>0</v>
      </c>
      <c r="W73" s="248">
        <v>0</v>
      </c>
      <c r="X73" s="248">
        <v>0</v>
      </c>
      <c r="Y73" s="248">
        <v>0</v>
      </c>
      <c r="Z73" s="248">
        <v>0</v>
      </c>
      <c r="AA73" s="248">
        <v>0</v>
      </c>
      <c r="AB73" s="248">
        <v>0</v>
      </c>
      <c r="AC73" s="248">
        <v>0</v>
      </c>
      <c r="AD73" s="248">
        <v>0</v>
      </c>
      <c r="AE73" s="248">
        <f>(SUMIFS('CMIP5 AL fields'!$N:$N,'CMIP5 AL fields'!$D:$D,AE$1,'CMIP5 AL fields'!$A:$A,AE$2)*$P73)/1000</f>
        <v>39.813120480000066</v>
      </c>
      <c r="AF73" s="248">
        <f>(SUMIFS('CMIP5 AL fields'!$N:$N,'CMIP5 AL fields'!$D:$D,AF$1,'CMIP5 AL fields'!$A:$A,AF$2)*$P73)/1000</f>
        <v>0.10616832000000001</v>
      </c>
      <c r="AG73" s="248">
        <f>(SUMIFS('CMIP5 AL fields'!$N:$N,'CMIP5 AL fields'!$D:$D,AG$1,'CMIP5 AL fields'!$A:$A,AG$2)*$P73)/1000</f>
        <v>3.6097228799999974</v>
      </c>
      <c r="AH73" s="248">
        <f>(SUMIFS('CMIP5 AL fields'!$N:$N,'CMIP5 AL fields'!$D:$D,AH$1,'CMIP5 AL fields'!$A:$A,AH$2)*$P73)/1000</f>
        <v>2.6542079999999988</v>
      </c>
      <c r="AI73" s="248">
        <f>(SUMIFS('CMIP5 AL fields'!$N:$N,'CMIP5 AL fields'!$D:$D,AI$1,'CMIP5 AL fields'!$A:$A,AI$2)*$P73)/1000</f>
        <v>1.0616832000000003</v>
      </c>
      <c r="AJ73" s="248">
        <f>(SUMIFS('CMIP5 AL fields'!$N:$N,'CMIP5 AL fields'!$D:$D,AJ$1,'CMIP5 AL fields'!$A:$A,AJ$2)*$P73)/1000</f>
        <v>0.42467328000000004</v>
      </c>
      <c r="AK73" s="248">
        <f>(SUMIFS('CMIP5 AL fields'!$N:$N,'CMIP5 AL fields'!$D:$D,AK$1,'CMIP5 AL fields'!$A:$A,AK$2)*$P73)/1000</f>
        <v>0.74317823999999999</v>
      </c>
      <c r="AL73" s="248">
        <f>(SUMIFS('CMIP5 AL fields'!$N:$N,'CMIP5 AL fields'!$D:$D,AL$1,'CMIP5 AL fields'!$A:$A,AL$2)*$P73)/1000</f>
        <v>0</v>
      </c>
      <c r="AM73" s="248">
        <f>(SUMIFS('CMIP5 AL fields'!$N:$N,'CMIP5 AL fields'!$D:$D,AM$1,'CMIP5 AL fields'!$A:$A,AM$2)*$P73)/1000</f>
        <v>0</v>
      </c>
      <c r="AN73" s="248">
        <f>((SUMIFS('CMIP5 AL fields'!$N:$N,'CMIP5 AL fields'!$D:$D,AN$1&amp;"2d",'CMIP5 AL fields'!$A:$A,AN$2)*$R73)/1000)+((SUMIFS('CMIP5 AL fields'!$N:$N,'CMIP5 AL fields'!$D:$D,AN$1&amp;"3d",'CMIP5 AL fields'!$A:$A,AN$2)*$S73)/1000)</f>
        <v>0</v>
      </c>
      <c r="AO73" s="248">
        <f>((SUMIFS('CMIP5 AL fields'!$N:$N,'CMIP5 AL fields'!$D:$D,AO$1&amp;"2d",'CMIP5 AL fields'!$A:$A,AO$2)*$R73)/1000)+((SUMIFS('CMIP5 AL fields'!$N:$N,'CMIP5 AL fields'!$D:$D,AO$1&amp;"3d",'CMIP5 AL fields'!$A:$A,AO$2)*$S73)/1000)</f>
        <v>0</v>
      </c>
      <c r="AP73" s="248">
        <f>((SUMIFS('CMIP5 AL fields'!$N:$N,'CMIP5 AL fields'!$D:$D,AP$1&amp;"2d",'CMIP5 AL fields'!$A:$A,AP$2)*$R73)/1000)+((SUMIFS('CMIP5 AL fields'!$N:$N,'CMIP5 AL fields'!$D:$D,AP$1&amp;"3d",'CMIP5 AL fields'!$A:$A,AP$2)*$S73)/1000)</f>
        <v>0</v>
      </c>
      <c r="AQ73" s="248">
        <f>((SUMIFS('CMIP5 AL fields'!$N:$N,'CMIP5 AL fields'!$D:$D,AQ$1&amp;"_ALLt",'CMIP5 AL fields'!$A:$A,AQ$2)*$T73)/1000)+((SUMIFS('CMIP5 AL fields'!$N:$N,'CMIP5 AL fields'!$D:$D,AQ$1&amp;"_subt",'CMIP5 AL fields'!$A:$A,AQ$2)*$U73)/1000)</f>
        <v>22.605004800000003</v>
      </c>
      <c r="AR73" s="248">
        <f>((SUMIFS('CMIP5 AL fields'!$N:$N,'CMIP5 AL fields'!$D:$D,AR$1&amp;"2d",'CMIP5 AL fields'!$A:$A,AR$2)*$AA73)/1000)+((SUMIFS('CMIP5 AL fields'!$N:$N,'CMIP5 AL fields'!$D:$D,AR$1&amp;"3d",'CMIP5 AL fields'!$A:$A,AR$2)*$AB73)/1000)</f>
        <v>0</v>
      </c>
      <c r="AS73" s="248">
        <f>(SUMIFS('CMIP5 AL fields'!$N:$N,'CMIP5 AL fields'!$D:$D,AS$1,'CMIP5 AL fields'!$A:$A,AS$2)*$V73)/1000</f>
        <v>0</v>
      </c>
      <c r="AT73" s="248">
        <f>(SUMIFS('CMIP5 AL fields'!$N:$N,'CMIP5 AL fields'!$D:$D,AT$1,'CMIP5 AL fields'!$A:$A,AT$2)*$W73)/1000</f>
        <v>0</v>
      </c>
      <c r="AU73" s="248">
        <f>(SUMIFS('CMIP5 AL fields'!$N:$N,'CMIP5 AL fields'!$D:$D,AU$1,'CMIP5 AL fields'!$A:$A,AU$2)*$X73)/1000</f>
        <v>0</v>
      </c>
      <c r="AV73" s="248">
        <f>(SUMIFS('CMIP5 AL fields'!$N:$N,'CMIP5 AL fields'!$D:$D,AV$1,'CMIP5 AL fields'!$A:$A,AV$2)*AC73)/1000</f>
        <v>0</v>
      </c>
      <c r="AW73" s="248">
        <f>(SUMIFS('CMIP5 AL fields'!$N:$N,'CMIP5 AL fields'!$D:$D,AW$1,'CMIP5 AL fields'!$A:$A,AW$2)*AD73)/1000</f>
        <v>0</v>
      </c>
      <c r="AX73" s="248">
        <f>(SUMIFS('CMIP5 AL fields'!$N:$N,'CMIP5 AL fields'!$D:$D,AX$1,'CMIP5 AL fields'!$A:$A,AX$2)*AD73)/1000</f>
        <v>0</v>
      </c>
      <c r="AY73" s="248">
        <v>0</v>
      </c>
      <c r="AZ73" s="248">
        <f>(SUMIFS('CMIP5 OI fields'!$M:$M,'CMIP5 OI fields'!$D:$D,AZ$1,'CMIP5 OI fields'!$A:$A,AZ$2)*$P73)/1000</f>
        <v>32.617270080000004</v>
      </c>
      <c r="BA73" s="248">
        <f>(SUMIFS('CMIP5 OI fields'!$M:$M,'CMIP5 OI fields'!$D:$D,BA$1,'CMIP5 OI fields'!$A:$A,BA$2)*$P73)/1000</f>
        <v>22.7681352</v>
      </c>
      <c r="BB73" s="248">
        <f>(SUMIFS('CMIP5 OI fields'!$M:$M,'CMIP5 OI fields'!$D:$D,BB$1,'CMIP5 OI fields'!$A:$A,BB$2)*$P73)/1000</f>
        <v>12.885811199999996</v>
      </c>
      <c r="BC73" s="248">
        <f>(SUMIFS('CMIP5 OI fields'!$M:$M,'CMIP5 OI fields'!$D:$D,BC$1,'CMIP5 OI fields'!$A:$A,BC$2)*$P73)/1000</f>
        <v>1.2976127999999998</v>
      </c>
      <c r="BD73" s="248">
        <f>(SUMIFS('CMIP5 OI fields'!$M:$M,'CMIP5 OI fields'!$D:$D,BD$1,'CMIP5 OI fields'!$A:$A,BD$2)*$P73)/1000</f>
        <v>1.0616832000000003</v>
      </c>
      <c r="BE73" s="248">
        <f>(SUMIFS('CMIP5 OI fields'!$M:$M,'CMIP5 OI fields'!$D:$D,BE$1,'CMIP5 OI fields'!$A:$A,BE$2)*$P73)/1000</f>
        <v>0.11796480000000001</v>
      </c>
      <c r="BF73" s="248">
        <f>(SUMIFS('CMIP5 OI fields'!$M:$M,'CMIP5 OI fields'!$D:$D,BF$1,'CMIP5 OI fields'!$A:$A,BF$2)*$P73)/1000</f>
        <v>2.6542079999999997</v>
      </c>
      <c r="BG73" s="248">
        <f>(SUMIFS('CMIP5 OI fields'!$M:$M,'CMIP5 OI fields'!$D:$D,BG$1,'CMIP5 OI fields'!$A:$A,BG$2)*$P73)/1000</f>
        <v>2.0643839999999996</v>
      </c>
      <c r="BH73" s="248">
        <f>(SUMIFS('CMIP5 OI fields'!$M:$M,'CMIP5 OI fields'!$D:$D,BH$1,'CMIP5 OI fields'!$A:$A,BH$2)*$P73)/1000</f>
        <v>12.091392000000003</v>
      </c>
      <c r="BI73" s="248">
        <f>(SUMIFS('CMIP5 OI fields'!$M:$M,'CMIP5 OI fields'!$D:$D,BI$1,'CMIP5 OI fields'!$A:$A,BI$2)*$Q73)/1000</f>
        <v>0</v>
      </c>
      <c r="BJ73" s="246">
        <f t="shared" si="7"/>
        <v>103.65862224000007</v>
      </c>
      <c r="BK73" s="246">
        <f t="shared" si="7"/>
        <v>29.079252</v>
      </c>
      <c r="BL73" s="246">
        <f t="shared" si="7"/>
        <v>25.83834624</v>
      </c>
      <c r="BM73" s="246">
        <f t="shared" si="8"/>
        <v>132.73787424000008</v>
      </c>
      <c r="BN73" s="246">
        <f t="shared" si="9"/>
        <v>158.57622048000007</v>
      </c>
    </row>
    <row r="74" spans="1:66">
      <c r="A74" s="244" t="str">
        <f>'Experiment list - Runs'!A73</f>
        <v>DP</v>
      </c>
      <c r="B74" s="244" t="str">
        <f>'Experiment list - Runs'!B73</f>
        <v>tier1</v>
      </c>
      <c r="C74" s="244" t="str">
        <f>'Experiment list - Runs'!C73</f>
        <v>1.1-E</v>
      </c>
      <c r="D74" s="244">
        <f>'Experiment list - Runs'!D73</f>
        <v>63</v>
      </c>
      <c r="E74" s="245" t="str">
        <f>'Experiment list - Runs'!E73</f>
        <v>Add’l 10 year initialized hindcasts &amp; predictions</v>
      </c>
      <c r="F74" s="245" t="str">
        <f>'Experiment list - Runs'!F73</f>
        <v>decadal-XXXX</v>
      </c>
      <c r="G74" s="244" t="str">
        <f>'Experiment list - Runs'!H73</f>
        <v>CVWG/Tribbia</v>
      </c>
      <c r="H74" s="244" t="str">
        <f>'Experiment list - Runs'!I73</f>
        <v>0.5x1CN</v>
      </c>
      <c r="I74" s="244" t="str">
        <f>'Experiment list - Runs'!J73</f>
        <v>ORNL</v>
      </c>
      <c r="J74" s="244">
        <f>'Experiment list - Runs'!K73</f>
        <v>1980</v>
      </c>
      <c r="K74" s="244">
        <f>'Experiment list - Runs'!L73</f>
        <v>1990</v>
      </c>
      <c r="L74" s="244" t="str">
        <f>'Experiment list - Runs'!M73</f>
        <v>0.5</v>
      </c>
      <c r="M74" s="244">
        <f>'Experiment list - Runs'!N73</f>
        <v>1</v>
      </c>
      <c r="N74" s="246">
        <f>'Experiment list - Runs'!O73</f>
        <v>10</v>
      </c>
      <c r="O74" s="247">
        <f>'Experiment list - Runs'!P73</f>
        <v>72</v>
      </c>
      <c r="P74" s="248">
        <f t="shared" si="10"/>
        <v>10</v>
      </c>
      <c r="Q74" s="248">
        <v>0</v>
      </c>
      <c r="R74" s="248">
        <v>0</v>
      </c>
      <c r="S74" s="248">
        <v>0</v>
      </c>
      <c r="T74" s="248">
        <f t="shared" si="11"/>
        <v>10</v>
      </c>
      <c r="U74" s="248">
        <v>0</v>
      </c>
      <c r="V74" s="248">
        <v>0</v>
      </c>
      <c r="W74" s="248">
        <v>0</v>
      </c>
      <c r="X74" s="248">
        <v>0</v>
      </c>
      <c r="Y74" s="248">
        <v>0</v>
      </c>
      <c r="Z74" s="248">
        <v>0</v>
      </c>
      <c r="AA74" s="248">
        <v>0</v>
      </c>
      <c r="AB74" s="248">
        <v>0</v>
      </c>
      <c r="AC74" s="248">
        <v>0</v>
      </c>
      <c r="AD74" s="248">
        <v>0</v>
      </c>
      <c r="AE74" s="248">
        <f>(SUMIFS('CMIP5 AL fields'!$N:$N,'CMIP5 AL fields'!$D:$D,AE$1,'CMIP5 AL fields'!$A:$A,AE$2)*$P74)/1000</f>
        <v>39.813120480000066</v>
      </c>
      <c r="AF74" s="248">
        <f>(SUMIFS('CMIP5 AL fields'!$N:$N,'CMIP5 AL fields'!$D:$D,AF$1,'CMIP5 AL fields'!$A:$A,AF$2)*$P74)/1000</f>
        <v>0.10616832000000001</v>
      </c>
      <c r="AG74" s="248">
        <f>(SUMIFS('CMIP5 AL fields'!$N:$N,'CMIP5 AL fields'!$D:$D,AG$1,'CMIP5 AL fields'!$A:$A,AG$2)*$P74)/1000</f>
        <v>3.6097228799999974</v>
      </c>
      <c r="AH74" s="248">
        <f>(SUMIFS('CMIP5 AL fields'!$N:$N,'CMIP5 AL fields'!$D:$D,AH$1,'CMIP5 AL fields'!$A:$A,AH$2)*$P74)/1000</f>
        <v>2.6542079999999988</v>
      </c>
      <c r="AI74" s="248">
        <f>(SUMIFS('CMIP5 AL fields'!$N:$N,'CMIP5 AL fields'!$D:$D,AI$1,'CMIP5 AL fields'!$A:$A,AI$2)*$P74)/1000</f>
        <v>1.0616832000000003</v>
      </c>
      <c r="AJ74" s="248">
        <f>(SUMIFS('CMIP5 AL fields'!$N:$N,'CMIP5 AL fields'!$D:$D,AJ$1,'CMIP5 AL fields'!$A:$A,AJ$2)*$P74)/1000</f>
        <v>0.42467328000000004</v>
      </c>
      <c r="AK74" s="248">
        <f>(SUMIFS('CMIP5 AL fields'!$N:$N,'CMIP5 AL fields'!$D:$D,AK$1,'CMIP5 AL fields'!$A:$A,AK$2)*$P74)/1000</f>
        <v>0.74317823999999999</v>
      </c>
      <c r="AL74" s="248">
        <f>(SUMIFS('CMIP5 AL fields'!$N:$N,'CMIP5 AL fields'!$D:$D,AL$1,'CMIP5 AL fields'!$A:$A,AL$2)*$P74)/1000</f>
        <v>0</v>
      </c>
      <c r="AM74" s="248">
        <f>(SUMIFS('CMIP5 AL fields'!$N:$N,'CMIP5 AL fields'!$D:$D,AM$1,'CMIP5 AL fields'!$A:$A,AM$2)*$P74)/1000</f>
        <v>0</v>
      </c>
      <c r="AN74" s="248">
        <f>((SUMIFS('CMIP5 AL fields'!$N:$N,'CMIP5 AL fields'!$D:$D,AN$1&amp;"2d",'CMIP5 AL fields'!$A:$A,AN$2)*$R74)/1000)+((SUMIFS('CMIP5 AL fields'!$N:$N,'CMIP5 AL fields'!$D:$D,AN$1&amp;"3d",'CMIP5 AL fields'!$A:$A,AN$2)*$S74)/1000)</f>
        <v>0</v>
      </c>
      <c r="AO74" s="248">
        <f>((SUMIFS('CMIP5 AL fields'!$N:$N,'CMIP5 AL fields'!$D:$D,AO$1&amp;"2d",'CMIP5 AL fields'!$A:$A,AO$2)*$R74)/1000)+((SUMIFS('CMIP5 AL fields'!$N:$N,'CMIP5 AL fields'!$D:$D,AO$1&amp;"3d",'CMIP5 AL fields'!$A:$A,AO$2)*$S74)/1000)</f>
        <v>0</v>
      </c>
      <c r="AP74" s="248">
        <f>((SUMIFS('CMIP5 AL fields'!$N:$N,'CMIP5 AL fields'!$D:$D,AP$1&amp;"2d",'CMIP5 AL fields'!$A:$A,AP$2)*$R74)/1000)+((SUMIFS('CMIP5 AL fields'!$N:$N,'CMIP5 AL fields'!$D:$D,AP$1&amp;"3d",'CMIP5 AL fields'!$A:$A,AP$2)*$S74)/1000)</f>
        <v>0</v>
      </c>
      <c r="AQ74" s="248">
        <f>((SUMIFS('CMIP5 AL fields'!$N:$N,'CMIP5 AL fields'!$D:$D,AQ$1&amp;"_ALLt",'CMIP5 AL fields'!$A:$A,AQ$2)*$T74)/1000)+((SUMIFS('CMIP5 AL fields'!$N:$N,'CMIP5 AL fields'!$D:$D,AQ$1&amp;"_subt",'CMIP5 AL fields'!$A:$A,AQ$2)*$U74)/1000)</f>
        <v>22.605004800000003</v>
      </c>
      <c r="AR74" s="248">
        <f>((SUMIFS('CMIP5 AL fields'!$N:$N,'CMIP5 AL fields'!$D:$D,AR$1&amp;"2d",'CMIP5 AL fields'!$A:$A,AR$2)*$AA74)/1000)+((SUMIFS('CMIP5 AL fields'!$N:$N,'CMIP5 AL fields'!$D:$D,AR$1&amp;"3d",'CMIP5 AL fields'!$A:$A,AR$2)*$AB74)/1000)</f>
        <v>0</v>
      </c>
      <c r="AS74" s="248">
        <f>(SUMIFS('CMIP5 AL fields'!$N:$N,'CMIP5 AL fields'!$D:$D,AS$1,'CMIP5 AL fields'!$A:$A,AS$2)*$V74)/1000</f>
        <v>0</v>
      </c>
      <c r="AT74" s="248">
        <f>(SUMIFS('CMIP5 AL fields'!$N:$N,'CMIP5 AL fields'!$D:$D,AT$1,'CMIP5 AL fields'!$A:$A,AT$2)*$W74)/1000</f>
        <v>0</v>
      </c>
      <c r="AU74" s="248">
        <f>(SUMIFS('CMIP5 AL fields'!$N:$N,'CMIP5 AL fields'!$D:$D,AU$1,'CMIP5 AL fields'!$A:$A,AU$2)*$X74)/1000</f>
        <v>0</v>
      </c>
      <c r="AV74" s="248">
        <f>(SUMIFS('CMIP5 AL fields'!$N:$N,'CMIP5 AL fields'!$D:$D,AV$1,'CMIP5 AL fields'!$A:$A,AV$2)*AC74)/1000</f>
        <v>0</v>
      </c>
      <c r="AW74" s="248">
        <f>(SUMIFS('CMIP5 AL fields'!$N:$N,'CMIP5 AL fields'!$D:$D,AW$1,'CMIP5 AL fields'!$A:$A,AW$2)*AD74)/1000</f>
        <v>0</v>
      </c>
      <c r="AX74" s="248">
        <f>(SUMIFS('CMIP5 AL fields'!$N:$N,'CMIP5 AL fields'!$D:$D,AX$1,'CMIP5 AL fields'!$A:$A,AX$2)*AD74)/1000</f>
        <v>0</v>
      </c>
      <c r="AY74" s="248">
        <v>0</v>
      </c>
      <c r="AZ74" s="248">
        <f>(SUMIFS('CMIP5 OI fields'!$M:$M,'CMIP5 OI fields'!$D:$D,AZ$1,'CMIP5 OI fields'!$A:$A,AZ$2)*$P74)/1000</f>
        <v>32.617270080000004</v>
      </c>
      <c r="BA74" s="248">
        <f>(SUMIFS('CMIP5 OI fields'!$M:$M,'CMIP5 OI fields'!$D:$D,BA$1,'CMIP5 OI fields'!$A:$A,BA$2)*$P74)/1000</f>
        <v>22.7681352</v>
      </c>
      <c r="BB74" s="248">
        <f>(SUMIFS('CMIP5 OI fields'!$M:$M,'CMIP5 OI fields'!$D:$D,BB$1,'CMIP5 OI fields'!$A:$A,BB$2)*$P74)/1000</f>
        <v>12.885811199999996</v>
      </c>
      <c r="BC74" s="248">
        <f>(SUMIFS('CMIP5 OI fields'!$M:$M,'CMIP5 OI fields'!$D:$D,BC$1,'CMIP5 OI fields'!$A:$A,BC$2)*$P74)/1000</f>
        <v>1.2976127999999998</v>
      </c>
      <c r="BD74" s="248">
        <f>(SUMIFS('CMIP5 OI fields'!$M:$M,'CMIP5 OI fields'!$D:$D,BD$1,'CMIP5 OI fields'!$A:$A,BD$2)*$P74)/1000</f>
        <v>1.0616832000000003</v>
      </c>
      <c r="BE74" s="248">
        <f>(SUMIFS('CMIP5 OI fields'!$M:$M,'CMIP5 OI fields'!$D:$D,BE$1,'CMIP5 OI fields'!$A:$A,BE$2)*$P74)/1000</f>
        <v>0.11796480000000001</v>
      </c>
      <c r="BF74" s="248">
        <f>(SUMIFS('CMIP5 OI fields'!$M:$M,'CMIP5 OI fields'!$D:$D,BF$1,'CMIP5 OI fields'!$A:$A,BF$2)*$P74)/1000</f>
        <v>2.6542079999999997</v>
      </c>
      <c r="BG74" s="248">
        <f>(SUMIFS('CMIP5 OI fields'!$M:$M,'CMIP5 OI fields'!$D:$D,BG$1,'CMIP5 OI fields'!$A:$A,BG$2)*$P74)/1000</f>
        <v>2.0643839999999996</v>
      </c>
      <c r="BH74" s="248">
        <f>(SUMIFS('CMIP5 OI fields'!$M:$M,'CMIP5 OI fields'!$D:$D,BH$1,'CMIP5 OI fields'!$A:$A,BH$2)*$P74)/1000</f>
        <v>12.091392000000003</v>
      </c>
      <c r="BI74" s="248">
        <f>(SUMIFS('CMIP5 OI fields'!$M:$M,'CMIP5 OI fields'!$D:$D,BI$1,'CMIP5 OI fields'!$A:$A,BI$2)*$Q74)/1000</f>
        <v>0</v>
      </c>
      <c r="BJ74" s="246">
        <f t="shared" si="7"/>
        <v>103.65862224000007</v>
      </c>
      <c r="BK74" s="246">
        <f t="shared" si="7"/>
        <v>29.079252</v>
      </c>
      <c r="BL74" s="246">
        <f t="shared" si="7"/>
        <v>25.83834624</v>
      </c>
      <c r="BM74" s="246">
        <f t="shared" si="8"/>
        <v>132.73787424000008</v>
      </c>
      <c r="BN74" s="246">
        <f t="shared" si="9"/>
        <v>158.57622048000007</v>
      </c>
    </row>
    <row r="75" spans="1:66">
      <c r="A75" s="244" t="str">
        <f>'Experiment list - Runs'!A74</f>
        <v>DP</v>
      </c>
      <c r="B75" s="244" t="str">
        <f>'Experiment list - Runs'!B74</f>
        <v>tier1</v>
      </c>
      <c r="C75" s="244" t="str">
        <f>'Experiment list - Runs'!C74</f>
        <v>1.1-E</v>
      </c>
      <c r="D75" s="244">
        <f>'Experiment list - Runs'!D74</f>
        <v>64</v>
      </c>
      <c r="E75" s="245" t="str">
        <f>'Experiment list - Runs'!E74</f>
        <v>Add’l 10 year initialized hindcasts &amp; predictions</v>
      </c>
      <c r="F75" s="245" t="str">
        <f>'Experiment list - Runs'!F74</f>
        <v>decadal-XXXX</v>
      </c>
      <c r="G75" s="244" t="str">
        <f>'Experiment list - Runs'!H74</f>
        <v>CVWG/Tribbia</v>
      </c>
      <c r="H75" s="244" t="str">
        <f>'Experiment list - Runs'!I74</f>
        <v>0.5x1CN</v>
      </c>
      <c r="I75" s="244" t="str">
        <f>'Experiment list - Runs'!J74</f>
        <v>ORNL</v>
      </c>
      <c r="J75" s="244">
        <f>'Experiment list - Runs'!K74</f>
        <v>1980</v>
      </c>
      <c r="K75" s="244">
        <f>'Experiment list - Runs'!L74</f>
        <v>1990</v>
      </c>
      <c r="L75" s="244" t="str">
        <f>'Experiment list - Runs'!M74</f>
        <v>0.5</v>
      </c>
      <c r="M75" s="244">
        <f>'Experiment list - Runs'!N74</f>
        <v>1</v>
      </c>
      <c r="N75" s="246">
        <f>'Experiment list - Runs'!O74</f>
        <v>10</v>
      </c>
      <c r="O75" s="247">
        <f>'Experiment list - Runs'!P74</f>
        <v>73</v>
      </c>
      <c r="P75" s="248">
        <f t="shared" si="10"/>
        <v>10</v>
      </c>
      <c r="Q75" s="248">
        <v>0</v>
      </c>
      <c r="R75" s="248">
        <v>0</v>
      </c>
      <c r="S75" s="248">
        <v>0</v>
      </c>
      <c r="T75" s="248">
        <f t="shared" si="11"/>
        <v>10</v>
      </c>
      <c r="U75" s="248">
        <v>0</v>
      </c>
      <c r="V75" s="248">
        <v>0</v>
      </c>
      <c r="W75" s="248">
        <v>0</v>
      </c>
      <c r="X75" s="248">
        <v>0</v>
      </c>
      <c r="Y75" s="248">
        <v>0</v>
      </c>
      <c r="Z75" s="248">
        <v>0</v>
      </c>
      <c r="AA75" s="248">
        <v>0</v>
      </c>
      <c r="AB75" s="248">
        <v>0</v>
      </c>
      <c r="AC75" s="248">
        <v>0</v>
      </c>
      <c r="AD75" s="248">
        <v>0</v>
      </c>
      <c r="AE75" s="248">
        <f>(SUMIFS('CMIP5 AL fields'!$N:$N,'CMIP5 AL fields'!$D:$D,AE$1,'CMIP5 AL fields'!$A:$A,AE$2)*$P75)/1000</f>
        <v>39.813120480000066</v>
      </c>
      <c r="AF75" s="248">
        <f>(SUMIFS('CMIP5 AL fields'!$N:$N,'CMIP5 AL fields'!$D:$D,AF$1,'CMIP5 AL fields'!$A:$A,AF$2)*$P75)/1000</f>
        <v>0.10616832000000001</v>
      </c>
      <c r="AG75" s="248">
        <f>(SUMIFS('CMIP5 AL fields'!$N:$N,'CMIP5 AL fields'!$D:$D,AG$1,'CMIP5 AL fields'!$A:$A,AG$2)*$P75)/1000</f>
        <v>3.6097228799999974</v>
      </c>
      <c r="AH75" s="248">
        <f>(SUMIFS('CMIP5 AL fields'!$N:$N,'CMIP5 AL fields'!$D:$D,AH$1,'CMIP5 AL fields'!$A:$A,AH$2)*$P75)/1000</f>
        <v>2.6542079999999988</v>
      </c>
      <c r="AI75" s="248">
        <f>(SUMIFS('CMIP5 AL fields'!$N:$N,'CMIP5 AL fields'!$D:$D,AI$1,'CMIP5 AL fields'!$A:$A,AI$2)*$P75)/1000</f>
        <v>1.0616832000000003</v>
      </c>
      <c r="AJ75" s="248">
        <f>(SUMIFS('CMIP5 AL fields'!$N:$N,'CMIP5 AL fields'!$D:$D,AJ$1,'CMIP5 AL fields'!$A:$A,AJ$2)*$P75)/1000</f>
        <v>0.42467328000000004</v>
      </c>
      <c r="AK75" s="248">
        <f>(SUMIFS('CMIP5 AL fields'!$N:$N,'CMIP5 AL fields'!$D:$D,AK$1,'CMIP5 AL fields'!$A:$A,AK$2)*$P75)/1000</f>
        <v>0.74317823999999999</v>
      </c>
      <c r="AL75" s="248">
        <f>(SUMIFS('CMIP5 AL fields'!$N:$N,'CMIP5 AL fields'!$D:$D,AL$1,'CMIP5 AL fields'!$A:$A,AL$2)*$P75)/1000</f>
        <v>0</v>
      </c>
      <c r="AM75" s="248">
        <f>(SUMIFS('CMIP5 AL fields'!$N:$N,'CMIP5 AL fields'!$D:$D,AM$1,'CMIP5 AL fields'!$A:$A,AM$2)*$P75)/1000</f>
        <v>0</v>
      </c>
      <c r="AN75" s="248">
        <f>((SUMIFS('CMIP5 AL fields'!$N:$N,'CMIP5 AL fields'!$D:$D,AN$1&amp;"2d",'CMIP5 AL fields'!$A:$A,AN$2)*$R75)/1000)+((SUMIFS('CMIP5 AL fields'!$N:$N,'CMIP5 AL fields'!$D:$D,AN$1&amp;"3d",'CMIP5 AL fields'!$A:$A,AN$2)*$S75)/1000)</f>
        <v>0</v>
      </c>
      <c r="AO75" s="248">
        <f>((SUMIFS('CMIP5 AL fields'!$N:$N,'CMIP5 AL fields'!$D:$D,AO$1&amp;"2d",'CMIP5 AL fields'!$A:$A,AO$2)*$R75)/1000)+((SUMIFS('CMIP5 AL fields'!$N:$N,'CMIP5 AL fields'!$D:$D,AO$1&amp;"3d",'CMIP5 AL fields'!$A:$A,AO$2)*$S75)/1000)</f>
        <v>0</v>
      </c>
      <c r="AP75" s="248">
        <f>((SUMIFS('CMIP5 AL fields'!$N:$N,'CMIP5 AL fields'!$D:$D,AP$1&amp;"2d",'CMIP5 AL fields'!$A:$A,AP$2)*$R75)/1000)+((SUMIFS('CMIP5 AL fields'!$N:$N,'CMIP5 AL fields'!$D:$D,AP$1&amp;"3d",'CMIP5 AL fields'!$A:$A,AP$2)*$S75)/1000)</f>
        <v>0</v>
      </c>
      <c r="AQ75" s="248">
        <f>((SUMIFS('CMIP5 AL fields'!$N:$N,'CMIP5 AL fields'!$D:$D,AQ$1&amp;"_ALLt",'CMIP5 AL fields'!$A:$A,AQ$2)*$T75)/1000)+((SUMIFS('CMIP5 AL fields'!$N:$N,'CMIP5 AL fields'!$D:$D,AQ$1&amp;"_subt",'CMIP5 AL fields'!$A:$A,AQ$2)*$U75)/1000)</f>
        <v>22.605004800000003</v>
      </c>
      <c r="AR75" s="248">
        <f>((SUMIFS('CMIP5 AL fields'!$N:$N,'CMIP5 AL fields'!$D:$D,AR$1&amp;"2d",'CMIP5 AL fields'!$A:$A,AR$2)*$AA75)/1000)+((SUMIFS('CMIP5 AL fields'!$N:$N,'CMIP5 AL fields'!$D:$D,AR$1&amp;"3d",'CMIP5 AL fields'!$A:$A,AR$2)*$AB75)/1000)</f>
        <v>0</v>
      </c>
      <c r="AS75" s="248">
        <f>(SUMIFS('CMIP5 AL fields'!$N:$N,'CMIP5 AL fields'!$D:$D,AS$1,'CMIP5 AL fields'!$A:$A,AS$2)*$V75)/1000</f>
        <v>0</v>
      </c>
      <c r="AT75" s="248">
        <f>(SUMIFS('CMIP5 AL fields'!$N:$N,'CMIP5 AL fields'!$D:$D,AT$1,'CMIP5 AL fields'!$A:$A,AT$2)*$W75)/1000</f>
        <v>0</v>
      </c>
      <c r="AU75" s="248">
        <f>(SUMIFS('CMIP5 AL fields'!$N:$N,'CMIP5 AL fields'!$D:$D,AU$1,'CMIP5 AL fields'!$A:$A,AU$2)*$X75)/1000</f>
        <v>0</v>
      </c>
      <c r="AV75" s="248">
        <f>(SUMIFS('CMIP5 AL fields'!$N:$N,'CMIP5 AL fields'!$D:$D,AV$1,'CMIP5 AL fields'!$A:$A,AV$2)*AC75)/1000</f>
        <v>0</v>
      </c>
      <c r="AW75" s="248">
        <f>(SUMIFS('CMIP5 AL fields'!$N:$N,'CMIP5 AL fields'!$D:$D,AW$1,'CMIP5 AL fields'!$A:$A,AW$2)*AD75)/1000</f>
        <v>0</v>
      </c>
      <c r="AX75" s="248">
        <f>(SUMIFS('CMIP5 AL fields'!$N:$N,'CMIP5 AL fields'!$D:$D,AX$1,'CMIP5 AL fields'!$A:$A,AX$2)*AD75)/1000</f>
        <v>0</v>
      </c>
      <c r="AY75" s="248">
        <v>0</v>
      </c>
      <c r="AZ75" s="248">
        <f>(SUMIFS('CMIP5 OI fields'!$M:$M,'CMIP5 OI fields'!$D:$D,AZ$1,'CMIP5 OI fields'!$A:$A,AZ$2)*$P75)/1000</f>
        <v>32.617270080000004</v>
      </c>
      <c r="BA75" s="248">
        <f>(SUMIFS('CMIP5 OI fields'!$M:$M,'CMIP5 OI fields'!$D:$D,BA$1,'CMIP5 OI fields'!$A:$A,BA$2)*$P75)/1000</f>
        <v>22.7681352</v>
      </c>
      <c r="BB75" s="248">
        <f>(SUMIFS('CMIP5 OI fields'!$M:$M,'CMIP5 OI fields'!$D:$D,BB$1,'CMIP5 OI fields'!$A:$A,BB$2)*$P75)/1000</f>
        <v>12.885811199999996</v>
      </c>
      <c r="BC75" s="248">
        <f>(SUMIFS('CMIP5 OI fields'!$M:$M,'CMIP5 OI fields'!$D:$D,BC$1,'CMIP5 OI fields'!$A:$A,BC$2)*$P75)/1000</f>
        <v>1.2976127999999998</v>
      </c>
      <c r="BD75" s="248">
        <f>(SUMIFS('CMIP5 OI fields'!$M:$M,'CMIP5 OI fields'!$D:$D,BD$1,'CMIP5 OI fields'!$A:$A,BD$2)*$P75)/1000</f>
        <v>1.0616832000000003</v>
      </c>
      <c r="BE75" s="248">
        <f>(SUMIFS('CMIP5 OI fields'!$M:$M,'CMIP5 OI fields'!$D:$D,BE$1,'CMIP5 OI fields'!$A:$A,BE$2)*$P75)/1000</f>
        <v>0.11796480000000001</v>
      </c>
      <c r="BF75" s="248">
        <f>(SUMIFS('CMIP5 OI fields'!$M:$M,'CMIP5 OI fields'!$D:$D,BF$1,'CMIP5 OI fields'!$A:$A,BF$2)*$P75)/1000</f>
        <v>2.6542079999999997</v>
      </c>
      <c r="BG75" s="248">
        <f>(SUMIFS('CMIP5 OI fields'!$M:$M,'CMIP5 OI fields'!$D:$D,BG$1,'CMIP5 OI fields'!$A:$A,BG$2)*$P75)/1000</f>
        <v>2.0643839999999996</v>
      </c>
      <c r="BH75" s="248">
        <f>(SUMIFS('CMIP5 OI fields'!$M:$M,'CMIP5 OI fields'!$D:$D,BH$1,'CMIP5 OI fields'!$A:$A,BH$2)*$P75)/1000</f>
        <v>12.091392000000003</v>
      </c>
      <c r="BI75" s="248">
        <f>(SUMIFS('CMIP5 OI fields'!$M:$M,'CMIP5 OI fields'!$D:$D,BI$1,'CMIP5 OI fields'!$A:$A,BI$2)*$Q75)/1000</f>
        <v>0</v>
      </c>
      <c r="BJ75" s="246">
        <f t="shared" si="7"/>
        <v>103.65862224000007</v>
      </c>
      <c r="BK75" s="246">
        <f t="shared" si="7"/>
        <v>29.079252</v>
      </c>
      <c r="BL75" s="246">
        <f t="shared" si="7"/>
        <v>25.83834624</v>
      </c>
      <c r="BM75" s="246">
        <f t="shared" si="8"/>
        <v>132.73787424000008</v>
      </c>
      <c r="BN75" s="246">
        <f t="shared" si="9"/>
        <v>158.57622048000007</v>
      </c>
    </row>
    <row r="76" spans="1:66">
      <c r="A76" s="244" t="str">
        <f>'Experiment list - Runs'!A75</f>
        <v>DP</v>
      </c>
      <c r="B76" s="244" t="str">
        <f>'Experiment list - Runs'!B75</f>
        <v>tier1</v>
      </c>
      <c r="C76" s="244" t="str">
        <f>'Experiment list - Runs'!C75</f>
        <v>1.1-E</v>
      </c>
      <c r="D76" s="244">
        <f>'Experiment list - Runs'!D75</f>
        <v>65</v>
      </c>
      <c r="E76" s="245" t="str">
        <f>'Experiment list - Runs'!E75</f>
        <v>Add’l 10 year initialized hindcasts &amp; predictions</v>
      </c>
      <c r="F76" s="245" t="str">
        <f>'Experiment list - Runs'!F75</f>
        <v>decadal-XXXX</v>
      </c>
      <c r="G76" s="244" t="str">
        <f>'Experiment list - Runs'!H75</f>
        <v>CVWG/Tribbia</v>
      </c>
      <c r="H76" s="244" t="str">
        <f>'Experiment list - Runs'!I75</f>
        <v>0.5x1CN</v>
      </c>
      <c r="I76" s="244" t="str">
        <f>'Experiment list - Runs'!J75</f>
        <v>ORNL</v>
      </c>
      <c r="J76" s="244">
        <f>'Experiment list - Runs'!K75</f>
        <v>1980</v>
      </c>
      <c r="K76" s="244">
        <f>'Experiment list - Runs'!L75</f>
        <v>1990</v>
      </c>
      <c r="L76" s="244" t="str">
        <f>'Experiment list - Runs'!M75</f>
        <v>0.5</v>
      </c>
      <c r="M76" s="244">
        <f>'Experiment list - Runs'!N75</f>
        <v>1</v>
      </c>
      <c r="N76" s="246">
        <f>'Experiment list - Runs'!O75</f>
        <v>10</v>
      </c>
      <c r="O76" s="247">
        <f>'Experiment list - Runs'!P75</f>
        <v>74</v>
      </c>
      <c r="P76" s="248">
        <f t="shared" si="10"/>
        <v>10</v>
      </c>
      <c r="Q76" s="248">
        <v>0</v>
      </c>
      <c r="R76" s="248">
        <v>0</v>
      </c>
      <c r="S76" s="248">
        <v>0</v>
      </c>
      <c r="T76" s="248">
        <f t="shared" si="11"/>
        <v>10</v>
      </c>
      <c r="U76" s="248">
        <v>0</v>
      </c>
      <c r="V76" s="248">
        <v>0</v>
      </c>
      <c r="W76" s="248">
        <v>0</v>
      </c>
      <c r="X76" s="248">
        <v>0</v>
      </c>
      <c r="Y76" s="248">
        <v>0</v>
      </c>
      <c r="Z76" s="248">
        <v>0</v>
      </c>
      <c r="AA76" s="248">
        <v>0</v>
      </c>
      <c r="AB76" s="248">
        <v>0</v>
      </c>
      <c r="AC76" s="248">
        <v>0</v>
      </c>
      <c r="AD76" s="248">
        <v>0</v>
      </c>
      <c r="AE76" s="248">
        <f>(SUMIFS('CMIP5 AL fields'!$N:$N,'CMIP5 AL fields'!$D:$D,AE$1,'CMIP5 AL fields'!$A:$A,AE$2)*$P76)/1000</f>
        <v>39.813120480000066</v>
      </c>
      <c r="AF76" s="248">
        <f>(SUMIFS('CMIP5 AL fields'!$N:$N,'CMIP5 AL fields'!$D:$D,AF$1,'CMIP5 AL fields'!$A:$A,AF$2)*$P76)/1000</f>
        <v>0.10616832000000001</v>
      </c>
      <c r="AG76" s="248">
        <f>(SUMIFS('CMIP5 AL fields'!$N:$N,'CMIP5 AL fields'!$D:$D,AG$1,'CMIP5 AL fields'!$A:$A,AG$2)*$P76)/1000</f>
        <v>3.6097228799999974</v>
      </c>
      <c r="AH76" s="248">
        <f>(SUMIFS('CMIP5 AL fields'!$N:$N,'CMIP5 AL fields'!$D:$D,AH$1,'CMIP5 AL fields'!$A:$A,AH$2)*$P76)/1000</f>
        <v>2.6542079999999988</v>
      </c>
      <c r="AI76" s="248">
        <f>(SUMIFS('CMIP5 AL fields'!$N:$N,'CMIP5 AL fields'!$D:$D,AI$1,'CMIP5 AL fields'!$A:$A,AI$2)*$P76)/1000</f>
        <v>1.0616832000000003</v>
      </c>
      <c r="AJ76" s="248">
        <f>(SUMIFS('CMIP5 AL fields'!$N:$N,'CMIP5 AL fields'!$D:$D,AJ$1,'CMIP5 AL fields'!$A:$A,AJ$2)*$P76)/1000</f>
        <v>0.42467328000000004</v>
      </c>
      <c r="AK76" s="248">
        <f>(SUMIFS('CMIP5 AL fields'!$N:$N,'CMIP5 AL fields'!$D:$D,AK$1,'CMIP5 AL fields'!$A:$A,AK$2)*$P76)/1000</f>
        <v>0.74317823999999999</v>
      </c>
      <c r="AL76" s="248">
        <f>(SUMIFS('CMIP5 AL fields'!$N:$N,'CMIP5 AL fields'!$D:$D,AL$1,'CMIP5 AL fields'!$A:$A,AL$2)*$P76)/1000</f>
        <v>0</v>
      </c>
      <c r="AM76" s="248">
        <f>(SUMIFS('CMIP5 AL fields'!$N:$N,'CMIP5 AL fields'!$D:$D,AM$1,'CMIP5 AL fields'!$A:$A,AM$2)*$P76)/1000</f>
        <v>0</v>
      </c>
      <c r="AN76" s="248">
        <f>((SUMIFS('CMIP5 AL fields'!$N:$N,'CMIP5 AL fields'!$D:$D,AN$1&amp;"2d",'CMIP5 AL fields'!$A:$A,AN$2)*$R76)/1000)+((SUMIFS('CMIP5 AL fields'!$N:$N,'CMIP5 AL fields'!$D:$D,AN$1&amp;"3d",'CMIP5 AL fields'!$A:$A,AN$2)*$S76)/1000)</f>
        <v>0</v>
      </c>
      <c r="AO76" s="248">
        <f>((SUMIFS('CMIP5 AL fields'!$N:$N,'CMIP5 AL fields'!$D:$D,AO$1&amp;"2d",'CMIP5 AL fields'!$A:$A,AO$2)*$R76)/1000)+((SUMIFS('CMIP5 AL fields'!$N:$N,'CMIP5 AL fields'!$D:$D,AO$1&amp;"3d",'CMIP5 AL fields'!$A:$A,AO$2)*$S76)/1000)</f>
        <v>0</v>
      </c>
      <c r="AP76" s="248">
        <f>((SUMIFS('CMIP5 AL fields'!$N:$N,'CMIP5 AL fields'!$D:$D,AP$1&amp;"2d",'CMIP5 AL fields'!$A:$A,AP$2)*$R76)/1000)+((SUMIFS('CMIP5 AL fields'!$N:$N,'CMIP5 AL fields'!$D:$D,AP$1&amp;"3d",'CMIP5 AL fields'!$A:$A,AP$2)*$S76)/1000)</f>
        <v>0</v>
      </c>
      <c r="AQ76" s="248">
        <f>((SUMIFS('CMIP5 AL fields'!$N:$N,'CMIP5 AL fields'!$D:$D,AQ$1&amp;"_ALLt",'CMIP5 AL fields'!$A:$A,AQ$2)*$T76)/1000)+((SUMIFS('CMIP5 AL fields'!$N:$N,'CMIP5 AL fields'!$D:$D,AQ$1&amp;"_subt",'CMIP5 AL fields'!$A:$A,AQ$2)*$U76)/1000)</f>
        <v>22.605004800000003</v>
      </c>
      <c r="AR76" s="248">
        <f>((SUMIFS('CMIP5 AL fields'!$N:$N,'CMIP5 AL fields'!$D:$D,AR$1&amp;"2d",'CMIP5 AL fields'!$A:$A,AR$2)*$AA76)/1000)+((SUMIFS('CMIP5 AL fields'!$N:$N,'CMIP5 AL fields'!$D:$D,AR$1&amp;"3d",'CMIP5 AL fields'!$A:$A,AR$2)*$AB76)/1000)</f>
        <v>0</v>
      </c>
      <c r="AS76" s="248">
        <f>(SUMIFS('CMIP5 AL fields'!$N:$N,'CMIP5 AL fields'!$D:$D,AS$1,'CMIP5 AL fields'!$A:$A,AS$2)*$V76)/1000</f>
        <v>0</v>
      </c>
      <c r="AT76" s="248">
        <f>(SUMIFS('CMIP5 AL fields'!$N:$N,'CMIP5 AL fields'!$D:$D,AT$1,'CMIP5 AL fields'!$A:$A,AT$2)*$W76)/1000</f>
        <v>0</v>
      </c>
      <c r="AU76" s="248">
        <f>(SUMIFS('CMIP5 AL fields'!$N:$N,'CMIP5 AL fields'!$D:$D,AU$1,'CMIP5 AL fields'!$A:$A,AU$2)*$X76)/1000</f>
        <v>0</v>
      </c>
      <c r="AV76" s="248">
        <f>(SUMIFS('CMIP5 AL fields'!$N:$N,'CMIP5 AL fields'!$D:$D,AV$1,'CMIP5 AL fields'!$A:$A,AV$2)*AC76)/1000</f>
        <v>0</v>
      </c>
      <c r="AW76" s="248">
        <f>(SUMIFS('CMIP5 AL fields'!$N:$N,'CMIP5 AL fields'!$D:$D,AW$1,'CMIP5 AL fields'!$A:$A,AW$2)*AD76)/1000</f>
        <v>0</v>
      </c>
      <c r="AX76" s="248">
        <f>(SUMIFS('CMIP5 AL fields'!$N:$N,'CMIP5 AL fields'!$D:$D,AX$1,'CMIP5 AL fields'!$A:$A,AX$2)*AD76)/1000</f>
        <v>0</v>
      </c>
      <c r="AY76" s="248">
        <v>0</v>
      </c>
      <c r="AZ76" s="248">
        <f>(SUMIFS('CMIP5 OI fields'!$M:$M,'CMIP5 OI fields'!$D:$D,AZ$1,'CMIP5 OI fields'!$A:$A,AZ$2)*$P76)/1000</f>
        <v>32.617270080000004</v>
      </c>
      <c r="BA76" s="248">
        <f>(SUMIFS('CMIP5 OI fields'!$M:$M,'CMIP5 OI fields'!$D:$D,BA$1,'CMIP5 OI fields'!$A:$A,BA$2)*$P76)/1000</f>
        <v>22.7681352</v>
      </c>
      <c r="BB76" s="248">
        <f>(SUMIFS('CMIP5 OI fields'!$M:$M,'CMIP5 OI fields'!$D:$D,BB$1,'CMIP5 OI fields'!$A:$A,BB$2)*$P76)/1000</f>
        <v>12.885811199999996</v>
      </c>
      <c r="BC76" s="248">
        <f>(SUMIFS('CMIP5 OI fields'!$M:$M,'CMIP5 OI fields'!$D:$D,BC$1,'CMIP5 OI fields'!$A:$A,BC$2)*$P76)/1000</f>
        <v>1.2976127999999998</v>
      </c>
      <c r="BD76" s="248">
        <f>(SUMIFS('CMIP5 OI fields'!$M:$M,'CMIP5 OI fields'!$D:$D,BD$1,'CMIP5 OI fields'!$A:$A,BD$2)*$P76)/1000</f>
        <v>1.0616832000000003</v>
      </c>
      <c r="BE76" s="248">
        <f>(SUMIFS('CMIP5 OI fields'!$M:$M,'CMIP5 OI fields'!$D:$D,BE$1,'CMIP5 OI fields'!$A:$A,BE$2)*$P76)/1000</f>
        <v>0.11796480000000001</v>
      </c>
      <c r="BF76" s="248">
        <f>(SUMIFS('CMIP5 OI fields'!$M:$M,'CMIP5 OI fields'!$D:$D,BF$1,'CMIP5 OI fields'!$A:$A,BF$2)*$P76)/1000</f>
        <v>2.6542079999999997</v>
      </c>
      <c r="BG76" s="248">
        <f>(SUMIFS('CMIP5 OI fields'!$M:$M,'CMIP5 OI fields'!$D:$D,BG$1,'CMIP5 OI fields'!$A:$A,BG$2)*$P76)/1000</f>
        <v>2.0643839999999996</v>
      </c>
      <c r="BH76" s="248">
        <f>(SUMIFS('CMIP5 OI fields'!$M:$M,'CMIP5 OI fields'!$D:$D,BH$1,'CMIP5 OI fields'!$A:$A,BH$2)*$P76)/1000</f>
        <v>12.091392000000003</v>
      </c>
      <c r="BI76" s="248">
        <f>(SUMIFS('CMIP5 OI fields'!$M:$M,'CMIP5 OI fields'!$D:$D,BI$1,'CMIP5 OI fields'!$A:$A,BI$2)*$Q76)/1000</f>
        <v>0</v>
      </c>
      <c r="BJ76" s="246">
        <f t="shared" si="7"/>
        <v>103.65862224000007</v>
      </c>
      <c r="BK76" s="246">
        <f t="shared" si="7"/>
        <v>29.079252</v>
      </c>
      <c r="BL76" s="246">
        <f t="shared" si="7"/>
        <v>25.83834624</v>
      </c>
      <c r="BM76" s="246">
        <f t="shared" si="8"/>
        <v>132.73787424000008</v>
      </c>
      <c r="BN76" s="246">
        <f t="shared" si="9"/>
        <v>158.57622048000007</v>
      </c>
    </row>
    <row r="77" spans="1:66">
      <c r="A77" s="244" t="str">
        <f>'Experiment list - Runs'!A76</f>
        <v>DP</v>
      </c>
      <c r="B77" s="244" t="str">
        <f>'Experiment list - Runs'!B76</f>
        <v>tier1</v>
      </c>
      <c r="C77" s="244" t="str">
        <f>'Experiment list - Runs'!C76</f>
        <v>1.1-E</v>
      </c>
      <c r="D77" s="244">
        <f>'Experiment list - Runs'!D76</f>
        <v>66</v>
      </c>
      <c r="E77" s="245" t="str">
        <f>'Experiment list - Runs'!E76</f>
        <v>Add’l 10 year initialized hindcasts &amp; predictions</v>
      </c>
      <c r="F77" s="245" t="str">
        <f>'Experiment list - Runs'!F76</f>
        <v>decadal-XXXX</v>
      </c>
      <c r="G77" s="244" t="str">
        <f>'Experiment list - Runs'!H76</f>
        <v>CVWG/Tribbia</v>
      </c>
      <c r="H77" s="244" t="str">
        <f>'Experiment list - Runs'!I76</f>
        <v>0.5x1CN</v>
      </c>
      <c r="I77" s="244" t="str">
        <f>'Experiment list - Runs'!J76</f>
        <v>ORNL</v>
      </c>
      <c r="J77" s="244">
        <f>'Experiment list - Runs'!K76</f>
        <v>1985</v>
      </c>
      <c r="K77" s="244">
        <f>'Experiment list - Runs'!L76</f>
        <v>1995</v>
      </c>
      <c r="L77" s="244" t="str">
        <f>'Experiment list - Runs'!M76</f>
        <v>0.5</v>
      </c>
      <c r="M77" s="244">
        <f>'Experiment list - Runs'!N76</f>
        <v>1</v>
      </c>
      <c r="N77" s="246">
        <f>'Experiment list - Runs'!O76</f>
        <v>10</v>
      </c>
      <c r="O77" s="247">
        <f>'Experiment list - Runs'!P76</f>
        <v>75</v>
      </c>
      <c r="P77" s="248">
        <f t="shared" si="10"/>
        <v>10</v>
      </c>
      <c r="Q77" s="248">
        <v>0</v>
      </c>
      <c r="R77" s="248">
        <v>0</v>
      </c>
      <c r="S77" s="248">
        <v>0</v>
      </c>
      <c r="T77" s="248">
        <f t="shared" si="11"/>
        <v>10</v>
      </c>
      <c r="U77" s="248">
        <v>0</v>
      </c>
      <c r="V77" s="248">
        <v>0</v>
      </c>
      <c r="W77" s="248">
        <v>0</v>
      </c>
      <c r="X77" s="248">
        <v>0</v>
      </c>
      <c r="Y77" s="248">
        <v>0</v>
      </c>
      <c r="Z77" s="248">
        <v>0</v>
      </c>
      <c r="AA77" s="248">
        <v>0</v>
      </c>
      <c r="AB77" s="248">
        <v>0</v>
      </c>
      <c r="AC77" s="248">
        <v>0</v>
      </c>
      <c r="AD77" s="248">
        <v>0</v>
      </c>
      <c r="AE77" s="248">
        <f>(SUMIFS('CMIP5 AL fields'!$N:$N,'CMIP5 AL fields'!$D:$D,AE$1,'CMIP5 AL fields'!$A:$A,AE$2)*$P77)/1000</f>
        <v>39.813120480000066</v>
      </c>
      <c r="AF77" s="248">
        <f>(SUMIFS('CMIP5 AL fields'!$N:$N,'CMIP5 AL fields'!$D:$D,AF$1,'CMIP5 AL fields'!$A:$A,AF$2)*$P77)/1000</f>
        <v>0.10616832000000001</v>
      </c>
      <c r="AG77" s="248">
        <f>(SUMIFS('CMIP5 AL fields'!$N:$N,'CMIP5 AL fields'!$D:$D,AG$1,'CMIP5 AL fields'!$A:$A,AG$2)*$P77)/1000</f>
        <v>3.6097228799999974</v>
      </c>
      <c r="AH77" s="248">
        <f>(SUMIFS('CMIP5 AL fields'!$N:$N,'CMIP5 AL fields'!$D:$D,AH$1,'CMIP5 AL fields'!$A:$A,AH$2)*$P77)/1000</f>
        <v>2.6542079999999988</v>
      </c>
      <c r="AI77" s="248">
        <f>(SUMIFS('CMIP5 AL fields'!$N:$N,'CMIP5 AL fields'!$D:$D,AI$1,'CMIP5 AL fields'!$A:$A,AI$2)*$P77)/1000</f>
        <v>1.0616832000000003</v>
      </c>
      <c r="AJ77" s="248">
        <f>(SUMIFS('CMIP5 AL fields'!$N:$N,'CMIP5 AL fields'!$D:$D,AJ$1,'CMIP5 AL fields'!$A:$A,AJ$2)*$P77)/1000</f>
        <v>0.42467328000000004</v>
      </c>
      <c r="AK77" s="248">
        <f>(SUMIFS('CMIP5 AL fields'!$N:$N,'CMIP5 AL fields'!$D:$D,AK$1,'CMIP5 AL fields'!$A:$A,AK$2)*$P77)/1000</f>
        <v>0.74317823999999999</v>
      </c>
      <c r="AL77" s="248">
        <f>(SUMIFS('CMIP5 AL fields'!$N:$N,'CMIP5 AL fields'!$D:$D,AL$1,'CMIP5 AL fields'!$A:$A,AL$2)*$P77)/1000</f>
        <v>0</v>
      </c>
      <c r="AM77" s="248">
        <f>(SUMIFS('CMIP5 AL fields'!$N:$N,'CMIP5 AL fields'!$D:$D,AM$1,'CMIP5 AL fields'!$A:$A,AM$2)*$P77)/1000</f>
        <v>0</v>
      </c>
      <c r="AN77" s="248">
        <f>((SUMIFS('CMIP5 AL fields'!$N:$N,'CMIP5 AL fields'!$D:$D,AN$1&amp;"2d",'CMIP5 AL fields'!$A:$A,AN$2)*$R77)/1000)+((SUMIFS('CMIP5 AL fields'!$N:$N,'CMIP5 AL fields'!$D:$D,AN$1&amp;"3d",'CMIP5 AL fields'!$A:$A,AN$2)*$S77)/1000)</f>
        <v>0</v>
      </c>
      <c r="AO77" s="248">
        <f>((SUMIFS('CMIP5 AL fields'!$N:$N,'CMIP5 AL fields'!$D:$D,AO$1&amp;"2d",'CMIP5 AL fields'!$A:$A,AO$2)*$R77)/1000)+((SUMIFS('CMIP5 AL fields'!$N:$N,'CMIP5 AL fields'!$D:$D,AO$1&amp;"3d",'CMIP5 AL fields'!$A:$A,AO$2)*$S77)/1000)</f>
        <v>0</v>
      </c>
      <c r="AP77" s="248">
        <f>((SUMIFS('CMIP5 AL fields'!$N:$N,'CMIP5 AL fields'!$D:$D,AP$1&amp;"2d",'CMIP5 AL fields'!$A:$A,AP$2)*$R77)/1000)+((SUMIFS('CMIP5 AL fields'!$N:$N,'CMIP5 AL fields'!$D:$D,AP$1&amp;"3d",'CMIP5 AL fields'!$A:$A,AP$2)*$S77)/1000)</f>
        <v>0</v>
      </c>
      <c r="AQ77" s="248">
        <f>((SUMIFS('CMIP5 AL fields'!$N:$N,'CMIP5 AL fields'!$D:$D,AQ$1&amp;"_ALLt",'CMIP5 AL fields'!$A:$A,AQ$2)*$T77)/1000)+((SUMIFS('CMIP5 AL fields'!$N:$N,'CMIP5 AL fields'!$D:$D,AQ$1&amp;"_subt",'CMIP5 AL fields'!$A:$A,AQ$2)*$U77)/1000)</f>
        <v>22.605004800000003</v>
      </c>
      <c r="AR77" s="248">
        <f>((SUMIFS('CMIP5 AL fields'!$N:$N,'CMIP5 AL fields'!$D:$D,AR$1&amp;"2d",'CMIP5 AL fields'!$A:$A,AR$2)*$AA77)/1000)+((SUMIFS('CMIP5 AL fields'!$N:$N,'CMIP5 AL fields'!$D:$D,AR$1&amp;"3d",'CMIP5 AL fields'!$A:$A,AR$2)*$AB77)/1000)</f>
        <v>0</v>
      </c>
      <c r="AS77" s="248">
        <f>(SUMIFS('CMIP5 AL fields'!$N:$N,'CMIP5 AL fields'!$D:$D,AS$1,'CMIP5 AL fields'!$A:$A,AS$2)*$V77)/1000</f>
        <v>0</v>
      </c>
      <c r="AT77" s="248">
        <f>(SUMIFS('CMIP5 AL fields'!$N:$N,'CMIP5 AL fields'!$D:$D,AT$1,'CMIP5 AL fields'!$A:$A,AT$2)*$W77)/1000</f>
        <v>0</v>
      </c>
      <c r="AU77" s="248">
        <f>(SUMIFS('CMIP5 AL fields'!$N:$N,'CMIP5 AL fields'!$D:$D,AU$1,'CMIP5 AL fields'!$A:$A,AU$2)*$X77)/1000</f>
        <v>0</v>
      </c>
      <c r="AV77" s="248">
        <f>(SUMIFS('CMIP5 AL fields'!$N:$N,'CMIP5 AL fields'!$D:$D,AV$1,'CMIP5 AL fields'!$A:$A,AV$2)*AC77)/1000</f>
        <v>0</v>
      </c>
      <c r="AW77" s="248">
        <f>(SUMIFS('CMIP5 AL fields'!$N:$N,'CMIP5 AL fields'!$D:$D,AW$1,'CMIP5 AL fields'!$A:$A,AW$2)*AD77)/1000</f>
        <v>0</v>
      </c>
      <c r="AX77" s="248">
        <f>(SUMIFS('CMIP5 AL fields'!$N:$N,'CMIP5 AL fields'!$D:$D,AX$1,'CMIP5 AL fields'!$A:$A,AX$2)*AD77)/1000</f>
        <v>0</v>
      </c>
      <c r="AY77" s="248">
        <v>0</v>
      </c>
      <c r="AZ77" s="248">
        <f>(SUMIFS('CMIP5 OI fields'!$M:$M,'CMIP5 OI fields'!$D:$D,AZ$1,'CMIP5 OI fields'!$A:$A,AZ$2)*$P77)/1000</f>
        <v>32.617270080000004</v>
      </c>
      <c r="BA77" s="248">
        <f>(SUMIFS('CMIP5 OI fields'!$M:$M,'CMIP5 OI fields'!$D:$D,BA$1,'CMIP5 OI fields'!$A:$A,BA$2)*$P77)/1000</f>
        <v>22.7681352</v>
      </c>
      <c r="BB77" s="248">
        <f>(SUMIFS('CMIP5 OI fields'!$M:$M,'CMIP5 OI fields'!$D:$D,BB$1,'CMIP5 OI fields'!$A:$A,BB$2)*$P77)/1000</f>
        <v>12.885811199999996</v>
      </c>
      <c r="BC77" s="248">
        <f>(SUMIFS('CMIP5 OI fields'!$M:$M,'CMIP5 OI fields'!$D:$D,BC$1,'CMIP5 OI fields'!$A:$A,BC$2)*$P77)/1000</f>
        <v>1.2976127999999998</v>
      </c>
      <c r="BD77" s="248">
        <f>(SUMIFS('CMIP5 OI fields'!$M:$M,'CMIP5 OI fields'!$D:$D,BD$1,'CMIP5 OI fields'!$A:$A,BD$2)*$P77)/1000</f>
        <v>1.0616832000000003</v>
      </c>
      <c r="BE77" s="248">
        <f>(SUMIFS('CMIP5 OI fields'!$M:$M,'CMIP5 OI fields'!$D:$D,BE$1,'CMIP5 OI fields'!$A:$A,BE$2)*$P77)/1000</f>
        <v>0.11796480000000001</v>
      </c>
      <c r="BF77" s="248">
        <f>(SUMIFS('CMIP5 OI fields'!$M:$M,'CMIP5 OI fields'!$D:$D,BF$1,'CMIP5 OI fields'!$A:$A,BF$2)*$P77)/1000</f>
        <v>2.6542079999999997</v>
      </c>
      <c r="BG77" s="248">
        <f>(SUMIFS('CMIP5 OI fields'!$M:$M,'CMIP5 OI fields'!$D:$D,BG$1,'CMIP5 OI fields'!$A:$A,BG$2)*$P77)/1000</f>
        <v>2.0643839999999996</v>
      </c>
      <c r="BH77" s="248">
        <f>(SUMIFS('CMIP5 OI fields'!$M:$M,'CMIP5 OI fields'!$D:$D,BH$1,'CMIP5 OI fields'!$A:$A,BH$2)*$P77)/1000</f>
        <v>12.091392000000003</v>
      </c>
      <c r="BI77" s="248">
        <f>(SUMIFS('CMIP5 OI fields'!$M:$M,'CMIP5 OI fields'!$D:$D,BI$1,'CMIP5 OI fields'!$A:$A,BI$2)*$Q77)/1000</f>
        <v>0</v>
      </c>
      <c r="BJ77" s="246">
        <f t="shared" si="7"/>
        <v>103.65862224000007</v>
      </c>
      <c r="BK77" s="246">
        <f t="shared" si="7"/>
        <v>29.079252</v>
      </c>
      <c r="BL77" s="246">
        <f t="shared" si="7"/>
        <v>25.83834624</v>
      </c>
      <c r="BM77" s="246">
        <f t="shared" si="8"/>
        <v>132.73787424000008</v>
      </c>
      <c r="BN77" s="246">
        <f t="shared" si="9"/>
        <v>158.57622048000007</v>
      </c>
    </row>
    <row r="78" spans="1:66">
      <c r="A78" s="244" t="str">
        <f>'Experiment list - Runs'!A77</f>
        <v>DP</v>
      </c>
      <c r="B78" s="244" t="str">
        <f>'Experiment list - Runs'!B77</f>
        <v>tier1</v>
      </c>
      <c r="C78" s="244" t="str">
        <f>'Experiment list - Runs'!C77</f>
        <v>1.1-E</v>
      </c>
      <c r="D78" s="244">
        <f>'Experiment list - Runs'!D77</f>
        <v>67</v>
      </c>
      <c r="E78" s="245" t="str">
        <f>'Experiment list - Runs'!E77</f>
        <v>Add’l 10 year initialized hindcasts &amp; predictions</v>
      </c>
      <c r="F78" s="245" t="str">
        <f>'Experiment list - Runs'!F77</f>
        <v>decadal-XXXX</v>
      </c>
      <c r="G78" s="244" t="str">
        <f>'Experiment list - Runs'!H77</f>
        <v>CVWG/Tribbia</v>
      </c>
      <c r="H78" s="244" t="str">
        <f>'Experiment list - Runs'!I77</f>
        <v>0.5x1CN</v>
      </c>
      <c r="I78" s="244" t="str">
        <f>'Experiment list - Runs'!J77</f>
        <v>ORNL</v>
      </c>
      <c r="J78" s="244">
        <f>'Experiment list - Runs'!K77</f>
        <v>1985</v>
      </c>
      <c r="K78" s="244">
        <f>'Experiment list - Runs'!L77</f>
        <v>1995</v>
      </c>
      <c r="L78" s="244" t="str">
        <f>'Experiment list - Runs'!M77</f>
        <v>0.5</v>
      </c>
      <c r="M78" s="244">
        <f>'Experiment list - Runs'!N77</f>
        <v>1</v>
      </c>
      <c r="N78" s="246">
        <f>'Experiment list - Runs'!O77</f>
        <v>10</v>
      </c>
      <c r="O78" s="247">
        <f>'Experiment list - Runs'!P77</f>
        <v>76</v>
      </c>
      <c r="P78" s="248">
        <f t="shared" si="10"/>
        <v>10</v>
      </c>
      <c r="Q78" s="248">
        <v>0</v>
      </c>
      <c r="R78" s="248">
        <v>0</v>
      </c>
      <c r="S78" s="248">
        <v>0</v>
      </c>
      <c r="T78" s="248">
        <f t="shared" si="11"/>
        <v>10</v>
      </c>
      <c r="U78" s="248">
        <v>0</v>
      </c>
      <c r="V78" s="248">
        <v>0</v>
      </c>
      <c r="W78" s="248">
        <v>0</v>
      </c>
      <c r="X78" s="248">
        <v>0</v>
      </c>
      <c r="Y78" s="248">
        <v>0</v>
      </c>
      <c r="Z78" s="248">
        <v>0</v>
      </c>
      <c r="AA78" s="248">
        <v>0</v>
      </c>
      <c r="AB78" s="248">
        <v>0</v>
      </c>
      <c r="AC78" s="248">
        <v>0</v>
      </c>
      <c r="AD78" s="248">
        <v>0</v>
      </c>
      <c r="AE78" s="248">
        <f>(SUMIFS('CMIP5 AL fields'!$N:$N,'CMIP5 AL fields'!$D:$D,AE$1,'CMIP5 AL fields'!$A:$A,AE$2)*$P78)/1000</f>
        <v>39.813120480000066</v>
      </c>
      <c r="AF78" s="248">
        <f>(SUMIFS('CMIP5 AL fields'!$N:$N,'CMIP5 AL fields'!$D:$D,AF$1,'CMIP5 AL fields'!$A:$A,AF$2)*$P78)/1000</f>
        <v>0.10616832000000001</v>
      </c>
      <c r="AG78" s="248">
        <f>(SUMIFS('CMIP5 AL fields'!$N:$N,'CMIP5 AL fields'!$D:$D,AG$1,'CMIP5 AL fields'!$A:$A,AG$2)*$P78)/1000</f>
        <v>3.6097228799999974</v>
      </c>
      <c r="AH78" s="248">
        <f>(SUMIFS('CMIP5 AL fields'!$N:$N,'CMIP5 AL fields'!$D:$D,AH$1,'CMIP5 AL fields'!$A:$A,AH$2)*$P78)/1000</f>
        <v>2.6542079999999988</v>
      </c>
      <c r="AI78" s="248">
        <f>(SUMIFS('CMIP5 AL fields'!$N:$N,'CMIP5 AL fields'!$D:$D,AI$1,'CMIP5 AL fields'!$A:$A,AI$2)*$P78)/1000</f>
        <v>1.0616832000000003</v>
      </c>
      <c r="AJ78" s="248">
        <f>(SUMIFS('CMIP5 AL fields'!$N:$N,'CMIP5 AL fields'!$D:$D,AJ$1,'CMIP5 AL fields'!$A:$A,AJ$2)*$P78)/1000</f>
        <v>0.42467328000000004</v>
      </c>
      <c r="AK78" s="248">
        <f>(SUMIFS('CMIP5 AL fields'!$N:$N,'CMIP5 AL fields'!$D:$D,AK$1,'CMIP5 AL fields'!$A:$A,AK$2)*$P78)/1000</f>
        <v>0.74317823999999999</v>
      </c>
      <c r="AL78" s="248">
        <f>(SUMIFS('CMIP5 AL fields'!$N:$N,'CMIP5 AL fields'!$D:$D,AL$1,'CMIP5 AL fields'!$A:$A,AL$2)*$P78)/1000</f>
        <v>0</v>
      </c>
      <c r="AM78" s="248">
        <f>(SUMIFS('CMIP5 AL fields'!$N:$N,'CMIP5 AL fields'!$D:$D,AM$1,'CMIP5 AL fields'!$A:$A,AM$2)*$P78)/1000</f>
        <v>0</v>
      </c>
      <c r="AN78" s="248">
        <f>((SUMIFS('CMIP5 AL fields'!$N:$N,'CMIP5 AL fields'!$D:$D,AN$1&amp;"2d",'CMIP5 AL fields'!$A:$A,AN$2)*$R78)/1000)+((SUMIFS('CMIP5 AL fields'!$N:$N,'CMIP5 AL fields'!$D:$D,AN$1&amp;"3d",'CMIP5 AL fields'!$A:$A,AN$2)*$S78)/1000)</f>
        <v>0</v>
      </c>
      <c r="AO78" s="248">
        <f>((SUMIFS('CMIP5 AL fields'!$N:$N,'CMIP5 AL fields'!$D:$D,AO$1&amp;"2d",'CMIP5 AL fields'!$A:$A,AO$2)*$R78)/1000)+((SUMIFS('CMIP5 AL fields'!$N:$N,'CMIP5 AL fields'!$D:$D,AO$1&amp;"3d",'CMIP5 AL fields'!$A:$A,AO$2)*$S78)/1000)</f>
        <v>0</v>
      </c>
      <c r="AP78" s="248">
        <f>((SUMIFS('CMIP5 AL fields'!$N:$N,'CMIP5 AL fields'!$D:$D,AP$1&amp;"2d",'CMIP5 AL fields'!$A:$A,AP$2)*$R78)/1000)+((SUMIFS('CMIP5 AL fields'!$N:$N,'CMIP5 AL fields'!$D:$D,AP$1&amp;"3d",'CMIP5 AL fields'!$A:$A,AP$2)*$S78)/1000)</f>
        <v>0</v>
      </c>
      <c r="AQ78" s="248">
        <f>((SUMIFS('CMIP5 AL fields'!$N:$N,'CMIP5 AL fields'!$D:$D,AQ$1&amp;"_ALLt",'CMIP5 AL fields'!$A:$A,AQ$2)*$T78)/1000)+((SUMIFS('CMIP5 AL fields'!$N:$N,'CMIP5 AL fields'!$D:$D,AQ$1&amp;"_subt",'CMIP5 AL fields'!$A:$A,AQ$2)*$U78)/1000)</f>
        <v>22.605004800000003</v>
      </c>
      <c r="AR78" s="248">
        <f>((SUMIFS('CMIP5 AL fields'!$N:$N,'CMIP5 AL fields'!$D:$D,AR$1&amp;"2d",'CMIP5 AL fields'!$A:$A,AR$2)*$AA78)/1000)+((SUMIFS('CMIP5 AL fields'!$N:$N,'CMIP5 AL fields'!$D:$D,AR$1&amp;"3d",'CMIP5 AL fields'!$A:$A,AR$2)*$AB78)/1000)</f>
        <v>0</v>
      </c>
      <c r="AS78" s="248">
        <f>(SUMIFS('CMIP5 AL fields'!$N:$N,'CMIP5 AL fields'!$D:$D,AS$1,'CMIP5 AL fields'!$A:$A,AS$2)*$V78)/1000</f>
        <v>0</v>
      </c>
      <c r="AT78" s="248">
        <f>(SUMIFS('CMIP5 AL fields'!$N:$N,'CMIP5 AL fields'!$D:$D,AT$1,'CMIP5 AL fields'!$A:$A,AT$2)*$W78)/1000</f>
        <v>0</v>
      </c>
      <c r="AU78" s="248">
        <f>(SUMIFS('CMIP5 AL fields'!$N:$N,'CMIP5 AL fields'!$D:$D,AU$1,'CMIP5 AL fields'!$A:$A,AU$2)*$X78)/1000</f>
        <v>0</v>
      </c>
      <c r="AV78" s="248">
        <f>(SUMIFS('CMIP5 AL fields'!$N:$N,'CMIP5 AL fields'!$D:$D,AV$1,'CMIP5 AL fields'!$A:$A,AV$2)*AC78)/1000</f>
        <v>0</v>
      </c>
      <c r="AW78" s="248">
        <f>(SUMIFS('CMIP5 AL fields'!$N:$N,'CMIP5 AL fields'!$D:$D,AW$1,'CMIP5 AL fields'!$A:$A,AW$2)*AD78)/1000</f>
        <v>0</v>
      </c>
      <c r="AX78" s="248">
        <f>(SUMIFS('CMIP5 AL fields'!$N:$N,'CMIP5 AL fields'!$D:$D,AX$1,'CMIP5 AL fields'!$A:$A,AX$2)*AD78)/1000</f>
        <v>0</v>
      </c>
      <c r="AY78" s="248">
        <v>0</v>
      </c>
      <c r="AZ78" s="248">
        <f>(SUMIFS('CMIP5 OI fields'!$M:$M,'CMIP5 OI fields'!$D:$D,AZ$1,'CMIP5 OI fields'!$A:$A,AZ$2)*$P78)/1000</f>
        <v>32.617270080000004</v>
      </c>
      <c r="BA78" s="248">
        <f>(SUMIFS('CMIP5 OI fields'!$M:$M,'CMIP5 OI fields'!$D:$D,BA$1,'CMIP5 OI fields'!$A:$A,BA$2)*$P78)/1000</f>
        <v>22.7681352</v>
      </c>
      <c r="BB78" s="248">
        <f>(SUMIFS('CMIP5 OI fields'!$M:$M,'CMIP5 OI fields'!$D:$D,BB$1,'CMIP5 OI fields'!$A:$A,BB$2)*$P78)/1000</f>
        <v>12.885811199999996</v>
      </c>
      <c r="BC78" s="248">
        <f>(SUMIFS('CMIP5 OI fields'!$M:$M,'CMIP5 OI fields'!$D:$D,BC$1,'CMIP5 OI fields'!$A:$A,BC$2)*$P78)/1000</f>
        <v>1.2976127999999998</v>
      </c>
      <c r="BD78" s="248">
        <f>(SUMIFS('CMIP5 OI fields'!$M:$M,'CMIP5 OI fields'!$D:$D,BD$1,'CMIP5 OI fields'!$A:$A,BD$2)*$P78)/1000</f>
        <v>1.0616832000000003</v>
      </c>
      <c r="BE78" s="248">
        <f>(SUMIFS('CMIP5 OI fields'!$M:$M,'CMIP5 OI fields'!$D:$D,BE$1,'CMIP5 OI fields'!$A:$A,BE$2)*$P78)/1000</f>
        <v>0.11796480000000001</v>
      </c>
      <c r="BF78" s="248">
        <f>(SUMIFS('CMIP5 OI fields'!$M:$M,'CMIP5 OI fields'!$D:$D,BF$1,'CMIP5 OI fields'!$A:$A,BF$2)*$P78)/1000</f>
        <v>2.6542079999999997</v>
      </c>
      <c r="BG78" s="248">
        <f>(SUMIFS('CMIP5 OI fields'!$M:$M,'CMIP5 OI fields'!$D:$D,BG$1,'CMIP5 OI fields'!$A:$A,BG$2)*$P78)/1000</f>
        <v>2.0643839999999996</v>
      </c>
      <c r="BH78" s="248">
        <f>(SUMIFS('CMIP5 OI fields'!$M:$M,'CMIP5 OI fields'!$D:$D,BH$1,'CMIP5 OI fields'!$A:$A,BH$2)*$P78)/1000</f>
        <v>12.091392000000003</v>
      </c>
      <c r="BI78" s="248">
        <f>(SUMIFS('CMIP5 OI fields'!$M:$M,'CMIP5 OI fields'!$D:$D,BI$1,'CMIP5 OI fields'!$A:$A,BI$2)*$Q78)/1000</f>
        <v>0</v>
      </c>
      <c r="BJ78" s="246">
        <f t="shared" si="7"/>
        <v>103.65862224000007</v>
      </c>
      <c r="BK78" s="246">
        <f t="shared" si="7"/>
        <v>29.079252</v>
      </c>
      <c r="BL78" s="246">
        <f t="shared" si="7"/>
        <v>25.83834624</v>
      </c>
      <c r="BM78" s="246">
        <f t="shared" si="8"/>
        <v>132.73787424000008</v>
      </c>
      <c r="BN78" s="246">
        <f t="shared" si="9"/>
        <v>158.57622048000007</v>
      </c>
    </row>
    <row r="79" spans="1:66">
      <c r="A79" s="244" t="str">
        <f>'Experiment list - Runs'!A78</f>
        <v>DP</v>
      </c>
      <c r="B79" s="244" t="str">
        <f>'Experiment list - Runs'!B78</f>
        <v>tier1</v>
      </c>
      <c r="C79" s="244" t="str">
        <f>'Experiment list - Runs'!C78</f>
        <v>1.1-E</v>
      </c>
      <c r="D79" s="244">
        <f>'Experiment list - Runs'!D78</f>
        <v>68</v>
      </c>
      <c r="E79" s="245" t="str">
        <f>'Experiment list - Runs'!E78</f>
        <v>Add’l 10 year initialized hindcasts &amp; predictions</v>
      </c>
      <c r="F79" s="245" t="str">
        <f>'Experiment list - Runs'!F78</f>
        <v>decadal-XXXX</v>
      </c>
      <c r="G79" s="244" t="str">
        <f>'Experiment list - Runs'!H78</f>
        <v>CVWG/Tribbia</v>
      </c>
      <c r="H79" s="244" t="str">
        <f>'Experiment list - Runs'!I78</f>
        <v>0.5x1CN</v>
      </c>
      <c r="I79" s="244" t="str">
        <f>'Experiment list - Runs'!J78</f>
        <v>ORNL</v>
      </c>
      <c r="J79" s="244">
        <f>'Experiment list - Runs'!K78</f>
        <v>1985</v>
      </c>
      <c r="K79" s="244">
        <f>'Experiment list - Runs'!L78</f>
        <v>1995</v>
      </c>
      <c r="L79" s="244" t="str">
        <f>'Experiment list - Runs'!M78</f>
        <v>0.5</v>
      </c>
      <c r="M79" s="244">
        <f>'Experiment list - Runs'!N78</f>
        <v>1</v>
      </c>
      <c r="N79" s="246">
        <f>'Experiment list - Runs'!O78</f>
        <v>10</v>
      </c>
      <c r="O79" s="247">
        <f>'Experiment list - Runs'!P78</f>
        <v>77</v>
      </c>
      <c r="P79" s="248">
        <f t="shared" si="10"/>
        <v>10</v>
      </c>
      <c r="Q79" s="248">
        <v>0</v>
      </c>
      <c r="R79" s="248">
        <v>0</v>
      </c>
      <c r="S79" s="248">
        <v>0</v>
      </c>
      <c r="T79" s="248">
        <f t="shared" si="11"/>
        <v>10</v>
      </c>
      <c r="U79" s="248">
        <v>0</v>
      </c>
      <c r="V79" s="248">
        <v>0</v>
      </c>
      <c r="W79" s="248">
        <v>0</v>
      </c>
      <c r="X79" s="248">
        <v>0</v>
      </c>
      <c r="Y79" s="248">
        <v>0</v>
      </c>
      <c r="Z79" s="248">
        <v>0</v>
      </c>
      <c r="AA79" s="248">
        <v>0</v>
      </c>
      <c r="AB79" s="248">
        <v>0</v>
      </c>
      <c r="AC79" s="248">
        <v>0</v>
      </c>
      <c r="AD79" s="248">
        <v>0</v>
      </c>
      <c r="AE79" s="248">
        <f>(SUMIFS('CMIP5 AL fields'!$N:$N,'CMIP5 AL fields'!$D:$D,AE$1,'CMIP5 AL fields'!$A:$A,AE$2)*$P79)/1000</f>
        <v>39.813120480000066</v>
      </c>
      <c r="AF79" s="248">
        <f>(SUMIFS('CMIP5 AL fields'!$N:$N,'CMIP5 AL fields'!$D:$D,AF$1,'CMIP5 AL fields'!$A:$A,AF$2)*$P79)/1000</f>
        <v>0.10616832000000001</v>
      </c>
      <c r="AG79" s="248">
        <f>(SUMIFS('CMIP5 AL fields'!$N:$N,'CMIP5 AL fields'!$D:$D,AG$1,'CMIP5 AL fields'!$A:$A,AG$2)*$P79)/1000</f>
        <v>3.6097228799999974</v>
      </c>
      <c r="AH79" s="248">
        <f>(SUMIFS('CMIP5 AL fields'!$N:$N,'CMIP5 AL fields'!$D:$D,AH$1,'CMIP5 AL fields'!$A:$A,AH$2)*$P79)/1000</f>
        <v>2.6542079999999988</v>
      </c>
      <c r="AI79" s="248">
        <f>(SUMIFS('CMIP5 AL fields'!$N:$N,'CMIP5 AL fields'!$D:$D,AI$1,'CMIP5 AL fields'!$A:$A,AI$2)*$P79)/1000</f>
        <v>1.0616832000000003</v>
      </c>
      <c r="AJ79" s="248">
        <f>(SUMIFS('CMIP5 AL fields'!$N:$N,'CMIP5 AL fields'!$D:$D,AJ$1,'CMIP5 AL fields'!$A:$A,AJ$2)*$P79)/1000</f>
        <v>0.42467328000000004</v>
      </c>
      <c r="AK79" s="248">
        <f>(SUMIFS('CMIP5 AL fields'!$N:$N,'CMIP5 AL fields'!$D:$D,AK$1,'CMIP5 AL fields'!$A:$A,AK$2)*$P79)/1000</f>
        <v>0.74317823999999999</v>
      </c>
      <c r="AL79" s="248">
        <f>(SUMIFS('CMIP5 AL fields'!$N:$N,'CMIP5 AL fields'!$D:$D,AL$1,'CMIP5 AL fields'!$A:$A,AL$2)*$P79)/1000</f>
        <v>0</v>
      </c>
      <c r="AM79" s="248">
        <f>(SUMIFS('CMIP5 AL fields'!$N:$N,'CMIP5 AL fields'!$D:$D,AM$1,'CMIP5 AL fields'!$A:$A,AM$2)*$P79)/1000</f>
        <v>0</v>
      </c>
      <c r="AN79" s="248">
        <f>((SUMIFS('CMIP5 AL fields'!$N:$N,'CMIP5 AL fields'!$D:$D,AN$1&amp;"2d",'CMIP5 AL fields'!$A:$A,AN$2)*$R79)/1000)+((SUMIFS('CMIP5 AL fields'!$N:$N,'CMIP5 AL fields'!$D:$D,AN$1&amp;"3d",'CMIP5 AL fields'!$A:$A,AN$2)*$S79)/1000)</f>
        <v>0</v>
      </c>
      <c r="AO79" s="248">
        <f>((SUMIFS('CMIP5 AL fields'!$N:$N,'CMIP5 AL fields'!$D:$D,AO$1&amp;"2d",'CMIP5 AL fields'!$A:$A,AO$2)*$R79)/1000)+((SUMIFS('CMIP5 AL fields'!$N:$N,'CMIP5 AL fields'!$D:$D,AO$1&amp;"3d",'CMIP5 AL fields'!$A:$A,AO$2)*$S79)/1000)</f>
        <v>0</v>
      </c>
      <c r="AP79" s="248">
        <f>((SUMIFS('CMIP5 AL fields'!$N:$N,'CMIP5 AL fields'!$D:$D,AP$1&amp;"2d",'CMIP5 AL fields'!$A:$A,AP$2)*$R79)/1000)+((SUMIFS('CMIP5 AL fields'!$N:$N,'CMIP5 AL fields'!$D:$D,AP$1&amp;"3d",'CMIP5 AL fields'!$A:$A,AP$2)*$S79)/1000)</f>
        <v>0</v>
      </c>
      <c r="AQ79" s="248">
        <f>((SUMIFS('CMIP5 AL fields'!$N:$N,'CMIP5 AL fields'!$D:$D,AQ$1&amp;"_ALLt",'CMIP5 AL fields'!$A:$A,AQ$2)*$T79)/1000)+((SUMIFS('CMIP5 AL fields'!$N:$N,'CMIP5 AL fields'!$D:$D,AQ$1&amp;"_subt",'CMIP5 AL fields'!$A:$A,AQ$2)*$U79)/1000)</f>
        <v>22.605004800000003</v>
      </c>
      <c r="AR79" s="248">
        <f>((SUMIFS('CMIP5 AL fields'!$N:$N,'CMIP5 AL fields'!$D:$D,AR$1&amp;"2d",'CMIP5 AL fields'!$A:$A,AR$2)*$AA79)/1000)+((SUMIFS('CMIP5 AL fields'!$N:$N,'CMIP5 AL fields'!$D:$D,AR$1&amp;"3d",'CMIP5 AL fields'!$A:$A,AR$2)*$AB79)/1000)</f>
        <v>0</v>
      </c>
      <c r="AS79" s="248">
        <f>(SUMIFS('CMIP5 AL fields'!$N:$N,'CMIP5 AL fields'!$D:$D,AS$1,'CMIP5 AL fields'!$A:$A,AS$2)*$V79)/1000</f>
        <v>0</v>
      </c>
      <c r="AT79" s="248">
        <f>(SUMIFS('CMIP5 AL fields'!$N:$N,'CMIP5 AL fields'!$D:$D,AT$1,'CMIP5 AL fields'!$A:$A,AT$2)*$W79)/1000</f>
        <v>0</v>
      </c>
      <c r="AU79" s="248">
        <f>(SUMIFS('CMIP5 AL fields'!$N:$N,'CMIP5 AL fields'!$D:$D,AU$1,'CMIP5 AL fields'!$A:$A,AU$2)*$X79)/1000</f>
        <v>0</v>
      </c>
      <c r="AV79" s="248">
        <f>(SUMIFS('CMIP5 AL fields'!$N:$N,'CMIP5 AL fields'!$D:$D,AV$1,'CMIP5 AL fields'!$A:$A,AV$2)*AC79)/1000</f>
        <v>0</v>
      </c>
      <c r="AW79" s="248">
        <f>(SUMIFS('CMIP5 AL fields'!$N:$N,'CMIP5 AL fields'!$D:$D,AW$1,'CMIP5 AL fields'!$A:$A,AW$2)*AD79)/1000</f>
        <v>0</v>
      </c>
      <c r="AX79" s="248">
        <f>(SUMIFS('CMIP5 AL fields'!$N:$N,'CMIP5 AL fields'!$D:$D,AX$1,'CMIP5 AL fields'!$A:$A,AX$2)*AD79)/1000</f>
        <v>0</v>
      </c>
      <c r="AY79" s="248">
        <v>0</v>
      </c>
      <c r="AZ79" s="248">
        <f>(SUMIFS('CMIP5 OI fields'!$M:$M,'CMIP5 OI fields'!$D:$D,AZ$1,'CMIP5 OI fields'!$A:$A,AZ$2)*$P79)/1000</f>
        <v>32.617270080000004</v>
      </c>
      <c r="BA79" s="248">
        <f>(SUMIFS('CMIP5 OI fields'!$M:$M,'CMIP5 OI fields'!$D:$D,BA$1,'CMIP5 OI fields'!$A:$A,BA$2)*$P79)/1000</f>
        <v>22.7681352</v>
      </c>
      <c r="BB79" s="248">
        <f>(SUMIFS('CMIP5 OI fields'!$M:$M,'CMIP5 OI fields'!$D:$D,BB$1,'CMIP5 OI fields'!$A:$A,BB$2)*$P79)/1000</f>
        <v>12.885811199999996</v>
      </c>
      <c r="BC79" s="248">
        <f>(SUMIFS('CMIP5 OI fields'!$M:$M,'CMIP5 OI fields'!$D:$D,BC$1,'CMIP5 OI fields'!$A:$A,BC$2)*$P79)/1000</f>
        <v>1.2976127999999998</v>
      </c>
      <c r="BD79" s="248">
        <f>(SUMIFS('CMIP5 OI fields'!$M:$M,'CMIP5 OI fields'!$D:$D,BD$1,'CMIP5 OI fields'!$A:$A,BD$2)*$P79)/1000</f>
        <v>1.0616832000000003</v>
      </c>
      <c r="BE79" s="248">
        <f>(SUMIFS('CMIP5 OI fields'!$M:$M,'CMIP5 OI fields'!$D:$D,BE$1,'CMIP5 OI fields'!$A:$A,BE$2)*$P79)/1000</f>
        <v>0.11796480000000001</v>
      </c>
      <c r="BF79" s="248">
        <f>(SUMIFS('CMIP5 OI fields'!$M:$M,'CMIP5 OI fields'!$D:$D,BF$1,'CMIP5 OI fields'!$A:$A,BF$2)*$P79)/1000</f>
        <v>2.6542079999999997</v>
      </c>
      <c r="BG79" s="248">
        <f>(SUMIFS('CMIP5 OI fields'!$M:$M,'CMIP5 OI fields'!$D:$D,BG$1,'CMIP5 OI fields'!$A:$A,BG$2)*$P79)/1000</f>
        <v>2.0643839999999996</v>
      </c>
      <c r="BH79" s="248">
        <f>(SUMIFS('CMIP5 OI fields'!$M:$M,'CMIP5 OI fields'!$D:$D,BH$1,'CMIP5 OI fields'!$A:$A,BH$2)*$P79)/1000</f>
        <v>12.091392000000003</v>
      </c>
      <c r="BI79" s="248">
        <f>(SUMIFS('CMIP5 OI fields'!$M:$M,'CMIP5 OI fields'!$D:$D,BI$1,'CMIP5 OI fields'!$A:$A,BI$2)*$Q79)/1000</f>
        <v>0</v>
      </c>
      <c r="BJ79" s="246">
        <f t="shared" si="7"/>
        <v>103.65862224000007</v>
      </c>
      <c r="BK79" s="246">
        <f t="shared" si="7"/>
        <v>29.079252</v>
      </c>
      <c r="BL79" s="246">
        <f t="shared" si="7"/>
        <v>25.83834624</v>
      </c>
      <c r="BM79" s="246">
        <f t="shared" si="8"/>
        <v>132.73787424000008</v>
      </c>
      <c r="BN79" s="246">
        <f t="shared" si="9"/>
        <v>158.57622048000007</v>
      </c>
    </row>
    <row r="80" spans="1:66">
      <c r="A80" s="244" t="str">
        <f>'Experiment list - Runs'!A79</f>
        <v>DP</v>
      </c>
      <c r="B80" s="244" t="str">
        <f>'Experiment list - Runs'!B79</f>
        <v>tier1</v>
      </c>
      <c r="C80" s="244" t="str">
        <f>'Experiment list - Runs'!C79</f>
        <v>1.1-E</v>
      </c>
      <c r="D80" s="244">
        <f>'Experiment list - Runs'!D79</f>
        <v>69</v>
      </c>
      <c r="E80" s="245" t="str">
        <f>'Experiment list - Runs'!E79</f>
        <v>Add’l 10 year initialized hindcasts &amp; predictions</v>
      </c>
      <c r="F80" s="245" t="str">
        <f>'Experiment list - Runs'!F79</f>
        <v>decadal-XXXX</v>
      </c>
      <c r="G80" s="244" t="str">
        <f>'Experiment list - Runs'!H79</f>
        <v>CVWG/Tribbia</v>
      </c>
      <c r="H80" s="244" t="str">
        <f>'Experiment list - Runs'!I79</f>
        <v>0.5x1CN</v>
      </c>
      <c r="I80" s="244" t="str">
        <f>'Experiment list - Runs'!J79</f>
        <v>ORNL</v>
      </c>
      <c r="J80" s="244">
        <f>'Experiment list - Runs'!K79</f>
        <v>1985</v>
      </c>
      <c r="K80" s="244">
        <f>'Experiment list - Runs'!L79</f>
        <v>1995</v>
      </c>
      <c r="L80" s="244" t="str">
        <f>'Experiment list - Runs'!M79</f>
        <v>0.5</v>
      </c>
      <c r="M80" s="244">
        <f>'Experiment list - Runs'!N79</f>
        <v>1</v>
      </c>
      <c r="N80" s="246">
        <f>'Experiment list - Runs'!O79</f>
        <v>10</v>
      </c>
      <c r="O80" s="247">
        <f>'Experiment list - Runs'!P79</f>
        <v>78</v>
      </c>
      <c r="P80" s="248">
        <f t="shared" si="10"/>
        <v>10</v>
      </c>
      <c r="Q80" s="248">
        <v>0</v>
      </c>
      <c r="R80" s="248">
        <v>0</v>
      </c>
      <c r="S80" s="248">
        <v>0</v>
      </c>
      <c r="T80" s="248">
        <f t="shared" si="11"/>
        <v>10</v>
      </c>
      <c r="U80" s="248">
        <v>0</v>
      </c>
      <c r="V80" s="248">
        <v>0</v>
      </c>
      <c r="W80" s="248">
        <v>0</v>
      </c>
      <c r="X80" s="248">
        <v>0</v>
      </c>
      <c r="Y80" s="248">
        <v>0</v>
      </c>
      <c r="Z80" s="248">
        <v>0</v>
      </c>
      <c r="AA80" s="248">
        <v>0</v>
      </c>
      <c r="AB80" s="248">
        <v>0</v>
      </c>
      <c r="AC80" s="248">
        <v>0</v>
      </c>
      <c r="AD80" s="248">
        <v>0</v>
      </c>
      <c r="AE80" s="248">
        <f>(SUMIFS('CMIP5 AL fields'!$N:$N,'CMIP5 AL fields'!$D:$D,AE$1,'CMIP5 AL fields'!$A:$A,AE$2)*$P80)/1000</f>
        <v>39.813120480000066</v>
      </c>
      <c r="AF80" s="248">
        <f>(SUMIFS('CMIP5 AL fields'!$N:$N,'CMIP5 AL fields'!$D:$D,AF$1,'CMIP5 AL fields'!$A:$A,AF$2)*$P80)/1000</f>
        <v>0.10616832000000001</v>
      </c>
      <c r="AG80" s="248">
        <f>(SUMIFS('CMIP5 AL fields'!$N:$N,'CMIP5 AL fields'!$D:$D,AG$1,'CMIP5 AL fields'!$A:$A,AG$2)*$P80)/1000</f>
        <v>3.6097228799999974</v>
      </c>
      <c r="AH80" s="248">
        <f>(SUMIFS('CMIP5 AL fields'!$N:$N,'CMIP5 AL fields'!$D:$D,AH$1,'CMIP5 AL fields'!$A:$A,AH$2)*$P80)/1000</f>
        <v>2.6542079999999988</v>
      </c>
      <c r="AI80" s="248">
        <f>(SUMIFS('CMIP5 AL fields'!$N:$N,'CMIP5 AL fields'!$D:$D,AI$1,'CMIP5 AL fields'!$A:$A,AI$2)*$P80)/1000</f>
        <v>1.0616832000000003</v>
      </c>
      <c r="AJ80" s="248">
        <f>(SUMIFS('CMIP5 AL fields'!$N:$N,'CMIP5 AL fields'!$D:$D,AJ$1,'CMIP5 AL fields'!$A:$A,AJ$2)*$P80)/1000</f>
        <v>0.42467328000000004</v>
      </c>
      <c r="AK80" s="248">
        <f>(SUMIFS('CMIP5 AL fields'!$N:$N,'CMIP5 AL fields'!$D:$D,AK$1,'CMIP5 AL fields'!$A:$A,AK$2)*$P80)/1000</f>
        <v>0.74317823999999999</v>
      </c>
      <c r="AL80" s="248">
        <f>(SUMIFS('CMIP5 AL fields'!$N:$N,'CMIP5 AL fields'!$D:$D,AL$1,'CMIP5 AL fields'!$A:$A,AL$2)*$P80)/1000</f>
        <v>0</v>
      </c>
      <c r="AM80" s="248">
        <f>(SUMIFS('CMIP5 AL fields'!$N:$N,'CMIP5 AL fields'!$D:$D,AM$1,'CMIP5 AL fields'!$A:$A,AM$2)*$P80)/1000</f>
        <v>0</v>
      </c>
      <c r="AN80" s="248">
        <f>((SUMIFS('CMIP5 AL fields'!$N:$N,'CMIP5 AL fields'!$D:$D,AN$1&amp;"2d",'CMIP5 AL fields'!$A:$A,AN$2)*$R80)/1000)+((SUMIFS('CMIP5 AL fields'!$N:$N,'CMIP5 AL fields'!$D:$D,AN$1&amp;"3d",'CMIP5 AL fields'!$A:$A,AN$2)*$S80)/1000)</f>
        <v>0</v>
      </c>
      <c r="AO80" s="248">
        <f>((SUMIFS('CMIP5 AL fields'!$N:$N,'CMIP5 AL fields'!$D:$D,AO$1&amp;"2d",'CMIP5 AL fields'!$A:$A,AO$2)*$R80)/1000)+((SUMIFS('CMIP5 AL fields'!$N:$N,'CMIP5 AL fields'!$D:$D,AO$1&amp;"3d",'CMIP5 AL fields'!$A:$A,AO$2)*$S80)/1000)</f>
        <v>0</v>
      </c>
      <c r="AP80" s="248">
        <f>((SUMIFS('CMIP5 AL fields'!$N:$N,'CMIP5 AL fields'!$D:$D,AP$1&amp;"2d",'CMIP5 AL fields'!$A:$A,AP$2)*$R80)/1000)+((SUMIFS('CMIP5 AL fields'!$N:$N,'CMIP5 AL fields'!$D:$D,AP$1&amp;"3d",'CMIP5 AL fields'!$A:$A,AP$2)*$S80)/1000)</f>
        <v>0</v>
      </c>
      <c r="AQ80" s="248">
        <f>((SUMIFS('CMIP5 AL fields'!$N:$N,'CMIP5 AL fields'!$D:$D,AQ$1&amp;"_ALLt",'CMIP5 AL fields'!$A:$A,AQ$2)*$T80)/1000)+((SUMIFS('CMIP5 AL fields'!$N:$N,'CMIP5 AL fields'!$D:$D,AQ$1&amp;"_subt",'CMIP5 AL fields'!$A:$A,AQ$2)*$U80)/1000)</f>
        <v>22.605004800000003</v>
      </c>
      <c r="AR80" s="248">
        <f>((SUMIFS('CMIP5 AL fields'!$N:$N,'CMIP5 AL fields'!$D:$D,AR$1&amp;"2d",'CMIP5 AL fields'!$A:$A,AR$2)*$AA80)/1000)+((SUMIFS('CMIP5 AL fields'!$N:$N,'CMIP5 AL fields'!$D:$D,AR$1&amp;"3d",'CMIP5 AL fields'!$A:$A,AR$2)*$AB80)/1000)</f>
        <v>0</v>
      </c>
      <c r="AS80" s="248">
        <f>(SUMIFS('CMIP5 AL fields'!$N:$N,'CMIP5 AL fields'!$D:$D,AS$1,'CMIP5 AL fields'!$A:$A,AS$2)*$V80)/1000</f>
        <v>0</v>
      </c>
      <c r="AT80" s="248">
        <f>(SUMIFS('CMIP5 AL fields'!$N:$N,'CMIP5 AL fields'!$D:$D,AT$1,'CMIP5 AL fields'!$A:$A,AT$2)*$W80)/1000</f>
        <v>0</v>
      </c>
      <c r="AU80" s="248">
        <f>(SUMIFS('CMIP5 AL fields'!$N:$N,'CMIP5 AL fields'!$D:$D,AU$1,'CMIP5 AL fields'!$A:$A,AU$2)*$X80)/1000</f>
        <v>0</v>
      </c>
      <c r="AV80" s="248">
        <f>(SUMIFS('CMIP5 AL fields'!$N:$N,'CMIP5 AL fields'!$D:$D,AV$1,'CMIP5 AL fields'!$A:$A,AV$2)*AC80)/1000</f>
        <v>0</v>
      </c>
      <c r="AW80" s="248">
        <f>(SUMIFS('CMIP5 AL fields'!$N:$N,'CMIP5 AL fields'!$D:$D,AW$1,'CMIP5 AL fields'!$A:$A,AW$2)*AD80)/1000</f>
        <v>0</v>
      </c>
      <c r="AX80" s="248">
        <f>(SUMIFS('CMIP5 AL fields'!$N:$N,'CMIP5 AL fields'!$D:$D,AX$1,'CMIP5 AL fields'!$A:$A,AX$2)*AD80)/1000</f>
        <v>0</v>
      </c>
      <c r="AY80" s="248">
        <v>0</v>
      </c>
      <c r="AZ80" s="248">
        <f>(SUMIFS('CMIP5 OI fields'!$M:$M,'CMIP5 OI fields'!$D:$D,AZ$1,'CMIP5 OI fields'!$A:$A,AZ$2)*$P80)/1000</f>
        <v>32.617270080000004</v>
      </c>
      <c r="BA80" s="248">
        <f>(SUMIFS('CMIP5 OI fields'!$M:$M,'CMIP5 OI fields'!$D:$D,BA$1,'CMIP5 OI fields'!$A:$A,BA$2)*$P80)/1000</f>
        <v>22.7681352</v>
      </c>
      <c r="BB80" s="248">
        <f>(SUMIFS('CMIP5 OI fields'!$M:$M,'CMIP5 OI fields'!$D:$D,BB$1,'CMIP5 OI fields'!$A:$A,BB$2)*$P80)/1000</f>
        <v>12.885811199999996</v>
      </c>
      <c r="BC80" s="248">
        <f>(SUMIFS('CMIP5 OI fields'!$M:$M,'CMIP5 OI fields'!$D:$D,BC$1,'CMIP5 OI fields'!$A:$A,BC$2)*$P80)/1000</f>
        <v>1.2976127999999998</v>
      </c>
      <c r="BD80" s="248">
        <f>(SUMIFS('CMIP5 OI fields'!$M:$M,'CMIP5 OI fields'!$D:$D,BD$1,'CMIP5 OI fields'!$A:$A,BD$2)*$P80)/1000</f>
        <v>1.0616832000000003</v>
      </c>
      <c r="BE80" s="248">
        <f>(SUMIFS('CMIP5 OI fields'!$M:$M,'CMIP5 OI fields'!$D:$D,BE$1,'CMIP5 OI fields'!$A:$A,BE$2)*$P80)/1000</f>
        <v>0.11796480000000001</v>
      </c>
      <c r="BF80" s="248">
        <f>(SUMIFS('CMIP5 OI fields'!$M:$M,'CMIP5 OI fields'!$D:$D,BF$1,'CMIP5 OI fields'!$A:$A,BF$2)*$P80)/1000</f>
        <v>2.6542079999999997</v>
      </c>
      <c r="BG80" s="248">
        <f>(SUMIFS('CMIP5 OI fields'!$M:$M,'CMIP5 OI fields'!$D:$D,BG$1,'CMIP5 OI fields'!$A:$A,BG$2)*$P80)/1000</f>
        <v>2.0643839999999996</v>
      </c>
      <c r="BH80" s="248">
        <f>(SUMIFS('CMIP5 OI fields'!$M:$M,'CMIP5 OI fields'!$D:$D,BH$1,'CMIP5 OI fields'!$A:$A,BH$2)*$P80)/1000</f>
        <v>12.091392000000003</v>
      </c>
      <c r="BI80" s="248">
        <f>(SUMIFS('CMIP5 OI fields'!$M:$M,'CMIP5 OI fields'!$D:$D,BI$1,'CMIP5 OI fields'!$A:$A,BI$2)*$Q80)/1000</f>
        <v>0</v>
      </c>
      <c r="BJ80" s="246">
        <f t="shared" si="7"/>
        <v>103.65862224000007</v>
      </c>
      <c r="BK80" s="246">
        <f t="shared" si="7"/>
        <v>29.079252</v>
      </c>
      <c r="BL80" s="246">
        <f t="shared" si="7"/>
        <v>25.83834624</v>
      </c>
      <c r="BM80" s="246">
        <f t="shared" si="8"/>
        <v>132.73787424000008</v>
      </c>
      <c r="BN80" s="246">
        <f t="shared" si="9"/>
        <v>158.57622048000007</v>
      </c>
    </row>
    <row r="81" spans="1:66">
      <c r="A81" s="244" t="str">
        <f>'Experiment list - Runs'!A80</f>
        <v>DP</v>
      </c>
      <c r="B81" s="244" t="str">
        <f>'Experiment list - Runs'!B80</f>
        <v>tier1</v>
      </c>
      <c r="C81" s="244" t="str">
        <f>'Experiment list - Runs'!C80</f>
        <v>1.1-E</v>
      </c>
      <c r="D81" s="244">
        <f>'Experiment list - Runs'!D80</f>
        <v>70</v>
      </c>
      <c r="E81" s="245" t="str">
        <f>'Experiment list - Runs'!E80</f>
        <v>Add’l 10 year initialized hindcasts &amp; predictions</v>
      </c>
      <c r="F81" s="245" t="str">
        <f>'Experiment list - Runs'!F80</f>
        <v>decadal-XXXX</v>
      </c>
      <c r="G81" s="244" t="str">
        <f>'Experiment list - Runs'!H80</f>
        <v>CVWG/Tribbia</v>
      </c>
      <c r="H81" s="244" t="str">
        <f>'Experiment list - Runs'!I80</f>
        <v>0.5x1CN</v>
      </c>
      <c r="I81" s="244" t="str">
        <f>'Experiment list - Runs'!J80</f>
        <v>ORNL</v>
      </c>
      <c r="J81" s="244">
        <f>'Experiment list - Runs'!K80</f>
        <v>1985</v>
      </c>
      <c r="K81" s="244">
        <f>'Experiment list - Runs'!L80</f>
        <v>1995</v>
      </c>
      <c r="L81" s="244" t="str">
        <f>'Experiment list - Runs'!M80</f>
        <v>0.5</v>
      </c>
      <c r="M81" s="244">
        <f>'Experiment list - Runs'!N80</f>
        <v>1</v>
      </c>
      <c r="N81" s="246">
        <f>'Experiment list - Runs'!O80</f>
        <v>10</v>
      </c>
      <c r="O81" s="247">
        <f>'Experiment list - Runs'!P80</f>
        <v>79</v>
      </c>
      <c r="P81" s="248">
        <f t="shared" si="10"/>
        <v>10</v>
      </c>
      <c r="Q81" s="248">
        <v>0</v>
      </c>
      <c r="R81" s="248">
        <v>0</v>
      </c>
      <c r="S81" s="248">
        <v>0</v>
      </c>
      <c r="T81" s="248">
        <f t="shared" si="11"/>
        <v>10</v>
      </c>
      <c r="U81" s="248">
        <v>0</v>
      </c>
      <c r="V81" s="248">
        <v>0</v>
      </c>
      <c r="W81" s="248">
        <v>0</v>
      </c>
      <c r="X81" s="248">
        <v>0</v>
      </c>
      <c r="Y81" s="248">
        <v>0</v>
      </c>
      <c r="Z81" s="248">
        <v>0</v>
      </c>
      <c r="AA81" s="248">
        <v>0</v>
      </c>
      <c r="AB81" s="248">
        <v>0</v>
      </c>
      <c r="AC81" s="248">
        <v>0</v>
      </c>
      <c r="AD81" s="248">
        <v>0</v>
      </c>
      <c r="AE81" s="248">
        <f>(SUMIFS('CMIP5 AL fields'!$N:$N,'CMIP5 AL fields'!$D:$D,AE$1,'CMIP5 AL fields'!$A:$A,AE$2)*$P81)/1000</f>
        <v>39.813120480000066</v>
      </c>
      <c r="AF81" s="248">
        <f>(SUMIFS('CMIP5 AL fields'!$N:$N,'CMIP5 AL fields'!$D:$D,AF$1,'CMIP5 AL fields'!$A:$A,AF$2)*$P81)/1000</f>
        <v>0.10616832000000001</v>
      </c>
      <c r="AG81" s="248">
        <f>(SUMIFS('CMIP5 AL fields'!$N:$N,'CMIP5 AL fields'!$D:$D,AG$1,'CMIP5 AL fields'!$A:$A,AG$2)*$P81)/1000</f>
        <v>3.6097228799999974</v>
      </c>
      <c r="AH81" s="248">
        <f>(SUMIFS('CMIP5 AL fields'!$N:$N,'CMIP5 AL fields'!$D:$D,AH$1,'CMIP5 AL fields'!$A:$A,AH$2)*$P81)/1000</f>
        <v>2.6542079999999988</v>
      </c>
      <c r="AI81" s="248">
        <f>(SUMIFS('CMIP5 AL fields'!$N:$N,'CMIP5 AL fields'!$D:$D,AI$1,'CMIP5 AL fields'!$A:$A,AI$2)*$P81)/1000</f>
        <v>1.0616832000000003</v>
      </c>
      <c r="AJ81" s="248">
        <f>(SUMIFS('CMIP5 AL fields'!$N:$N,'CMIP5 AL fields'!$D:$D,AJ$1,'CMIP5 AL fields'!$A:$A,AJ$2)*$P81)/1000</f>
        <v>0.42467328000000004</v>
      </c>
      <c r="AK81" s="248">
        <f>(SUMIFS('CMIP5 AL fields'!$N:$N,'CMIP5 AL fields'!$D:$D,AK$1,'CMIP5 AL fields'!$A:$A,AK$2)*$P81)/1000</f>
        <v>0.74317823999999999</v>
      </c>
      <c r="AL81" s="248">
        <f>(SUMIFS('CMIP5 AL fields'!$N:$N,'CMIP5 AL fields'!$D:$D,AL$1,'CMIP5 AL fields'!$A:$A,AL$2)*$P81)/1000</f>
        <v>0</v>
      </c>
      <c r="AM81" s="248">
        <f>(SUMIFS('CMIP5 AL fields'!$N:$N,'CMIP5 AL fields'!$D:$D,AM$1,'CMIP5 AL fields'!$A:$A,AM$2)*$P81)/1000</f>
        <v>0</v>
      </c>
      <c r="AN81" s="248">
        <f>((SUMIFS('CMIP5 AL fields'!$N:$N,'CMIP5 AL fields'!$D:$D,AN$1&amp;"2d",'CMIP5 AL fields'!$A:$A,AN$2)*$R81)/1000)+((SUMIFS('CMIP5 AL fields'!$N:$N,'CMIP5 AL fields'!$D:$D,AN$1&amp;"3d",'CMIP5 AL fields'!$A:$A,AN$2)*$S81)/1000)</f>
        <v>0</v>
      </c>
      <c r="AO81" s="248">
        <f>((SUMIFS('CMIP5 AL fields'!$N:$N,'CMIP5 AL fields'!$D:$D,AO$1&amp;"2d",'CMIP5 AL fields'!$A:$A,AO$2)*$R81)/1000)+((SUMIFS('CMIP5 AL fields'!$N:$N,'CMIP5 AL fields'!$D:$D,AO$1&amp;"3d",'CMIP5 AL fields'!$A:$A,AO$2)*$S81)/1000)</f>
        <v>0</v>
      </c>
      <c r="AP81" s="248">
        <f>((SUMIFS('CMIP5 AL fields'!$N:$N,'CMIP5 AL fields'!$D:$D,AP$1&amp;"2d",'CMIP5 AL fields'!$A:$A,AP$2)*$R81)/1000)+((SUMIFS('CMIP5 AL fields'!$N:$N,'CMIP5 AL fields'!$D:$D,AP$1&amp;"3d",'CMIP5 AL fields'!$A:$A,AP$2)*$S81)/1000)</f>
        <v>0</v>
      </c>
      <c r="AQ81" s="248">
        <f>((SUMIFS('CMIP5 AL fields'!$N:$N,'CMIP5 AL fields'!$D:$D,AQ$1&amp;"_ALLt",'CMIP5 AL fields'!$A:$A,AQ$2)*$T81)/1000)+((SUMIFS('CMIP5 AL fields'!$N:$N,'CMIP5 AL fields'!$D:$D,AQ$1&amp;"_subt",'CMIP5 AL fields'!$A:$A,AQ$2)*$U81)/1000)</f>
        <v>22.605004800000003</v>
      </c>
      <c r="AR81" s="248">
        <f>((SUMIFS('CMIP5 AL fields'!$N:$N,'CMIP5 AL fields'!$D:$D,AR$1&amp;"2d",'CMIP5 AL fields'!$A:$A,AR$2)*$AA81)/1000)+((SUMIFS('CMIP5 AL fields'!$N:$N,'CMIP5 AL fields'!$D:$D,AR$1&amp;"3d",'CMIP5 AL fields'!$A:$A,AR$2)*$AB81)/1000)</f>
        <v>0</v>
      </c>
      <c r="AS81" s="248">
        <f>(SUMIFS('CMIP5 AL fields'!$N:$N,'CMIP5 AL fields'!$D:$D,AS$1,'CMIP5 AL fields'!$A:$A,AS$2)*$V81)/1000</f>
        <v>0</v>
      </c>
      <c r="AT81" s="248">
        <f>(SUMIFS('CMIP5 AL fields'!$N:$N,'CMIP5 AL fields'!$D:$D,AT$1,'CMIP5 AL fields'!$A:$A,AT$2)*$W81)/1000</f>
        <v>0</v>
      </c>
      <c r="AU81" s="248">
        <f>(SUMIFS('CMIP5 AL fields'!$N:$N,'CMIP5 AL fields'!$D:$D,AU$1,'CMIP5 AL fields'!$A:$A,AU$2)*$X81)/1000</f>
        <v>0</v>
      </c>
      <c r="AV81" s="248">
        <f>(SUMIFS('CMIP5 AL fields'!$N:$N,'CMIP5 AL fields'!$D:$D,AV$1,'CMIP5 AL fields'!$A:$A,AV$2)*AC81)/1000</f>
        <v>0</v>
      </c>
      <c r="AW81" s="248">
        <f>(SUMIFS('CMIP5 AL fields'!$N:$N,'CMIP5 AL fields'!$D:$D,AW$1,'CMIP5 AL fields'!$A:$A,AW$2)*AD81)/1000</f>
        <v>0</v>
      </c>
      <c r="AX81" s="248">
        <f>(SUMIFS('CMIP5 AL fields'!$N:$N,'CMIP5 AL fields'!$D:$D,AX$1,'CMIP5 AL fields'!$A:$A,AX$2)*AD81)/1000</f>
        <v>0</v>
      </c>
      <c r="AY81" s="248">
        <v>0</v>
      </c>
      <c r="AZ81" s="248">
        <f>(SUMIFS('CMIP5 OI fields'!$M:$M,'CMIP5 OI fields'!$D:$D,AZ$1,'CMIP5 OI fields'!$A:$A,AZ$2)*$P81)/1000</f>
        <v>32.617270080000004</v>
      </c>
      <c r="BA81" s="248">
        <f>(SUMIFS('CMIP5 OI fields'!$M:$M,'CMIP5 OI fields'!$D:$D,BA$1,'CMIP5 OI fields'!$A:$A,BA$2)*$P81)/1000</f>
        <v>22.7681352</v>
      </c>
      <c r="BB81" s="248">
        <f>(SUMIFS('CMIP5 OI fields'!$M:$M,'CMIP5 OI fields'!$D:$D,BB$1,'CMIP5 OI fields'!$A:$A,BB$2)*$P81)/1000</f>
        <v>12.885811199999996</v>
      </c>
      <c r="BC81" s="248">
        <f>(SUMIFS('CMIP5 OI fields'!$M:$M,'CMIP5 OI fields'!$D:$D,BC$1,'CMIP5 OI fields'!$A:$A,BC$2)*$P81)/1000</f>
        <v>1.2976127999999998</v>
      </c>
      <c r="BD81" s="248">
        <f>(SUMIFS('CMIP5 OI fields'!$M:$M,'CMIP5 OI fields'!$D:$D,BD$1,'CMIP5 OI fields'!$A:$A,BD$2)*$P81)/1000</f>
        <v>1.0616832000000003</v>
      </c>
      <c r="BE81" s="248">
        <f>(SUMIFS('CMIP5 OI fields'!$M:$M,'CMIP5 OI fields'!$D:$D,BE$1,'CMIP5 OI fields'!$A:$A,BE$2)*$P81)/1000</f>
        <v>0.11796480000000001</v>
      </c>
      <c r="BF81" s="248">
        <f>(SUMIFS('CMIP5 OI fields'!$M:$M,'CMIP5 OI fields'!$D:$D,BF$1,'CMIP5 OI fields'!$A:$A,BF$2)*$P81)/1000</f>
        <v>2.6542079999999997</v>
      </c>
      <c r="BG81" s="248">
        <f>(SUMIFS('CMIP5 OI fields'!$M:$M,'CMIP5 OI fields'!$D:$D,BG$1,'CMIP5 OI fields'!$A:$A,BG$2)*$P81)/1000</f>
        <v>2.0643839999999996</v>
      </c>
      <c r="BH81" s="248">
        <f>(SUMIFS('CMIP5 OI fields'!$M:$M,'CMIP5 OI fields'!$D:$D,BH$1,'CMIP5 OI fields'!$A:$A,BH$2)*$P81)/1000</f>
        <v>12.091392000000003</v>
      </c>
      <c r="BI81" s="248">
        <f>(SUMIFS('CMIP5 OI fields'!$M:$M,'CMIP5 OI fields'!$D:$D,BI$1,'CMIP5 OI fields'!$A:$A,BI$2)*$Q81)/1000</f>
        <v>0</v>
      </c>
      <c r="BJ81" s="246">
        <f t="shared" si="7"/>
        <v>103.65862224000007</v>
      </c>
      <c r="BK81" s="246">
        <f t="shared" si="7"/>
        <v>29.079252</v>
      </c>
      <c r="BL81" s="246">
        <f t="shared" si="7"/>
        <v>25.83834624</v>
      </c>
      <c r="BM81" s="246">
        <f t="shared" si="8"/>
        <v>132.73787424000008</v>
      </c>
      <c r="BN81" s="246">
        <f t="shared" si="9"/>
        <v>158.57622048000007</v>
      </c>
    </row>
    <row r="82" spans="1:66">
      <c r="A82" s="244" t="str">
        <f>'Experiment list - Runs'!A81</f>
        <v>DP</v>
      </c>
      <c r="B82" s="244" t="str">
        <f>'Experiment list - Runs'!B81</f>
        <v>tier1</v>
      </c>
      <c r="C82" s="244" t="str">
        <f>'Experiment list - Runs'!C81</f>
        <v>1.1-E</v>
      </c>
      <c r="D82" s="244">
        <f>'Experiment list - Runs'!D81</f>
        <v>71</v>
      </c>
      <c r="E82" s="245" t="str">
        <f>'Experiment list - Runs'!E81</f>
        <v>Add’l 10 year initialized hindcasts &amp; predictions</v>
      </c>
      <c r="F82" s="245" t="str">
        <f>'Experiment list - Runs'!F81</f>
        <v>decadal-XXXX</v>
      </c>
      <c r="G82" s="244" t="str">
        <f>'Experiment list - Runs'!H81</f>
        <v>CVWG/Tribbia</v>
      </c>
      <c r="H82" s="244" t="str">
        <f>'Experiment list - Runs'!I81</f>
        <v>0.5x1CN</v>
      </c>
      <c r="I82" s="244" t="str">
        <f>'Experiment list - Runs'!J81</f>
        <v>ORNL</v>
      </c>
      <c r="J82" s="244">
        <f>'Experiment list - Runs'!K81</f>
        <v>1985</v>
      </c>
      <c r="K82" s="244">
        <f>'Experiment list - Runs'!L81</f>
        <v>1995</v>
      </c>
      <c r="L82" s="244" t="str">
        <f>'Experiment list - Runs'!M81</f>
        <v>0.5</v>
      </c>
      <c r="M82" s="244">
        <f>'Experiment list - Runs'!N81</f>
        <v>1</v>
      </c>
      <c r="N82" s="246">
        <f>'Experiment list - Runs'!O81</f>
        <v>10</v>
      </c>
      <c r="O82" s="247">
        <f>'Experiment list - Runs'!P81</f>
        <v>80</v>
      </c>
      <c r="P82" s="248">
        <f t="shared" si="10"/>
        <v>10</v>
      </c>
      <c r="Q82" s="248">
        <v>0</v>
      </c>
      <c r="R82" s="248">
        <v>0</v>
      </c>
      <c r="S82" s="248">
        <v>0</v>
      </c>
      <c r="T82" s="248">
        <f t="shared" si="11"/>
        <v>10</v>
      </c>
      <c r="U82" s="248">
        <v>0</v>
      </c>
      <c r="V82" s="248">
        <v>0</v>
      </c>
      <c r="W82" s="248">
        <v>0</v>
      </c>
      <c r="X82" s="248">
        <v>0</v>
      </c>
      <c r="Y82" s="248">
        <v>0</v>
      </c>
      <c r="Z82" s="248">
        <v>0</v>
      </c>
      <c r="AA82" s="248">
        <v>0</v>
      </c>
      <c r="AB82" s="248">
        <v>0</v>
      </c>
      <c r="AC82" s="248">
        <v>0</v>
      </c>
      <c r="AD82" s="248">
        <v>0</v>
      </c>
      <c r="AE82" s="248">
        <f>(SUMIFS('CMIP5 AL fields'!$N:$N,'CMIP5 AL fields'!$D:$D,AE$1,'CMIP5 AL fields'!$A:$A,AE$2)*$P82)/1000</f>
        <v>39.813120480000066</v>
      </c>
      <c r="AF82" s="248">
        <f>(SUMIFS('CMIP5 AL fields'!$N:$N,'CMIP5 AL fields'!$D:$D,AF$1,'CMIP5 AL fields'!$A:$A,AF$2)*$P82)/1000</f>
        <v>0.10616832000000001</v>
      </c>
      <c r="AG82" s="248">
        <f>(SUMIFS('CMIP5 AL fields'!$N:$N,'CMIP5 AL fields'!$D:$D,AG$1,'CMIP5 AL fields'!$A:$A,AG$2)*$P82)/1000</f>
        <v>3.6097228799999974</v>
      </c>
      <c r="AH82" s="248">
        <f>(SUMIFS('CMIP5 AL fields'!$N:$N,'CMIP5 AL fields'!$D:$D,AH$1,'CMIP5 AL fields'!$A:$A,AH$2)*$P82)/1000</f>
        <v>2.6542079999999988</v>
      </c>
      <c r="AI82" s="248">
        <f>(SUMIFS('CMIP5 AL fields'!$N:$N,'CMIP5 AL fields'!$D:$D,AI$1,'CMIP5 AL fields'!$A:$A,AI$2)*$P82)/1000</f>
        <v>1.0616832000000003</v>
      </c>
      <c r="AJ82" s="248">
        <f>(SUMIFS('CMIP5 AL fields'!$N:$N,'CMIP5 AL fields'!$D:$D,AJ$1,'CMIP5 AL fields'!$A:$A,AJ$2)*$P82)/1000</f>
        <v>0.42467328000000004</v>
      </c>
      <c r="AK82" s="248">
        <f>(SUMIFS('CMIP5 AL fields'!$N:$N,'CMIP5 AL fields'!$D:$D,AK$1,'CMIP5 AL fields'!$A:$A,AK$2)*$P82)/1000</f>
        <v>0.74317823999999999</v>
      </c>
      <c r="AL82" s="248">
        <f>(SUMIFS('CMIP5 AL fields'!$N:$N,'CMIP5 AL fields'!$D:$D,AL$1,'CMIP5 AL fields'!$A:$A,AL$2)*$P82)/1000</f>
        <v>0</v>
      </c>
      <c r="AM82" s="248">
        <f>(SUMIFS('CMIP5 AL fields'!$N:$N,'CMIP5 AL fields'!$D:$D,AM$1,'CMIP5 AL fields'!$A:$A,AM$2)*$P82)/1000</f>
        <v>0</v>
      </c>
      <c r="AN82" s="248">
        <f>((SUMIFS('CMIP5 AL fields'!$N:$N,'CMIP5 AL fields'!$D:$D,AN$1&amp;"2d",'CMIP5 AL fields'!$A:$A,AN$2)*$R82)/1000)+((SUMIFS('CMIP5 AL fields'!$N:$N,'CMIP5 AL fields'!$D:$D,AN$1&amp;"3d",'CMIP5 AL fields'!$A:$A,AN$2)*$S82)/1000)</f>
        <v>0</v>
      </c>
      <c r="AO82" s="248">
        <f>((SUMIFS('CMIP5 AL fields'!$N:$N,'CMIP5 AL fields'!$D:$D,AO$1&amp;"2d",'CMIP5 AL fields'!$A:$A,AO$2)*$R82)/1000)+((SUMIFS('CMIP5 AL fields'!$N:$N,'CMIP5 AL fields'!$D:$D,AO$1&amp;"3d",'CMIP5 AL fields'!$A:$A,AO$2)*$S82)/1000)</f>
        <v>0</v>
      </c>
      <c r="AP82" s="248">
        <f>((SUMIFS('CMIP5 AL fields'!$N:$N,'CMIP5 AL fields'!$D:$D,AP$1&amp;"2d",'CMIP5 AL fields'!$A:$A,AP$2)*$R82)/1000)+((SUMIFS('CMIP5 AL fields'!$N:$N,'CMIP5 AL fields'!$D:$D,AP$1&amp;"3d",'CMIP5 AL fields'!$A:$A,AP$2)*$S82)/1000)</f>
        <v>0</v>
      </c>
      <c r="AQ82" s="248">
        <f>((SUMIFS('CMIP5 AL fields'!$N:$N,'CMIP5 AL fields'!$D:$D,AQ$1&amp;"_ALLt",'CMIP5 AL fields'!$A:$A,AQ$2)*$T82)/1000)+((SUMIFS('CMIP5 AL fields'!$N:$N,'CMIP5 AL fields'!$D:$D,AQ$1&amp;"_subt",'CMIP5 AL fields'!$A:$A,AQ$2)*$U82)/1000)</f>
        <v>22.605004800000003</v>
      </c>
      <c r="AR82" s="248">
        <f>((SUMIFS('CMIP5 AL fields'!$N:$N,'CMIP5 AL fields'!$D:$D,AR$1&amp;"2d",'CMIP5 AL fields'!$A:$A,AR$2)*$AA82)/1000)+((SUMIFS('CMIP5 AL fields'!$N:$N,'CMIP5 AL fields'!$D:$D,AR$1&amp;"3d",'CMIP5 AL fields'!$A:$A,AR$2)*$AB82)/1000)</f>
        <v>0</v>
      </c>
      <c r="AS82" s="248">
        <f>(SUMIFS('CMIP5 AL fields'!$N:$N,'CMIP5 AL fields'!$D:$D,AS$1,'CMIP5 AL fields'!$A:$A,AS$2)*$V82)/1000</f>
        <v>0</v>
      </c>
      <c r="AT82" s="248">
        <f>(SUMIFS('CMIP5 AL fields'!$N:$N,'CMIP5 AL fields'!$D:$D,AT$1,'CMIP5 AL fields'!$A:$A,AT$2)*$W82)/1000</f>
        <v>0</v>
      </c>
      <c r="AU82" s="248">
        <f>(SUMIFS('CMIP5 AL fields'!$N:$N,'CMIP5 AL fields'!$D:$D,AU$1,'CMIP5 AL fields'!$A:$A,AU$2)*$X82)/1000</f>
        <v>0</v>
      </c>
      <c r="AV82" s="248">
        <f>(SUMIFS('CMIP5 AL fields'!$N:$N,'CMIP5 AL fields'!$D:$D,AV$1,'CMIP5 AL fields'!$A:$A,AV$2)*AC82)/1000</f>
        <v>0</v>
      </c>
      <c r="AW82" s="248">
        <f>(SUMIFS('CMIP5 AL fields'!$N:$N,'CMIP5 AL fields'!$D:$D,AW$1,'CMIP5 AL fields'!$A:$A,AW$2)*AD82)/1000</f>
        <v>0</v>
      </c>
      <c r="AX82" s="248">
        <f>(SUMIFS('CMIP5 AL fields'!$N:$N,'CMIP5 AL fields'!$D:$D,AX$1,'CMIP5 AL fields'!$A:$A,AX$2)*AD82)/1000</f>
        <v>0</v>
      </c>
      <c r="AY82" s="248">
        <v>0</v>
      </c>
      <c r="AZ82" s="248">
        <f>(SUMIFS('CMIP5 OI fields'!$M:$M,'CMIP5 OI fields'!$D:$D,AZ$1,'CMIP5 OI fields'!$A:$A,AZ$2)*$P82)/1000</f>
        <v>32.617270080000004</v>
      </c>
      <c r="BA82" s="248">
        <f>(SUMIFS('CMIP5 OI fields'!$M:$M,'CMIP5 OI fields'!$D:$D,BA$1,'CMIP5 OI fields'!$A:$A,BA$2)*$P82)/1000</f>
        <v>22.7681352</v>
      </c>
      <c r="BB82" s="248">
        <f>(SUMIFS('CMIP5 OI fields'!$M:$M,'CMIP5 OI fields'!$D:$D,BB$1,'CMIP5 OI fields'!$A:$A,BB$2)*$P82)/1000</f>
        <v>12.885811199999996</v>
      </c>
      <c r="BC82" s="248">
        <f>(SUMIFS('CMIP5 OI fields'!$M:$M,'CMIP5 OI fields'!$D:$D,BC$1,'CMIP5 OI fields'!$A:$A,BC$2)*$P82)/1000</f>
        <v>1.2976127999999998</v>
      </c>
      <c r="BD82" s="248">
        <f>(SUMIFS('CMIP5 OI fields'!$M:$M,'CMIP5 OI fields'!$D:$D,BD$1,'CMIP5 OI fields'!$A:$A,BD$2)*$P82)/1000</f>
        <v>1.0616832000000003</v>
      </c>
      <c r="BE82" s="248">
        <f>(SUMIFS('CMIP5 OI fields'!$M:$M,'CMIP5 OI fields'!$D:$D,BE$1,'CMIP5 OI fields'!$A:$A,BE$2)*$P82)/1000</f>
        <v>0.11796480000000001</v>
      </c>
      <c r="BF82" s="248">
        <f>(SUMIFS('CMIP5 OI fields'!$M:$M,'CMIP5 OI fields'!$D:$D,BF$1,'CMIP5 OI fields'!$A:$A,BF$2)*$P82)/1000</f>
        <v>2.6542079999999997</v>
      </c>
      <c r="BG82" s="248">
        <f>(SUMIFS('CMIP5 OI fields'!$M:$M,'CMIP5 OI fields'!$D:$D,BG$1,'CMIP5 OI fields'!$A:$A,BG$2)*$P82)/1000</f>
        <v>2.0643839999999996</v>
      </c>
      <c r="BH82" s="248">
        <f>(SUMIFS('CMIP5 OI fields'!$M:$M,'CMIP5 OI fields'!$D:$D,BH$1,'CMIP5 OI fields'!$A:$A,BH$2)*$P82)/1000</f>
        <v>12.091392000000003</v>
      </c>
      <c r="BI82" s="248">
        <f>(SUMIFS('CMIP5 OI fields'!$M:$M,'CMIP5 OI fields'!$D:$D,BI$1,'CMIP5 OI fields'!$A:$A,BI$2)*$Q82)/1000</f>
        <v>0</v>
      </c>
      <c r="BJ82" s="246">
        <f t="shared" si="7"/>
        <v>103.65862224000007</v>
      </c>
      <c r="BK82" s="246">
        <f t="shared" si="7"/>
        <v>29.079252</v>
      </c>
      <c r="BL82" s="246">
        <f t="shared" si="7"/>
        <v>25.83834624</v>
      </c>
      <c r="BM82" s="246">
        <f t="shared" si="8"/>
        <v>132.73787424000008</v>
      </c>
      <c r="BN82" s="246">
        <f t="shared" si="9"/>
        <v>158.57622048000007</v>
      </c>
    </row>
    <row r="83" spans="1:66">
      <c r="A83" s="244" t="str">
        <f>'Experiment list - Runs'!A82</f>
        <v>DP</v>
      </c>
      <c r="B83" s="244" t="str">
        <f>'Experiment list - Runs'!B82</f>
        <v>tier1</v>
      </c>
      <c r="C83" s="244" t="str">
        <f>'Experiment list - Runs'!C82</f>
        <v>1.1-E</v>
      </c>
      <c r="D83" s="244">
        <f>'Experiment list - Runs'!D82</f>
        <v>72</v>
      </c>
      <c r="E83" s="245" t="str">
        <f>'Experiment list - Runs'!E82</f>
        <v>Add’l 10 year initialized hindcasts &amp; predictions</v>
      </c>
      <c r="F83" s="245" t="str">
        <f>'Experiment list - Runs'!F82</f>
        <v>decadal-XXXX</v>
      </c>
      <c r="G83" s="244" t="str">
        <f>'Experiment list - Runs'!H82</f>
        <v>CVWG/Tribbia</v>
      </c>
      <c r="H83" s="244" t="str">
        <f>'Experiment list - Runs'!I82</f>
        <v>0.5x1CN</v>
      </c>
      <c r="I83" s="244" t="str">
        <f>'Experiment list - Runs'!J82</f>
        <v>ORNL</v>
      </c>
      <c r="J83" s="244">
        <f>'Experiment list - Runs'!K82</f>
        <v>1985</v>
      </c>
      <c r="K83" s="244">
        <f>'Experiment list - Runs'!L82</f>
        <v>1995</v>
      </c>
      <c r="L83" s="244" t="str">
        <f>'Experiment list - Runs'!M82</f>
        <v>0.5</v>
      </c>
      <c r="M83" s="244">
        <f>'Experiment list - Runs'!N82</f>
        <v>1</v>
      </c>
      <c r="N83" s="246">
        <f>'Experiment list - Runs'!O82</f>
        <v>10</v>
      </c>
      <c r="O83" s="247">
        <f>'Experiment list - Runs'!P82</f>
        <v>81</v>
      </c>
      <c r="P83" s="248">
        <f t="shared" si="10"/>
        <v>10</v>
      </c>
      <c r="Q83" s="248">
        <v>0</v>
      </c>
      <c r="R83" s="248">
        <v>0</v>
      </c>
      <c r="S83" s="248">
        <v>0</v>
      </c>
      <c r="T83" s="248">
        <f t="shared" si="11"/>
        <v>10</v>
      </c>
      <c r="U83" s="248">
        <v>0</v>
      </c>
      <c r="V83" s="248">
        <v>0</v>
      </c>
      <c r="W83" s="248">
        <v>0</v>
      </c>
      <c r="X83" s="248">
        <v>0</v>
      </c>
      <c r="Y83" s="248">
        <v>0</v>
      </c>
      <c r="Z83" s="248">
        <v>0</v>
      </c>
      <c r="AA83" s="248">
        <v>0</v>
      </c>
      <c r="AB83" s="248">
        <v>0</v>
      </c>
      <c r="AC83" s="248">
        <v>0</v>
      </c>
      <c r="AD83" s="248">
        <v>0</v>
      </c>
      <c r="AE83" s="248">
        <f>(SUMIFS('CMIP5 AL fields'!$N:$N,'CMIP5 AL fields'!$D:$D,AE$1,'CMIP5 AL fields'!$A:$A,AE$2)*$P83)/1000</f>
        <v>39.813120480000066</v>
      </c>
      <c r="AF83" s="248">
        <f>(SUMIFS('CMIP5 AL fields'!$N:$N,'CMIP5 AL fields'!$D:$D,AF$1,'CMIP5 AL fields'!$A:$A,AF$2)*$P83)/1000</f>
        <v>0.10616832000000001</v>
      </c>
      <c r="AG83" s="248">
        <f>(SUMIFS('CMIP5 AL fields'!$N:$N,'CMIP5 AL fields'!$D:$D,AG$1,'CMIP5 AL fields'!$A:$A,AG$2)*$P83)/1000</f>
        <v>3.6097228799999974</v>
      </c>
      <c r="AH83" s="248">
        <f>(SUMIFS('CMIP5 AL fields'!$N:$N,'CMIP5 AL fields'!$D:$D,AH$1,'CMIP5 AL fields'!$A:$A,AH$2)*$P83)/1000</f>
        <v>2.6542079999999988</v>
      </c>
      <c r="AI83" s="248">
        <f>(SUMIFS('CMIP5 AL fields'!$N:$N,'CMIP5 AL fields'!$D:$D,AI$1,'CMIP5 AL fields'!$A:$A,AI$2)*$P83)/1000</f>
        <v>1.0616832000000003</v>
      </c>
      <c r="AJ83" s="248">
        <f>(SUMIFS('CMIP5 AL fields'!$N:$N,'CMIP5 AL fields'!$D:$D,AJ$1,'CMIP5 AL fields'!$A:$A,AJ$2)*$P83)/1000</f>
        <v>0.42467328000000004</v>
      </c>
      <c r="AK83" s="248">
        <f>(SUMIFS('CMIP5 AL fields'!$N:$N,'CMIP5 AL fields'!$D:$D,AK$1,'CMIP5 AL fields'!$A:$A,AK$2)*$P83)/1000</f>
        <v>0.74317823999999999</v>
      </c>
      <c r="AL83" s="248">
        <f>(SUMIFS('CMIP5 AL fields'!$N:$N,'CMIP5 AL fields'!$D:$D,AL$1,'CMIP5 AL fields'!$A:$A,AL$2)*$P83)/1000</f>
        <v>0</v>
      </c>
      <c r="AM83" s="248">
        <f>(SUMIFS('CMIP5 AL fields'!$N:$N,'CMIP5 AL fields'!$D:$D,AM$1,'CMIP5 AL fields'!$A:$A,AM$2)*$P83)/1000</f>
        <v>0</v>
      </c>
      <c r="AN83" s="248">
        <f>((SUMIFS('CMIP5 AL fields'!$N:$N,'CMIP5 AL fields'!$D:$D,AN$1&amp;"2d",'CMIP5 AL fields'!$A:$A,AN$2)*$R83)/1000)+((SUMIFS('CMIP5 AL fields'!$N:$N,'CMIP5 AL fields'!$D:$D,AN$1&amp;"3d",'CMIP5 AL fields'!$A:$A,AN$2)*$S83)/1000)</f>
        <v>0</v>
      </c>
      <c r="AO83" s="248">
        <f>((SUMIFS('CMIP5 AL fields'!$N:$N,'CMIP5 AL fields'!$D:$D,AO$1&amp;"2d",'CMIP5 AL fields'!$A:$A,AO$2)*$R83)/1000)+((SUMIFS('CMIP5 AL fields'!$N:$N,'CMIP5 AL fields'!$D:$D,AO$1&amp;"3d",'CMIP5 AL fields'!$A:$A,AO$2)*$S83)/1000)</f>
        <v>0</v>
      </c>
      <c r="AP83" s="248">
        <f>((SUMIFS('CMIP5 AL fields'!$N:$N,'CMIP5 AL fields'!$D:$D,AP$1&amp;"2d",'CMIP5 AL fields'!$A:$A,AP$2)*$R83)/1000)+((SUMIFS('CMIP5 AL fields'!$N:$N,'CMIP5 AL fields'!$D:$D,AP$1&amp;"3d",'CMIP5 AL fields'!$A:$A,AP$2)*$S83)/1000)</f>
        <v>0</v>
      </c>
      <c r="AQ83" s="248">
        <f>((SUMIFS('CMIP5 AL fields'!$N:$N,'CMIP5 AL fields'!$D:$D,AQ$1&amp;"_ALLt",'CMIP5 AL fields'!$A:$A,AQ$2)*$T83)/1000)+((SUMIFS('CMIP5 AL fields'!$N:$N,'CMIP5 AL fields'!$D:$D,AQ$1&amp;"_subt",'CMIP5 AL fields'!$A:$A,AQ$2)*$U83)/1000)</f>
        <v>22.605004800000003</v>
      </c>
      <c r="AR83" s="248">
        <f>((SUMIFS('CMIP5 AL fields'!$N:$N,'CMIP5 AL fields'!$D:$D,AR$1&amp;"2d",'CMIP5 AL fields'!$A:$A,AR$2)*$AA83)/1000)+((SUMIFS('CMIP5 AL fields'!$N:$N,'CMIP5 AL fields'!$D:$D,AR$1&amp;"3d",'CMIP5 AL fields'!$A:$A,AR$2)*$AB83)/1000)</f>
        <v>0</v>
      </c>
      <c r="AS83" s="248">
        <f>(SUMIFS('CMIP5 AL fields'!$N:$N,'CMIP5 AL fields'!$D:$D,AS$1,'CMIP5 AL fields'!$A:$A,AS$2)*$V83)/1000</f>
        <v>0</v>
      </c>
      <c r="AT83" s="248">
        <f>(SUMIFS('CMIP5 AL fields'!$N:$N,'CMIP5 AL fields'!$D:$D,AT$1,'CMIP5 AL fields'!$A:$A,AT$2)*$W83)/1000</f>
        <v>0</v>
      </c>
      <c r="AU83" s="248">
        <f>(SUMIFS('CMIP5 AL fields'!$N:$N,'CMIP5 AL fields'!$D:$D,AU$1,'CMIP5 AL fields'!$A:$A,AU$2)*$X83)/1000</f>
        <v>0</v>
      </c>
      <c r="AV83" s="248">
        <f>(SUMIFS('CMIP5 AL fields'!$N:$N,'CMIP5 AL fields'!$D:$D,AV$1,'CMIP5 AL fields'!$A:$A,AV$2)*AC83)/1000</f>
        <v>0</v>
      </c>
      <c r="AW83" s="248">
        <f>(SUMIFS('CMIP5 AL fields'!$N:$N,'CMIP5 AL fields'!$D:$D,AW$1,'CMIP5 AL fields'!$A:$A,AW$2)*AD83)/1000</f>
        <v>0</v>
      </c>
      <c r="AX83" s="248">
        <f>(SUMIFS('CMIP5 AL fields'!$N:$N,'CMIP5 AL fields'!$D:$D,AX$1,'CMIP5 AL fields'!$A:$A,AX$2)*AD83)/1000</f>
        <v>0</v>
      </c>
      <c r="AY83" s="248">
        <v>0</v>
      </c>
      <c r="AZ83" s="248">
        <f>(SUMIFS('CMIP5 OI fields'!$M:$M,'CMIP5 OI fields'!$D:$D,AZ$1,'CMIP5 OI fields'!$A:$A,AZ$2)*$P83)/1000</f>
        <v>32.617270080000004</v>
      </c>
      <c r="BA83" s="248">
        <f>(SUMIFS('CMIP5 OI fields'!$M:$M,'CMIP5 OI fields'!$D:$D,BA$1,'CMIP5 OI fields'!$A:$A,BA$2)*$P83)/1000</f>
        <v>22.7681352</v>
      </c>
      <c r="BB83" s="248">
        <f>(SUMIFS('CMIP5 OI fields'!$M:$M,'CMIP5 OI fields'!$D:$D,BB$1,'CMIP5 OI fields'!$A:$A,BB$2)*$P83)/1000</f>
        <v>12.885811199999996</v>
      </c>
      <c r="BC83" s="248">
        <f>(SUMIFS('CMIP5 OI fields'!$M:$M,'CMIP5 OI fields'!$D:$D,BC$1,'CMIP5 OI fields'!$A:$A,BC$2)*$P83)/1000</f>
        <v>1.2976127999999998</v>
      </c>
      <c r="BD83" s="248">
        <f>(SUMIFS('CMIP5 OI fields'!$M:$M,'CMIP5 OI fields'!$D:$D,BD$1,'CMIP5 OI fields'!$A:$A,BD$2)*$P83)/1000</f>
        <v>1.0616832000000003</v>
      </c>
      <c r="BE83" s="248">
        <f>(SUMIFS('CMIP5 OI fields'!$M:$M,'CMIP5 OI fields'!$D:$D,BE$1,'CMIP5 OI fields'!$A:$A,BE$2)*$P83)/1000</f>
        <v>0.11796480000000001</v>
      </c>
      <c r="BF83" s="248">
        <f>(SUMIFS('CMIP5 OI fields'!$M:$M,'CMIP5 OI fields'!$D:$D,BF$1,'CMIP5 OI fields'!$A:$A,BF$2)*$P83)/1000</f>
        <v>2.6542079999999997</v>
      </c>
      <c r="BG83" s="248">
        <f>(SUMIFS('CMIP5 OI fields'!$M:$M,'CMIP5 OI fields'!$D:$D,BG$1,'CMIP5 OI fields'!$A:$A,BG$2)*$P83)/1000</f>
        <v>2.0643839999999996</v>
      </c>
      <c r="BH83" s="248">
        <f>(SUMIFS('CMIP5 OI fields'!$M:$M,'CMIP5 OI fields'!$D:$D,BH$1,'CMIP5 OI fields'!$A:$A,BH$2)*$P83)/1000</f>
        <v>12.091392000000003</v>
      </c>
      <c r="BI83" s="248">
        <f>(SUMIFS('CMIP5 OI fields'!$M:$M,'CMIP5 OI fields'!$D:$D,BI$1,'CMIP5 OI fields'!$A:$A,BI$2)*$Q83)/1000</f>
        <v>0</v>
      </c>
      <c r="BJ83" s="246">
        <f t="shared" ref="BJ83:BL102" si="12">SUMIF($AE$2:$BI$2,BJ$2,$AE83:$BI83)</f>
        <v>103.65862224000007</v>
      </c>
      <c r="BK83" s="246">
        <f t="shared" si="12"/>
        <v>29.079252</v>
      </c>
      <c r="BL83" s="246">
        <f t="shared" si="12"/>
        <v>25.83834624</v>
      </c>
      <c r="BM83" s="246">
        <f t="shared" si="8"/>
        <v>132.73787424000008</v>
      </c>
      <c r="BN83" s="246">
        <f t="shared" si="9"/>
        <v>158.57622048000007</v>
      </c>
    </row>
    <row r="84" spans="1:66">
      <c r="A84" s="244" t="str">
        <f>'Experiment list - Runs'!A83</f>
        <v>DP</v>
      </c>
      <c r="B84" s="244" t="str">
        <f>'Experiment list - Runs'!B83</f>
        <v>tier1</v>
      </c>
      <c r="C84" s="244" t="str">
        <f>'Experiment list - Runs'!C83</f>
        <v>1.1-E</v>
      </c>
      <c r="D84" s="244">
        <f>'Experiment list - Runs'!D83</f>
        <v>73</v>
      </c>
      <c r="E84" s="245" t="str">
        <f>'Experiment list - Runs'!E83</f>
        <v>Add’l 10 year initialized hindcasts &amp; predictions</v>
      </c>
      <c r="F84" s="245" t="str">
        <f>'Experiment list - Runs'!F83</f>
        <v>decadal-XXXX</v>
      </c>
      <c r="G84" s="244" t="str">
        <f>'Experiment list - Runs'!H83</f>
        <v>CVWG/Tribbia</v>
      </c>
      <c r="H84" s="244" t="str">
        <f>'Experiment list - Runs'!I83</f>
        <v>0.5x1CN</v>
      </c>
      <c r="I84" s="244" t="str">
        <f>'Experiment list - Runs'!J83</f>
        <v>ORNL</v>
      </c>
      <c r="J84" s="244">
        <f>'Experiment list - Runs'!K83</f>
        <v>1990</v>
      </c>
      <c r="K84" s="244">
        <f>'Experiment list - Runs'!L83</f>
        <v>2000</v>
      </c>
      <c r="L84" s="244" t="str">
        <f>'Experiment list - Runs'!M83</f>
        <v>0.5</v>
      </c>
      <c r="M84" s="244">
        <f>'Experiment list - Runs'!N83</f>
        <v>1</v>
      </c>
      <c r="N84" s="246">
        <f>'Experiment list - Runs'!O83</f>
        <v>10</v>
      </c>
      <c r="O84" s="247">
        <f>'Experiment list - Runs'!P83</f>
        <v>82</v>
      </c>
      <c r="P84" s="248">
        <f t="shared" si="10"/>
        <v>10</v>
      </c>
      <c r="Q84" s="248">
        <v>0</v>
      </c>
      <c r="R84" s="248">
        <v>0</v>
      </c>
      <c r="S84" s="248">
        <v>0</v>
      </c>
      <c r="T84" s="248">
        <f t="shared" si="11"/>
        <v>10</v>
      </c>
      <c r="U84" s="248">
        <v>0</v>
      </c>
      <c r="V84" s="248">
        <v>0</v>
      </c>
      <c r="W84" s="248">
        <v>0</v>
      </c>
      <c r="X84" s="248">
        <v>0</v>
      </c>
      <c r="Y84" s="248">
        <v>0</v>
      </c>
      <c r="Z84" s="248">
        <v>0</v>
      </c>
      <c r="AA84" s="248">
        <v>0</v>
      </c>
      <c r="AB84" s="248">
        <v>0</v>
      </c>
      <c r="AC84" s="248">
        <v>0</v>
      </c>
      <c r="AD84" s="248">
        <v>0</v>
      </c>
      <c r="AE84" s="248">
        <f>(SUMIFS('CMIP5 AL fields'!$N:$N,'CMIP5 AL fields'!$D:$D,AE$1,'CMIP5 AL fields'!$A:$A,AE$2)*$P84)/1000</f>
        <v>39.813120480000066</v>
      </c>
      <c r="AF84" s="248">
        <f>(SUMIFS('CMIP5 AL fields'!$N:$N,'CMIP5 AL fields'!$D:$D,AF$1,'CMIP5 AL fields'!$A:$A,AF$2)*$P84)/1000</f>
        <v>0.10616832000000001</v>
      </c>
      <c r="AG84" s="248">
        <f>(SUMIFS('CMIP5 AL fields'!$N:$N,'CMIP5 AL fields'!$D:$D,AG$1,'CMIP5 AL fields'!$A:$A,AG$2)*$P84)/1000</f>
        <v>3.6097228799999974</v>
      </c>
      <c r="AH84" s="248">
        <f>(SUMIFS('CMIP5 AL fields'!$N:$N,'CMIP5 AL fields'!$D:$D,AH$1,'CMIP5 AL fields'!$A:$A,AH$2)*$P84)/1000</f>
        <v>2.6542079999999988</v>
      </c>
      <c r="AI84" s="248">
        <f>(SUMIFS('CMIP5 AL fields'!$N:$N,'CMIP5 AL fields'!$D:$D,AI$1,'CMIP5 AL fields'!$A:$A,AI$2)*$P84)/1000</f>
        <v>1.0616832000000003</v>
      </c>
      <c r="AJ84" s="248">
        <f>(SUMIFS('CMIP5 AL fields'!$N:$N,'CMIP5 AL fields'!$D:$D,AJ$1,'CMIP5 AL fields'!$A:$A,AJ$2)*$P84)/1000</f>
        <v>0.42467328000000004</v>
      </c>
      <c r="AK84" s="248">
        <f>(SUMIFS('CMIP5 AL fields'!$N:$N,'CMIP5 AL fields'!$D:$D,AK$1,'CMIP5 AL fields'!$A:$A,AK$2)*$P84)/1000</f>
        <v>0.74317823999999999</v>
      </c>
      <c r="AL84" s="248">
        <f>(SUMIFS('CMIP5 AL fields'!$N:$N,'CMIP5 AL fields'!$D:$D,AL$1,'CMIP5 AL fields'!$A:$A,AL$2)*$P84)/1000</f>
        <v>0</v>
      </c>
      <c r="AM84" s="248">
        <f>(SUMIFS('CMIP5 AL fields'!$N:$N,'CMIP5 AL fields'!$D:$D,AM$1,'CMIP5 AL fields'!$A:$A,AM$2)*$P84)/1000</f>
        <v>0</v>
      </c>
      <c r="AN84" s="248">
        <f>((SUMIFS('CMIP5 AL fields'!$N:$N,'CMIP5 AL fields'!$D:$D,AN$1&amp;"2d",'CMIP5 AL fields'!$A:$A,AN$2)*$R84)/1000)+((SUMIFS('CMIP5 AL fields'!$N:$N,'CMIP5 AL fields'!$D:$D,AN$1&amp;"3d",'CMIP5 AL fields'!$A:$A,AN$2)*$S84)/1000)</f>
        <v>0</v>
      </c>
      <c r="AO84" s="248">
        <f>((SUMIFS('CMIP5 AL fields'!$N:$N,'CMIP5 AL fields'!$D:$D,AO$1&amp;"2d",'CMIP5 AL fields'!$A:$A,AO$2)*$R84)/1000)+((SUMIFS('CMIP5 AL fields'!$N:$N,'CMIP5 AL fields'!$D:$D,AO$1&amp;"3d",'CMIP5 AL fields'!$A:$A,AO$2)*$S84)/1000)</f>
        <v>0</v>
      </c>
      <c r="AP84" s="248">
        <f>((SUMIFS('CMIP5 AL fields'!$N:$N,'CMIP5 AL fields'!$D:$D,AP$1&amp;"2d",'CMIP5 AL fields'!$A:$A,AP$2)*$R84)/1000)+((SUMIFS('CMIP5 AL fields'!$N:$N,'CMIP5 AL fields'!$D:$D,AP$1&amp;"3d",'CMIP5 AL fields'!$A:$A,AP$2)*$S84)/1000)</f>
        <v>0</v>
      </c>
      <c r="AQ84" s="248">
        <f>((SUMIFS('CMIP5 AL fields'!$N:$N,'CMIP5 AL fields'!$D:$D,AQ$1&amp;"_ALLt",'CMIP5 AL fields'!$A:$A,AQ$2)*$T84)/1000)+((SUMIFS('CMIP5 AL fields'!$N:$N,'CMIP5 AL fields'!$D:$D,AQ$1&amp;"_subt",'CMIP5 AL fields'!$A:$A,AQ$2)*$U84)/1000)</f>
        <v>22.605004800000003</v>
      </c>
      <c r="AR84" s="248">
        <f>((SUMIFS('CMIP5 AL fields'!$N:$N,'CMIP5 AL fields'!$D:$D,AR$1&amp;"2d",'CMIP5 AL fields'!$A:$A,AR$2)*$AA84)/1000)+((SUMIFS('CMIP5 AL fields'!$N:$N,'CMIP5 AL fields'!$D:$D,AR$1&amp;"3d",'CMIP5 AL fields'!$A:$A,AR$2)*$AB84)/1000)</f>
        <v>0</v>
      </c>
      <c r="AS84" s="248">
        <f>(SUMIFS('CMIP5 AL fields'!$N:$N,'CMIP5 AL fields'!$D:$D,AS$1,'CMIP5 AL fields'!$A:$A,AS$2)*$V84)/1000</f>
        <v>0</v>
      </c>
      <c r="AT84" s="248">
        <f>(SUMIFS('CMIP5 AL fields'!$N:$N,'CMIP5 AL fields'!$D:$D,AT$1,'CMIP5 AL fields'!$A:$A,AT$2)*$W84)/1000</f>
        <v>0</v>
      </c>
      <c r="AU84" s="248">
        <f>(SUMIFS('CMIP5 AL fields'!$N:$N,'CMIP5 AL fields'!$D:$D,AU$1,'CMIP5 AL fields'!$A:$A,AU$2)*$X84)/1000</f>
        <v>0</v>
      </c>
      <c r="AV84" s="248">
        <f>(SUMIFS('CMIP5 AL fields'!$N:$N,'CMIP5 AL fields'!$D:$D,AV$1,'CMIP5 AL fields'!$A:$A,AV$2)*AC84)/1000</f>
        <v>0</v>
      </c>
      <c r="AW84" s="248">
        <f>(SUMIFS('CMIP5 AL fields'!$N:$N,'CMIP5 AL fields'!$D:$D,AW$1,'CMIP5 AL fields'!$A:$A,AW$2)*AD84)/1000</f>
        <v>0</v>
      </c>
      <c r="AX84" s="248">
        <f>(SUMIFS('CMIP5 AL fields'!$N:$N,'CMIP5 AL fields'!$D:$D,AX$1,'CMIP5 AL fields'!$A:$A,AX$2)*AD84)/1000</f>
        <v>0</v>
      </c>
      <c r="AY84" s="248">
        <v>0</v>
      </c>
      <c r="AZ84" s="248">
        <f>(SUMIFS('CMIP5 OI fields'!$M:$M,'CMIP5 OI fields'!$D:$D,AZ$1,'CMIP5 OI fields'!$A:$A,AZ$2)*$P84)/1000</f>
        <v>32.617270080000004</v>
      </c>
      <c r="BA84" s="248">
        <f>(SUMIFS('CMIP5 OI fields'!$M:$M,'CMIP5 OI fields'!$D:$D,BA$1,'CMIP5 OI fields'!$A:$A,BA$2)*$P84)/1000</f>
        <v>22.7681352</v>
      </c>
      <c r="BB84" s="248">
        <f>(SUMIFS('CMIP5 OI fields'!$M:$M,'CMIP5 OI fields'!$D:$D,BB$1,'CMIP5 OI fields'!$A:$A,BB$2)*$P84)/1000</f>
        <v>12.885811199999996</v>
      </c>
      <c r="BC84" s="248">
        <f>(SUMIFS('CMIP5 OI fields'!$M:$M,'CMIP5 OI fields'!$D:$D,BC$1,'CMIP5 OI fields'!$A:$A,BC$2)*$P84)/1000</f>
        <v>1.2976127999999998</v>
      </c>
      <c r="BD84" s="248">
        <f>(SUMIFS('CMIP5 OI fields'!$M:$M,'CMIP5 OI fields'!$D:$D,BD$1,'CMIP5 OI fields'!$A:$A,BD$2)*$P84)/1000</f>
        <v>1.0616832000000003</v>
      </c>
      <c r="BE84" s="248">
        <f>(SUMIFS('CMIP5 OI fields'!$M:$M,'CMIP5 OI fields'!$D:$D,BE$1,'CMIP5 OI fields'!$A:$A,BE$2)*$P84)/1000</f>
        <v>0.11796480000000001</v>
      </c>
      <c r="BF84" s="248">
        <f>(SUMIFS('CMIP5 OI fields'!$M:$M,'CMIP5 OI fields'!$D:$D,BF$1,'CMIP5 OI fields'!$A:$A,BF$2)*$P84)/1000</f>
        <v>2.6542079999999997</v>
      </c>
      <c r="BG84" s="248">
        <f>(SUMIFS('CMIP5 OI fields'!$M:$M,'CMIP5 OI fields'!$D:$D,BG$1,'CMIP5 OI fields'!$A:$A,BG$2)*$P84)/1000</f>
        <v>2.0643839999999996</v>
      </c>
      <c r="BH84" s="248">
        <f>(SUMIFS('CMIP5 OI fields'!$M:$M,'CMIP5 OI fields'!$D:$D,BH$1,'CMIP5 OI fields'!$A:$A,BH$2)*$P84)/1000</f>
        <v>12.091392000000003</v>
      </c>
      <c r="BI84" s="248">
        <f>(SUMIFS('CMIP5 OI fields'!$M:$M,'CMIP5 OI fields'!$D:$D,BI$1,'CMIP5 OI fields'!$A:$A,BI$2)*$Q84)/1000</f>
        <v>0</v>
      </c>
      <c r="BJ84" s="246">
        <f t="shared" si="12"/>
        <v>103.65862224000007</v>
      </c>
      <c r="BK84" s="246">
        <f t="shared" si="12"/>
        <v>29.079252</v>
      </c>
      <c r="BL84" s="246">
        <f t="shared" si="12"/>
        <v>25.83834624</v>
      </c>
      <c r="BM84" s="246">
        <f t="shared" si="8"/>
        <v>132.73787424000008</v>
      </c>
      <c r="BN84" s="246">
        <f t="shared" si="9"/>
        <v>158.57622048000007</v>
      </c>
    </row>
    <row r="85" spans="1:66">
      <c r="A85" s="244" t="str">
        <f>'Experiment list - Runs'!A84</f>
        <v>DP</v>
      </c>
      <c r="B85" s="244" t="str">
        <f>'Experiment list - Runs'!B84</f>
        <v>tier1</v>
      </c>
      <c r="C85" s="244" t="str">
        <f>'Experiment list - Runs'!C84</f>
        <v>1.1-E</v>
      </c>
      <c r="D85" s="244">
        <f>'Experiment list - Runs'!D84</f>
        <v>74</v>
      </c>
      <c r="E85" s="245" t="str">
        <f>'Experiment list - Runs'!E84</f>
        <v>Add’l 10 year initialized hindcasts &amp; predictions</v>
      </c>
      <c r="F85" s="245" t="str">
        <f>'Experiment list - Runs'!F84</f>
        <v>decadal-XXXX</v>
      </c>
      <c r="G85" s="244" t="str">
        <f>'Experiment list - Runs'!H84</f>
        <v>CVWG/Tribbia</v>
      </c>
      <c r="H85" s="244" t="str">
        <f>'Experiment list - Runs'!I84</f>
        <v>0.5x1CN</v>
      </c>
      <c r="I85" s="244" t="str">
        <f>'Experiment list - Runs'!J84</f>
        <v>ORNL</v>
      </c>
      <c r="J85" s="244">
        <f>'Experiment list - Runs'!K84</f>
        <v>1990</v>
      </c>
      <c r="K85" s="244">
        <f>'Experiment list - Runs'!L84</f>
        <v>2000</v>
      </c>
      <c r="L85" s="244" t="str">
        <f>'Experiment list - Runs'!M84</f>
        <v>0.5</v>
      </c>
      <c r="M85" s="244">
        <f>'Experiment list - Runs'!N84</f>
        <v>1</v>
      </c>
      <c r="N85" s="246">
        <f>'Experiment list - Runs'!O84</f>
        <v>10</v>
      </c>
      <c r="O85" s="247">
        <f>'Experiment list - Runs'!P84</f>
        <v>83</v>
      </c>
      <c r="P85" s="248">
        <f t="shared" si="10"/>
        <v>10</v>
      </c>
      <c r="Q85" s="248">
        <v>0</v>
      </c>
      <c r="R85" s="248">
        <v>0</v>
      </c>
      <c r="S85" s="248">
        <v>0</v>
      </c>
      <c r="T85" s="248">
        <f t="shared" si="11"/>
        <v>10</v>
      </c>
      <c r="U85" s="248">
        <v>0</v>
      </c>
      <c r="V85" s="248">
        <v>0</v>
      </c>
      <c r="W85" s="248">
        <v>0</v>
      </c>
      <c r="X85" s="248">
        <v>0</v>
      </c>
      <c r="Y85" s="248">
        <v>0</v>
      </c>
      <c r="Z85" s="248">
        <v>0</v>
      </c>
      <c r="AA85" s="248">
        <v>0</v>
      </c>
      <c r="AB85" s="248">
        <v>0</v>
      </c>
      <c r="AC85" s="248">
        <v>0</v>
      </c>
      <c r="AD85" s="248">
        <v>0</v>
      </c>
      <c r="AE85" s="248">
        <f>(SUMIFS('CMIP5 AL fields'!$N:$N,'CMIP5 AL fields'!$D:$D,AE$1,'CMIP5 AL fields'!$A:$A,AE$2)*$P85)/1000</f>
        <v>39.813120480000066</v>
      </c>
      <c r="AF85" s="248">
        <f>(SUMIFS('CMIP5 AL fields'!$N:$N,'CMIP5 AL fields'!$D:$D,AF$1,'CMIP5 AL fields'!$A:$A,AF$2)*$P85)/1000</f>
        <v>0.10616832000000001</v>
      </c>
      <c r="AG85" s="248">
        <f>(SUMIFS('CMIP5 AL fields'!$N:$N,'CMIP5 AL fields'!$D:$D,AG$1,'CMIP5 AL fields'!$A:$A,AG$2)*$P85)/1000</f>
        <v>3.6097228799999974</v>
      </c>
      <c r="AH85" s="248">
        <f>(SUMIFS('CMIP5 AL fields'!$N:$N,'CMIP5 AL fields'!$D:$D,AH$1,'CMIP5 AL fields'!$A:$A,AH$2)*$P85)/1000</f>
        <v>2.6542079999999988</v>
      </c>
      <c r="AI85" s="248">
        <f>(SUMIFS('CMIP5 AL fields'!$N:$N,'CMIP5 AL fields'!$D:$D,AI$1,'CMIP5 AL fields'!$A:$A,AI$2)*$P85)/1000</f>
        <v>1.0616832000000003</v>
      </c>
      <c r="AJ85" s="248">
        <f>(SUMIFS('CMIP5 AL fields'!$N:$N,'CMIP5 AL fields'!$D:$D,AJ$1,'CMIP5 AL fields'!$A:$A,AJ$2)*$P85)/1000</f>
        <v>0.42467328000000004</v>
      </c>
      <c r="AK85" s="248">
        <f>(SUMIFS('CMIP5 AL fields'!$N:$N,'CMIP5 AL fields'!$D:$D,AK$1,'CMIP5 AL fields'!$A:$A,AK$2)*$P85)/1000</f>
        <v>0.74317823999999999</v>
      </c>
      <c r="AL85" s="248">
        <f>(SUMIFS('CMIP5 AL fields'!$N:$N,'CMIP5 AL fields'!$D:$D,AL$1,'CMIP5 AL fields'!$A:$A,AL$2)*$P85)/1000</f>
        <v>0</v>
      </c>
      <c r="AM85" s="248">
        <f>(SUMIFS('CMIP5 AL fields'!$N:$N,'CMIP5 AL fields'!$D:$D,AM$1,'CMIP5 AL fields'!$A:$A,AM$2)*$P85)/1000</f>
        <v>0</v>
      </c>
      <c r="AN85" s="248">
        <f>((SUMIFS('CMIP5 AL fields'!$N:$N,'CMIP5 AL fields'!$D:$D,AN$1&amp;"2d",'CMIP5 AL fields'!$A:$A,AN$2)*$R85)/1000)+((SUMIFS('CMIP5 AL fields'!$N:$N,'CMIP5 AL fields'!$D:$D,AN$1&amp;"3d",'CMIP5 AL fields'!$A:$A,AN$2)*$S85)/1000)</f>
        <v>0</v>
      </c>
      <c r="AO85" s="248">
        <f>((SUMIFS('CMIP5 AL fields'!$N:$N,'CMIP5 AL fields'!$D:$D,AO$1&amp;"2d",'CMIP5 AL fields'!$A:$A,AO$2)*$R85)/1000)+((SUMIFS('CMIP5 AL fields'!$N:$N,'CMIP5 AL fields'!$D:$D,AO$1&amp;"3d",'CMIP5 AL fields'!$A:$A,AO$2)*$S85)/1000)</f>
        <v>0</v>
      </c>
      <c r="AP85" s="248">
        <f>((SUMIFS('CMIP5 AL fields'!$N:$N,'CMIP5 AL fields'!$D:$D,AP$1&amp;"2d",'CMIP5 AL fields'!$A:$A,AP$2)*$R85)/1000)+((SUMIFS('CMIP5 AL fields'!$N:$N,'CMIP5 AL fields'!$D:$D,AP$1&amp;"3d",'CMIP5 AL fields'!$A:$A,AP$2)*$S85)/1000)</f>
        <v>0</v>
      </c>
      <c r="AQ85" s="248">
        <f>((SUMIFS('CMIP5 AL fields'!$N:$N,'CMIP5 AL fields'!$D:$D,AQ$1&amp;"_ALLt",'CMIP5 AL fields'!$A:$A,AQ$2)*$T85)/1000)+((SUMIFS('CMIP5 AL fields'!$N:$N,'CMIP5 AL fields'!$D:$D,AQ$1&amp;"_subt",'CMIP5 AL fields'!$A:$A,AQ$2)*$U85)/1000)</f>
        <v>22.605004800000003</v>
      </c>
      <c r="AR85" s="248">
        <f>((SUMIFS('CMIP5 AL fields'!$N:$N,'CMIP5 AL fields'!$D:$D,AR$1&amp;"2d",'CMIP5 AL fields'!$A:$A,AR$2)*$AA85)/1000)+((SUMIFS('CMIP5 AL fields'!$N:$N,'CMIP5 AL fields'!$D:$D,AR$1&amp;"3d",'CMIP5 AL fields'!$A:$A,AR$2)*$AB85)/1000)</f>
        <v>0</v>
      </c>
      <c r="AS85" s="248">
        <f>(SUMIFS('CMIP5 AL fields'!$N:$N,'CMIP5 AL fields'!$D:$D,AS$1,'CMIP5 AL fields'!$A:$A,AS$2)*$V85)/1000</f>
        <v>0</v>
      </c>
      <c r="AT85" s="248">
        <f>(SUMIFS('CMIP5 AL fields'!$N:$N,'CMIP5 AL fields'!$D:$D,AT$1,'CMIP5 AL fields'!$A:$A,AT$2)*$W85)/1000</f>
        <v>0</v>
      </c>
      <c r="AU85" s="248">
        <f>(SUMIFS('CMIP5 AL fields'!$N:$N,'CMIP5 AL fields'!$D:$D,AU$1,'CMIP5 AL fields'!$A:$A,AU$2)*$X85)/1000</f>
        <v>0</v>
      </c>
      <c r="AV85" s="248">
        <f>(SUMIFS('CMIP5 AL fields'!$N:$N,'CMIP5 AL fields'!$D:$D,AV$1,'CMIP5 AL fields'!$A:$A,AV$2)*AC85)/1000</f>
        <v>0</v>
      </c>
      <c r="AW85" s="248">
        <f>(SUMIFS('CMIP5 AL fields'!$N:$N,'CMIP5 AL fields'!$D:$D,AW$1,'CMIP5 AL fields'!$A:$A,AW$2)*AD85)/1000</f>
        <v>0</v>
      </c>
      <c r="AX85" s="248">
        <f>(SUMIFS('CMIP5 AL fields'!$N:$N,'CMIP5 AL fields'!$D:$D,AX$1,'CMIP5 AL fields'!$A:$A,AX$2)*AD85)/1000</f>
        <v>0</v>
      </c>
      <c r="AY85" s="248">
        <v>0</v>
      </c>
      <c r="AZ85" s="248">
        <f>(SUMIFS('CMIP5 OI fields'!$M:$M,'CMIP5 OI fields'!$D:$D,AZ$1,'CMIP5 OI fields'!$A:$A,AZ$2)*$P85)/1000</f>
        <v>32.617270080000004</v>
      </c>
      <c r="BA85" s="248">
        <f>(SUMIFS('CMIP5 OI fields'!$M:$M,'CMIP5 OI fields'!$D:$D,BA$1,'CMIP5 OI fields'!$A:$A,BA$2)*$P85)/1000</f>
        <v>22.7681352</v>
      </c>
      <c r="BB85" s="248">
        <f>(SUMIFS('CMIP5 OI fields'!$M:$M,'CMIP5 OI fields'!$D:$D,BB$1,'CMIP5 OI fields'!$A:$A,BB$2)*$P85)/1000</f>
        <v>12.885811199999996</v>
      </c>
      <c r="BC85" s="248">
        <f>(SUMIFS('CMIP5 OI fields'!$M:$M,'CMIP5 OI fields'!$D:$D,BC$1,'CMIP5 OI fields'!$A:$A,BC$2)*$P85)/1000</f>
        <v>1.2976127999999998</v>
      </c>
      <c r="BD85" s="248">
        <f>(SUMIFS('CMIP5 OI fields'!$M:$M,'CMIP5 OI fields'!$D:$D,BD$1,'CMIP5 OI fields'!$A:$A,BD$2)*$P85)/1000</f>
        <v>1.0616832000000003</v>
      </c>
      <c r="BE85" s="248">
        <f>(SUMIFS('CMIP5 OI fields'!$M:$M,'CMIP5 OI fields'!$D:$D,BE$1,'CMIP5 OI fields'!$A:$A,BE$2)*$P85)/1000</f>
        <v>0.11796480000000001</v>
      </c>
      <c r="BF85" s="248">
        <f>(SUMIFS('CMIP5 OI fields'!$M:$M,'CMIP5 OI fields'!$D:$D,BF$1,'CMIP5 OI fields'!$A:$A,BF$2)*$P85)/1000</f>
        <v>2.6542079999999997</v>
      </c>
      <c r="BG85" s="248">
        <f>(SUMIFS('CMIP5 OI fields'!$M:$M,'CMIP5 OI fields'!$D:$D,BG$1,'CMIP5 OI fields'!$A:$A,BG$2)*$P85)/1000</f>
        <v>2.0643839999999996</v>
      </c>
      <c r="BH85" s="248">
        <f>(SUMIFS('CMIP5 OI fields'!$M:$M,'CMIP5 OI fields'!$D:$D,BH$1,'CMIP5 OI fields'!$A:$A,BH$2)*$P85)/1000</f>
        <v>12.091392000000003</v>
      </c>
      <c r="BI85" s="248">
        <f>(SUMIFS('CMIP5 OI fields'!$M:$M,'CMIP5 OI fields'!$D:$D,BI$1,'CMIP5 OI fields'!$A:$A,BI$2)*$Q85)/1000</f>
        <v>0</v>
      </c>
      <c r="BJ85" s="246">
        <f t="shared" si="12"/>
        <v>103.65862224000007</v>
      </c>
      <c r="BK85" s="246">
        <f t="shared" si="12"/>
        <v>29.079252</v>
      </c>
      <c r="BL85" s="246">
        <f t="shared" si="12"/>
        <v>25.83834624</v>
      </c>
      <c r="BM85" s="246">
        <f t="shared" si="8"/>
        <v>132.73787424000008</v>
      </c>
      <c r="BN85" s="246">
        <f t="shared" si="9"/>
        <v>158.57622048000007</v>
      </c>
    </row>
    <row r="86" spans="1:66">
      <c r="A86" s="244" t="str">
        <f>'Experiment list - Runs'!A85</f>
        <v>DP</v>
      </c>
      <c r="B86" s="244" t="str">
        <f>'Experiment list - Runs'!B85</f>
        <v>tier1</v>
      </c>
      <c r="C86" s="244" t="str">
        <f>'Experiment list - Runs'!C85</f>
        <v>1.1-E</v>
      </c>
      <c r="D86" s="244">
        <f>'Experiment list - Runs'!D85</f>
        <v>75</v>
      </c>
      <c r="E86" s="245" t="str">
        <f>'Experiment list - Runs'!E85</f>
        <v>Add’l 10 year initialized hindcasts &amp; predictions</v>
      </c>
      <c r="F86" s="245" t="str">
        <f>'Experiment list - Runs'!F85</f>
        <v>decadal-XXXX</v>
      </c>
      <c r="G86" s="244" t="str">
        <f>'Experiment list - Runs'!H85</f>
        <v>CVWG/Tribbia</v>
      </c>
      <c r="H86" s="244" t="str">
        <f>'Experiment list - Runs'!I85</f>
        <v>0.5x1CN</v>
      </c>
      <c r="I86" s="244" t="str">
        <f>'Experiment list - Runs'!J85</f>
        <v>ORNL</v>
      </c>
      <c r="J86" s="244">
        <f>'Experiment list - Runs'!K85</f>
        <v>1990</v>
      </c>
      <c r="K86" s="244">
        <f>'Experiment list - Runs'!L85</f>
        <v>2000</v>
      </c>
      <c r="L86" s="244" t="str">
        <f>'Experiment list - Runs'!M85</f>
        <v>0.5</v>
      </c>
      <c r="M86" s="244">
        <f>'Experiment list - Runs'!N85</f>
        <v>1</v>
      </c>
      <c r="N86" s="246">
        <f>'Experiment list - Runs'!O85</f>
        <v>10</v>
      </c>
      <c r="O86" s="247">
        <f>'Experiment list - Runs'!P85</f>
        <v>84</v>
      </c>
      <c r="P86" s="248">
        <f t="shared" si="10"/>
        <v>10</v>
      </c>
      <c r="Q86" s="248">
        <v>0</v>
      </c>
      <c r="R86" s="248">
        <v>0</v>
      </c>
      <c r="S86" s="248">
        <v>0</v>
      </c>
      <c r="T86" s="248">
        <f t="shared" si="11"/>
        <v>10</v>
      </c>
      <c r="U86" s="248">
        <v>0</v>
      </c>
      <c r="V86" s="248">
        <v>0</v>
      </c>
      <c r="W86" s="248">
        <v>0</v>
      </c>
      <c r="X86" s="248">
        <v>0</v>
      </c>
      <c r="Y86" s="248">
        <v>0</v>
      </c>
      <c r="Z86" s="248">
        <v>0</v>
      </c>
      <c r="AA86" s="248">
        <v>0</v>
      </c>
      <c r="AB86" s="248">
        <v>0</v>
      </c>
      <c r="AC86" s="248">
        <v>0</v>
      </c>
      <c r="AD86" s="248">
        <v>0</v>
      </c>
      <c r="AE86" s="248">
        <f>(SUMIFS('CMIP5 AL fields'!$N:$N,'CMIP5 AL fields'!$D:$D,AE$1,'CMIP5 AL fields'!$A:$A,AE$2)*$P86)/1000</f>
        <v>39.813120480000066</v>
      </c>
      <c r="AF86" s="248">
        <f>(SUMIFS('CMIP5 AL fields'!$N:$N,'CMIP5 AL fields'!$D:$D,AF$1,'CMIP5 AL fields'!$A:$A,AF$2)*$P86)/1000</f>
        <v>0.10616832000000001</v>
      </c>
      <c r="AG86" s="248">
        <f>(SUMIFS('CMIP5 AL fields'!$N:$N,'CMIP5 AL fields'!$D:$D,AG$1,'CMIP5 AL fields'!$A:$A,AG$2)*$P86)/1000</f>
        <v>3.6097228799999974</v>
      </c>
      <c r="AH86" s="248">
        <f>(SUMIFS('CMIP5 AL fields'!$N:$N,'CMIP5 AL fields'!$D:$D,AH$1,'CMIP5 AL fields'!$A:$A,AH$2)*$P86)/1000</f>
        <v>2.6542079999999988</v>
      </c>
      <c r="AI86" s="248">
        <f>(SUMIFS('CMIP5 AL fields'!$N:$N,'CMIP5 AL fields'!$D:$D,AI$1,'CMIP5 AL fields'!$A:$A,AI$2)*$P86)/1000</f>
        <v>1.0616832000000003</v>
      </c>
      <c r="AJ86" s="248">
        <f>(SUMIFS('CMIP5 AL fields'!$N:$N,'CMIP5 AL fields'!$D:$D,AJ$1,'CMIP5 AL fields'!$A:$A,AJ$2)*$P86)/1000</f>
        <v>0.42467328000000004</v>
      </c>
      <c r="AK86" s="248">
        <f>(SUMIFS('CMIP5 AL fields'!$N:$N,'CMIP5 AL fields'!$D:$D,AK$1,'CMIP5 AL fields'!$A:$A,AK$2)*$P86)/1000</f>
        <v>0.74317823999999999</v>
      </c>
      <c r="AL86" s="248">
        <f>(SUMIFS('CMIP5 AL fields'!$N:$N,'CMIP5 AL fields'!$D:$D,AL$1,'CMIP5 AL fields'!$A:$A,AL$2)*$P86)/1000</f>
        <v>0</v>
      </c>
      <c r="AM86" s="248">
        <f>(SUMIFS('CMIP5 AL fields'!$N:$N,'CMIP5 AL fields'!$D:$D,AM$1,'CMIP5 AL fields'!$A:$A,AM$2)*$P86)/1000</f>
        <v>0</v>
      </c>
      <c r="AN86" s="248">
        <f>((SUMIFS('CMIP5 AL fields'!$N:$N,'CMIP5 AL fields'!$D:$D,AN$1&amp;"2d",'CMIP5 AL fields'!$A:$A,AN$2)*$R86)/1000)+((SUMIFS('CMIP5 AL fields'!$N:$N,'CMIP5 AL fields'!$D:$D,AN$1&amp;"3d",'CMIP5 AL fields'!$A:$A,AN$2)*$S86)/1000)</f>
        <v>0</v>
      </c>
      <c r="AO86" s="248">
        <f>((SUMIFS('CMIP5 AL fields'!$N:$N,'CMIP5 AL fields'!$D:$D,AO$1&amp;"2d",'CMIP5 AL fields'!$A:$A,AO$2)*$R86)/1000)+((SUMIFS('CMIP5 AL fields'!$N:$N,'CMIP5 AL fields'!$D:$D,AO$1&amp;"3d",'CMIP5 AL fields'!$A:$A,AO$2)*$S86)/1000)</f>
        <v>0</v>
      </c>
      <c r="AP86" s="248">
        <f>((SUMIFS('CMIP5 AL fields'!$N:$N,'CMIP5 AL fields'!$D:$D,AP$1&amp;"2d",'CMIP5 AL fields'!$A:$A,AP$2)*$R86)/1000)+((SUMIFS('CMIP5 AL fields'!$N:$N,'CMIP5 AL fields'!$D:$D,AP$1&amp;"3d",'CMIP5 AL fields'!$A:$A,AP$2)*$S86)/1000)</f>
        <v>0</v>
      </c>
      <c r="AQ86" s="248">
        <f>((SUMIFS('CMIP5 AL fields'!$N:$N,'CMIP5 AL fields'!$D:$D,AQ$1&amp;"_ALLt",'CMIP5 AL fields'!$A:$A,AQ$2)*$T86)/1000)+((SUMIFS('CMIP5 AL fields'!$N:$N,'CMIP5 AL fields'!$D:$D,AQ$1&amp;"_subt",'CMIP5 AL fields'!$A:$A,AQ$2)*$U86)/1000)</f>
        <v>22.605004800000003</v>
      </c>
      <c r="AR86" s="248">
        <f>((SUMIFS('CMIP5 AL fields'!$N:$N,'CMIP5 AL fields'!$D:$D,AR$1&amp;"2d",'CMIP5 AL fields'!$A:$A,AR$2)*$AA86)/1000)+((SUMIFS('CMIP5 AL fields'!$N:$N,'CMIP5 AL fields'!$D:$D,AR$1&amp;"3d",'CMIP5 AL fields'!$A:$A,AR$2)*$AB86)/1000)</f>
        <v>0</v>
      </c>
      <c r="AS86" s="248">
        <f>(SUMIFS('CMIP5 AL fields'!$N:$N,'CMIP5 AL fields'!$D:$D,AS$1,'CMIP5 AL fields'!$A:$A,AS$2)*$V86)/1000</f>
        <v>0</v>
      </c>
      <c r="AT86" s="248">
        <f>(SUMIFS('CMIP5 AL fields'!$N:$N,'CMIP5 AL fields'!$D:$D,AT$1,'CMIP5 AL fields'!$A:$A,AT$2)*$W86)/1000</f>
        <v>0</v>
      </c>
      <c r="AU86" s="248">
        <f>(SUMIFS('CMIP5 AL fields'!$N:$N,'CMIP5 AL fields'!$D:$D,AU$1,'CMIP5 AL fields'!$A:$A,AU$2)*$X86)/1000</f>
        <v>0</v>
      </c>
      <c r="AV86" s="248">
        <f>(SUMIFS('CMIP5 AL fields'!$N:$N,'CMIP5 AL fields'!$D:$D,AV$1,'CMIP5 AL fields'!$A:$A,AV$2)*AC86)/1000</f>
        <v>0</v>
      </c>
      <c r="AW86" s="248">
        <f>(SUMIFS('CMIP5 AL fields'!$N:$N,'CMIP5 AL fields'!$D:$D,AW$1,'CMIP5 AL fields'!$A:$A,AW$2)*AD86)/1000</f>
        <v>0</v>
      </c>
      <c r="AX86" s="248">
        <f>(SUMIFS('CMIP5 AL fields'!$N:$N,'CMIP5 AL fields'!$D:$D,AX$1,'CMIP5 AL fields'!$A:$A,AX$2)*AD86)/1000</f>
        <v>0</v>
      </c>
      <c r="AY86" s="248">
        <v>0</v>
      </c>
      <c r="AZ86" s="248">
        <f>(SUMIFS('CMIP5 OI fields'!$M:$M,'CMIP5 OI fields'!$D:$D,AZ$1,'CMIP5 OI fields'!$A:$A,AZ$2)*$P86)/1000</f>
        <v>32.617270080000004</v>
      </c>
      <c r="BA86" s="248">
        <f>(SUMIFS('CMIP5 OI fields'!$M:$M,'CMIP5 OI fields'!$D:$D,BA$1,'CMIP5 OI fields'!$A:$A,BA$2)*$P86)/1000</f>
        <v>22.7681352</v>
      </c>
      <c r="BB86" s="248">
        <f>(SUMIFS('CMIP5 OI fields'!$M:$M,'CMIP5 OI fields'!$D:$D,BB$1,'CMIP5 OI fields'!$A:$A,BB$2)*$P86)/1000</f>
        <v>12.885811199999996</v>
      </c>
      <c r="BC86" s="248">
        <f>(SUMIFS('CMIP5 OI fields'!$M:$M,'CMIP5 OI fields'!$D:$D,BC$1,'CMIP5 OI fields'!$A:$A,BC$2)*$P86)/1000</f>
        <v>1.2976127999999998</v>
      </c>
      <c r="BD86" s="248">
        <f>(SUMIFS('CMIP5 OI fields'!$M:$M,'CMIP5 OI fields'!$D:$D,BD$1,'CMIP5 OI fields'!$A:$A,BD$2)*$P86)/1000</f>
        <v>1.0616832000000003</v>
      </c>
      <c r="BE86" s="248">
        <f>(SUMIFS('CMIP5 OI fields'!$M:$M,'CMIP5 OI fields'!$D:$D,BE$1,'CMIP5 OI fields'!$A:$A,BE$2)*$P86)/1000</f>
        <v>0.11796480000000001</v>
      </c>
      <c r="BF86" s="248">
        <f>(SUMIFS('CMIP5 OI fields'!$M:$M,'CMIP5 OI fields'!$D:$D,BF$1,'CMIP5 OI fields'!$A:$A,BF$2)*$P86)/1000</f>
        <v>2.6542079999999997</v>
      </c>
      <c r="BG86" s="248">
        <f>(SUMIFS('CMIP5 OI fields'!$M:$M,'CMIP5 OI fields'!$D:$D,BG$1,'CMIP5 OI fields'!$A:$A,BG$2)*$P86)/1000</f>
        <v>2.0643839999999996</v>
      </c>
      <c r="BH86" s="248">
        <f>(SUMIFS('CMIP5 OI fields'!$M:$M,'CMIP5 OI fields'!$D:$D,BH$1,'CMIP5 OI fields'!$A:$A,BH$2)*$P86)/1000</f>
        <v>12.091392000000003</v>
      </c>
      <c r="BI86" s="248">
        <f>(SUMIFS('CMIP5 OI fields'!$M:$M,'CMIP5 OI fields'!$D:$D,BI$1,'CMIP5 OI fields'!$A:$A,BI$2)*$Q86)/1000</f>
        <v>0</v>
      </c>
      <c r="BJ86" s="246">
        <f t="shared" si="12"/>
        <v>103.65862224000007</v>
      </c>
      <c r="BK86" s="246">
        <f t="shared" si="12"/>
        <v>29.079252</v>
      </c>
      <c r="BL86" s="246">
        <f t="shared" si="12"/>
        <v>25.83834624</v>
      </c>
      <c r="BM86" s="246">
        <f t="shared" si="8"/>
        <v>132.73787424000008</v>
      </c>
      <c r="BN86" s="246">
        <f t="shared" si="9"/>
        <v>158.57622048000007</v>
      </c>
    </row>
    <row r="87" spans="1:66">
      <c r="A87" s="244" t="str">
        <f>'Experiment list - Runs'!A86</f>
        <v>DP</v>
      </c>
      <c r="B87" s="244" t="str">
        <f>'Experiment list - Runs'!B86</f>
        <v>tier1</v>
      </c>
      <c r="C87" s="244" t="str">
        <f>'Experiment list - Runs'!C86</f>
        <v>1.1-E</v>
      </c>
      <c r="D87" s="244">
        <f>'Experiment list - Runs'!D86</f>
        <v>76</v>
      </c>
      <c r="E87" s="245" t="str">
        <f>'Experiment list - Runs'!E86</f>
        <v>Add’l 10 year initialized hindcasts &amp; predictions</v>
      </c>
      <c r="F87" s="245" t="str">
        <f>'Experiment list - Runs'!F86</f>
        <v>decadal-XXXX</v>
      </c>
      <c r="G87" s="244" t="str">
        <f>'Experiment list - Runs'!H86</f>
        <v>CVWG/Tribbia</v>
      </c>
      <c r="H87" s="244" t="str">
        <f>'Experiment list - Runs'!I86</f>
        <v>0.5x1CN</v>
      </c>
      <c r="I87" s="244" t="str">
        <f>'Experiment list - Runs'!J86</f>
        <v>ORNL</v>
      </c>
      <c r="J87" s="244">
        <f>'Experiment list - Runs'!K86</f>
        <v>1990</v>
      </c>
      <c r="K87" s="244">
        <f>'Experiment list - Runs'!L86</f>
        <v>2000</v>
      </c>
      <c r="L87" s="244" t="str">
        <f>'Experiment list - Runs'!M86</f>
        <v>0.5</v>
      </c>
      <c r="M87" s="244">
        <f>'Experiment list - Runs'!N86</f>
        <v>1</v>
      </c>
      <c r="N87" s="246">
        <f>'Experiment list - Runs'!O86</f>
        <v>10</v>
      </c>
      <c r="O87" s="247">
        <f>'Experiment list - Runs'!P86</f>
        <v>85</v>
      </c>
      <c r="P87" s="248">
        <f t="shared" si="10"/>
        <v>10</v>
      </c>
      <c r="Q87" s="248">
        <v>0</v>
      </c>
      <c r="R87" s="248">
        <v>0</v>
      </c>
      <c r="S87" s="248">
        <v>0</v>
      </c>
      <c r="T87" s="248">
        <f t="shared" si="11"/>
        <v>10</v>
      </c>
      <c r="U87" s="248">
        <v>0</v>
      </c>
      <c r="V87" s="248">
        <v>0</v>
      </c>
      <c r="W87" s="248">
        <v>0</v>
      </c>
      <c r="X87" s="248">
        <v>0</v>
      </c>
      <c r="Y87" s="248">
        <v>0</v>
      </c>
      <c r="Z87" s="248">
        <v>0</v>
      </c>
      <c r="AA87" s="248">
        <v>0</v>
      </c>
      <c r="AB87" s="248">
        <v>0</v>
      </c>
      <c r="AC87" s="248">
        <v>0</v>
      </c>
      <c r="AD87" s="248">
        <v>0</v>
      </c>
      <c r="AE87" s="248">
        <f>(SUMIFS('CMIP5 AL fields'!$N:$N,'CMIP5 AL fields'!$D:$D,AE$1,'CMIP5 AL fields'!$A:$A,AE$2)*$P87)/1000</f>
        <v>39.813120480000066</v>
      </c>
      <c r="AF87" s="248">
        <f>(SUMIFS('CMIP5 AL fields'!$N:$N,'CMIP5 AL fields'!$D:$D,AF$1,'CMIP5 AL fields'!$A:$A,AF$2)*$P87)/1000</f>
        <v>0.10616832000000001</v>
      </c>
      <c r="AG87" s="248">
        <f>(SUMIFS('CMIP5 AL fields'!$N:$N,'CMIP5 AL fields'!$D:$D,AG$1,'CMIP5 AL fields'!$A:$A,AG$2)*$P87)/1000</f>
        <v>3.6097228799999974</v>
      </c>
      <c r="AH87" s="248">
        <f>(SUMIFS('CMIP5 AL fields'!$N:$N,'CMIP5 AL fields'!$D:$D,AH$1,'CMIP5 AL fields'!$A:$A,AH$2)*$P87)/1000</f>
        <v>2.6542079999999988</v>
      </c>
      <c r="AI87" s="248">
        <f>(SUMIFS('CMIP5 AL fields'!$N:$N,'CMIP5 AL fields'!$D:$D,AI$1,'CMIP5 AL fields'!$A:$A,AI$2)*$P87)/1000</f>
        <v>1.0616832000000003</v>
      </c>
      <c r="AJ87" s="248">
        <f>(SUMIFS('CMIP5 AL fields'!$N:$N,'CMIP5 AL fields'!$D:$D,AJ$1,'CMIP5 AL fields'!$A:$A,AJ$2)*$P87)/1000</f>
        <v>0.42467328000000004</v>
      </c>
      <c r="AK87" s="248">
        <f>(SUMIFS('CMIP5 AL fields'!$N:$N,'CMIP5 AL fields'!$D:$D,AK$1,'CMIP5 AL fields'!$A:$A,AK$2)*$P87)/1000</f>
        <v>0.74317823999999999</v>
      </c>
      <c r="AL87" s="248">
        <f>(SUMIFS('CMIP5 AL fields'!$N:$N,'CMIP5 AL fields'!$D:$D,AL$1,'CMIP5 AL fields'!$A:$A,AL$2)*$P87)/1000</f>
        <v>0</v>
      </c>
      <c r="AM87" s="248">
        <f>(SUMIFS('CMIP5 AL fields'!$N:$N,'CMIP5 AL fields'!$D:$D,AM$1,'CMIP5 AL fields'!$A:$A,AM$2)*$P87)/1000</f>
        <v>0</v>
      </c>
      <c r="AN87" s="248">
        <f>((SUMIFS('CMIP5 AL fields'!$N:$N,'CMIP5 AL fields'!$D:$D,AN$1&amp;"2d",'CMIP5 AL fields'!$A:$A,AN$2)*$R87)/1000)+((SUMIFS('CMIP5 AL fields'!$N:$N,'CMIP5 AL fields'!$D:$D,AN$1&amp;"3d",'CMIP5 AL fields'!$A:$A,AN$2)*$S87)/1000)</f>
        <v>0</v>
      </c>
      <c r="AO87" s="248">
        <f>((SUMIFS('CMIP5 AL fields'!$N:$N,'CMIP5 AL fields'!$D:$D,AO$1&amp;"2d",'CMIP5 AL fields'!$A:$A,AO$2)*$R87)/1000)+((SUMIFS('CMIP5 AL fields'!$N:$N,'CMIP5 AL fields'!$D:$D,AO$1&amp;"3d",'CMIP5 AL fields'!$A:$A,AO$2)*$S87)/1000)</f>
        <v>0</v>
      </c>
      <c r="AP87" s="248">
        <f>((SUMIFS('CMIP5 AL fields'!$N:$N,'CMIP5 AL fields'!$D:$D,AP$1&amp;"2d",'CMIP5 AL fields'!$A:$A,AP$2)*$R87)/1000)+((SUMIFS('CMIP5 AL fields'!$N:$N,'CMIP5 AL fields'!$D:$D,AP$1&amp;"3d",'CMIP5 AL fields'!$A:$A,AP$2)*$S87)/1000)</f>
        <v>0</v>
      </c>
      <c r="AQ87" s="248">
        <f>((SUMIFS('CMIP5 AL fields'!$N:$N,'CMIP5 AL fields'!$D:$D,AQ$1&amp;"_ALLt",'CMIP5 AL fields'!$A:$A,AQ$2)*$T87)/1000)+((SUMIFS('CMIP5 AL fields'!$N:$N,'CMIP5 AL fields'!$D:$D,AQ$1&amp;"_subt",'CMIP5 AL fields'!$A:$A,AQ$2)*$U87)/1000)</f>
        <v>22.605004800000003</v>
      </c>
      <c r="AR87" s="248">
        <f>((SUMIFS('CMIP5 AL fields'!$N:$N,'CMIP5 AL fields'!$D:$D,AR$1&amp;"2d",'CMIP5 AL fields'!$A:$A,AR$2)*$AA87)/1000)+((SUMIFS('CMIP5 AL fields'!$N:$N,'CMIP5 AL fields'!$D:$D,AR$1&amp;"3d",'CMIP5 AL fields'!$A:$A,AR$2)*$AB87)/1000)</f>
        <v>0</v>
      </c>
      <c r="AS87" s="248">
        <f>(SUMIFS('CMIP5 AL fields'!$N:$N,'CMIP5 AL fields'!$D:$D,AS$1,'CMIP5 AL fields'!$A:$A,AS$2)*$V87)/1000</f>
        <v>0</v>
      </c>
      <c r="AT87" s="248">
        <f>(SUMIFS('CMIP5 AL fields'!$N:$N,'CMIP5 AL fields'!$D:$D,AT$1,'CMIP5 AL fields'!$A:$A,AT$2)*$W87)/1000</f>
        <v>0</v>
      </c>
      <c r="AU87" s="248">
        <f>(SUMIFS('CMIP5 AL fields'!$N:$N,'CMIP5 AL fields'!$D:$D,AU$1,'CMIP5 AL fields'!$A:$A,AU$2)*$X87)/1000</f>
        <v>0</v>
      </c>
      <c r="AV87" s="248">
        <f>(SUMIFS('CMIP5 AL fields'!$N:$N,'CMIP5 AL fields'!$D:$D,AV$1,'CMIP5 AL fields'!$A:$A,AV$2)*AC87)/1000</f>
        <v>0</v>
      </c>
      <c r="AW87" s="248">
        <f>(SUMIFS('CMIP5 AL fields'!$N:$N,'CMIP5 AL fields'!$D:$D,AW$1,'CMIP5 AL fields'!$A:$A,AW$2)*AD87)/1000</f>
        <v>0</v>
      </c>
      <c r="AX87" s="248">
        <f>(SUMIFS('CMIP5 AL fields'!$N:$N,'CMIP5 AL fields'!$D:$D,AX$1,'CMIP5 AL fields'!$A:$A,AX$2)*AD87)/1000</f>
        <v>0</v>
      </c>
      <c r="AY87" s="248">
        <v>0</v>
      </c>
      <c r="AZ87" s="248">
        <f>(SUMIFS('CMIP5 OI fields'!$M:$M,'CMIP5 OI fields'!$D:$D,AZ$1,'CMIP5 OI fields'!$A:$A,AZ$2)*$P87)/1000</f>
        <v>32.617270080000004</v>
      </c>
      <c r="BA87" s="248">
        <f>(SUMIFS('CMIP5 OI fields'!$M:$M,'CMIP5 OI fields'!$D:$D,BA$1,'CMIP5 OI fields'!$A:$A,BA$2)*$P87)/1000</f>
        <v>22.7681352</v>
      </c>
      <c r="BB87" s="248">
        <f>(SUMIFS('CMIP5 OI fields'!$M:$M,'CMIP5 OI fields'!$D:$D,BB$1,'CMIP5 OI fields'!$A:$A,BB$2)*$P87)/1000</f>
        <v>12.885811199999996</v>
      </c>
      <c r="BC87" s="248">
        <f>(SUMIFS('CMIP5 OI fields'!$M:$M,'CMIP5 OI fields'!$D:$D,BC$1,'CMIP5 OI fields'!$A:$A,BC$2)*$P87)/1000</f>
        <v>1.2976127999999998</v>
      </c>
      <c r="BD87" s="248">
        <f>(SUMIFS('CMIP5 OI fields'!$M:$M,'CMIP5 OI fields'!$D:$D,BD$1,'CMIP5 OI fields'!$A:$A,BD$2)*$P87)/1000</f>
        <v>1.0616832000000003</v>
      </c>
      <c r="BE87" s="248">
        <f>(SUMIFS('CMIP5 OI fields'!$M:$M,'CMIP5 OI fields'!$D:$D,BE$1,'CMIP5 OI fields'!$A:$A,BE$2)*$P87)/1000</f>
        <v>0.11796480000000001</v>
      </c>
      <c r="BF87" s="248">
        <f>(SUMIFS('CMIP5 OI fields'!$M:$M,'CMIP5 OI fields'!$D:$D,BF$1,'CMIP5 OI fields'!$A:$A,BF$2)*$P87)/1000</f>
        <v>2.6542079999999997</v>
      </c>
      <c r="BG87" s="248">
        <f>(SUMIFS('CMIP5 OI fields'!$M:$M,'CMIP5 OI fields'!$D:$D,BG$1,'CMIP5 OI fields'!$A:$A,BG$2)*$P87)/1000</f>
        <v>2.0643839999999996</v>
      </c>
      <c r="BH87" s="248">
        <f>(SUMIFS('CMIP5 OI fields'!$M:$M,'CMIP5 OI fields'!$D:$D,BH$1,'CMIP5 OI fields'!$A:$A,BH$2)*$P87)/1000</f>
        <v>12.091392000000003</v>
      </c>
      <c r="BI87" s="248">
        <f>(SUMIFS('CMIP5 OI fields'!$M:$M,'CMIP5 OI fields'!$D:$D,BI$1,'CMIP5 OI fields'!$A:$A,BI$2)*$Q87)/1000</f>
        <v>0</v>
      </c>
      <c r="BJ87" s="246">
        <f t="shared" si="12"/>
        <v>103.65862224000007</v>
      </c>
      <c r="BK87" s="246">
        <f t="shared" si="12"/>
        <v>29.079252</v>
      </c>
      <c r="BL87" s="246">
        <f t="shared" si="12"/>
        <v>25.83834624</v>
      </c>
      <c r="BM87" s="246">
        <f t="shared" si="8"/>
        <v>132.73787424000008</v>
      </c>
      <c r="BN87" s="246">
        <f t="shared" si="9"/>
        <v>158.57622048000007</v>
      </c>
    </row>
    <row r="88" spans="1:66">
      <c r="A88" s="244" t="str">
        <f>'Experiment list - Runs'!A87</f>
        <v>DP</v>
      </c>
      <c r="B88" s="244" t="str">
        <f>'Experiment list - Runs'!B87</f>
        <v>tier1</v>
      </c>
      <c r="C88" s="244" t="str">
        <f>'Experiment list - Runs'!C87</f>
        <v>1.1-E</v>
      </c>
      <c r="D88" s="244">
        <f>'Experiment list - Runs'!D87</f>
        <v>77</v>
      </c>
      <c r="E88" s="245" t="str">
        <f>'Experiment list - Runs'!E87</f>
        <v>Add’l 10 year initialized hindcasts &amp; predictions</v>
      </c>
      <c r="F88" s="245" t="str">
        <f>'Experiment list - Runs'!F87</f>
        <v>decadal-XXXX</v>
      </c>
      <c r="G88" s="244" t="str">
        <f>'Experiment list - Runs'!H87</f>
        <v>CVWG/Tribbia</v>
      </c>
      <c r="H88" s="244" t="str">
        <f>'Experiment list - Runs'!I87</f>
        <v>0.5x1CN</v>
      </c>
      <c r="I88" s="244" t="str">
        <f>'Experiment list - Runs'!J87</f>
        <v>ORNL</v>
      </c>
      <c r="J88" s="244">
        <f>'Experiment list - Runs'!K87</f>
        <v>1990</v>
      </c>
      <c r="K88" s="244">
        <f>'Experiment list - Runs'!L87</f>
        <v>2000</v>
      </c>
      <c r="L88" s="244" t="str">
        <f>'Experiment list - Runs'!M87</f>
        <v>0.5</v>
      </c>
      <c r="M88" s="244">
        <f>'Experiment list - Runs'!N87</f>
        <v>1</v>
      </c>
      <c r="N88" s="246">
        <f>'Experiment list - Runs'!O87</f>
        <v>10</v>
      </c>
      <c r="O88" s="247">
        <f>'Experiment list - Runs'!P87</f>
        <v>86</v>
      </c>
      <c r="P88" s="248">
        <f t="shared" si="10"/>
        <v>10</v>
      </c>
      <c r="Q88" s="248">
        <v>0</v>
      </c>
      <c r="R88" s="248">
        <v>0</v>
      </c>
      <c r="S88" s="248">
        <v>0</v>
      </c>
      <c r="T88" s="248">
        <f t="shared" si="11"/>
        <v>10</v>
      </c>
      <c r="U88" s="248">
        <v>0</v>
      </c>
      <c r="V88" s="248">
        <v>0</v>
      </c>
      <c r="W88" s="248">
        <v>0</v>
      </c>
      <c r="X88" s="248">
        <v>0</v>
      </c>
      <c r="Y88" s="248">
        <v>0</v>
      </c>
      <c r="Z88" s="248">
        <v>0</v>
      </c>
      <c r="AA88" s="248">
        <v>0</v>
      </c>
      <c r="AB88" s="248">
        <v>0</v>
      </c>
      <c r="AC88" s="248">
        <v>0</v>
      </c>
      <c r="AD88" s="248">
        <v>0</v>
      </c>
      <c r="AE88" s="248">
        <f>(SUMIFS('CMIP5 AL fields'!$N:$N,'CMIP5 AL fields'!$D:$D,AE$1,'CMIP5 AL fields'!$A:$A,AE$2)*$P88)/1000</f>
        <v>39.813120480000066</v>
      </c>
      <c r="AF88" s="248">
        <f>(SUMIFS('CMIP5 AL fields'!$N:$N,'CMIP5 AL fields'!$D:$D,AF$1,'CMIP5 AL fields'!$A:$A,AF$2)*$P88)/1000</f>
        <v>0.10616832000000001</v>
      </c>
      <c r="AG88" s="248">
        <f>(SUMIFS('CMIP5 AL fields'!$N:$N,'CMIP5 AL fields'!$D:$D,AG$1,'CMIP5 AL fields'!$A:$A,AG$2)*$P88)/1000</f>
        <v>3.6097228799999974</v>
      </c>
      <c r="AH88" s="248">
        <f>(SUMIFS('CMIP5 AL fields'!$N:$N,'CMIP5 AL fields'!$D:$D,AH$1,'CMIP5 AL fields'!$A:$A,AH$2)*$P88)/1000</f>
        <v>2.6542079999999988</v>
      </c>
      <c r="AI88" s="248">
        <f>(SUMIFS('CMIP5 AL fields'!$N:$N,'CMIP5 AL fields'!$D:$D,AI$1,'CMIP5 AL fields'!$A:$A,AI$2)*$P88)/1000</f>
        <v>1.0616832000000003</v>
      </c>
      <c r="AJ88" s="248">
        <f>(SUMIFS('CMIP5 AL fields'!$N:$N,'CMIP5 AL fields'!$D:$D,AJ$1,'CMIP5 AL fields'!$A:$A,AJ$2)*$P88)/1000</f>
        <v>0.42467328000000004</v>
      </c>
      <c r="AK88" s="248">
        <f>(SUMIFS('CMIP5 AL fields'!$N:$N,'CMIP5 AL fields'!$D:$D,AK$1,'CMIP5 AL fields'!$A:$A,AK$2)*$P88)/1000</f>
        <v>0.74317823999999999</v>
      </c>
      <c r="AL88" s="248">
        <f>(SUMIFS('CMIP5 AL fields'!$N:$N,'CMIP5 AL fields'!$D:$D,AL$1,'CMIP5 AL fields'!$A:$A,AL$2)*$P88)/1000</f>
        <v>0</v>
      </c>
      <c r="AM88" s="248">
        <f>(SUMIFS('CMIP5 AL fields'!$N:$N,'CMIP5 AL fields'!$D:$D,AM$1,'CMIP5 AL fields'!$A:$A,AM$2)*$P88)/1000</f>
        <v>0</v>
      </c>
      <c r="AN88" s="248">
        <f>((SUMIFS('CMIP5 AL fields'!$N:$N,'CMIP5 AL fields'!$D:$D,AN$1&amp;"2d",'CMIP5 AL fields'!$A:$A,AN$2)*$R88)/1000)+((SUMIFS('CMIP5 AL fields'!$N:$N,'CMIP5 AL fields'!$D:$D,AN$1&amp;"3d",'CMIP5 AL fields'!$A:$A,AN$2)*$S88)/1000)</f>
        <v>0</v>
      </c>
      <c r="AO88" s="248">
        <f>((SUMIFS('CMIP5 AL fields'!$N:$N,'CMIP5 AL fields'!$D:$D,AO$1&amp;"2d",'CMIP5 AL fields'!$A:$A,AO$2)*$R88)/1000)+((SUMIFS('CMIP5 AL fields'!$N:$N,'CMIP5 AL fields'!$D:$D,AO$1&amp;"3d",'CMIP5 AL fields'!$A:$A,AO$2)*$S88)/1000)</f>
        <v>0</v>
      </c>
      <c r="AP88" s="248">
        <f>((SUMIFS('CMIP5 AL fields'!$N:$N,'CMIP5 AL fields'!$D:$D,AP$1&amp;"2d",'CMIP5 AL fields'!$A:$A,AP$2)*$R88)/1000)+((SUMIFS('CMIP5 AL fields'!$N:$N,'CMIP5 AL fields'!$D:$D,AP$1&amp;"3d",'CMIP5 AL fields'!$A:$A,AP$2)*$S88)/1000)</f>
        <v>0</v>
      </c>
      <c r="AQ88" s="248">
        <f>((SUMIFS('CMIP5 AL fields'!$N:$N,'CMIP5 AL fields'!$D:$D,AQ$1&amp;"_ALLt",'CMIP5 AL fields'!$A:$A,AQ$2)*$T88)/1000)+((SUMIFS('CMIP5 AL fields'!$N:$N,'CMIP5 AL fields'!$D:$D,AQ$1&amp;"_subt",'CMIP5 AL fields'!$A:$A,AQ$2)*$U88)/1000)</f>
        <v>22.605004800000003</v>
      </c>
      <c r="AR88" s="248">
        <f>((SUMIFS('CMIP5 AL fields'!$N:$N,'CMIP5 AL fields'!$D:$D,AR$1&amp;"2d",'CMIP5 AL fields'!$A:$A,AR$2)*$AA88)/1000)+((SUMIFS('CMIP5 AL fields'!$N:$N,'CMIP5 AL fields'!$D:$D,AR$1&amp;"3d",'CMIP5 AL fields'!$A:$A,AR$2)*$AB88)/1000)</f>
        <v>0</v>
      </c>
      <c r="AS88" s="248">
        <f>(SUMIFS('CMIP5 AL fields'!$N:$N,'CMIP5 AL fields'!$D:$D,AS$1,'CMIP5 AL fields'!$A:$A,AS$2)*$V88)/1000</f>
        <v>0</v>
      </c>
      <c r="AT88" s="248">
        <f>(SUMIFS('CMIP5 AL fields'!$N:$N,'CMIP5 AL fields'!$D:$D,AT$1,'CMIP5 AL fields'!$A:$A,AT$2)*$W88)/1000</f>
        <v>0</v>
      </c>
      <c r="AU88" s="248">
        <f>(SUMIFS('CMIP5 AL fields'!$N:$N,'CMIP5 AL fields'!$D:$D,AU$1,'CMIP5 AL fields'!$A:$A,AU$2)*$X88)/1000</f>
        <v>0</v>
      </c>
      <c r="AV88" s="248">
        <f>(SUMIFS('CMIP5 AL fields'!$N:$N,'CMIP5 AL fields'!$D:$D,AV$1,'CMIP5 AL fields'!$A:$A,AV$2)*AC88)/1000</f>
        <v>0</v>
      </c>
      <c r="AW88" s="248">
        <f>(SUMIFS('CMIP5 AL fields'!$N:$N,'CMIP5 AL fields'!$D:$D,AW$1,'CMIP5 AL fields'!$A:$A,AW$2)*AD88)/1000</f>
        <v>0</v>
      </c>
      <c r="AX88" s="248">
        <f>(SUMIFS('CMIP5 AL fields'!$N:$N,'CMIP5 AL fields'!$D:$D,AX$1,'CMIP5 AL fields'!$A:$A,AX$2)*AD88)/1000</f>
        <v>0</v>
      </c>
      <c r="AY88" s="248">
        <v>0</v>
      </c>
      <c r="AZ88" s="248">
        <f>(SUMIFS('CMIP5 OI fields'!$M:$M,'CMIP5 OI fields'!$D:$D,AZ$1,'CMIP5 OI fields'!$A:$A,AZ$2)*$P88)/1000</f>
        <v>32.617270080000004</v>
      </c>
      <c r="BA88" s="248">
        <f>(SUMIFS('CMIP5 OI fields'!$M:$M,'CMIP5 OI fields'!$D:$D,BA$1,'CMIP5 OI fields'!$A:$A,BA$2)*$P88)/1000</f>
        <v>22.7681352</v>
      </c>
      <c r="BB88" s="248">
        <f>(SUMIFS('CMIP5 OI fields'!$M:$M,'CMIP5 OI fields'!$D:$D,BB$1,'CMIP5 OI fields'!$A:$A,BB$2)*$P88)/1000</f>
        <v>12.885811199999996</v>
      </c>
      <c r="BC88" s="248">
        <f>(SUMIFS('CMIP5 OI fields'!$M:$M,'CMIP5 OI fields'!$D:$D,BC$1,'CMIP5 OI fields'!$A:$A,BC$2)*$P88)/1000</f>
        <v>1.2976127999999998</v>
      </c>
      <c r="BD88" s="248">
        <f>(SUMIFS('CMIP5 OI fields'!$M:$M,'CMIP5 OI fields'!$D:$D,BD$1,'CMIP5 OI fields'!$A:$A,BD$2)*$P88)/1000</f>
        <v>1.0616832000000003</v>
      </c>
      <c r="BE88" s="248">
        <f>(SUMIFS('CMIP5 OI fields'!$M:$M,'CMIP5 OI fields'!$D:$D,BE$1,'CMIP5 OI fields'!$A:$A,BE$2)*$P88)/1000</f>
        <v>0.11796480000000001</v>
      </c>
      <c r="BF88" s="248">
        <f>(SUMIFS('CMIP5 OI fields'!$M:$M,'CMIP5 OI fields'!$D:$D,BF$1,'CMIP5 OI fields'!$A:$A,BF$2)*$P88)/1000</f>
        <v>2.6542079999999997</v>
      </c>
      <c r="BG88" s="248">
        <f>(SUMIFS('CMIP5 OI fields'!$M:$M,'CMIP5 OI fields'!$D:$D,BG$1,'CMIP5 OI fields'!$A:$A,BG$2)*$P88)/1000</f>
        <v>2.0643839999999996</v>
      </c>
      <c r="BH88" s="248">
        <f>(SUMIFS('CMIP5 OI fields'!$M:$M,'CMIP5 OI fields'!$D:$D,BH$1,'CMIP5 OI fields'!$A:$A,BH$2)*$P88)/1000</f>
        <v>12.091392000000003</v>
      </c>
      <c r="BI88" s="248">
        <f>(SUMIFS('CMIP5 OI fields'!$M:$M,'CMIP5 OI fields'!$D:$D,BI$1,'CMIP5 OI fields'!$A:$A,BI$2)*$Q88)/1000</f>
        <v>0</v>
      </c>
      <c r="BJ88" s="246">
        <f t="shared" si="12"/>
        <v>103.65862224000007</v>
      </c>
      <c r="BK88" s="246">
        <f t="shared" si="12"/>
        <v>29.079252</v>
      </c>
      <c r="BL88" s="246">
        <f t="shared" si="12"/>
        <v>25.83834624</v>
      </c>
      <c r="BM88" s="246">
        <f t="shared" si="8"/>
        <v>132.73787424000008</v>
      </c>
      <c r="BN88" s="246">
        <f t="shared" si="9"/>
        <v>158.57622048000007</v>
      </c>
    </row>
    <row r="89" spans="1:66">
      <c r="A89" s="244" t="str">
        <f>'Experiment list - Runs'!A88</f>
        <v>DP</v>
      </c>
      <c r="B89" s="244" t="str">
        <f>'Experiment list - Runs'!B88</f>
        <v>tier1</v>
      </c>
      <c r="C89" s="244" t="str">
        <f>'Experiment list - Runs'!C88</f>
        <v>1.1-E</v>
      </c>
      <c r="D89" s="244">
        <f>'Experiment list - Runs'!D88</f>
        <v>78</v>
      </c>
      <c r="E89" s="245" t="str">
        <f>'Experiment list - Runs'!E88</f>
        <v>Add’l 10 year initialized hindcasts &amp; predictions</v>
      </c>
      <c r="F89" s="245" t="str">
        <f>'Experiment list - Runs'!F88</f>
        <v>decadal-XXXX</v>
      </c>
      <c r="G89" s="244" t="str">
        <f>'Experiment list - Runs'!H88</f>
        <v>CVWG/Tribbia</v>
      </c>
      <c r="H89" s="244" t="str">
        <f>'Experiment list - Runs'!I88</f>
        <v>0.5x1CN</v>
      </c>
      <c r="I89" s="244" t="str">
        <f>'Experiment list - Runs'!J88</f>
        <v>ORNL</v>
      </c>
      <c r="J89" s="244">
        <f>'Experiment list - Runs'!K88</f>
        <v>1990</v>
      </c>
      <c r="K89" s="244">
        <f>'Experiment list - Runs'!L88</f>
        <v>2000</v>
      </c>
      <c r="L89" s="244" t="str">
        <f>'Experiment list - Runs'!M88</f>
        <v>0.5</v>
      </c>
      <c r="M89" s="244">
        <f>'Experiment list - Runs'!N88</f>
        <v>1</v>
      </c>
      <c r="N89" s="246">
        <f>'Experiment list - Runs'!O88</f>
        <v>10</v>
      </c>
      <c r="O89" s="247">
        <f>'Experiment list - Runs'!P88</f>
        <v>87</v>
      </c>
      <c r="P89" s="248">
        <f t="shared" si="10"/>
        <v>10</v>
      </c>
      <c r="Q89" s="248">
        <v>0</v>
      </c>
      <c r="R89" s="248">
        <v>0</v>
      </c>
      <c r="S89" s="248">
        <v>0</v>
      </c>
      <c r="T89" s="248">
        <f t="shared" si="11"/>
        <v>10</v>
      </c>
      <c r="U89" s="248">
        <v>0</v>
      </c>
      <c r="V89" s="248">
        <v>0</v>
      </c>
      <c r="W89" s="248">
        <v>0</v>
      </c>
      <c r="X89" s="248">
        <v>0</v>
      </c>
      <c r="Y89" s="248">
        <v>0</v>
      </c>
      <c r="Z89" s="248">
        <v>0</v>
      </c>
      <c r="AA89" s="248">
        <v>0</v>
      </c>
      <c r="AB89" s="248">
        <v>0</v>
      </c>
      <c r="AC89" s="248">
        <v>0</v>
      </c>
      <c r="AD89" s="248">
        <v>0</v>
      </c>
      <c r="AE89" s="248">
        <f>(SUMIFS('CMIP5 AL fields'!$N:$N,'CMIP5 AL fields'!$D:$D,AE$1,'CMIP5 AL fields'!$A:$A,AE$2)*$P89)/1000</f>
        <v>39.813120480000066</v>
      </c>
      <c r="AF89" s="248">
        <f>(SUMIFS('CMIP5 AL fields'!$N:$N,'CMIP5 AL fields'!$D:$D,AF$1,'CMIP5 AL fields'!$A:$A,AF$2)*$P89)/1000</f>
        <v>0.10616832000000001</v>
      </c>
      <c r="AG89" s="248">
        <f>(SUMIFS('CMIP5 AL fields'!$N:$N,'CMIP5 AL fields'!$D:$D,AG$1,'CMIP5 AL fields'!$A:$A,AG$2)*$P89)/1000</f>
        <v>3.6097228799999974</v>
      </c>
      <c r="AH89" s="248">
        <f>(SUMIFS('CMIP5 AL fields'!$N:$N,'CMIP5 AL fields'!$D:$D,AH$1,'CMIP5 AL fields'!$A:$A,AH$2)*$P89)/1000</f>
        <v>2.6542079999999988</v>
      </c>
      <c r="AI89" s="248">
        <f>(SUMIFS('CMIP5 AL fields'!$N:$N,'CMIP5 AL fields'!$D:$D,AI$1,'CMIP5 AL fields'!$A:$A,AI$2)*$P89)/1000</f>
        <v>1.0616832000000003</v>
      </c>
      <c r="AJ89" s="248">
        <f>(SUMIFS('CMIP5 AL fields'!$N:$N,'CMIP5 AL fields'!$D:$D,AJ$1,'CMIP5 AL fields'!$A:$A,AJ$2)*$P89)/1000</f>
        <v>0.42467328000000004</v>
      </c>
      <c r="AK89" s="248">
        <f>(SUMIFS('CMIP5 AL fields'!$N:$N,'CMIP5 AL fields'!$D:$D,AK$1,'CMIP5 AL fields'!$A:$A,AK$2)*$P89)/1000</f>
        <v>0.74317823999999999</v>
      </c>
      <c r="AL89" s="248">
        <f>(SUMIFS('CMIP5 AL fields'!$N:$N,'CMIP5 AL fields'!$D:$D,AL$1,'CMIP5 AL fields'!$A:$A,AL$2)*$P89)/1000</f>
        <v>0</v>
      </c>
      <c r="AM89" s="248">
        <f>(SUMIFS('CMIP5 AL fields'!$N:$N,'CMIP5 AL fields'!$D:$D,AM$1,'CMIP5 AL fields'!$A:$A,AM$2)*$P89)/1000</f>
        <v>0</v>
      </c>
      <c r="AN89" s="248">
        <f>((SUMIFS('CMIP5 AL fields'!$N:$N,'CMIP5 AL fields'!$D:$D,AN$1&amp;"2d",'CMIP5 AL fields'!$A:$A,AN$2)*$R89)/1000)+((SUMIFS('CMIP5 AL fields'!$N:$N,'CMIP5 AL fields'!$D:$D,AN$1&amp;"3d",'CMIP5 AL fields'!$A:$A,AN$2)*$S89)/1000)</f>
        <v>0</v>
      </c>
      <c r="AO89" s="248">
        <f>((SUMIFS('CMIP5 AL fields'!$N:$N,'CMIP5 AL fields'!$D:$D,AO$1&amp;"2d",'CMIP5 AL fields'!$A:$A,AO$2)*$R89)/1000)+((SUMIFS('CMIP5 AL fields'!$N:$N,'CMIP5 AL fields'!$D:$D,AO$1&amp;"3d",'CMIP5 AL fields'!$A:$A,AO$2)*$S89)/1000)</f>
        <v>0</v>
      </c>
      <c r="AP89" s="248">
        <f>((SUMIFS('CMIP5 AL fields'!$N:$N,'CMIP5 AL fields'!$D:$D,AP$1&amp;"2d",'CMIP5 AL fields'!$A:$A,AP$2)*$R89)/1000)+((SUMIFS('CMIP5 AL fields'!$N:$N,'CMIP5 AL fields'!$D:$D,AP$1&amp;"3d",'CMIP5 AL fields'!$A:$A,AP$2)*$S89)/1000)</f>
        <v>0</v>
      </c>
      <c r="AQ89" s="248">
        <f>((SUMIFS('CMIP5 AL fields'!$N:$N,'CMIP5 AL fields'!$D:$D,AQ$1&amp;"_ALLt",'CMIP5 AL fields'!$A:$A,AQ$2)*$T89)/1000)+((SUMIFS('CMIP5 AL fields'!$N:$N,'CMIP5 AL fields'!$D:$D,AQ$1&amp;"_subt",'CMIP5 AL fields'!$A:$A,AQ$2)*$U89)/1000)</f>
        <v>22.605004800000003</v>
      </c>
      <c r="AR89" s="248">
        <f>((SUMIFS('CMIP5 AL fields'!$N:$N,'CMIP5 AL fields'!$D:$D,AR$1&amp;"2d",'CMIP5 AL fields'!$A:$A,AR$2)*$AA89)/1000)+((SUMIFS('CMIP5 AL fields'!$N:$N,'CMIP5 AL fields'!$D:$D,AR$1&amp;"3d",'CMIP5 AL fields'!$A:$A,AR$2)*$AB89)/1000)</f>
        <v>0</v>
      </c>
      <c r="AS89" s="248">
        <f>(SUMIFS('CMIP5 AL fields'!$N:$N,'CMIP5 AL fields'!$D:$D,AS$1,'CMIP5 AL fields'!$A:$A,AS$2)*$V89)/1000</f>
        <v>0</v>
      </c>
      <c r="AT89" s="248">
        <f>(SUMIFS('CMIP5 AL fields'!$N:$N,'CMIP5 AL fields'!$D:$D,AT$1,'CMIP5 AL fields'!$A:$A,AT$2)*$W89)/1000</f>
        <v>0</v>
      </c>
      <c r="AU89" s="248">
        <f>(SUMIFS('CMIP5 AL fields'!$N:$N,'CMIP5 AL fields'!$D:$D,AU$1,'CMIP5 AL fields'!$A:$A,AU$2)*$X89)/1000</f>
        <v>0</v>
      </c>
      <c r="AV89" s="248">
        <f>(SUMIFS('CMIP5 AL fields'!$N:$N,'CMIP5 AL fields'!$D:$D,AV$1,'CMIP5 AL fields'!$A:$A,AV$2)*AC89)/1000</f>
        <v>0</v>
      </c>
      <c r="AW89" s="248">
        <f>(SUMIFS('CMIP5 AL fields'!$N:$N,'CMIP5 AL fields'!$D:$D,AW$1,'CMIP5 AL fields'!$A:$A,AW$2)*AD89)/1000</f>
        <v>0</v>
      </c>
      <c r="AX89" s="248">
        <f>(SUMIFS('CMIP5 AL fields'!$N:$N,'CMIP5 AL fields'!$D:$D,AX$1,'CMIP5 AL fields'!$A:$A,AX$2)*AD89)/1000</f>
        <v>0</v>
      </c>
      <c r="AY89" s="248">
        <v>0</v>
      </c>
      <c r="AZ89" s="248">
        <f>(SUMIFS('CMIP5 OI fields'!$M:$M,'CMIP5 OI fields'!$D:$D,AZ$1,'CMIP5 OI fields'!$A:$A,AZ$2)*$P89)/1000</f>
        <v>32.617270080000004</v>
      </c>
      <c r="BA89" s="248">
        <f>(SUMIFS('CMIP5 OI fields'!$M:$M,'CMIP5 OI fields'!$D:$D,BA$1,'CMIP5 OI fields'!$A:$A,BA$2)*$P89)/1000</f>
        <v>22.7681352</v>
      </c>
      <c r="BB89" s="248">
        <f>(SUMIFS('CMIP5 OI fields'!$M:$M,'CMIP5 OI fields'!$D:$D,BB$1,'CMIP5 OI fields'!$A:$A,BB$2)*$P89)/1000</f>
        <v>12.885811199999996</v>
      </c>
      <c r="BC89" s="248">
        <f>(SUMIFS('CMIP5 OI fields'!$M:$M,'CMIP5 OI fields'!$D:$D,BC$1,'CMIP5 OI fields'!$A:$A,BC$2)*$P89)/1000</f>
        <v>1.2976127999999998</v>
      </c>
      <c r="BD89" s="248">
        <f>(SUMIFS('CMIP5 OI fields'!$M:$M,'CMIP5 OI fields'!$D:$D,BD$1,'CMIP5 OI fields'!$A:$A,BD$2)*$P89)/1000</f>
        <v>1.0616832000000003</v>
      </c>
      <c r="BE89" s="248">
        <f>(SUMIFS('CMIP5 OI fields'!$M:$M,'CMIP5 OI fields'!$D:$D,BE$1,'CMIP5 OI fields'!$A:$A,BE$2)*$P89)/1000</f>
        <v>0.11796480000000001</v>
      </c>
      <c r="BF89" s="248">
        <f>(SUMIFS('CMIP5 OI fields'!$M:$M,'CMIP5 OI fields'!$D:$D,BF$1,'CMIP5 OI fields'!$A:$A,BF$2)*$P89)/1000</f>
        <v>2.6542079999999997</v>
      </c>
      <c r="BG89" s="248">
        <f>(SUMIFS('CMIP5 OI fields'!$M:$M,'CMIP5 OI fields'!$D:$D,BG$1,'CMIP5 OI fields'!$A:$A,BG$2)*$P89)/1000</f>
        <v>2.0643839999999996</v>
      </c>
      <c r="BH89" s="248">
        <f>(SUMIFS('CMIP5 OI fields'!$M:$M,'CMIP5 OI fields'!$D:$D,BH$1,'CMIP5 OI fields'!$A:$A,BH$2)*$P89)/1000</f>
        <v>12.091392000000003</v>
      </c>
      <c r="BI89" s="248">
        <f>(SUMIFS('CMIP5 OI fields'!$M:$M,'CMIP5 OI fields'!$D:$D,BI$1,'CMIP5 OI fields'!$A:$A,BI$2)*$Q89)/1000</f>
        <v>0</v>
      </c>
      <c r="BJ89" s="246">
        <f t="shared" si="12"/>
        <v>103.65862224000007</v>
      </c>
      <c r="BK89" s="246">
        <f t="shared" si="12"/>
        <v>29.079252</v>
      </c>
      <c r="BL89" s="246">
        <f t="shared" si="12"/>
        <v>25.83834624</v>
      </c>
      <c r="BM89" s="246">
        <f t="shared" si="8"/>
        <v>132.73787424000008</v>
      </c>
      <c r="BN89" s="246">
        <f t="shared" si="9"/>
        <v>158.57622048000007</v>
      </c>
    </row>
    <row r="90" spans="1:66">
      <c r="A90" s="244" t="str">
        <f>'Experiment list - Runs'!A89</f>
        <v>DP</v>
      </c>
      <c r="B90" s="244" t="str">
        <f>'Experiment list - Runs'!B89</f>
        <v>tier1</v>
      </c>
      <c r="C90" s="244" t="str">
        <f>'Experiment list - Runs'!C89</f>
        <v>1.1-E</v>
      </c>
      <c r="D90" s="244">
        <f>'Experiment list - Runs'!D89</f>
        <v>79</v>
      </c>
      <c r="E90" s="245" t="str">
        <f>'Experiment list - Runs'!E89</f>
        <v>Add’l 10 year initialized hindcasts &amp; predictions</v>
      </c>
      <c r="F90" s="245" t="str">
        <f>'Experiment list - Runs'!F89</f>
        <v>decadal-XXXX</v>
      </c>
      <c r="G90" s="244" t="str">
        <f>'Experiment list - Runs'!H89</f>
        <v>CVWG/Tribbia</v>
      </c>
      <c r="H90" s="244" t="str">
        <f>'Experiment list - Runs'!I89</f>
        <v>0.5x1CN</v>
      </c>
      <c r="I90" s="244" t="str">
        <f>'Experiment list - Runs'!J89</f>
        <v>ORNL</v>
      </c>
      <c r="J90" s="244">
        <f>'Experiment list - Runs'!K89</f>
        <v>1990</v>
      </c>
      <c r="K90" s="244">
        <f>'Experiment list - Runs'!L89</f>
        <v>2000</v>
      </c>
      <c r="L90" s="244" t="str">
        <f>'Experiment list - Runs'!M89</f>
        <v>0.5</v>
      </c>
      <c r="M90" s="244">
        <f>'Experiment list - Runs'!N89</f>
        <v>1</v>
      </c>
      <c r="N90" s="246">
        <f>'Experiment list - Runs'!O89</f>
        <v>10</v>
      </c>
      <c r="O90" s="247">
        <f>'Experiment list - Runs'!P89</f>
        <v>88</v>
      </c>
      <c r="P90" s="248">
        <f t="shared" si="10"/>
        <v>10</v>
      </c>
      <c r="Q90" s="248">
        <v>0</v>
      </c>
      <c r="R90" s="248">
        <v>0</v>
      </c>
      <c r="S90" s="248">
        <v>0</v>
      </c>
      <c r="T90" s="248">
        <f t="shared" si="11"/>
        <v>10</v>
      </c>
      <c r="U90" s="248">
        <v>0</v>
      </c>
      <c r="V90" s="248">
        <v>0</v>
      </c>
      <c r="W90" s="248">
        <v>0</v>
      </c>
      <c r="X90" s="248">
        <v>0</v>
      </c>
      <c r="Y90" s="248">
        <v>0</v>
      </c>
      <c r="Z90" s="248">
        <v>0</v>
      </c>
      <c r="AA90" s="248">
        <v>0</v>
      </c>
      <c r="AB90" s="248">
        <v>0</v>
      </c>
      <c r="AC90" s="248">
        <v>0</v>
      </c>
      <c r="AD90" s="248">
        <v>0</v>
      </c>
      <c r="AE90" s="248">
        <f>(SUMIFS('CMIP5 AL fields'!$N:$N,'CMIP5 AL fields'!$D:$D,AE$1,'CMIP5 AL fields'!$A:$A,AE$2)*$P90)/1000</f>
        <v>39.813120480000066</v>
      </c>
      <c r="AF90" s="248">
        <f>(SUMIFS('CMIP5 AL fields'!$N:$N,'CMIP5 AL fields'!$D:$D,AF$1,'CMIP5 AL fields'!$A:$A,AF$2)*$P90)/1000</f>
        <v>0.10616832000000001</v>
      </c>
      <c r="AG90" s="248">
        <f>(SUMIFS('CMIP5 AL fields'!$N:$N,'CMIP5 AL fields'!$D:$D,AG$1,'CMIP5 AL fields'!$A:$A,AG$2)*$P90)/1000</f>
        <v>3.6097228799999974</v>
      </c>
      <c r="AH90" s="248">
        <f>(SUMIFS('CMIP5 AL fields'!$N:$N,'CMIP5 AL fields'!$D:$D,AH$1,'CMIP5 AL fields'!$A:$A,AH$2)*$P90)/1000</f>
        <v>2.6542079999999988</v>
      </c>
      <c r="AI90" s="248">
        <f>(SUMIFS('CMIP5 AL fields'!$N:$N,'CMIP5 AL fields'!$D:$D,AI$1,'CMIP5 AL fields'!$A:$A,AI$2)*$P90)/1000</f>
        <v>1.0616832000000003</v>
      </c>
      <c r="AJ90" s="248">
        <f>(SUMIFS('CMIP5 AL fields'!$N:$N,'CMIP5 AL fields'!$D:$D,AJ$1,'CMIP5 AL fields'!$A:$A,AJ$2)*$P90)/1000</f>
        <v>0.42467328000000004</v>
      </c>
      <c r="AK90" s="248">
        <f>(SUMIFS('CMIP5 AL fields'!$N:$N,'CMIP5 AL fields'!$D:$D,AK$1,'CMIP5 AL fields'!$A:$A,AK$2)*$P90)/1000</f>
        <v>0.74317823999999999</v>
      </c>
      <c r="AL90" s="248">
        <f>(SUMIFS('CMIP5 AL fields'!$N:$N,'CMIP5 AL fields'!$D:$D,AL$1,'CMIP5 AL fields'!$A:$A,AL$2)*$P90)/1000</f>
        <v>0</v>
      </c>
      <c r="AM90" s="248">
        <f>(SUMIFS('CMIP5 AL fields'!$N:$N,'CMIP5 AL fields'!$D:$D,AM$1,'CMIP5 AL fields'!$A:$A,AM$2)*$P90)/1000</f>
        <v>0</v>
      </c>
      <c r="AN90" s="248">
        <f>((SUMIFS('CMIP5 AL fields'!$N:$N,'CMIP5 AL fields'!$D:$D,AN$1&amp;"2d",'CMIP5 AL fields'!$A:$A,AN$2)*$R90)/1000)+((SUMIFS('CMIP5 AL fields'!$N:$N,'CMIP5 AL fields'!$D:$D,AN$1&amp;"3d",'CMIP5 AL fields'!$A:$A,AN$2)*$S90)/1000)</f>
        <v>0</v>
      </c>
      <c r="AO90" s="248">
        <f>((SUMIFS('CMIP5 AL fields'!$N:$N,'CMIP5 AL fields'!$D:$D,AO$1&amp;"2d",'CMIP5 AL fields'!$A:$A,AO$2)*$R90)/1000)+((SUMIFS('CMIP5 AL fields'!$N:$N,'CMIP5 AL fields'!$D:$D,AO$1&amp;"3d",'CMIP5 AL fields'!$A:$A,AO$2)*$S90)/1000)</f>
        <v>0</v>
      </c>
      <c r="AP90" s="248">
        <f>((SUMIFS('CMIP5 AL fields'!$N:$N,'CMIP5 AL fields'!$D:$D,AP$1&amp;"2d",'CMIP5 AL fields'!$A:$A,AP$2)*$R90)/1000)+((SUMIFS('CMIP5 AL fields'!$N:$N,'CMIP5 AL fields'!$D:$D,AP$1&amp;"3d",'CMIP5 AL fields'!$A:$A,AP$2)*$S90)/1000)</f>
        <v>0</v>
      </c>
      <c r="AQ90" s="248">
        <f>((SUMIFS('CMIP5 AL fields'!$N:$N,'CMIP5 AL fields'!$D:$D,AQ$1&amp;"_ALLt",'CMIP5 AL fields'!$A:$A,AQ$2)*$T90)/1000)+((SUMIFS('CMIP5 AL fields'!$N:$N,'CMIP5 AL fields'!$D:$D,AQ$1&amp;"_subt",'CMIP5 AL fields'!$A:$A,AQ$2)*$U90)/1000)</f>
        <v>22.605004800000003</v>
      </c>
      <c r="AR90" s="248">
        <f>((SUMIFS('CMIP5 AL fields'!$N:$N,'CMIP5 AL fields'!$D:$D,AR$1&amp;"2d",'CMIP5 AL fields'!$A:$A,AR$2)*$AA90)/1000)+((SUMIFS('CMIP5 AL fields'!$N:$N,'CMIP5 AL fields'!$D:$D,AR$1&amp;"3d",'CMIP5 AL fields'!$A:$A,AR$2)*$AB90)/1000)</f>
        <v>0</v>
      </c>
      <c r="AS90" s="248">
        <f>(SUMIFS('CMIP5 AL fields'!$N:$N,'CMIP5 AL fields'!$D:$D,AS$1,'CMIP5 AL fields'!$A:$A,AS$2)*$V90)/1000</f>
        <v>0</v>
      </c>
      <c r="AT90" s="248">
        <f>(SUMIFS('CMIP5 AL fields'!$N:$N,'CMIP5 AL fields'!$D:$D,AT$1,'CMIP5 AL fields'!$A:$A,AT$2)*$W90)/1000</f>
        <v>0</v>
      </c>
      <c r="AU90" s="248">
        <f>(SUMIFS('CMIP5 AL fields'!$N:$N,'CMIP5 AL fields'!$D:$D,AU$1,'CMIP5 AL fields'!$A:$A,AU$2)*$X90)/1000</f>
        <v>0</v>
      </c>
      <c r="AV90" s="248">
        <f>(SUMIFS('CMIP5 AL fields'!$N:$N,'CMIP5 AL fields'!$D:$D,AV$1,'CMIP5 AL fields'!$A:$A,AV$2)*AC90)/1000</f>
        <v>0</v>
      </c>
      <c r="AW90" s="248">
        <f>(SUMIFS('CMIP5 AL fields'!$N:$N,'CMIP5 AL fields'!$D:$D,AW$1,'CMIP5 AL fields'!$A:$A,AW$2)*AD90)/1000</f>
        <v>0</v>
      </c>
      <c r="AX90" s="248">
        <f>(SUMIFS('CMIP5 AL fields'!$N:$N,'CMIP5 AL fields'!$D:$D,AX$1,'CMIP5 AL fields'!$A:$A,AX$2)*AD90)/1000</f>
        <v>0</v>
      </c>
      <c r="AY90" s="248">
        <v>0</v>
      </c>
      <c r="AZ90" s="248">
        <f>(SUMIFS('CMIP5 OI fields'!$M:$M,'CMIP5 OI fields'!$D:$D,AZ$1,'CMIP5 OI fields'!$A:$A,AZ$2)*$P90)/1000</f>
        <v>32.617270080000004</v>
      </c>
      <c r="BA90" s="248">
        <f>(SUMIFS('CMIP5 OI fields'!$M:$M,'CMIP5 OI fields'!$D:$D,BA$1,'CMIP5 OI fields'!$A:$A,BA$2)*$P90)/1000</f>
        <v>22.7681352</v>
      </c>
      <c r="BB90" s="248">
        <f>(SUMIFS('CMIP5 OI fields'!$M:$M,'CMIP5 OI fields'!$D:$D,BB$1,'CMIP5 OI fields'!$A:$A,BB$2)*$P90)/1000</f>
        <v>12.885811199999996</v>
      </c>
      <c r="BC90" s="248">
        <f>(SUMIFS('CMIP5 OI fields'!$M:$M,'CMIP5 OI fields'!$D:$D,BC$1,'CMIP5 OI fields'!$A:$A,BC$2)*$P90)/1000</f>
        <v>1.2976127999999998</v>
      </c>
      <c r="BD90" s="248">
        <f>(SUMIFS('CMIP5 OI fields'!$M:$M,'CMIP5 OI fields'!$D:$D,BD$1,'CMIP5 OI fields'!$A:$A,BD$2)*$P90)/1000</f>
        <v>1.0616832000000003</v>
      </c>
      <c r="BE90" s="248">
        <f>(SUMIFS('CMIP5 OI fields'!$M:$M,'CMIP5 OI fields'!$D:$D,BE$1,'CMIP5 OI fields'!$A:$A,BE$2)*$P90)/1000</f>
        <v>0.11796480000000001</v>
      </c>
      <c r="BF90" s="248">
        <f>(SUMIFS('CMIP5 OI fields'!$M:$M,'CMIP5 OI fields'!$D:$D,BF$1,'CMIP5 OI fields'!$A:$A,BF$2)*$P90)/1000</f>
        <v>2.6542079999999997</v>
      </c>
      <c r="BG90" s="248">
        <f>(SUMIFS('CMIP5 OI fields'!$M:$M,'CMIP5 OI fields'!$D:$D,BG$1,'CMIP5 OI fields'!$A:$A,BG$2)*$P90)/1000</f>
        <v>2.0643839999999996</v>
      </c>
      <c r="BH90" s="248">
        <f>(SUMIFS('CMIP5 OI fields'!$M:$M,'CMIP5 OI fields'!$D:$D,BH$1,'CMIP5 OI fields'!$A:$A,BH$2)*$P90)/1000</f>
        <v>12.091392000000003</v>
      </c>
      <c r="BI90" s="248">
        <f>(SUMIFS('CMIP5 OI fields'!$M:$M,'CMIP5 OI fields'!$D:$D,BI$1,'CMIP5 OI fields'!$A:$A,BI$2)*$Q90)/1000</f>
        <v>0</v>
      </c>
      <c r="BJ90" s="246">
        <f t="shared" si="12"/>
        <v>103.65862224000007</v>
      </c>
      <c r="BK90" s="246">
        <f t="shared" si="12"/>
        <v>29.079252</v>
      </c>
      <c r="BL90" s="246">
        <f t="shared" si="12"/>
        <v>25.83834624</v>
      </c>
      <c r="BM90" s="246">
        <f t="shared" si="8"/>
        <v>132.73787424000008</v>
      </c>
      <c r="BN90" s="246">
        <f t="shared" si="9"/>
        <v>158.57622048000007</v>
      </c>
    </row>
    <row r="91" spans="1:66">
      <c r="A91" s="244" t="str">
        <f>'Experiment list - Runs'!A90</f>
        <v>DP</v>
      </c>
      <c r="B91" s="244" t="str">
        <f>'Experiment list - Runs'!B90</f>
        <v>tier1</v>
      </c>
      <c r="C91" s="244" t="str">
        <f>'Experiment list - Runs'!C90</f>
        <v>1.1-E</v>
      </c>
      <c r="D91" s="244">
        <f>'Experiment list - Runs'!D90</f>
        <v>80</v>
      </c>
      <c r="E91" s="245" t="str">
        <f>'Experiment list - Runs'!E90</f>
        <v>Add’l 10 year initialized hindcasts &amp; predictions</v>
      </c>
      <c r="F91" s="245" t="str">
        <f>'Experiment list - Runs'!F90</f>
        <v>decadal-XXXX</v>
      </c>
      <c r="G91" s="244" t="str">
        <f>'Experiment list - Runs'!H90</f>
        <v>CVWG/Tribbia</v>
      </c>
      <c r="H91" s="244" t="str">
        <f>'Experiment list - Runs'!I90</f>
        <v>0.5x1CN</v>
      </c>
      <c r="I91" s="244" t="str">
        <f>'Experiment list - Runs'!J90</f>
        <v>ORNL</v>
      </c>
      <c r="J91" s="244">
        <f>'Experiment list - Runs'!K90</f>
        <v>1995</v>
      </c>
      <c r="K91" s="244">
        <f>'Experiment list - Runs'!L90</f>
        <v>2005</v>
      </c>
      <c r="L91" s="244" t="str">
        <f>'Experiment list - Runs'!M90</f>
        <v>0.5</v>
      </c>
      <c r="M91" s="244">
        <f>'Experiment list - Runs'!N90</f>
        <v>1</v>
      </c>
      <c r="N91" s="246">
        <f>'Experiment list - Runs'!O90</f>
        <v>10</v>
      </c>
      <c r="O91" s="247">
        <f>'Experiment list - Runs'!P90</f>
        <v>89</v>
      </c>
      <c r="P91" s="248">
        <f t="shared" si="10"/>
        <v>10</v>
      </c>
      <c r="Q91" s="248">
        <v>0</v>
      </c>
      <c r="R91" s="248">
        <v>0</v>
      </c>
      <c r="S91" s="248">
        <v>0</v>
      </c>
      <c r="T91" s="248">
        <f t="shared" si="11"/>
        <v>10</v>
      </c>
      <c r="U91" s="248">
        <v>0</v>
      </c>
      <c r="V91" s="248">
        <v>0</v>
      </c>
      <c r="W91" s="248">
        <v>0</v>
      </c>
      <c r="X91" s="248">
        <v>0</v>
      </c>
      <c r="Y91" s="248">
        <v>0</v>
      </c>
      <c r="Z91" s="248">
        <v>0</v>
      </c>
      <c r="AA91" s="248">
        <v>0</v>
      </c>
      <c r="AB91" s="248">
        <v>0</v>
      </c>
      <c r="AC91" s="248">
        <v>0</v>
      </c>
      <c r="AD91" s="248">
        <v>0</v>
      </c>
      <c r="AE91" s="248">
        <f>(SUMIFS('CMIP5 AL fields'!$N:$N,'CMIP5 AL fields'!$D:$D,AE$1,'CMIP5 AL fields'!$A:$A,AE$2)*$P91)/1000</f>
        <v>39.813120480000066</v>
      </c>
      <c r="AF91" s="248">
        <f>(SUMIFS('CMIP5 AL fields'!$N:$N,'CMIP5 AL fields'!$D:$D,AF$1,'CMIP5 AL fields'!$A:$A,AF$2)*$P91)/1000</f>
        <v>0.10616832000000001</v>
      </c>
      <c r="AG91" s="248">
        <f>(SUMIFS('CMIP5 AL fields'!$N:$N,'CMIP5 AL fields'!$D:$D,AG$1,'CMIP5 AL fields'!$A:$A,AG$2)*$P91)/1000</f>
        <v>3.6097228799999974</v>
      </c>
      <c r="AH91" s="248">
        <f>(SUMIFS('CMIP5 AL fields'!$N:$N,'CMIP5 AL fields'!$D:$D,AH$1,'CMIP5 AL fields'!$A:$A,AH$2)*$P91)/1000</f>
        <v>2.6542079999999988</v>
      </c>
      <c r="AI91" s="248">
        <f>(SUMIFS('CMIP5 AL fields'!$N:$N,'CMIP5 AL fields'!$D:$D,AI$1,'CMIP5 AL fields'!$A:$A,AI$2)*$P91)/1000</f>
        <v>1.0616832000000003</v>
      </c>
      <c r="AJ91" s="248">
        <f>(SUMIFS('CMIP5 AL fields'!$N:$N,'CMIP5 AL fields'!$D:$D,AJ$1,'CMIP5 AL fields'!$A:$A,AJ$2)*$P91)/1000</f>
        <v>0.42467328000000004</v>
      </c>
      <c r="AK91" s="248">
        <f>(SUMIFS('CMIP5 AL fields'!$N:$N,'CMIP5 AL fields'!$D:$D,AK$1,'CMIP5 AL fields'!$A:$A,AK$2)*$P91)/1000</f>
        <v>0.74317823999999999</v>
      </c>
      <c r="AL91" s="248">
        <f>(SUMIFS('CMIP5 AL fields'!$N:$N,'CMIP5 AL fields'!$D:$D,AL$1,'CMIP5 AL fields'!$A:$A,AL$2)*$P91)/1000</f>
        <v>0</v>
      </c>
      <c r="AM91" s="248">
        <f>(SUMIFS('CMIP5 AL fields'!$N:$N,'CMIP5 AL fields'!$D:$D,AM$1,'CMIP5 AL fields'!$A:$A,AM$2)*$P91)/1000</f>
        <v>0</v>
      </c>
      <c r="AN91" s="248">
        <f>((SUMIFS('CMIP5 AL fields'!$N:$N,'CMIP5 AL fields'!$D:$D,AN$1&amp;"2d",'CMIP5 AL fields'!$A:$A,AN$2)*$R91)/1000)+((SUMIFS('CMIP5 AL fields'!$N:$N,'CMIP5 AL fields'!$D:$D,AN$1&amp;"3d",'CMIP5 AL fields'!$A:$A,AN$2)*$S91)/1000)</f>
        <v>0</v>
      </c>
      <c r="AO91" s="248">
        <f>((SUMIFS('CMIP5 AL fields'!$N:$N,'CMIP5 AL fields'!$D:$D,AO$1&amp;"2d",'CMIP5 AL fields'!$A:$A,AO$2)*$R91)/1000)+((SUMIFS('CMIP5 AL fields'!$N:$N,'CMIP5 AL fields'!$D:$D,AO$1&amp;"3d",'CMIP5 AL fields'!$A:$A,AO$2)*$S91)/1000)</f>
        <v>0</v>
      </c>
      <c r="AP91" s="248">
        <f>((SUMIFS('CMIP5 AL fields'!$N:$N,'CMIP5 AL fields'!$D:$D,AP$1&amp;"2d",'CMIP5 AL fields'!$A:$A,AP$2)*$R91)/1000)+((SUMIFS('CMIP5 AL fields'!$N:$N,'CMIP5 AL fields'!$D:$D,AP$1&amp;"3d",'CMIP5 AL fields'!$A:$A,AP$2)*$S91)/1000)</f>
        <v>0</v>
      </c>
      <c r="AQ91" s="248">
        <f>((SUMIFS('CMIP5 AL fields'!$N:$N,'CMIP5 AL fields'!$D:$D,AQ$1&amp;"_ALLt",'CMIP5 AL fields'!$A:$A,AQ$2)*$T91)/1000)+((SUMIFS('CMIP5 AL fields'!$N:$N,'CMIP5 AL fields'!$D:$D,AQ$1&amp;"_subt",'CMIP5 AL fields'!$A:$A,AQ$2)*$U91)/1000)</f>
        <v>22.605004800000003</v>
      </c>
      <c r="AR91" s="248">
        <f>((SUMIFS('CMIP5 AL fields'!$N:$N,'CMIP5 AL fields'!$D:$D,AR$1&amp;"2d",'CMIP5 AL fields'!$A:$A,AR$2)*$AA91)/1000)+((SUMIFS('CMIP5 AL fields'!$N:$N,'CMIP5 AL fields'!$D:$D,AR$1&amp;"3d",'CMIP5 AL fields'!$A:$A,AR$2)*$AB91)/1000)</f>
        <v>0</v>
      </c>
      <c r="AS91" s="248">
        <f>(SUMIFS('CMIP5 AL fields'!$N:$N,'CMIP5 AL fields'!$D:$D,AS$1,'CMIP5 AL fields'!$A:$A,AS$2)*$V91)/1000</f>
        <v>0</v>
      </c>
      <c r="AT91" s="248">
        <f>(SUMIFS('CMIP5 AL fields'!$N:$N,'CMIP5 AL fields'!$D:$D,AT$1,'CMIP5 AL fields'!$A:$A,AT$2)*$W91)/1000</f>
        <v>0</v>
      </c>
      <c r="AU91" s="248">
        <f>(SUMIFS('CMIP5 AL fields'!$N:$N,'CMIP5 AL fields'!$D:$D,AU$1,'CMIP5 AL fields'!$A:$A,AU$2)*$X91)/1000</f>
        <v>0</v>
      </c>
      <c r="AV91" s="248">
        <f>(SUMIFS('CMIP5 AL fields'!$N:$N,'CMIP5 AL fields'!$D:$D,AV$1,'CMIP5 AL fields'!$A:$A,AV$2)*AC91)/1000</f>
        <v>0</v>
      </c>
      <c r="AW91" s="248">
        <f>(SUMIFS('CMIP5 AL fields'!$N:$N,'CMIP5 AL fields'!$D:$D,AW$1,'CMIP5 AL fields'!$A:$A,AW$2)*AD91)/1000</f>
        <v>0</v>
      </c>
      <c r="AX91" s="248">
        <f>(SUMIFS('CMIP5 AL fields'!$N:$N,'CMIP5 AL fields'!$D:$D,AX$1,'CMIP5 AL fields'!$A:$A,AX$2)*AD91)/1000</f>
        <v>0</v>
      </c>
      <c r="AY91" s="248">
        <v>0</v>
      </c>
      <c r="AZ91" s="248">
        <f>(SUMIFS('CMIP5 OI fields'!$M:$M,'CMIP5 OI fields'!$D:$D,AZ$1,'CMIP5 OI fields'!$A:$A,AZ$2)*$P91)/1000</f>
        <v>32.617270080000004</v>
      </c>
      <c r="BA91" s="248">
        <f>(SUMIFS('CMIP5 OI fields'!$M:$M,'CMIP5 OI fields'!$D:$D,BA$1,'CMIP5 OI fields'!$A:$A,BA$2)*$P91)/1000</f>
        <v>22.7681352</v>
      </c>
      <c r="BB91" s="248">
        <f>(SUMIFS('CMIP5 OI fields'!$M:$M,'CMIP5 OI fields'!$D:$D,BB$1,'CMIP5 OI fields'!$A:$A,BB$2)*$P91)/1000</f>
        <v>12.885811199999996</v>
      </c>
      <c r="BC91" s="248">
        <f>(SUMIFS('CMIP5 OI fields'!$M:$M,'CMIP5 OI fields'!$D:$D,BC$1,'CMIP5 OI fields'!$A:$A,BC$2)*$P91)/1000</f>
        <v>1.2976127999999998</v>
      </c>
      <c r="BD91" s="248">
        <f>(SUMIFS('CMIP5 OI fields'!$M:$M,'CMIP5 OI fields'!$D:$D,BD$1,'CMIP5 OI fields'!$A:$A,BD$2)*$P91)/1000</f>
        <v>1.0616832000000003</v>
      </c>
      <c r="BE91" s="248">
        <f>(SUMIFS('CMIP5 OI fields'!$M:$M,'CMIP5 OI fields'!$D:$D,BE$1,'CMIP5 OI fields'!$A:$A,BE$2)*$P91)/1000</f>
        <v>0.11796480000000001</v>
      </c>
      <c r="BF91" s="248">
        <f>(SUMIFS('CMIP5 OI fields'!$M:$M,'CMIP5 OI fields'!$D:$D,BF$1,'CMIP5 OI fields'!$A:$A,BF$2)*$P91)/1000</f>
        <v>2.6542079999999997</v>
      </c>
      <c r="BG91" s="248">
        <f>(SUMIFS('CMIP5 OI fields'!$M:$M,'CMIP5 OI fields'!$D:$D,BG$1,'CMIP5 OI fields'!$A:$A,BG$2)*$P91)/1000</f>
        <v>2.0643839999999996</v>
      </c>
      <c r="BH91" s="248">
        <f>(SUMIFS('CMIP5 OI fields'!$M:$M,'CMIP5 OI fields'!$D:$D,BH$1,'CMIP5 OI fields'!$A:$A,BH$2)*$P91)/1000</f>
        <v>12.091392000000003</v>
      </c>
      <c r="BI91" s="248">
        <f>(SUMIFS('CMIP5 OI fields'!$M:$M,'CMIP5 OI fields'!$D:$D,BI$1,'CMIP5 OI fields'!$A:$A,BI$2)*$Q91)/1000</f>
        <v>0</v>
      </c>
      <c r="BJ91" s="246">
        <f t="shared" si="12"/>
        <v>103.65862224000007</v>
      </c>
      <c r="BK91" s="246">
        <f t="shared" si="12"/>
        <v>29.079252</v>
      </c>
      <c r="BL91" s="246">
        <f t="shared" si="12"/>
        <v>25.83834624</v>
      </c>
      <c r="BM91" s="246">
        <f t="shared" si="8"/>
        <v>132.73787424000008</v>
      </c>
      <c r="BN91" s="246">
        <f t="shared" si="9"/>
        <v>158.57622048000007</v>
      </c>
    </row>
    <row r="92" spans="1:66">
      <c r="A92" s="244" t="str">
        <f>'Experiment list - Runs'!A91</f>
        <v>DP</v>
      </c>
      <c r="B92" s="244" t="str">
        <f>'Experiment list - Runs'!B91</f>
        <v>tier1</v>
      </c>
      <c r="C92" s="244" t="str">
        <f>'Experiment list - Runs'!C91</f>
        <v>1.1-E</v>
      </c>
      <c r="D92" s="244">
        <f>'Experiment list - Runs'!D91</f>
        <v>81</v>
      </c>
      <c r="E92" s="245" t="str">
        <f>'Experiment list - Runs'!E91</f>
        <v>Add’l 10 year initialized hindcasts &amp; predictions</v>
      </c>
      <c r="F92" s="245" t="str">
        <f>'Experiment list - Runs'!F91</f>
        <v>decadal-XXXX</v>
      </c>
      <c r="G92" s="244" t="str">
        <f>'Experiment list - Runs'!H91</f>
        <v>CVWG/Tribbia</v>
      </c>
      <c r="H92" s="244" t="str">
        <f>'Experiment list - Runs'!I91</f>
        <v>0.5x1CN</v>
      </c>
      <c r="I92" s="244" t="str">
        <f>'Experiment list - Runs'!J91</f>
        <v>ORNL</v>
      </c>
      <c r="J92" s="244">
        <f>'Experiment list - Runs'!K91</f>
        <v>1995</v>
      </c>
      <c r="K92" s="244">
        <f>'Experiment list - Runs'!L91</f>
        <v>2005</v>
      </c>
      <c r="L92" s="244" t="str">
        <f>'Experiment list - Runs'!M91</f>
        <v>0.5</v>
      </c>
      <c r="M92" s="244">
        <f>'Experiment list - Runs'!N91</f>
        <v>1</v>
      </c>
      <c r="N92" s="246">
        <f>'Experiment list - Runs'!O91</f>
        <v>10</v>
      </c>
      <c r="O92" s="247">
        <f>'Experiment list - Runs'!P91</f>
        <v>90</v>
      </c>
      <c r="P92" s="248">
        <f t="shared" si="10"/>
        <v>10</v>
      </c>
      <c r="Q92" s="248">
        <v>0</v>
      </c>
      <c r="R92" s="248">
        <v>0</v>
      </c>
      <c r="S92" s="248">
        <v>0</v>
      </c>
      <c r="T92" s="248">
        <f t="shared" si="11"/>
        <v>10</v>
      </c>
      <c r="U92" s="248">
        <v>0</v>
      </c>
      <c r="V92" s="248">
        <v>0</v>
      </c>
      <c r="W92" s="248">
        <v>0</v>
      </c>
      <c r="X92" s="248">
        <v>0</v>
      </c>
      <c r="Y92" s="248">
        <v>0</v>
      </c>
      <c r="Z92" s="248">
        <v>0</v>
      </c>
      <c r="AA92" s="248">
        <v>0</v>
      </c>
      <c r="AB92" s="248">
        <v>0</v>
      </c>
      <c r="AC92" s="248">
        <v>0</v>
      </c>
      <c r="AD92" s="248">
        <v>0</v>
      </c>
      <c r="AE92" s="248">
        <f>(SUMIFS('CMIP5 AL fields'!$N:$N,'CMIP5 AL fields'!$D:$D,AE$1,'CMIP5 AL fields'!$A:$A,AE$2)*$P92)/1000</f>
        <v>39.813120480000066</v>
      </c>
      <c r="AF92" s="248">
        <f>(SUMIFS('CMIP5 AL fields'!$N:$N,'CMIP5 AL fields'!$D:$D,AF$1,'CMIP5 AL fields'!$A:$A,AF$2)*$P92)/1000</f>
        <v>0.10616832000000001</v>
      </c>
      <c r="AG92" s="248">
        <f>(SUMIFS('CMIP5 AL fields'!$N:$N,'CMIP5 AL fields'!$D:$D,AG$1,'CMIP5 AL fields'!$A:$A,AG$2)*$P92)/1000</f>
        <v>3.6097228799999974</v>
      </c>
      <c r="AH92" s="248">
        <f>(SUMIFS('CMIP5 AL fields'!$N:$N,'CMIP5 AL fields'!$D:$D,AH$1,'CMIP5 AL fields'!$A:$A,AH$2)*$P92)/1000</f>
        <v>2.6542079999999988</v>
      </c>
      <c r="AI92" s="248">
        <f>(SUMIFS('CMIP5 AL fields'!$N:$N,'CMIP5 AL fields'!$D:$D,AI$1,'CMIP5 AL fields'!$A:$A,AI$2)*$P92)/1000</f>
        <v>1.0616832000000003</v>
      </c>
      <c r="AJ92" s="248">
        <f>(SUMIFS('CMIP5 AL fields'!$N:$N,'CMIP5 AL fields'!$D:$D,AJ$1,'CMIP5 AL fields'!$A:$A,AJ$2)*$P92)/1000</f>
        <v>0.42467328000000004</v>
      </c>
      <c r="AK92" s="248">
        <f>(SUMIFS('CMIP5 AL fields'!$N:$N,'CMIP5 AL fields'!$D:$D,AK$1,'CMIP5 AL fields'!$A:$A,AK$2)*$P92)/1000</f>
        <v>0.74317823999999999</v>
      </c>
      <c r="AL92" s="248">
        <f>(SUMIFS('CMIP5 AL fields'!$N:$N,'CMIP5 AL fields'!$D:$D,AL$1,'CMIP5 AL fields'!$A:$A,AL$2)*$P92)/1000</f>
        <v>0</v>
      </c>
      <c r="AM92" s="248">
        <f>(SUMIFS('CMIP5 AL fields'!$N:$N,'CMIP5 AL fields'!$D:$D,AM$1,'CMIP5 AL fields'!$A:$A,AM$2)*$P92)/1000</f>
        <v>0</v>
      </c>
      <c r="AN92" s="248">
        <f>((SUMIFS('CMIP5 AL fields'!$N:$N,'CMIP5 AL fields'!$D:$D,AN$1&amp;"2d",'CMIP5 AL fields'!$A:$A,AN$2)*$R92)/1000)+((SUMIFS('CMIP5 AL fields'!$N:$N,'CMIP5 AL fields'!$D:$D,AN$1&amp;"3d",'CMIP5 AL fields'!$A:$A,AN$2)*$S92)/1000)</f>
        <v>0</v>
      </c>
      <c r="AO92" s="248">
        <f>((SUMIFS('CMIP5 AL fields'!$N:$N,'CMIP5 AL fields'!$D:$D,AO$1&amp;"2d",'CMIP5 AL fields'!$A:$A,AO$2)*$R92)/1000)+((SUMIFS('CMIP5 AL fields'!$N:$N,'CMIP5 AL fields'!$D:$D,AO$1&amp;"3d",'CMIP5 AL fields'!$A:$A,AO$2)*$S92)/1000)</f>
        <v>0</v>
      </c>
      <c r="AP92" s="248">
        <f>((SUMIFS('CMIP5 AL fields'!$N:$N,'CMIP5 AL fields'!$D:$D,AP$1&amp;"2d",'CMIP5 AL fields'!$A:$A,AP$2)*$R92)/1000)+((SUMIFS('CMIP5 AL fields'!$N:$N,'CMIP5 AL fields'!$D:$D,AP$1&amp;"3d",'CMIP5 AL fields'!$A:$A,AP$2)*$S92)/1000)</f>
        <v>0</v>
      </c>
      <c r="AQ92" s="248">
        <f>((SUMIFS('CMIP5 AL fields'!$N:$N,'CMIP5 AL fields'!$D:$D,AQ$1&amp;"_ALLt",'CMIP5 AL fields'!$A:$A,AQ$2)*$T92)/1000)+((SUMIFS('CMIP5 AL fields'!$N:$N,'CMIP5 AL fields'!$D:$D,AQ$1&amp;"_subt",'CMIP5 AL fields'!$A:$A,AQ$2)*$U92)/1000)</f>
        <v>22.605004800000003</v>
      </c>
      <c r="AR92" s="248">
        <f>((SUMIFS('CMIP5 AL fields'!$N:$N,'CMIP5 AL fields'!$D:$D,AR$1&amp;"2d",'CMIP5 AL fields'!$A:$A,AR$2)*$AA92)/1000)+((SUMIFS('CMIP5 AL fields'!$N:$N,'CMIP5 AL fields'!$D:$D,AR$1&amp;"3d",'CMIP5 AL fields'!$A:$A,AR$2)*$AB92)/1000)</f>
        <v>0</v>
      </c>
      <c r="AS92" s="248">
        <f>(SUMIFS('CMIP5 AL fields'!$N:$N,'CMIP5 AL fields'!$D:$D,AS$1,'CMIP5 AL fields'!$A:$A,AS$2)*$V92)/1000</f>
        <v>0</v>
      </c>
      <c r="AT92" s="248">
        <f>(SUMIFS('CMIP5 AL fields'!$N:$N,'CMIP5 AL fields'!$D:$D,AT$1,'CMIP5 AL fields'!$A:$A,AT$2)*$W92)/1000</f>
        <v>0</v>
      </c>
      <c r="AU92" s="248">
        <f>(SUMIFS('CMIP5 AL fields'!$N:$N,'CMIP5 AL fields'!$D:$D,AU$1,'CMIP5 AL fields'!$A:$A,AU$2)*$X92)/1000</f>
        <v>0</v>
      </c>
      <c r="AV92" s="248">
        <f>(SUMIFS('CMIP5 AL fields'!$N:$N,'CMIP5 AL fields'!$D:$D,AV$1,'CMIP5 AL fields'!$A:$A,AV$2)*AC92)/1000</f>
        <v>0</v>
      </c>
      <c r="AW92" s="248">
        <f>(SUMIFS('CMIP5 AL fields'!$N:$N,'CMIP5 AL fields'!$D:$D,AW$1,'CMIP5 AL fields'!$A:$A,AW$2)*AD92)/1000</f>
        <v>0</v>
      </c>
      <c r="AX92" s="248">
        <f>(SUMIFS('CMIP5 AL fields'!$N:$N,'CMIP5 AL fields'!$D:$D,AX$1,'CMIP5 AL fields'!$A:$A,AX$2)*AD92)/1000</f>
        <v>0</v>
      </c>
      <c r="AY92" s="248">
        <v>0</v>
      </c>
      <c r="AZ92" s="248">
        <f>(SUMIFS('CMIP5 OI fields'!$M:$M,'CMIP5 OI fields'!$D:$D,AZ$1,'CMIP5 OI fields'!$A:$A,AZ$2)*$P92)/1000</f>
        <v>32.617270080000004</v>
      </c>
      <c r="BA92" s="248">
        <f>(SUMIFS('CMIP5 OI fields'!$M:$M,'CMIP5 OI fields'!$D:$D,BA$1,'CMIP5 OI fields'!$A:$A,BA$2)*$P92)/1000</f>
        <v>22.7681352</v>
      </c>
      <c r="BB92" s="248">
        <f>(SUMIFS('CMIP5 OI fields'!$M:$M,'CMIP5 OI fields'!$D:$D,BB$1,'CMIP5 OI fields'!$A:$A,BB$2)*$P92)/1000</f>
        <v>12.885811199999996</v>
      </c>
      <c r="BC92" s="248">
        <f>(SUMIFS('CMIP5 OI fields'!$M:$M,'CMIP5 OI fields'!$D:$D,BC$1,'CMIP5 OI fields'!$A:$A,BC$2)*$P92)/1000</f>
        <v>1.2976127999999998</v>
      </c>
      <c r="BD92" s="248">
        <f>(SUMIFS('CMIP5 OI fields'!$M:$M,'CMIP5 OI fields'!$D:$D,BD$1,'CMIP5 OI fields'!$A:$A,BD$2)*$P92)/1000</f>
        <v>1.0616832000000003</v>
      </c>
      <c r="BE92" s="248">
        <f>(SUMIFS('CMIP5 OI fields'!$M:$M,'CMIP5 OI fields'!$D:$D,BE$1,'CMIP5 OI fields'!$A:$A,BE$2)*$P92)/1000</f>
        <v>0.11796480000000001</v>
      </c>
      <c r="BF92" s="248">
        <f>(SUMIFS('CMIP5 OI fields'!$M:$M,'CMIP5 OI fields'!$D:$D,BF$1,'CMIP5 OI fields'!$A:$A,BF$2)*$P92)/1000</f>
        <v>2.6542079999999997</v>
      </c>
      <c r="BG92" s="248">
        <f>(SUMIFS('CMIP5 OI fields'!$M:$M,'CMIP5 OI fields'!$D:$D,BG$1,'CMIP5 OI fields'!$A:$A,BG$2)*$P92)/1000</f>
        <v>2.0643839999999996</v>
      </c>
      <c r="BH92" s="248">
        <f>(SUMIFS('CMIP5 OI fields'!$M:$M,'CMIP5 OI fields'!$D:$D,BH$1,'CMIP5 OI fields'!$A:$A,BH$2)*$P92)/1000</f>
        <v>12.091392000000003</v>
      </c>
      <c r="BI92" s="248">
        <f>(SUMIFS('CMIP5 OI fields'!$M:$M,'CMIP5 OI fields'!$D:$D,BI$1,'CMIP5 OI fields'!$A:$A,BI$2)*$Q92)/1000</f>
        <v>0</v>
      </c>
      <c r="BJ92" s="246">
        <f t="shared" si="12"/>
        <v>103.65862224000007</v>
      </c>
      <c r="BK92" s="246">
        <f t="shared" si="12"/>
        <v>29.079252</v>
      </c>
      <c r="BL92" s="246">
        <f t="shared" si="12"/>
        <v>25.83834624</v>
      </c>
      <c r="BM92" s="246">
        <f t="shared" si="8"/>
        <v>132.73787424000008</v>
      </c>
      <c r="BN92" s="246">
        <f t="shared" si="9"/>
        <v>158.57622048000007</v>
      </c>
    </row>
    <row r="93" spans="1:66">
      <c r="A93" s="244" t="str">
        <f>'Experiment list - Runs'!A92</f>
        <v>DP</v>
      </c>
      <c r="B93" s="244" t="str">
        <f>'Experiment list - Runs'!B92</f>
        <v>tier1</v>
      </c>
      <c r="C93" s="244" t="str">
        <f>'Experiment list - Runs'!C92</f>
        <v>1.1-E</v>
      </c>
      <c r="D93" s="244">
        <f>'Experiment list - Runs'!D92</f>
        <v>82</v>
      </c>
      <c r="E93" s="245" t="str">
        <f>'Experiment list - Runs'!E92</f>
        <v>Add’l 10 year initialized hindcasts &amp; predictions</v>
      </c>
      <c r="F93" s="245" t="str">
        <f>'Experiment list - Runs'!F92</f>
        <v>decadal-XXXX</v>
      </c>
      <c r="G93" s="244" t="str">
        <f>'Experiment list - Runs'!H92</f>
        <v>CVWG/Tribbia</v>
      </c>
      <c r="H93" s="244" t="str">
        <f>'Experiment list - Runs'!I92</f>
        <v>0.5x1CN</v>
      </c>
      <c r="I93" s="244" t="str">
        <f>'Experiment list - Runs'!J92</f>
        <v>ORNL</v>
      </c>
      <c r="J93" s="244">
        <f>'Experiment list - Runs'!K92</f>
        <v>1995</v>
      </c>
      <c r="K93" s="244">
        <f>'Experiment list - Runs'!L92</f>
        <v>2005</v>
      </c>
      <c r="L93" s="244" t="str">
        <f>'Experiment list - Runs'!M92</f>
        <v>0.5</v>
      </c>
      <c r="M93" s="244">
        <f>'Experiment list - Runs'!N92</f>
        <v>1</v>
      </c>
      <c r="N93" s="246">
        <f>'Experiment list - Runs'!O92</f>
        <v>10</v>
      </c>
      <c r="O93" s="247">
        <f>'Experiment list - Runs'!P92</f>
        <v>91</v>
      </c>
      <c r="P93" s="248">
        <f t="shared" si="10"/>
        <v>10</v>
      </c>
      <c r="Q93" s="248">
        <v>0</v>
      </c>
      <c r="R93" s="248">
        <v>0</v>
      </c>
      <c r="S93" s="248">
        <v>0</v>
      </c>
      <c r="T93" s="248">
        <f t="shared" si="11"/>
        <v>10</v>
      </c>
      <c r="U93" s="248">
        <v>0</v>
      </c>
      <c r="V93" s="248">
        <v>0</v>
      </c>
      <c r="W93" s="248">
        <v>0</v>
      </c>
      <c r="X93" s="248">
        <v>0</v>
      </c>
      <c r="Y93" s="248">
        <v>0</v>
      </c>
      <c r="Z93" s="248">
        <v>0</v>
      </c>
      <c r="AA93" s="248">
        <v>0</v>
      </c>
      <c r="AB93" s="248">
        <v>0</v>
      </c>
      <c r="AC93" s="248">
        <v>0</v>
      </c>
      <c r="AD93" s="248">
        <v>0</v>
      </c>
      <c r="AE93" s="248">
        <f>(SUMIFS('CMIP5 AL fields'!$N:$N,'CMIP5 AL fields'!$D:$D,AE$1,'CMIP5 AL fields'!$A:$A,AE$2)*$P93)/1000</f>
        <v>39.813120480000066</v>
      </c>
      <c r="AF93" s="248">
        <f>(SUMIFS('CMIP5 AL fields'!$N:$N,'CMIP5 AL fields'!$D:$D,AF$1,'CMIP5 AL fields'!$A:$A,AF$2)*$P93)/1000</f>
        <v>0.10616832000000001</v>
      </c>
      <c r="AG93" s="248">
        <f>(SUMIFS('CMIP5 AL fields'!$N:$N,'CMIP5 AL fields'!$D:$D,AG$1,'CMIP5 AL fields'!$A:$A,AG$2)*$P93)/1000</f>
        <v>3.6097228799999974</v>
      </c>
      <c r="AH93" s="248">
        <f>(SUMIFS('CMIP5 AL fields'!$N:$N,'CMIP5 AL fields'!$D:$D,AH$1,'CMIP5 AL fields'!$A:$A,AH$2)*$P93)/1000</f>
        <v>2.6542079999999988</v>
      </c>
      <c r="AI93" s="248">
        <f>(SUMIFS('CMIP5 AL fields'!$N:$N,'CMIP5 AL fields'!$D:$D,AI$1,'CMIP5 AL fields'!$A:$A,AI$2)*$P93)/1000</f>
        <v>1.0616832000000003</v>
      </c>
      <c r="AJ93" s="248">
        <f>(SUMIFS('CMIP5 AL fields'!$N:$N,'CMIP5 AL fields'!$D:$D,AJ$1,'CMIP5 AL fields'!$A:$A,AJ$2)*$P93)/1000</f>
        <v>0.42467328000000004</v>
      </c>
      <c r="AK93" s="248">
        <f>(SUMIFS('CMIP5 AL fields'!$N:$N,'CMIP5 AL fields'!$D:$D,AK$1,'CMIP5 AL fields'!$A:$A,AK$2)*$P93)/1000</f>
        <v>0.74317823999999999</v>
      </c>
      <c r="AL93" s="248">
        <f>(SUMIFS('CMIP5 AL fields'!$N:$N,'CMIP5 AL fields'!$D:$D,AL$1,'CMIP5 AL fields'!$A:$A,AL$2)*$P93)/1000</f>
        <v>0</v>
      </c>
      <c r="AM93" s="248">
        <f>(SUMIFS('CMIP5 AL fields'!$N:$N,'CMIP5 AL fields'!$D:$D,AM$1,'CMIP5 AL fields'!$A:$A,AM$2)*$P93)/1000</f>
        <v>0</v>
      </c>
      <c r="AN93" s="248">
        <f>((SUMIFS('CMIP5 AL fields'!$N:$N,'CMIP5 AL fields'!$D:$D,AN$1&amp;"2d",'CMIP5 AL fields'!$A:$A,AN$2)*$R93)/1000)+((SUMIFS('CMIP5 AL fields'!$N:$N,'CMIP5 AL fields'!$D:$D,AN$1&amp;"3d",'CMIP5 AL fields'!$A:$A,AN$2)*$S93)/1000)</f>
        <v>0</v>
      </c>
      <c r="AO93" s="248">
        <f>((SUMIFS('CMIP5 AL fields'!$N:$N,'CMIP5 AL fields'!$D:$D,AO$1&amp;"2d",'CMIP5 AL fields'!$A:$A,AO$2)*$R93)/1000)+((SUMIFS('CMIP5 AL fields'!$N:$N,'CMIP5 AL fields'!$D:$D,AO$1&amp;"3d",'CMIP5 AL fields'!$A:$A,AO$2)*$S93)/1000)</f>
        <v>0</v>
      </c>
      <c r="AP93" s="248">
        <f>((SUMIFS('CMIP5 AL fields'!$N:$N,'CMIP5 AL fields'!$D:$D,AP$1&amp;"2d",'CMIP5 AL fields'!$A:$A,AP$2)*$R93)/1000)+((SUMIFS('CMIP5 AL fields'!$N:$N,'CMIP5 AL fields'!$D:$D,AP$1&amp;"3d",'CMIP5 AL fields'!$A:$A,AP$2)*$S93)/1000)</f>
        <v>0</v>
      </c>
      <c r="AQ93" s="248">
        <f>((SUMIFS('CMIP5 AL fields'!$N:$N,'CMIP5 AL fields'!$D:$D,AQ$1&amp;"_ALLt",'CMIP5 AL fields'!$A:$A,AQ$2)*$T93)/1000)+((SUMIFS('CMIP5 AL fields'!$N:$N,'CMIP5 AL fields'!$D:$D,AQ$1&amp;"_subt",'CMIP5 AL fields'!$A:$A,AQ$2)*$U93)/1000)</f>
        <v>22.605004800000003</v>
      </c>
      <c r="AR93" s="248">
        <f>((SUMIFS('CMIP5 AL fields'!$N:$N,'CMIP5 AL fields'!$D:$D,AR$1&amp;"2d",'CMIP5 AL fields'!$A:$A,AR$2)*$AA93)/1000)+((SUMIFS('CMIP5 AL fields'!$N:$N,'CMIP5 AL fields'!$D:$D,AR$1&amp;"3d",'CMIP5 AL fields'!$A:$A,AR$2)*$AB93)/1000)</f>
        <v>0</v>
      </c>
      <c r="AS93" s="248">
        <f>(SUMIFS('CMIP5 AL fields'!$N:$N,'CMIP5 AL fields'!$D:$D,AS$1,'CMIP5 AL fields'!$A:$A,AS$2)*$V93)/1000</f>
        <v>0</v>
      </c>
      <c r="AT93" s="248">
        <f>(SUMIFS('CMIP5 AL fields'!$N:$N,'CMIP5 AL fields'!$D:$D,AT$1,'CMIP5 AL fields'!$A:$A,AT$2)*$W93)/1000</f>
        <v>0</v>
      </c>
      <c r="AU93" s="248">
        <f>(SUMIFS('CMIP5 AL fields'!$N:$N,'CMIP5 AL fields'!$D:$D,AU$1,'CMIP5 AL fields'!$A:$A,AU$2)*$X93)/1000</f>
        <v>0</v>
      </c>
      <c r="AV93" s="248">
        <f>(SUMIFS('CMIP5 AL fields'!$N:$N,'CMIP5 AL fields'!$D:$D,AV$1,'CMIP5 AL fields'!$A:$A,AV$2)*AC93)/1000</f>
        <v>0</v>
      </c>
      <c r="AW93" s="248">
        <f>(SUMIFS('CMIP5 AL fields'!$N:$N,'CMIP5 AL fields'!$D:$D,AW$1,'CMIP5 AL fields'!$A:$A,AW$2)*AD93)/1000</f>
        <v>0</v>
      </c>
      <c r="AX93" s="248">
        <f>(SUMIFS('CMIP5 AL fields'!$N:$N,'CMIP5 AL fields'!$D:$D,AX$1,'CMIP5 AL fields'!$A:$A,AX$2)*AD93)/1000</f>
        <v>0</v>
      </c>
      <c r="AY93" s="248">
        <v>0</v>
      </c>
      <c r="AZ93" s="248">
        <f>(SUMIFS('CMIP5 OI fields'!$M:$M,'CMIP5 OI fields'!$D:$D,AZ$1,'CMIP5 OI fields'!$A:$A,AZ$2)*$P93)/1000</f>
        <v>32.617270080000004</v>
      </c>
      <c r="BA93" s="248">
        <f>(SUMIFS('CMIP5 OI fields'!$M:$M,'CMIP5 OI fields'!$D:$D,BA$1,'CMIP5 OI fields'!$A:$A,BA$2)*$P93)/1000</f>
        <v>22.7681352</v>
      </c>
      <c r="BB93" s="248">
        <f>(SUMIFS('CMIP5 OI fields'!$M:$M,'CMIP5 OI fields'!$D:$D,BB$1,'CMIP5 OI fields'!$A:$A,BB$2)*$P93)/1000</f>
        <v>12.885811199999996</v>
      </c>
      <c r="BC93" s="248">
        <f>(SUMIFS('CMIP5 OI fields'!$M:$M,'CMIP5 OI fields'!$D:$D,BC$1,'CMIP5 OI fields'!$A:$A,BC$2)*$P93)/1000</f>
        <v>1.2976127999999998</v>
      </c>
      <c r="BD93" s="248">
        <f>(SUMIFS('CMIP5 OI fields'!$M:$M,'CMIP5 OI fields'!$D:$D,BD$1,'CMIP5 OI fields'!$A:$A,BD$2)*$P93)/1000</f>
        <v>1.0616832000000003</v>
      </c>
      <c r="BE93" s="248">
        <f>(SUMIFS('CMIP5 OI fields'!$M:$M,'CMIP5 OI fields'!$D:$D,BE$1,'CMIP5 OI fields'!$A:$A,BE$2)*$P93)/1000</f>
        <v>0.11796480000000001</v>
      </c>
      <c r="BF93" s="248">
        <f>(SUMIFS('CMIP5 OI fields'!$M:$M,'CMIP5 OI fields'!$D:$D,BF$1,'CMIP5 OI fields'!$A:$A,BF$2)*$P93)/1000</f>
        <v>2.6542079999999997</v>
      </c>
      <c r="BG93" s="248">
        <f>(SUMIFS('CMIP5 OI fields'!$M:$M,'CMIP5 OI fields'!$D:$D,BG$1,'CMIP5 OI fields'!$A:$A,BG$2)*$P93)/1000</f>
        <v>2.0643839999999996</v>
      </c>
      <c r="BH93" s="248">
        <f>(SUMIFS('CMIP5 OI fields'!$M:$M,'CMIP5 OI fields'!$D:$D,BH$1,'CMIP5 OI fields'!$A:$A,BH$2)*$P93)/1000</f>
        <v>12.091392000000003</v>
      </c>
      <c r="BI93" s="248">
        <f>(SUMIFS('CMIP5 OI fields'!$M:$M,'CMIP5 OI fields'!$D:$D,BI$1,'CMIP5 OI fields'!$A:$A,BI$2)*$Q93)/1000</f>
        <v>0</v>
      </c>
      <c r="BJ93" s="246">
        <f t="shared" si="12"/>
        <v>103.65862224000007</v>
      </c>
      <c r="BK93" s="246">
        <f t="shared" si="12"/>
        <v>29.079252</v>
      </c>
      <c r="BL93" s="246">
        <f t="shared" si="12"/>
        <v>25.83834624</v>
      </c>
      <c r="BM93" s="246">
        <f t="shared" si="8"/>
        <v>132.73787424000008</v>
      </c>
      <c r="BN93" s="246">
        <f t="shared" si="9"/>
        <v>158.57622048000007</v>
      </c>
    </row>
    <row r="94" spans="1:66">
      <c r="A94" s="244" t="str">
        <f>'Experiment list - Runs'!A93</f>
        <v>DP</v>
      </c>
      <c r="B94" s="244" t="str">
        <f>'Experiment list - Runs'!B93</f>
        <v>tier1</v>
      </c>
      <c r="C94" s="244" t="str">
        <f>'Experiment list - Runs'!C93</f>
        <v>1.1-E</v>
      </c>
      <c r="D94" s="244">
        <f>'Experiment list - Runs'!D93</f>
        <v>83</v>
      </c>
      <c r="E94" s="245" t="str">
        <f>'Experiment list - Runs'!E93</f>
        <v>Add’l 10 year initialized hindcasts &amp; predictions</v>
      </c>
      <c r="F94" s="245" t="str">
        <f>'Experiment list - Runs'!F93</f>
        <v>decadal-XXXX</v>
      </c>
      <c r="G94" s="244" t="str">
        <f>'Experiment list - Runs'!H93</f>
        <v>CVWG/Tribbia</v>
      </c>
      <c r="H94" s="244" t="str">
        <f>'Experiment list - Runs'!I93</f>
        <v>0.5x1CN</v>
      </c>
      <c r="I94" s="244" t="str">
        <f>'Experiment list - Runs'!J93</f>
        <v>ORNL</v>
      </c>
      <c r="J94" s="244">
        <f>'Experiment list - Runs'!K93</f>
        <v>1995</v>
      </c>
      <c r="K94" s="244">
        <f>'Experiment list - Runs'!L93</f>
        <v>2005</v>
      </c>
      <c r="L94" s="244" t="str">
        <f>'Experiment list - Runs'!M93</f>
        <v>0.5</v>
      </c>
      <c r="M94" s="244">
        <f>'Experiment list - Runs'!N93</f>
        <v>1</v>
      </c>
      <c r="N94" s="246">
        <f>'Experiment list - Runs'!O93</f>
        <v>10</v>
      </c>
      <c r="O94" s="247">
        <f>'Experiment list - Runs'!P93</f>
        <v>92</v>
      </c>
      <c r="P94" s="248">
        <f t="shared" si="10"/>
        <v>10</v>
      </c>
      <c r="Q94" s="248">
        <v>0</v>
      </c>
      <c r="R94" s="248">
        <v>0</v>
      </c>
      <c r="S94" s="248">
        <v>0</v>
      </c>
      <c r="T94" s="248">
        <f t="shared" si="11"/>
        <v>10</v>
      </c>
      <c r="U94" s="248">
        <v>0</v>
      </c>
      <c r="V94" s="248">
        <v>0</v>
      </c>
      <c r="W94" s="248">
        <v>0</v>
      </c>
      <c r="X94" s="248">
        <v>0</v>
      </c>
      <c r="Y94" s="248">
        <v>0</v>
      </c>
      <c r="Z94" s="248">
        <v>0</v>
      </c>
      <c r="AA94" s="248">
        <v>0</v>
      </c>
      <c r="AB94" s="248">
        <v>0</v>
      </c>
      <c r="AC94" s="248">
        <v>0</v>
      </c>
      <c r="AD94" s="248">
        <v>0</v>
      </c>
      <c r="AE94" s="248">
        <f>(SUMIFS('CMIP5 AL fields'!$N:$N,'CMIP5 AL fields'!$D:$D,AE$1,'CMIP5 AL fields'!$A:$A,AE$2)*$P94)/1000</f>
        <v>39.813120480000066</v>
      </c>
      <c r="AF94" s="248">
        <f>(SUMIFS('CMIP5 AL fields'!$N:$N,'CMIP5 AL fields'!$D:$D,AF$1,'CMIP5 AL fields'!$A:$A,AF$2)*$P94)/1000</f>
        <v>0.10616832000000001</v>
      </c>
      <c r="AG94" s="248">
        <f>(SUMIFS('CMIP5 AL fields'!$N:$N,'CMIP5 AL fields'!$D:$D,AG$1,'CMIP5 AL fields'!$A:$A,AG$2)*$P94)/1000</f>
        <v>3.6097228799999974</v>
      </c>
      <c r="AH94" s="248">
        <f>(SUMIFS('CMIP5 AL fields'!$N:$N,'CMIP5 AL fields'!$D:$D,AH$1,'CMIP5 AL fields'!$A:$A,AH$2)*$P94)/1000</f>
        <v>2.6542079999999988</v>
      </c>
      <c r="AI94" s="248">
        <f>(SUMIFS('CMIP5 AL fields'!$N:$N,'CMIP5 AL fields'!$D:$D,AI$1,'CMIP5 AL fields'!$A:$A,AI$2)*$P94)/1000</f>
        <v>1.0616832000000003</v>
      </c>
      <c r="AJ94" s="248">
        <f>(SUMIFS('CMIP5 AL fields'!$N:$N,'CMIP5 AL fields'!$D:$D,AJ$1,'CMIP5 AL fields'!$A:$A,AJ$2)*$P94)/1000</f>
        <v>0.42467328000000004</v>
      </c>
      <c r="AK94" s="248">
        <f>(SUMIFS('CMIP5 AL fields'!$N:$N,'CMIP5 AL fields'!$D:$D,AK$1,'CMIP5 AL fields'!$A:$A,AK$2)*$P94)/1000</f>
        <v>0.74317823999999999</v>
      </c>
      <c r="AL94" s="248">
        <f>(SUMIFS('CMIP5 AL fields'!$N:$N,'CMIP5 AL fields'!$D:$D,AL$1,'CMIP5 AL fields'!$A:$A,AL$2)*$P94)/1000</f>
        <v>0</v>
      </c>
      <c r="AM94" s="248">
        <f>(SUMIFS('CMIP5 AL fields'!$N:$N,'CMIP5 AL fields'!$D:$D,AM$1,'CMIP5 AL fields'!$A:$A,AM$2)*$P94)/1000</f>
        <v>0</v>
      </c>
      <c r="AN94" s="248">
        <f>((SUMIFS('CMIP5 AL fields'!$N:$N,'CMIP5 AL fields'!$D:$D,AN$1&amp;"2d",'CMIP5 AL fields'!$A:$A,AN$2)*$R94)/1000)+((SUMIFS('CMIP5 AL fields'!$N:$N,'CMIP5 AL fields'!$D:$D,AN$1&amp;"3d",'CMIP5 AL fields'!$A:$A,AN$2)*$S94)/1000)</f>
        <v>0</v>
      </c>
      <c r="AO94" s="248">
        <f>((SUMIFS('CMIP5 AL fields'!$N:$N,'CMIP5 AL fields'!$D:$D,AO$1&amp;"2d",'CMIP5 AL fields'!$A:$A,AO$2)*$R94)/1000)+((SUMIFS('CMIP5 AL fields'!$N:$N,'CMIP5 AL fields'!$D:$D,AO$1&amp;"3d",'CMIP5 AL fields'!$A:$A,AO$2)*$S94)/1000)</f>
        <v>0</v>
      </c>
      <c r="AP94" s="248">
        <f>((SUMIFS('CMIP5 AL fields'!$N:$N,'CMIP5 AL fields'!$D:$D,AP$1&amp;"2d",'CMIP5 AL fields'!$A:$A,AP$2)*$R94)/1000)+((SUMIFS('CMIP5 AL fields'!$N:$N,'CMIP5 AL fields'!$D:$D,AP$1&amp;"3d",'CMIP5 AL fields'!$A:$A,AP$2)*$S94)/1000)</f>
        <v>0</v>
      </c>
      <c r="AQ94" s="248">
        <f>((SUMIFS('CMIP5 AL fields'!$N:$N,'CMIP5 AL fields'!$D:$D,AQ$1&amp;"_ALLt",'CMIP5 AL fields'!$A:$A,AQ$2)*$T94)/1000)+((SUMIFS('CMIP5 AL fields'!$N:$N,'CMIP5 AL fields'!$D:$D,AQ$1&amp;"_subt",'CMIP5 AL fields'!$A:$A,AQ$2)*$U94)/1000)</f>
        <v>22.605004800000003</v>
      </c>
      <c r="AR94" s="248">
        <f>((SUMIFS('CMIP5 AL fields'!$N:$N,'CMIP5 AL fields'!$D:$D,AR$1&amp;"2d",'CMIP5 AL fields'!$A:$A,AR$2)*$AA94)/1000)+((SUMIFS('CMIP5 AL fields'!$N:$N,'CMIP5 AL fields'!$D:$D,AR$1&amp;"3d",'CMIP5 AL fields'!$A:$A,AR$2)*$AB94)/1000)</f>
        <v>0</v>
      </c>
      <c r="AS94" s="248">
        <f>(SUMIFS('CMIP5 AL fields'!$N:$N,'CMIP5 AL fields'!$D:$D,AS$1,'CMIP5 AL fields'!$A:$A,AS$2)*$V94)/1000</f>
        <v>0</v>
      </c>
      <c r="AT94" s="248">
        <f>(SUMIFS('CMIP5 AL fields'!$N:$N,'CMIP5 AL fields'!$D:$D,AT$1,'CMIP5 AL fields'!$A:$A,AT$2)*$W94)/1000</f>
        <v>0</v>
      </c>
      <c r="AU94" s="248">
        <f>(SUMIFS('CMIP5 AL fields'!$N:$N,'CMIP5 AL fields'!$D:$D,AU$1,'CMIP5 AL fields'!$A:$A,AU$2)*$X94)/1000</f>
        <v>0</v>
      </c>
      <c r="AV94" s="248">
        <f>(SUMIFS('CMIP5 AL fields'!$N:$N,'CMIP5 AL fields'!$D:$D,AV$1,'CMIP5 AL fields'!$A:$A,AV$2)*AC94)/1000</f>
        <v>0</v>
      </c>
      <c r="AW94" s="248">
        <f>(SUMIFS('CMIP5 AL fields'!$N:$N,'CMIP5 AL fields'!$D:$D,AW$1,'CMIP5 AL fields'!$A:$A,AW$2)*AD94)/1000</f>
        <v>0</v>
      </c>
      <c r="AX94" s="248">
        <f>(SUMIFS('CMIP5 AL fields'!$N:$N,'CMIP5 AL fields'!$D:$D,AX$1,'CMIP5 AL fields'!$A:$A,AX$2)*AD94)/1000</f>
        <v>0</v>
      </c>
      <c r="AY94" s="248">
        <v>0</v>
      </c>
      <c r="AZ94" s="248">
        <f>(SUMIFS('CMIP5 OI fields'!$M:$M,'CMIP5 OI fields'!$D:$D,AZ$1,'CMIP5 OI fields'!$A:$A,AZ$2)*$P94)/1000</f>
        <v>32.617270080000004</v>
      </c>
      <c r="BA94" s="248">
        <f>(SUMIFS('CMIP5 OI fields'!$M:$M,'CMIP5 OI fields'!$D:$D,BA$1,'CMIP5 OI fields'!$A:$A,BA$2)*$P94)/1000</f>
        <v>22.7681352</v>
      </c>
      <c r="BB94" s="248">
        <f>(SUMIFS('CMIP5 OI fields'!$M:$M,'CMIP5 OI fields'!$D:$D,BB$1,'CMIP5 OI fields'!$A:$A,BB$2)*$P94)/1000</f>
        <v>12.885811199999996</v>
      </c>
      <c r="BC94" s="248">
        <f>(SUMIFS('CMIP5 OI fields'!$M:$M,'CMIP5 OI fields'!$D:$D,BC$1,'CMIP5 OI fields'!$A:$A,BC$2)*$P94)/1000</f>
        <v>1.2976127999999998</v>
      </c>
      <c r="BD94" s="248">
        <f>(SUMIFS('CMIP5 OI fields'!$M:$M,'CMIP5 OI fields'!$D:$D,BD$1,'CMIP5 OI fields'!$A:$A,BD$2)*$P94)/1000</f>
        <v>1.0616832000000003</v>
      </c>
      <c r="BE94" s="248">
        <f>(SUMIFS('CMIP5 OI fields'!$M:$M,'CMIP5 OI fields'!$D:$D,BE$1,'CMIP5 OI fields'!$A:$A,BE$2)*$P94)/1000</f>
        <v>0.11796480000000001</v>
      </c>
      <c r="BF94" s="248">
        <f>(SUMIFS('CMIP5 OI fields'!$M:$M,'CMIP5 OI fields'!$D:$D,BF$1,'CMIP5 OI fields'!$A:$A,BF$2)*$P94)/1000</f>
        <v>2.6542079999999997</v>
      </c>
      <c r="BG94" s="248">
        <f>(SUMIFS('CMIP5 OI fields'!$M:$M,'CMIP5 OI fields'!$D:$D,BG$1,'CMIP5 OI fields'!$A:$A,BG$2)*$P94)/1000</f>
        <v>2.0643839999999996</v>
      </c>
      <c r="BH94" s="248">
        <f>(SUMIFS('CMIP5 OI fields'!$M:$M,'CMIP5 OI fields'!$D:$D,BH$1,'CMIP5 OI fields'!$A:$A,BH$2)*$P94)/1000</f>
        <v>12.091392000000003</v>
      </c>
      <c r="BI94" s="248">
        <f>(SUMIFS('CMIP5 OI fields'!$M:$M,'CMIP5 OI fields'!$D:$D,BI$1,'CMIP5 OI fields'!$A:$A,BI$2)*$Q94)/1000</f>
        <v>0</v>
      </c>
      <c r="BJ94" s="246">
        <f t="shared" si="12"/>
        <v>103.65862224000007</v>
      </c>
      <c r="BK94" s="246">
        <f t="shared" si="12"/>
        <v>29.079252</v>
      </c>
      <c r="BL94" s="246">
        <f t="shared" si="12"/>
        <v>25.83834624</v>
      </c>
      <c r="BM94" s="246">
        <f t="shared" si="8"/>
        <v>132.73787424000008</v>
      </c>
      <c r="BN94" s="246">
        <f t="shared" si="9"/>
        <v>158.57622048000007</v>
      </c>
    </row>
    <row r="95" spans="1:66">
      <c r="A95" s="244" t="str">
        <f>'Experiment list - Runs'!A94</f>
        <v>DP</v>
      </c>
      <c r="B95" s="244" t="str">
        <f>'Experiment list - Runs'!B94</f>
        <v>tier1</v>
      </c>
      <c r="C95" s="244" t="str">
        <f>'Experiment list - Runs'!C94</f>
        <v>1.1-E</v>
      </c>
      <c r="D95" s="244">
        <f>'Experiment list - Runs'!D94</f>
        <v>84</v>
      </c>
      <c r="E95" s="245" t="str">
        <f>'Experiment list - Runs'!E94</f>
        <v>Add’l 10 year initialized hindcasts &amp; predictions</v>
      </c>
      <c r="F95" s="245" t="str">
        <f>'Experiment list - Runs'!F94</f>
        <v>decadal-XXXX</v>
      </c>
      <c r="G95" s="244" t="str">
        <f>'Experiment list - Runs'!H94</f>
        <v>CVWG/Tribbia</v>
      </c>
      <c r="H95" s="244" t="str">
        <f>'Experiment list - Runs'!I94</f>
        <v>0.5x1CN</v>
      </c>
      <c r="I95" s="244" t="str">
        <f>'Experiment list - Runs'!J94</f>
        <v>ORNL</v>
      </c>
      <c r="J95" s="244">
        <f>'Experiment list - Runs'!K94</f>
        <v>1995</v>
      </c>
      <c r="K95" s="244">
        <f>'Experiment list - Runs'!L94</f>
        <v>2005</v>
      </c>
      <c r="L95" s="244" t="str">
        <f>'Experiment list - Runs'!M94</f>
        <v>0.5</v>
      </c>
      <c r="M95" s="244">
        <f>'Experiment list - Runs'!N94</f>
        <v>1</v>
      </c>
      <c r="N95" s="246">
        <f>'Experiment list - Runs'!O94</f>
        <v>10</v>
      </c>
      <c r="O95" s="247">
        <f>'Experiment list - Runs'!P94</f>
        <v>93</v>
      </c>
      <c r="P95" s="248">
        <f t="shared" si="10"/>
        <v>10</v>
      </c>
      <c r="Q95" s="248">
        <v>0</v>
      </c>
      <c r="R95" s="248">
        <v>0</v>
      </c>
      <c r="S95" s="248">
        <v>0</v>
      </c>
      <c r="T95" s="248">
        <f t="shared" si="11"/>
        <v>10</v>
      </c>
      <c r="U95" s="248">
        <v>0</v>
      </c>
      <c r="V95" s="248">
        <v>0</v>
      </c>
      <c r="W95" s="248">
        <v>0</v>
      </c>
      <c r="X95" s="248">
        <v>0</v>
      </c>
      <c r="Y95" s="248">
        <v>0</v>
      </c>
      <c r="Z95" s="248">
        <v>0</v>
      </c>
      <c r="AA95" s="248">
        <v>0</v>
      </c>
      <c r="AB95" s="248">
        <v>0</v>
      </c>
      <c r="AC95" s="248">
        <v>0</v>
      </c>
      <c r="AD95" s="248">
        <v>0</v>
      </c>
      <c r="AE95" s="248">
        <f>(SUMIFS('CMIP5 AL fields'!$N:$N,'CMIP5 AL fields'!$D:$D,AE$1,'CMIP5 AL fields'!$A:$A,AE$2)*$P95)/1000</f>
        <v>39.813120480000066</v>
      </c>
      <c r="AF95" s="248">
        <f>(SUMIFS('CMIP5 AL fields'!$N:$N,'CMIP5 AL fields'!$D:$D,AF$1,'CMIP5 AL fields'!$A:$A,AF$2)*$P95)/1000</f>
        <v>0.10616832000000001</v>
      </c>
      <c r="AG95" s="248">
        <f>(SUMIFS('CMIP5 AL fields'!$N:$N,'CMIP5 AL fields'!$D:$D,AG$1,'CMIP5 AL fields'!$A:$A,AG$2)*$P95)/1000</f>
        <v>3.6097228799999974</v>
      </c>
      <c r="AH95" s="248">
        <f>(SUMIFS('CMIP5 AL fields'!$N:$N,'CMIP5 AL fields'!$D:$D,AH$1,'CMIP5 AL fields'!$A:$A,AH$2)*$P95)/1000</f>
        <v>2.6542079999999988</v>
      </c>
      <c r="AI95" s="248">
        <f>(SUMIFS('CMIP5 AL fields'!$N:$N,'CMIP5 AL fields'!$D:$D,AI$1,'CMIP5 AL fields'!$A:$A,AI$2)*$P95)/1000</f>
        <v>1.0616832000000003</v>
      </c>
      <c r="AJ95" s="248">
        <f>(SUMIFS('CMIP5 AL fields'!$N:$N,'CMIP5 AL fields'!$D:$D,AJ$1,'CMIP5 AL fields'!$A:$A,AJ$2)*$P95)/1000</f>
        <v>0.42467328000000004</v>
      </c>
      <c r="AK95" s="248">
        <f>(SUMIFS('CMIP5 AL fields'!$N:$N,'CMIP5 AL fields'!$D:$D,AK$1,'CMIP5 AL fields'!$A:$A,AK$2)*$P95)/1000</f>
        <v>0.74317823999999999</v>
      </c>
      <c r="AL95" s="248">
        <f>(SUMIFS('CMIP5 AL fields'!$N:$N,'CMIP5 AL fields'!$D:$D,AL$1,'CMIP5 AL fields'!$A:$A,AL$2)*$P95)/1000</f>
        <v>0</v>
      </c>
      <c r="AM95" s="248">
        <f>(SUMIFS('CMIP5 AL fields'!$N:$N,'CMIP5 AL fields'!$D:$D,AM$1,'CMIP5 AL fields'!$A:$A,AM$2)*$P95)/1000</f>
        <v>0</v>
      </c>
      <c r="AN95" s="248">
        <f>((SUMIFS('CMIP5 AL fields'!$N:$N,'CMIP5 AL fields'!$D:$D,AN$1&amp;"2d",'CMIP5 AL fields'!$A:$A,AN$2)*$R95)/1000)+((SUMIFS('CMIP5 AL fields'!$N:$N,'CMIP5 AL fields'!$D:$D,AN$1&amp;"3d",'CMIP5 AL fields'!$A:$A,AN$2)*$S95)/1000)</f>
        <v>0</v>
      </c>
      <c r="AO95" s="248">
        <f>((SUMIFS('CMIP5 AL fields'!$N:$N,'CMIP5 AL fields'!$D:$D,AO$1&amp;"2d",'CMIP5 AL fields'!$A:$A,AO$2)*$R95)/1000)+((SUMIFS('CMIP5 AL fields'!$N:$N,'CMIP5 AL fields'!$D:$D,AO$1&amp;"3d",'CMIP5 AL fields'!$A:$A,AO$2)*$S95)/1000)</f>
        <v>0</v>
      </c>
      <c r="AP95" s="248">
        <f>((SUMIFS('CMIP5 AL fields'!$N:$N,'CMIP5 AL fields'!$D:$D,AP$1&amp;"2d",'CMIP5 AL fields'!$A:$A,AP$2)*$R95)/1000)+((SUMIFS('CMIP5 AL fields'!$N:$N,'CMIP5 AL fields'!$D:$D,AP$1&amp;"3d",'CMIP5 AL fields'!$A:$A,AP$2)*$S95)/1000)</f>
        <v>0</v>
      </c>
      <c r="AQ95" s="248">
        <f>((SUMIFS('CMIP5 AL fields'!$N:$N,'CMIP5 AL fields'!$D:$D,AQ$1&amp;"_ALLt",'CMIP5 AL fields'!$A:$A,AQ$2)*$T95)/1000)+((SUMIFS('CMIP5 AL fields'!$N:$N,'CMIP5 AL fields'!$D:$D,AQ$1&amp;"_subt",'CMIP5 AL fields'!$A:$A,AQ$2)*$U95)/1000)</f>
        <v>22.605004800000003</v>
      </c>
      <c r="AR95" s="248">
        <f>((SUMIFS('CMIP5 AL fields'!$N:$N,'CMIP5 AL fields'!$D:$D,AR$1&amp;"2d",'CMIP5 AL fields'!$A:$A,AR$2)*$AA95)/1000)+((SUMIFS('CMIP5 AL fields'!$N:$N,'CMIP5 AL fields'!$D:$D,AR$1&amp;"3d",'CMIP5 AL fields'!$A:$A,AR$2)*$AB95)/1000)</f>
        <v>0</v>
      </c>
      <c r="AS95" s="248">
        <f>(SUMIFS('CMIP5 AL fields'!$N:$N,'CMIP5 AL fields'!$D:$D,AS$1,'CMIP5 AL fields'!$A:$A,AS$2)*$V95)/1000</f>
        <v>0</v>
      </c>
      <c r="AT95" s="248">
        <f>(SUMIFS('CMIP5 AL fields'!$N:$N,'CMIP5 AL fields'!$D:$D,AT$1,'CMIP5 AL fields'!$A:$A,AT$2)*$W95)/1000</f>
        <v>0</v>
      </c>
      <c r="AU95" s="248">
        <f>(SUMIFS('CMIP5 AL fields'!$N:$N,'CMIP5 AL fields'!$D:$D,AU$1,'CMIP5 AL fields'!$A:$A,AU$2)*$X95)/1000</f>
        <v>0</v>
      </c>
      <c r="AV95" s="248">
        <f>(SUMIFS('CMIP5 AL fields'!$N:$N,'CMIP5 AL fields'!$D:$D,AV$1,'CMIP5 AL fields'!$A:$A,AV$2)*AC95)/1000</f>
        <v>0</v>
      </c>
      <c r="AW95" s="248">
        <f>(SUMIFS('CMIP5 AL fields'!$N:$N,'CMIP5 AL fields'!$D:$D,AW$1,'CMIP5 AL fields'!$A:$A,AW$2)*AD95)/1000</f>
        <v>0</v>
      </c>
      <c r="AX95" s="248">
        <f>(SUMIFS('CMIP5 AL fields'!$N:$N,'CMIP5 AL fields'!$D:$D,AX$1,'CMIP5 AL fields'!$A:$A,AX$2)*AD95)/1000</f>
        <v>0</v>
      </c>
      <c r="AY95" s="248">
        <v>0</v>
      </c>
      <c r="AZ95" s="248">
        <f>(SUMIFS('CMIP5 OI fields'!$M:$M,'CMIP5 OI fields'!$D:$D,AZ$1,'CMIP5 OI fields'!$A:$A,AZ$2)*$P95)/1000</f>
        <v>32.617270080000004</v>
      </c>
      <c r="BA95" s="248">
        <f>(SUMIFS('CMIP5 OI fields'!$M:$M,'CMIP5 OI fields'!$D:$D,BA$1,'CMIP5 OI fields'!$A:$A,BA$2)*$P95)/1000</f>
        <v>22.7681352</v>
      </c>
      <c r="BB95" s="248">
        <f>(SUMIFS('CMIP5 OI fields'!$M:$M,'CMIP5 OI fields'!$D:$D,BB$1,'CMIP5 OI fields'!$A:$A,BB$2)*$P95)/1000</f>
        <v>12.885811199999996</v>
      </c>
      <c r="BC95" s="248">
        <f>(SUMIFS('CMIP5 OI fields'!$M:$M,'CMIP5 OI fields'!$D:$D,BC$1,'CMIP5 OI fields'!$A:$A,BC$2)*$P95)/1000</f>
        <v>1.2976127999999998</v>
      </c>
      <c r="BD95" s="248">
        <f>(SUMIFS('CMIP5 OI fields'!$M:$M,'CMIP5 OI fields'!$D:$D,BD$1,'CMIP5 OI fields'!$A:$A,BD$2)*$P95)/1000</f>
        <v>1.0616832000000003</v>
      </c>
      <c r="BE95" s="248">
        <f>(SUMIFS('CMIP5 OI fields'!$M:$M,'CMIP5 OI fields'!$D:$D,BE$1,'CMIP5 OI fields'!$A:$A,BE$2)*$P95)/1000</f>
        <v>0.11796480000000001</v>
      </c>
      <c r="BF95" s="248">
        <f>(SUMIFS('CMIP5 OI fields'!$M:$M,'CMIP5 OI fields'!$D:$D,BF$1,'CMIP5 OI fields'!$A:$A,BF$2)*$P95)/1000</f>
        <v>2.6542079999999997</v>
      </c>
      <c r="BG95" s="248">
        <f>(SUMIFS('CMIP5 OI fields'!$M:$M,'CMIP5 OI fields'!$D:$D,BG$1,'CMIP5 OI fields'!$A:$A,BG$2)*$P95)/1000</f>
        <v>2.0643839999999996</v>
      </c>
      <c r="BH95" s="248">
        <f>(SUMIFS('CMIP5 OI fields'!$M:$M,'CMIP5 OI fields'!$D:$D,BH$1,'CMIP5 OI fields'!$A:$A,BH$2)*$P95)/1000</f>
        <v>12.091392000000003</v>
      </c>
      <c r="BI95" s="248">
        <f>(SUMIFS('CMIP5 OI fields'!$M:$M,'CMIP5 OI fields'!$D:$D,BI$1,'CMIP5 OI fields'!$A:$A,BI$2)*$Q95)/1000</f>
        <v>0</v>
      </c>
      <c r="BJ95" s="246">
        <f t="shared" si="12"/>
        <v>103.65862224000007</v>
      </c>
      <c r="BK95" s="246">
        <f t="shared" si="12"/>
        <v>29.079252</v>
      </c>
      <c r="BL95" s="246">
        <f t="shared" si="12"/>
        <v>25.83834624</v>
      </c>
      <c r="BM95" s="246">
        <f t="shared" si="8"/>
        <v>132.73787424000008</v>
      </c>
      <c r="BN95" s="246">
        <f t="shared" si="9"/>
        <v>158.57622048000007</v>
      </c>
    </row>
    <row r="96" spans="1:66">
      <c r="A96" s="244" t="str">
        <f>'Experiment list - Runs'!A95</f>
        <v>DP</v>
      </c>
      <c r="B96" s="244" t="str">
        <f>'Experiment list - Runs'!B95</f>
        <v>tier1</v>
      </c>
      <c r="C96" s="244" t="str">
        <f>'Experiment list - Runs'!C95</f>
        <v>1.1-E</v>
      </c>
      <c r="D96" s="244">
        <f>'Experiment list - Runs'!D95</f>
        <v>85</v>
      </c>
      <c r="E96" s="245" t="str">
        <f>'Experiment list - Runs'!E95</f>
        <v>Add’l 10 year initialized hindcasts &amp; predictions</v>
      </c>
      <c r="F96" s="245" t="str">
        <f>'Experiment list - Runs'!F95</f>
        <v>decadal-XXXX</v>
      </c>
      <c r="G96" s="244" t="str">
        <f>'Experiment list - Runs'!H95</f>
        <v>CVWG/Tribbia</v>
      </c>
      <c r="H96" s="244" t="str">
        <f>'Experiment list - Runs'!I95</f>
        <v>0.5x1CN</v>
      </c>
      <c r="I96" s="244" t="str">
        <f>'Experiment list - Runs'!J95</f>
        <v>ORNL</v>
      </c>
      <c r="J96" s="244">
        <f>'Experiment list - Runs'!K95</f>
        <v>1995</v>
      </c>
      <c r="K96" s="244">
        <f>'Experiment list - Runs'!L95</f>
        <v>2005</v>
      </c>
      <c r="L96" s="244" t="str">
        <f>'Experiment list - Runs'!M95</f>
        <v>0.5</v>
      </c>
      <c r="M96" s="244">
        <f>'Experiment list - Runs'!N95</f>
        <v>1</v>
      </c>
      <c r="N96" s="246">
        <f>'Experiment list - Runs'!O95</f>
        <v>10</v>
      </c>
      <c r="O96" s="247">
        <f>'Experiment list - Runs'!P95</f>
        <v>94</v>
      </c>
      <c r="P96" s="248">
        <f t="shared" si="10"/>
        <v>10</v>
      </c>
      <c r="Q96" s="248">
        <v>0</v>
      </c>
      <c r="R96" s="248">
        <v>0</v>
      </c>
      <c r="S96" s="248">
        <v>0</v>
      </c>
      <c r="T96" s="248">
        <f t="shared" si="11"/>
        <v>10</v>
      </c>
      <c r="U96" s="248">
        <v>0</v>
      </c>
      <c r="V96" s="248">
        <v>0</v>
      </c>
      <c r="W96" s="248">
        <v>0</v>
      </c>
      <c r="X96" s="248">
        <v>0</v>
      </c>
      <c r="Y96" s="248">
        <v>0</v>
      </c>
      <c r="Z96" s="248">
        <v>0</v>
      </c>
      <c r="AA96" s="248">
        <v>0</v>
      </c>
      <c r="AB96" s="248">
        <v>0</v>
      </c>
      <c r="AC96" s="248">
        <v>0</v>
      </c>
      <c r="AD96" s="248">
        <v>0</v>
      </c>
      <c r="AE96" s="248">
        <f>(SUMIFS('CMIP5 AL fields'!$N:$N,'CMIP5 AL fields'!$D:$D,AE$1,'CMIP5 AL fields'!$A:$A,AE$2)*$P96)/1000</f>
        <v>39.813120480000066</v>
      </c>
      <c r="AF96" s="248">
        <f>(SUMIFS('CMIP5 AL fields'!$N:$N,'CMIP5 AL fields'!$D:$D,AF$1,'CMIP5 AL fields'!$A:$A,AF$2)*$P96)/1000</f>
        <v>0.10616832000000001</v>
      </c>
      <c r="AG96" s="248">
        <f>(SUMIFS('CMIP5 AL fields'!$N:$N,'CMIP5 AL fields'!$D:$D,AG$1,'CMIP5 AL fields'!$A:$A,AG$2)*$P96)/1000</f>
        <v>3.6097228799999974</v>
      </c>
      <c r="AH96" s="248">
        <f>(SUMIFS('CMIP5 AL fields'!$N:$N,'CMIP5 AL fields'!$D:$D,AH$1,'CMIP5 AL fields'!$A:$A,AH$2)*$P96)/1000</f>
        <v>2.6542079999999988</v>
      </c>
      <c r="AI96" s="248">
        <f>(SUMIFS('CMIP5 AL fields'!$N:$N,'CMIP5 AL fields'!$D:$D,AI$1,'CMIP5 AL fields'!$A:$A,AI$2)*$P96)/1000</f>
        <v>1.0616832000000003</v>
      </c>
      <c r="AJ96" s="248">
        <f>(SUMIFS('CMIP5 AL fields'!$N:$N,'CMIP5 AL fields'!$D:$D,AJ$1,'CMIP5 AL fields'!$A:$A,AJ$2)*$P96)/1000</f>
        <v>0.42467328000000004</v>
      </c>
      <c r="AK96" s="248">
        <f>(SUMIFS('CMIP5 AL fields'!$N:$N,'CMIP5 AL fields'!$D:$D,AK$1,'CMIP5 AL fields'!$A:$A,AK$2)*$P96)/1000</f>
        <v>0.74317823999999999</v>
      </c>
      <c r="AL96" s="248">
        <f>(SUMIFS('CMIP5 AL fields'!$N:$N,'CMIP5 AL fields'!$D:$D,AL$1,'CMIP5 AL fields'!$A:$A,AL$2)*$P96)/1000</f>
        <v>0</v>
      </c>
      <c r="AM96" s="248">
        <f>(SUMIFS('CMIP5 AL fields'!$N:$N,'CMIP5 AL fields'!$D:$D,AM$1,'CMIP5 AL fields'!$A:$A,AM$2)*$P96)/1000</f>
        <v>0</v>
      </c>
      <c r="AN96" s="248">
        <f>((SUMIFS('CMIP5 AL fields'!$N:$N,'CMIP5 AL fields'!$D:$D,AN$1&amp;"2d",'CMIP5 AL fields'!$A:$A,AN$2)*$R96)/1000)+((SUMIFS('CMIP5 AL fields'!$N:$N,'CMIP5 AL fields'!$D:$D,AN$1&amp;"3d",'CMIP5 AL fields'!$A:$A,AN$2)*$S96)/1000)</f>
        <v>0</v>
      </c>
      <c r="AO96" s="248">
        <f>((SUMIFS('CMIP5 AL fields'!$N:$N,'CMIP5 AL fields'!$D:$D,AO$1&amp;"2d",'CMIP5 AL fields'!$A:$A,AO$2)*$R96)/1000)+((SUMIFS('CMIP5 AL fields'!$N:$N,'CMIP5 AL fields'!$D:$D,AO$1&amp;"3d",'CMIP5 AL fields'!$A:$A,AO$2)*$S96)/1000)</f>
        <v>0</v>
      </c>
      <c r="AP96" s="248">
        <f>((SUMIFS('CMIP5 AL fields'!$N:$N,'CMIP5 AL fields'!$D:$D,AP$1&amp;"2d",'CMIP5 AL fields'!$A:$A,AP$2)*$R96)/1000)+((SUMIFS('CMIP5 AL fields'!$N:$N,'CMIP5 AL fields'!$D:$D,AP$1&amp;"3d",'CMIP5 AL fields'!$A:$A,AP$2)*$S96)/1000)</f>
        <v>0</v>
      </c>
      <c r="AQ96" s="248">
        <f>((SUMIFS('CMIP5 AL fields'!$N:$N,'CMIP5 AL fields'!$D:$D,AQ$1&amp;"_ALLt",'CMIP5 AL fields'!$A:$A,AQ$2)*$T96)/1000)+((SUMIFS('CMIP5 AL fields'!$N:$N,'CMIP5 AL fields'!$D:$D,AQ$1&amp;"_subt",'CMIP5 AL fields'!$A:$A,AQ$2)*$U96)/1000)</f>
        <v>22.605004800000003</v>
      </c>
      <c r="AR96" s="248">
        <f>((SUMIFS('CMIP5 AL fields'!$N:$N,'CMIP5 AL fields'!$D:$D,AR$1&amp;"2d",'CMIP5 AL fields'!$A:$A,AR$2)*$AA96)/1000)+((SUMIFS('CMIP5 AL fields'!$N:$N,'CMIP5 AL fields'!$D:$D,AR$1&amp;"3d",'CMIP5 AL fields'!$A:$A,AR$2)*$AB96)/1000)</f>
        <v>0</v>
      </c>
      <c r="AS96" s="248">
        <f>(SUMIFS('CMIP5 AL fields'!$N:$N,'CMIP5 AL fields'!$D:$D,AS$1,'CMIP5 AL fields'!$A:$A,AS$2)*$V96)/1000</f>
        <v>0</v>
      </c>
      <c r="AT96" s="248">
        <f>(SUMIFS('CMIP5 AL fields'!$N:$N,'CMIP5 AL fields'!$D:$D,AT$1,'CMIP5 AL fields'!$A:$A,AT$2)*$W96)/1000</f>
        <v>0</v>
      </c>
      <c r="AU96" s="248">
        <f>(SUMIFS('CMIP5 AL fields'!$N:$N,'CMIP5 AL fields'!$D:$D,AU$1,'CMIP5 AL fields'!$A:$A,AU$2)*$X96)/1000</f>
        <v>0</v>
      </c>
      <c r="AV96" s="248">
        <f>(SUMIFS('CMIP5 AL fields'!$N:$N,'CMIP5 AL fields'!$D:$D,AV$1,'CMIP5 AL fields'!$A:$A,AV$2)*AC96)/1000</f>
        <v>0</v>
      </c>
      <c r="AW96" s="248">
        <f>(SUMIFS('CMIP5 AL fields'!$N:$N,'CMIP5 AL fields'!$D:$D,AW$1,'CMIP5 AL fields'!$A:$A,AW$2)*AD96)/1000</f>
        <v>0</v>
      </c>
      <c r="AX96" s="248">
        <f>(SUMIFS('CMIP5 AL fields'!$N:$N,'CMIP5 AL fields'!$D:$D,AX$1,'CMIP5 AL fields'!$A:$A,AX$2)*AD96)/1000</f>
        <v>0</v>
      </c>
      <c r="AY96" s="248">
        <v>0</v>
      </c>
      <c r="AZ96" s="248">
        <f>(SUMIFS('CMIP5 OI fields'!$M:$M,'CMIP5 OI fields'!$D:$D,AZ$1,'CMIP5 OI fields'!$A:$A,AZ$2)*$P96)/1000</f>
        <v>32.617270080000004</v>
      </c>
      <c r="BA96" s="248">
        <f>(SUMIFS('CMIP5 OI fields'!$M:$M,'CMIP5 OI fields'!$D:$D,BA$1,'CMIP5 OI fields'!$A:$A,BA$2)*$P96)/1000</f>
        <v>22.7681352</v>
      </c>
      <c r="BB96" s="248">
        <f>(SUMIFS('CMIP5 OI fields'!$M:$M,'CMIP5 OI fields'!$D:$D,BB$1,'CMIP5 OI fields'!$A:$A,BB$2)*$P96)/1000</f>
        <v>12.885811199999996</v>
      </c>
      <c r="BC96" s="248">
        <f>(SUMIFS('CMIP5 OI fields'!$M:$M,'CMIP5 OI fields'!$D:$D,BC$1,'CMIP5 OI fields'!$A:$A,BC$2)*$P96)/1000</f>
        <v>1.2976127999999998</v>
      </c>
      <c r="BD96" s="248">
        <f>(SUMIFS('CMIP5 OI fields'!$M:$M,'CMIP5 OI fields'!$D:$D,BD$1,'CMIP5 OI fields'!$A:$A,BD$2)*$P96)/1000</f>
        <v>1.0616832000000003</v>
      </c>
      <c r="BE96" s="248">
        <f>(SUMIFS('CMIP5 OI fields'!$M:$M,'CMIP5 OI fields'!$D:$D,BE$1,'CMIP5 OI fields'!$A:$A,BE$2)*$P96)/1000</f>
        <v>0.11796480000000001</v>
      </c>
      <c r="BF96" s="248">
        <f>(SUMIFS('CMIP5 OI fields'!$M:$M,'CMIP5 OI fields'!$D:$D,BF$1,'CMIP5 OI fields'!$A:$A,BF$2)*$P96)/1000</f>
        <v>2.6542079999999997</v>
      </c>
      <c r="BG96" s="248">
        <f>(SUMIFS('CMIP5 OI fields'!$M:$M,'CMIP5 OI fields'!$D:$D,BG$1,'CMIP5 OI fields'!$A:$A,BG$2)*$P96)/1000</f>
        <v>2.0643839999999996</v>
      </c>
      <c r="BH96" s="248">
        <f>(SUMIFS('CMIP5 OI fields'!$M:$M,'CMIP5 OI fields'!$D:$D,BH$1,'CMIP5 OI fields'!$A:$A,BH$2)*$P96)/1000</f>
        <v>12.091392000000003</v>
      </c>
      <c r="BI96" s="248">
        <f>(SUMIFS('CMIP5 OI fields'!$M:$M,'CMIP5 OI fields'!$D:$D,BI$1,'CMIP5 OI fields'!$A:$A,BI$2)*$Q96)/1000</f>
        <v>0</v>
      </c>
      <c r="BJ96" s="246">
        <f t="shared" si="12"/>
        <v>103.65862224000007</v>
      </c>
      <c r="BK96" s="246">
        <f t="shared" si="12"/>
        <v>29.079252</v>
      </c>
      <c r="BL96" s="246">
        <f t="shared" si="12"/>
        <v>25.83834624</v>
      </c>
      <c r="BM96" s="246">
        <f t="shared" si="8"/>
        <v>132.73787424000008</v>
      </c>
      <c r="BN96" s="246">
        <f t="shared" si="9"/>
        <v>158.57622048000007</v>
      </c>
    </row>
    <row r="97" spans="1:66">
      <c r="A97" s="244" t="str">
        <f>'Experiment list - Runs'!A96</f>
        <v>DP</v>
      </c>
      <c r="B97" s="244" t="str">
        <f>'Experiment list - Runs'!B96</f>
        <v>tier1</v>
      </c>
      <c r="C97" s="244" t="str">
        <f>'Experiment list - Runs'!C96</f>
        <v>1.1-E</v>
      </c>
      <c r="D97" s="244">
        <f>'Experiment list - Runs'!D96</f>
        <v>86</v>
      </c>
      <c r="E97" s="245" t="str">
        <f>'Experiment list - Runs'!E96</f>
        <v>Add’l 10 year initialized hindcasts &amp; predictions</v>
      </c>
      <c r="F97" s="245" t="str">
        <f>'Experiment list - Runs'!F96</f>
        <v>decadal-XXXX</v>
      </c>
      <c r="G97" s="244" t="str">
        <f>'Experiment list - Runs'!H96</f>
        <v>CVWG/Tribbia</v>
      </c>
      <c r="H97" s="244" t="str">
        <f>'Experiment list - Runs'!I96</f>
        <v>0.5x1CN</v>
      </c>
      <c r="I97" s="244" t="str">
        <f>'Experiment list - Runs'!J96</f>
        <v>ORNL</v>
      </c>
      <c r="J97" s="244">
        <f>'Experiment list - Runs'!K96</f>
        <v>1995</v>
      </c>
      <c r="K97" s="244">
        <f>'Experiment list - Runs'!L96</f>
        <v>2005</v>
      </c>
      <c r="L97" s="244" t="str">
        <f>'Experiment list - Runs'!M96</f>
        <v>0.5</v>
      </c>
      <c r="M97" s="244">
        <f>'Experiment list - Runs'!N96</f>
        <v>1</v>
      </c>
      <c r="N97" s="246">
        <f>'Experiment list - Runs'!O96</f>
        <v>10</v>
      </c>
      <c r="O97" s="247">
        <f>'Experiment list - Runs'!P96</f>
        <v>95</v>
      </c>
      <c r="P97" s="248">
        <f t="shared" si="10"/>
        <v>10</v>
      </c>
      <c r="Q97" s="248">
        <v>0</v>
      </c>
      <c r="R97" s="248">
        <v>0</v>
      </c>
      <c r="S97" s="248">
        <v>0</v>
      </c>
      <c r="T97" s="248">
        <f t="shared" si="11"/>
        <v>10</v>
      </c>
      <c r="U97" s="248">
        <v>0</v>
      </c>
      <c r="V97" s="248">
        <v>0</v>
      </c>
      <c r="W97" s="248">
        <v>0</v>
      </c>
      <c r="X97" s="248">
        <v>0</v>
      </c>
      <c r="Y97" s="248">
        <v>0</v>
      </c>
      <c r="Z97" s="248">
        <v>0</v>
      </c>
      <c r="AA97" s="248">
        <v>0</v>
      </c>
      <c r="AB97" s="248">
        <v>0</v>
      </c>
      <c r="AC97" s="248">
        <v>0</v>
      </c>
      <c r="AD97" s="248">
        <v>0</v>
      </c>
      <c r="AE97" s="248">
        <f>(SUMIFS('CMIP5 AL fields'!$N:$N,'CMIP5 AL fields'!$D:$D,AE$1,'CMIP5 AL fields'!$A:$A,AE$2)*$P97)/1000</f>
        <v>39.813120480000066</v>
      </c>
      <c r="AF97" s="248">
        <f>(SUMIFS('CMIP5 AL fields'!$N:$N,'CMIP5 AL fields'!$D:$D,AF$1,'CMIP5 AL fields'!$A:$A,AF$2)*$P97)/1000</f>
        <v>0.10616832000000001</v>
      </c>
      <c r="AG97" s="248">
        <f>(SUMIFS('CMIP5 AL fields'!$N:$N,'CMIP5 AL fields'!$D:$D,AG$1,'CMIP5 AL fields'!$A:$A,AG$2)*$P97)/1000</f>
        <v>3.6097228799999974</v>
      </c>
      <c r="AH97" s="248">
        <f>(SUMIFS('CMIP5 AL fields'!$N:$N,'CMIP5 AL fields'!$D:$D,AH$1,'CMIP5 AL fields'!$A:$A,AH$2)*$P97)/1000</f>
        <v>2.6542079999999988</v>
      </c>
      <c r="AI97" s="248">
        <f>(SUMIFS('CMIP5 AL fields'!$N:$N,'CMIP5 AL fields'!$D:$D,AI$1,'CMIP5 AL fields'!$A:$A,AI$2)*$P97)/1000</f>
        <v>1.0616832000000003</v>
      </c>
      <c r="AJ97" s="248">
        <f>(SUMIFS('CMIP5 AL fields'!$N:$N,'CMIP5 AL fields'!$D:$D,AJ$1,'CMIP5 AL fields'!$A:$A,AJ$2)*$P97)/1000</f>
        <v>0.42467328000000004</v>
      </c>
      <c r="AK97" s="248">
        <f>(SUMIFS('CMIP5 AL fields'!$N:$N,'CMIP5 AL fields'!$D:$D,AK$1,'CMIP5 AL fields'!$A:$A,AK$2)*$P97)/1000</f>
        <v>0.74317823999999999</v>
      </c>
      <c r="AL97" s="248">
        <f>(SUMIFS('CMIP5 AL fields'!$N:$N,'CMIP5 AL fields'!$D:$D,AL$1,'CMIP5 AL fields'!$A:$A,AL$2)*$P97)/1000</f>
        <v>0</v>
      </c>
      <c r="AM97" s="248">
        <f>(SUMIFS('CMIP5 AL fields'!$N:$N,'CMIP5 AL fields'!$D:$D,AM$1,'CMIP5 AL fields'!$A:$A,AM$2)*$P97)/1000</f>
        <v>0</v>
      </c>
      <c r="AN97" s="248">
        <f>((SUMIFS('CMIP5 AL fields'!$N:$N,'CMIP5 AL fields'!$D:$D,AN$1&amp;"2d",'CMIP5 AL fields'!$A:$A,AN$2)*$R97)/1000)+((SUMIFS('CMIP5 AL fields'!$N:$N,'CMIP5 AL fields'!$D:$D,AN$1&amp;"3d",'CMIP5 AL fields'!$A:$A,AN$2)*$S97)/1000)</f>
        <v>0</v>
      </c>
      <c r="AO97" s="248">
        <f>((SUMIFS('CMIP5 AL fields'!$N:$N,'CMIP5 AL fields'!$D:$D,AO$1&amp;"2d",'CMIP5 AL fields'!$A:$A,AO$2)*$R97)/1000)+((SUMIFS('CMIP5 AL fields'!$N:$N,'CMIP5 AL fields'!$D:$D,AO$1&amp;"3d",'CMIP5 AL fields'!$A:$A,AO$2)*$S97)/1000)</f>
        <v>0</v>
      </c>
      <c r="AP97" s="248">
        <f>((SUMIFS('CMIP5 AL fields'!$N:$N,'CMIP5 AL fields'!$D:$D,AP$1&amp;"2d",'CMIP5 AL fields'!$A:$A,AP$2)*$R97)/1000)+((SUMIFS('CMIP5 AL fields'!$N:$N,'CMIP5 AL fields'!$D:$D,AP$1&amp;"3d",'CMIP5 AL fields'!$A:$A,AP$2)*$S97)/1000)</f>
        <v>0</v>
      </c>
      <c r="AQ97" s="248">
        <f>((SUMIFS('CMIP5 AL fields'!$N:$N,'CMIP5 AL fields'!$D:$D,AQ$1&amp;"_ALLt",'CMIP5 AL fields'!$A:$A,AQ$2)*$T97)/1000)+((SUMIFS('CMIP5 AL fields'!$N:$N,'CMIP5 AL fields'!$D:$D,AQ$1&amp;"_subt",'CMIP5 AL fields'!$A:$A,AQ$2)*$U97)/1000)</f>
        <v>22.605004800000003</v>
      </c>
      <c r="AR97" s="248">
        <f>((SUMIFS('CMIP5 AL fields'!$N:$N,'CMIP5 AL fields'!$D:$D,AR$1&amp;"2d",'CMIP5 AL fields'!$A:$A,AR$2)*$AA97)/1000)+((SUMIFS('CMIP5 AL fields'!$N:$N,'CMIP5 AL fields'!$D:$D,AR$1&amp;"3d",'CMIP5 AL fields'!$A:$A,AR$2)*$AB97)/1000)</f>
        <v>0</v>
      </c>
      <c r="AS97" s="248">
        <f>(SUMIFS('CMIP5 AL fields'!$N:$N,'CMIP5 AL fields'!$D:$D,AS$1,'CMIP5 AL fields'!$A:$A,AS$2)*$V97)/1000</f>
        <v>0</v>
      </c>
      <c r="AT97" s="248">
        <f>(SUMIFS('CMIP5 AL fields'!$N:$N,'CMIP5 AL fields'!$D:$D,AT$1,'CMIP5 AL fields'!$A:$A,AT$2)*$W97)/1000</f>
        <v>0</v>
      </c>
      <c r="AU97" s="248">
        <f>(SUMIFS('CMIP5 AL fields'!$N:$N,'CMIP5 AL fields'!$D:$D,AU$1,'CMIP5 AL fields'!$A:$A,AU$2)*$X97)/1000</f>
        <v>0</v>
      </c>
      <c r="AV97" s="248">
        <f>(SUMIFS('CMIP5 AL fields'!$N:$N,'CMIP5 AL fields'!$D:$D,AV$1,'CMIP5 AL fields'!$A:$A,AV$2)*AC97)/1000</f>
        <v>0</v>
      </c>
      <c r="AW97" s="248">
        <f>(SUMIFS('CMIP5 AL fields'!$N:$N,'CMIP5 AL fields'!$D:$D,AW$1,'CMIP5 AL fields'!$A:$A,AW$2)*AD97)/1000</f>
        <v>0</v>
      </c>
      <c r="AX97" s="248">
        <f>(SUMIFS('CMIP5 AL fields'!$N:$N,'CMIP5 AL fields'!$D:$D,AX$1,'CMIP5 AL fields'!$A:$A,AX$2)*AD97)/1000</f>
        <v>0</v>
      </c>
      <c r="AY97" s="248">
        <v>0</v>
      </c>
      <c r="AZ97" s="248">
        <f>(SUMIFS('CMIP5 OI fields'!$M:$M,'CMIP5 OI fields'!$D:$D,AZ$1,'CMIP5 OI fields'!$A:$A,AZ$2)*$P97)/1000</f>
        <v>32.617270080000004</v>
      </c>
      <c r="BA97" s="248">
        <f>(SUMIFS('CMIP5 OI fields'!$M:$M,'CMIP5 OI fields'!$D:$D,BA$1,'CMIP5 OI fields'!$A:$A,BA$2)*$P97)/1000</f>
        <v>22.7681352</v>
      </c>
      <c r="BB97" s="248">
        <f>(SUMIFS('CMIP5 OI fields'!$M:$M,'CMIP5 OI fields'!$D:$D,BB$1,'CMIP5 OI fields'!$A:$A,BB$2)*$P97)/1000</f>
        <v>12.885811199999996</v>
      </c>
      <c r="BC97" s="248">
        <f>(SUMIFS('CMIP5 OI fields'!$M:$M,'CMIP5 OI fields'!$D:$D,BC$1,'CMIP5 OI fields'!$A:$A,BC$2)*$P97)/1000</f>
        <v>1.2976127999999998</v>
      </c>
      <c r="BD97" s="248">
        <f>(SUMIFS('CMIP5 OI fields'!$M:$M,'CMIP5 OI fields'!$D:$D,BD$1,'CMIP5 OI fields'!$A:$A,BD$2)*$P97)/1000</f>
        <v>1.0616832000000003</v>
      </c>
      <c r="BE97" s="248">
        <f>(SUMIFS('CMIP5 OI fields'!$M:$M,'CMIP5 OI fields'!$D:$D,BE$1,'CMIP5 OI fields'!$A:$A,BE$2)*$P97)/1000</f>
        <v>0.11796480000000001</v>
      </c>
      <c r="BF97" s="248">
        <f>(SUMIFS('CMIP5 OI fields'!$M:$M,'CMIP5 OI fields'!$D:$D,BF$1,'CMIP5 OI fields'!$A:$A,BF$2)*$P97)/1000</f>
        <v>2.6542079999999997</v>
      </c>
      <c r="BG97" s="248">
        <f>(SUMIFS('CMIP5 OI fields'!$M:$M,'CMIP5 OI fields'!$D:$D,BG$1,'CMIP5 OI fields'!$A:$A,BG$2)*$P97)/1000</f>
        <v>2.0643839999999996</v>
      </c>
      <c r="BH97" s="248">
        <f>(SUMIFS('CMIP5 OI fields'!$M:$M,'CMIP5 OI fields'!$D:$D,BH$1,'CMIP5 OI fields'!$A:$A,BH$2)*$P97)/1000</f>
        <v>12.091392000000003</v>
      </c>
      <c r="BI97" s="248">
        <f>(SUMIFS('CMIP5 OI fields'!$M:$M,'CMIP5 OI fields'!$D:$D,BI$1,'CMIP5 OI fields'!$A:$A,BI$2)*$Q97)/1000</f>
        <v>0</v>
      </c>
      <c r="BJ97" s="246">
        <f t="shared" si="12"/>
        <v>103.65862224000007</v>
      </c>
      <c r="BK97" s="246">
        <f t="shared" si="12"/>
        <v>29.079252</v>
      </c>
      <c r="BL97" s="246">
        <f t="shared" si="12"/>
        <v>25.83834624</v>
      </c>
      <c r="BM97" s="246">
        <f t="shared" si="8"/>
        <v>132.73787424000008</v>
      </c>
      <c r="BN97" s="246">
        <f t="shared" si="9"/>
        <v>158.57622048000007</v>
      </c>
    </row>
    <row r="98" spans="1:66">
      <c r="A98" s="244" t="str">
        <f>'Experiment list - Runs'!A97</f>
        <v>DP</v>
      </c>
      <c r="B98" s="244" t="str">
        <f>'Experiment list - Runs'!B97</f>
        <v>tier1</v>
      </c>
      <c r="C98" s="244" t="str">
        <f>'Experiment list - Runs'!C97</f>
        <v>1.1-E</v>
      </c>
      <c r="D98" s="244">
        <f>'Experiment list - Runs'!D97</f>
        <v>87</v>
      </c>
      <c r="E98" s="245" t="str">
        <f>'Experiment list - Runs'!E97</f>
        <v>Add’l 10 year initialized hindcasts &amp; predictions</v>
      </c>
      <c r="F98" s="245" t="str">
        <f>'Experiment list - Runs'!F97</f>
        <v>decadal-XXXX</v>
      </c>
      <c r="G98" s="244" t="str">
        <f>'Experiment list - Runs'!H97</f>
        <v>CVWG/Tribbia</v>
      </c>
      <c r="H98" s="244" t="str">
        <f>'Experiment list - Runs'!I97</f>
        <v>0.5x1CN</v>
      </c>
      <c r="I98" s="244" t="str">
        <f>'Experiment list - Runs'!J97</f>
        <v>ORNL</v>
      </c>
      <c r="J98" s="244">
        <f>'Experiment list - Runs'!K97</f>
        <v>2000</v>
      </c>
      <c r="K98" s="244">
        <f>'Experiment list - Runs'!L97</f>
        <v>2010</v>
      </c>
      <c r="L98" s="244" t="str">
        <f>'Experiment list - Runs'!M97</f>
        <v>0.5</v>
      </c>
      <c r="M98" s="244">
        <f>'Experiment list - Runs'!N97</f>
        <v>1</v>
      </c>
      <c r="N98" s="246">
        <f>'Experiment list - Runs'!O97</f>
        <v>10</v>
      </c>
      <c r="O98" s="247">
        <f>'Experiment list - Runs'!P97</f>
        <v>96</v>
      </c>
      <c r="P98" s="248">
        <f t="shared" si="10"/>
        <v>10</v>
      </c>
      <c r="Q98" s="248">
        <v>0</v>
      </c>
      <c r="R98" s="248">
        <v>0</v>
      </c>
      <c r="S98" s="248">
        <v>0</v>
      </c>
      <c r="T98" s="248">
        <f t="shared" si="11"/>
        <v>10</v>
      </c>
      <c r="U98" s="248">
        <v>0</v>
      </c>
      <c r="V98" s="248">
        <v>0</v>
      </c>
      <c r="W98" s="248">
        <v>0</v>
      </c>
      <c r="X98" s="248">
        <v>0</v>
      </c>
      <c r="Y98" s="248">
        <v>0</v>
      </c>
      <c r="Z98" s="248">
        <v>0</v>
      </c>
      <c r="AA98" s="248">
        <v>0</v>
      </c>
      <c r="AB98" s="248">
        <v>0</v>
      </c>
      <c r="AC98" s="248">
        <v>0</v>
      </c>
      <c r="AD98" s="248">
        <v>0</v>
      </c>
      <c r="AE98" s="248">
        <f>(SUMIFS('CMIP5 AL fields'!$N:$N,'CMIP5 AL fields'!$D:$D,AE$1,'CMIP5 AL fields'!$A:$A,AE$2)*$P98)/1000</f>
        <v>39.813120480000066</v>
      </c>
      <c r="AF98" s="248">
        <f>(SUMIFS('CMIP5 AL fields'!$N:$N,'CMIP5 AL fields'!$D:$D,AF$1,'CMIP5 AL fields'!$A:$A,AF$2)*$P98)/1000</f>
        <v>0.10616832000000001</v>
      </c>
      <c r="AG98" s="248">
        <f>(SUMIFS('CMIP5 AL fields'!$N:$N,'CMIP5 AL fields'!$D:$D,AG$1,'CMIP5 AL fields'!$A:$A,AG$2)*$P98)/1000</f>
        <v>3.6097228799999974</v>
      </c>
      <c r="AH98" s="248">
        <f>(SUMIFS('CMIP5 AL fields'!$N:$N,'CMIP5 AL fields'!$D:$D,AH$1,'CMIP5 AL fields'!$A:$A,AH$2)*$P98)/1000</f>
        <v>2.6542079999999988</v>
      </c>
      <c r="AI98" s="248">
        <f>(SUMIFS('CMIP5 AL fields'!$N:$N,'CMIP5 AL fields'!$D:$D,AI$1,'CMIP5 AL fields'!$A:$A,AI$2)*$P98)/1000</f>
        <v>1.0616832000000003</v>
      </c>
      <c r="AJ98" s="248">
        <f>(SUMIFS('CMIP5 AL fields'!$N:$N,'CMIP5 AL fields'!$D:$D,AJ$1,'CMIP5 AL fields'!$A:$A,AJ$2)*$P98)/1000</f>
        <v>0.42467328000000004</v>
      </c>
      <c r="AK98" s="248">
        <f>(SUMIFS('CMIP5 AL fields'!$N:$N,'CMIP5 AL fields'!$D:$D,AK$1,'CMIP5 AL fields'!$A:$A,AK$2)*$P98)/1000</f>
        <v>0.74317823999999999</v>
      </c>
      <c r="AL98" s="248">
        <f>(SUMIFS('CMIP5 AL fields'!$N:$N,'CMIP5 AL fields'!$D:$D,AL$1,'CMIP5 AL fields'!$A:$A,AL$2)*$P98)/1000</f>
        <v>0</v>
      </c>
      <c r="AM98" s="248">
        <f>(SUMIFS('CMIP5 AL fields'!$N:$N,'CMIP5 AL fields'!$D:$D,AM$1,'CMIP5 AL fields'!$A:$A,AM$2)*$P98)/1000</f>
        <v>0</v>
      </c>
      <c r="AN98" s="248">
        <f>((SUMIFS('CMIP5 AL fields'!$N:$N,'CMIP5 AL fields'!$D:$D,AN$1&amp;"2d",'CMIP5 AL fields'!$A:$A,AN$2)*$R98)/1000)+((SUMIFS('CMIP5 AL fields'!$N:$N,'CMIP5 AL fields'!$D:$D,AN$1&amp;"3d",'CMIP5 AL fields'!$A:$A,AN$2)*$S98)/1000)</f>
        <v>0</v>
      </c>
      <c r="AO98" s="248">
        <f>((SUMIFS('CMIP5 AL fields'!$N:$N,'CMIP5 AL fields'!$D:$D,AO$1&amp;"2d",'CMIP5 AL fields'!$A:$A,AO$2)*$R98)/1000)+((SUMIFS('CMIP5 AL fields'!$N:$N,'CMIP5 AL fields'!$D:$D,AO$1&amp;"3d",'CMIP5 AL fields'!$A:$A,AO$2)*$S98)/1000)</f>
        <v>0</v>
      </c>
      <c r="AP98" s="248">
        <f>((SUMIFS('CMIP5 AL fields'!$N:$N,'CMIP5 AL fields'!$D:$D,AP$1&amp;"2d",'CMIP5 AL fields'!$A:$A,AP$2)*$R98)/1000)+((SUMIFS('CMIP5 AL fields'!$N:$N,'CMIP5 AL fields'!$D:$D,AP$1&amp;"3d",'CMIP5 AL fields'!$A:$A,AP$2)*$S98)/1000)</f>
        <v>0</v>
      </c>
      <c r="AQ98" s="248">
        <f>((SUMIFS('CMIP5 AL fields'!$N:$N,'CMIP5 AL fields'!$D:$D,AQ$1&amp;"_ALLt",'CMIP5 AL fields'!$A:$A,AQ$2)*$T98)/1000)+((SUMIFS('CMIP5 AL fields'!$N:$N,'CMIP5 AL fields'!$D:$D,AQ$1&amp;"_subt",'CMIP5 AL fields'!$A:$A,AQ$2)*$U98)/1000)</f>
        <v>22.605004800000003</v>
      </c>
      <c r="AR98" s="248">
        <f>((SUMIFS('CMIP5 AL fields'!$N:$N,'CMIP5 AL fields'!$D:$D,AR$1&amp;"2d",'CMIP5 AL fields'!$A:$A,AR$2)*$AA98)/1000)+((SUMIFS('CMIP5 AL fields'!$N:$N,'CMIP5 AL fields'!$D:$D,AR$1&amp;"3d",'CMIP5 AL fields'!$A:$A,AR$2)*$AB98)/1000)</f>
        <v>0</v>
      </c>
      <c r="AS98" s="248">
        <f>(SUMIFS('CMIP5 AL fields'!$N:$N,'CMIP5 AL fields'!$D:$D,AS$1,'CMIP5 AL fields'!$A:$A,AS$2)*$V98)/1000</f>
        <v>0</v>
      </c>
      <c r="AT98" s="248">
        <f>(SUMIFS('CMIP5 AL fields'!$N:$N,'CMIP5 AL fields'!$D:$D,AT$1,'CMIP5 AL fields'!$A:$A,AT$2)*$W98)/1000</f>
        <v>0</v>
      </c>
      <c r="AU98" s="248">
        <f>(SUMIFS('CMIP5 AL fields'!$N:$N,'CMIP5 AL fields'!$D:$D,AU$1,'CMIP5 AL fields'!$A:$A,AU$2)*$X98)/1000</f>
        <v>0</v>
      </c>
      <c r="AV98" s="248">
        <f>(SUMIFS('CMIP5 AL fields'!$N:$N,'CMIP5 AL fields'!$D:$D,AV$1,'CMIP5 AL fields'!$A:$A,AV$2)*AC98)/1000</f>
        <v>0</v>
      </c>
      <c r="AW98" s="248">
        <f>(SUMIFS('CMIP5 AL fields'!$N:$N,'CMIP5 AL fields'!$D:$D,AW$1,'CMIP5 AL fields'!$A:$A,AW$2)*AD98)/1000</f>
        <v>0</v>
      </c>
      <c r="AX98" s="248">
        <f>(SUMIFS('CMIP5 AL fields'!$N:$N,'CMIP5 AL fields'!$D:$D,AX$1,'CMIP5 AL fields'!$A:$A,AX$2)*AD98)/1000</f>
        <v>0</v>
      </c>
      <c r="AY98" s="248">
        <v>0</v>
      </c>
      <c r="AZ98" s="248">
        <f>(SUMIFS('CMIP5 OI fields'!$M:$M,'CMIP5 OI fields'!$D:$D,AZ$1,'CMIP5 OI fields'!$A:$A,AZ$2)*$P98)/1000</f>
        <v>32.617270080000004</v>
      </c>
      <c r="BA98" s="248">
        <f>(SUMIFS('CMIP5 OI fields'!$M:$M,'CMIP5 OI fields'!$D:$D,BA$1,'CMIP5 OI fields'!$A:$A,BA$2)*$P98)/1000</f>
        <v>22.7681352</v>
      </c>
      <c r="BB98" s="248">
        <f>(SUMIFS('CMIP5 OI fields'!$M:$M,'CMIP5 OI fields'!$D:$D,BB$1,'CMIP5 OI fields'!$A:$A,BB$2)*$P98)/1000</f>
        <v>12.885811199999996</v>
      </c>
      <c r="BC98" s="248">
        <f>(SUMIFS('CMIP5 OI fields'!$M:$M,'CMIP5 OI fields'!$D:$D,BC$1,'CMIP5 OI fields'!$A:$A,BC$2)*$P98)/1000</f>
        <v>1.2976127999999998</v>
      </c>
      <c r="BD98" s="248">
        <f>(SUMIFS('CMIP5 OI fields'!$M:$M,'CMIP5 OI fields'!$D:$D,BD$1,'CMIP5 OI fields'!$A:$A,BD$2)*$P98)/1000</f>
        <v>1.0616832000000003</v>
      </c>
      <c r="BE98" s="248">
        <f>(SUMIFS('CMIP5 OI fields'!$M:$M,'CMIP5 OI fields'!$D:$D,BE$1,'CMIP5 OI fields'!$A:$A,BE$2)*$P98)/1000</f>
        <v>0.11796480000000001</v>
      </c>
      <c r="BF98" s="248">
        <f>(SUMIFS('CMIP5 OI fields'!$M:$M,'CMIP5 OI fields'!$D:$D,BF$1,'CMIP5 OI fields'!$A:$A,BF$2)*$P98)/1000</f>
        <v>2.6542079999999997</v>
      </c>
      <c r="BG98" s="248">
        <f>(SUMIFS('CMIP5 OI fields'!$M:$M,'CMIP5 OI fields'!$D:$D,BG$1,'CMIP5 OI fields'!$A:$A,BG$2)*$P98)/1000</f>
        <v>2.0643839999999996</v>
      </c>
      <c r="BH98" s="248">
        <f>(SUMIFS('CMIP5 OI fields'!$M:$M,'CMIP5 OI fields'!$D:$D,BH$1,'CMIP5 OI fields'!$A:$A,BH$2)*$P98)/1000</f>
        <v>12.091392000000003</v>
      </c>
      <c r="BI98" s="248">
        <f>(SUMIFS('CMIP5 OI fields'!$M:$M,'CMIP5 OI fields'!$D:$D,BI$1,'CMIP5 OI fields'!$A:$A,BI$2)*$Q98)/1000</f>
        <v>0</v>
      </c>
      <c r="BJ98" s="246">
        <f t="shared" si="12"/>
        <v>103.65862224000007</v>
      </c>
      <c r="BK98" s="246">
        <f t="shared" si="12"/>
        <v>29.079252</v>
      </c>
      <c r="BL98" s="246">
        <f t="shared" si="12"/>
        <v>25.83834624</v>
      </c>
      <c r="BM98" s="246">
        <f t="shared" si="8"/>
        <v>132.73787424000008</v>
      </c>
      <c r="BN98" s="246">
        <f t="shared" si="9"/>
        <v>158.57622048000007</v>
      </c>
    </row>
    <row r="99" spans="1:66">
      <c r="A99" s="244" t="str">
        <f>'Experiment list - Runs'!A98</f>
        <v>DP</v>
      </c>
      <c r="B99" s="244" t="str">
        <f>'Experiment list - Runs'!B98</f>
        <v>tier1</v>
      </c>
      <c r="C99" s="244" t="str">
        <f>'Experiment list - Runs'!C98</f>
        <v>1.1-E</v>
      </c>
      <c r="D99" s="244">
        <f>'Experiment list - Runs'!D98</f>
        <v>88</v>
      </c>
      <c r="E99" s="245" t="str">
        <f>'Experiment list - Runs'!E98</f>
        <v>Add’l 10 year initialized hindcasts &amp; predictions</v>
      </c>
      <c r="F99" s="245" t="str">
        <f>'Experiment list - Runs'!F98</f>
        <v>decadal-XXXX</v>
      </c>
      <c r="G99" s="244" t="str">
        <f>'Experiment list - Runs'!H98</f>
        <v>CVWG/Tribbia</v>
      </c>
      <c r="H99" s="244" t="str">
        <f>'Experiment list - Runs'!I98</f>
        <v>0.5x1CN</v>
      </c>
      <c r="I99" s="244" t="str">
        <f>'Experiment list - Runs'!J98</f>
        <v>ORNL</v>
      </c>
      <c r="J99" s="244">
        <f>'Experiment list - Runs'!K98</f>
        <v>2000</v>
      </c>
      <c r="K99" s="244">
        <f>'Experiment list - Runs'!L98</f>
        <v>2010</v>
      </c>
      <c r="L99" s="244" t="str">
        <f>'Experiment list - Runs'!M98</f>
        <v>0.5</v>
      </c>
      <c r="M99" s="244">
        <f>'Experiment list - Runs'!N98</f>
        <v>1</v>
      </c>
      <c r="N99" s="246">
        <f>'Experiment list - Runs'!O98</f>
        <v>10</v>
      </c>
      <c r="O99" s="247">
        <f>'Experiment list - Runs'!P98</f>
        <v>97</v>
      </c>
      <c r="P99" s="248">
        <f t="shared" si="10"/>
        <v>10</v>
      </c>
      <c r="Q99" s="248">
        <v>0</v>
      </c>
      <c r="R99" s="248">
        <v>0</v>
      </c>
      <c r="S99" s="248">
        <v>0</v>
      </c>
      <c r="T99" s="248">
        <f t="shared" si="11"/>
        <v>10</v>
      </c>
      <c r="U99" s="248">
        <v>0</v>
      </c>
      <c r="V99" s="248">
        <v>0</v>
      </c>
      <c r="W99" s="248">
        <v>0</v>
      </c>
      <c r="X99" s="248">
        <v>0</v>
      </c>
      <c r="Y99" s="248">
        <v>0</v>
      </c>
      <c r="Z99" s="248">
        <v>0</v>
      </c>
      <c r="AA99" s="248">
        <v>0</v>
      </c>
      <c r="AB99" s="248">
        <v>0</v>
      </c>
      <c r="AC99" s="248">
        <v>0</v>
      </c>
      <c r="AD99" s="248">
        <v>0</v>
      </c>
      <c r="AE99" s="248">
        <f>(SUMIFS('CMIP5 AL fields'!$N:$N,'CMIP5 AL fields'!$D:$D,AE$1,'CMIP5 AL fields'!$A:$A,AE$2)*$P99)/1000</f>
        <v>39.813120480000066</v>
      </c>
      <c r="AF99" s="248">
        <f>(SUMIFS('CMIP5 AL fields'!$N:$N,'CMIP5 AL fields'!$D:$D,AF$1,'CMIP5 AL fields'!$A:$A,AF$2)*$P99)/1000</f>
        <v>0.10616832000000001</v>
      </c>
      <c r="AG99" s="248">
        <f>(SUMIFS('CMIP5 AL fields'!$N:$N,'CMIP5 AL fields'!$D:$D,AG$1,'CMIP5 AL fields'!$A:$A,AG$2)*$P99)/1000</f>
        <v>3.6097228799999974</v>
      </c>
      <c r="AH99" s="248">
        <f>(SUMIFS('CMIP5 AL fields'!$N:$N,'CMIP5 AL fields'!$D:$D,AH$1,'CMIP5 AL fields'!$A:$A,AH$2)*$P99)/1000</f>
        <v>2.6542079999999988</v>
      </c>
      <c r="AI99" s="248">
        <f>(SUMIFS('CMIP5 AL fields'!$N:$N,'CMIP5 AL fields'!$D:$D,AI$1,'CMIP5 AL fields'!$A:$A,AI$2)*$P99)/1000</f>
        <v>1.0616832000000003</v>
      </c>
      <c r="AJ99" s="248">
        <f>(SUMIFS('CMIP5 AL fields'!$N:$N,'CMIP5 AL fields'!$D:$D,AJ$1,'CMIP5 AL fields'!$A:$A,AJ$2)*$P99)/1000</f>
        <v>0.42467328000000004</v>
      </c>
      <c r="AK99" s="248">
        <f>(SUMIFS('CMIP5 AL fields'!$N:$N,'CMIP5 AL fields'!$D:$D,AK$1,'CMIP5 AL fields'!$A:$A,AK$2)*$P99)/1000</f>
        <v>0.74317823999999999</v>
      </c>
      <c r="AL99" s="248">
        <f>(SUMIFS('CMIP5 AL fields'!$N:$N,'CMIP5 AL fields'!$D:$D,AL$1,'CMIP5 AL fields'!$A:$A,AL$2)*$P99)/1000</f>
        <v>0</v>
      </c>
      <c r="AM99" s="248">
        <f>(SUMIFS('CMIP5 AL fields'!$N:$N,'CMIP5 AL fields'!$D:$D,AM$1,'CMIP5 AL fields'!$A:$A,AM$2)*$P99)/1000</f>
        <v>0</v>
      </c>
      <c r="AN99" s="248">
        <f>((SUMIFS('CMIP5 AL fields'!$N:$N,'CMIP5 AL fields'!$D:$D,AN$1&amp;"2d",'CMIP5 AL fields'!$A:$A,AN$2)*$R99)/1000)+((SUMIFS('CMIP5 AL fields'!$N:$N,'CMIP5 AL fields'!$D:$D,AN$1&amp;"3d",'CMIP5 AL fields'!$A:$A,AN$2)*$S99)/1000)</f>
        <v>0</v>
      </c>
      <c r="AO99" s="248">
        <f>((SUMIFS('CMIP5 AL fields'!$N:$N,'CMIP5 AL fields'!$D:$D,AO$1&amp;"2d",'CMIP5 AL fields'!$A:$A,AO$2)*$R99)/1000)+((SUMIFS('CMIP5 AL fields'!$N:$N,'CMIP5 AL fields'!$D:$D,AO$1&amp;"3d",'CMIP5 AL fields'!$A:$A,AO$2)*$S99)/1000)</f>
        <v>0</v>
      </c>
      <c r="AP99" s="248">
        <f>((SUMIFS('CMIP5 AL fields'!$N:$N,'CMIP5 AL fields'!$D:$D,AP$1&amp;"2d",'CMIP5 AL fields'!$A:$A,AP$2)*$R99)/1000)+((SUMIFS('CMIP5 AL fields'!$N:$N,'CMIP5 AL fields'!$D:$D,AP$1&amp;"3d",'CMIP5 AL fields'!$A:$A,AP$2)*$S99)/1000)</f>
        <v>0</v>
      </c>
      <c r="AQ99" s="248">
        <f>((SUMIFS('CMIP5 AL fields'!$N:$N,'CMIP5 AL fields'!$D:$D,AQ$1&amp;"_ALLt",'CMIP5 AL fields'!$A:$A,AQ$2)*$T99)/1000)+((SUMIFS('CMIP5 AL fields'!$N:$N,'CMIP5 AL fields'!$D:$D,AQ$1&amp;"_subt",'CMIP5 AL fields'!$A:$A,AQ$2)*$U99)/1000)</f>
        <v>22.605004800000003</v>
      </c>
      <c r="AR99" s="248">
        <f>((SUMIFS('CMIP5 AL fields'!$N:$N,'CMIP5 AL fields'!$D:$D,AR$1&amp;"2d",'CMIP5 AL fields'!$A:$A,AR$2)*$AA99)/1000)+((SUMIFS('CMIP5 AL fields'!$N:$N,'CMIP5 AL fields'!$D:$D,AR$1&amp;"3d",'CMIP5 AL fields'!$A:$A,AR$2)*$AB99)/1000)</f>
        <v>0</v>
      </c>
      <c r="AS99" s="248">
        <f>(SUMIFS('CMIP5 AL fields'!$N:$N,'CMIP5 AL fields'!$D:$D,AS$1,'CMIP5 AL fields'!$A:$A,AS$2)*$V99)/1000</f>
        <v>0</v>
      </c>
      <c r="AT99" s="248">
        <f>(SUMIFS('CMIP5 AL fields'!$N:$N,'CMIP5 AL fields'!$D:$D,AT$1,'CMIP5 AL fields'!$A:$A,AT$2)*$W99)/1000</f>
        <v>0</v>
      </c>
      <c r="AU99" s="248">
        <f>(SUMIFS('CMIP5 AL fields'!$N:$N,'CMIP5 AL fields'!$D:$D,AU$1,'CMIP5 AL fields'!$A:$A,AU$2)*$X99)/1000</f>
        <v>0</v>
      </c>
      <c r="AV99" s="248">
        <f>(SUMIFS('CMIP5 AL fields'!$N:$N,'CMIP5 AL fields'!$D:$D,AV$1,'CMIP5 AL fields'!$A:$A,AV$2)*AC99)/1000</f>
        <v>0</v>
      </c>
      <c r="AW99" s="248">
        <f>(SUMIFS('CMIP5 AL fields'!$N:$N,'CMIP5 AL fields'!$D:$D,AW$1,'CMIP5 AL fields'!$A:$A,AW$2)*AD99)/1000</f>
        <v>0</v>
      </c>
      <c r="AX99" s="248">
        <f>(SUMIFS('CMIP5 AL fields'!$N:$N,'CMIP5 AL fields'!$D:$D,AX$1,'CMIP5 AL fields'!$A:$A,AX$2)*AD99)/1000</f>
        <v>0</v>
      </c>
      <c r="AY99" s="248">
        <v>0</v>
      </c>
      <c r="AZ99" s="248">
        <f>(SUMIFS('CMIP5 OI fields'!$M:$M,'CMIP5 OI fields'!$D:$D,AZ$1,'CMIP5 OI fields'!$A:$A,AZ$2)*$P99)/1000</f>
        <v>32.617270080000004</v>
      </c>
      <c r="BA99" s="248">
        <f>(SUMIFS('CMIP5 OI fields'!$M:$M,'CMIP5 OI fields'!$D:$D,BA$1,'CMIP5 OI fields'!$A:$A,BA$2)*$P99)/1000</f>
        <v>22.7681352</v>
      </c>
      <c r="BB99" s="248">
        <f>(SUMIFS('CMIP5 OI fields'!$M:$M,'CMIP5 OI fields'!$D:$D,BB$1,'CMIP5 OI fields'!$A:$A,BB$2)*$P99)/1000</f>
        <v>12.885811199999996</v>
      </c>
      <c r="BC99" s="248">
        <f>(SUMIFS('CMIP5 OI fields'!$M:$M,'CMIP5 OI fields'!$D:$D,BC$1,'CMIP5 OI fields'!$A:$A,BC$2)*$P99)/1000</f>
        <v>1.2976127999999998</v>
      </c>
      <c r="BD99" s="248">
        <f>(SUMIFS('CMIP5 OI fields'!$M:$M,'CMIP5 OI fields'!$D:$D,BD$1,'CMIP5 OI fields'!$A:$A,BD$2)*$P99)/1000</f>
        <v>1.0616832000000003</v>
      </c>
      <c r="BE99" s="248">
        <f>(SUMIFS('CMIP5 OI fields'!$M:$M,'CMIP5 OI fields'!$D:$D,BE$1,'CMIP5 OI fields'!$A:$A,BE$2)*$P99)/1000</f>
        <v>0.11796480000000001</v>
      </c>
      <c r="BF99" s="248">
        <f>(SUMIFS('CMIP5 OI fields'!$M:$M,'CMIP5 OI fields'!$D:$D,BF$1,'CMIP5 OI fields'!$A:$A,BF$2)*$P99)/1000</f>
        <v>2.6542079999999997</v>
      </c>
      <c r="BG99" s="248">
        <f>(SUMIFS('CMIP5 OI fields'!$M:$M,'CMIP5 OI fields'!$D:$D,BG$1,'CMIP5 OI fields'!$A:$A,BG$2)*$P99)/1000</f>
        <v>2.0643839999999996</v>
      </c>
      <c r="BH99" s="248">
        <f>(SUMIFS('CMIP5 OI fields'!$M:$M,'CMIP5 OI fields'!$D:$D,BH$1,'CMIP5 OI fields'!$A:$A,BH$2)*$P99)/1000</f>
        <v>12.091392000000003</v>
      </c>
      <c r="BI99" s="248">
        <f>(SUMIFS('CMIP5 OI fields'!$M:$M,'CMIP5 OI fields'!$D:$D,BI$1,'CMIP5 OI fields'!$A:$A,BI$2)*$Q99)/1000</f>
        <v>0</v>
      </c>
      <c r="BJ99" s="246">
        <f t="shared" si="12"/>
        <v>103.65862224000007</v>
      </c>
      <c r="BK99" s="246">
        <f t="shared" si="12"/>
        <v>29.079252</v>
      </c>
      <c r="BL99" s="246">
        <f t="shared" si="12"/>
        <v>25.83834624</v>
      </c>
      <c r="BM99" s="246">
        <f t="shared" si="8"/>
        <v>132.73787424000008</v>
      </c>
      <c r="BN99" s="246">
        <f t="shared" si="9"/>
        <v>158.57622048000007</v>
      </c>
    </row>
    <row r="100" spans="1:66">
      <c r="A100" s="244" t="str">
        <f>'Experiment list - Runs'!A99</f>
        <v>DP</v>
      </c>
      <c r="B100" s="244" t="str">
        <f>'Experiment list - Runs'!B99</f>
        <v>tier1</v>
      </c>
      <c r="C100" s="244" t="str">
        <f>'Experiment list - Runs'!C99</f>
        <v>1.1-E</v>
      </c>
      <c r="D100" s="244">
        <f>'Experiment list - Runs'!D99</f>
        <v>89</v>
      </c>
      <c r="E100" s="245" t="str">
        <f>'Experiment list - Runs'!E99</f>
        <v>Add’l 10 year initialized hindcasts &amp; predictions</v>
      </c>
      <c r="F100" s="245" t="str">
        <f>'Experiment list - Runs'!F99</f>
        <v>decadal-XXXX</v>
      </c>
      <c r="G100" s="244" t="str">
        <f>'Experiment list - Runs'!H99</f>
        <v>CVWG/Tribbia</v>
      </c>
      <c r="H100" s="244" t="str">
        <f>'Experiment list - Runs'!I99</f>
        <v>0.5x1CN</v>
      </c>
      <c r="I100" s="244" t="str">
        <f>'Experiment list - Runs'!J99</f>
        <v>ORNL</v>
      </c>
      <c r="J100" s="244">
        <f>'Experiment list - Runs'!K99</f>
        <v>2000</v>
      </c>
      <c r="K100" s="244">
        <f>'Experiment list - Runs'!L99</f>
        <v>2010</v>
      </c>
      <c r="L100" s="244" t="str">
        <f>'Experiment list - Runs'!M99</f>
        <v>0.5</v>
      </c>
      <c r="M100" s="244">
        <f>'Experiment list - Runs'!N99</f>
        <v>1</v>
      </c>
      <c r="N100" s="246">
        <f>'Experiment list - Runs'!O99</f>
        <v>10</v>
      </c>
      <c r="O100" s="247">
        <f>'Experiment list - Runs'!P99</f>
        <v>98</v>
      </c>
      <c r="P100" s="248">
        <f t="shared" si="10"/>
        <v>10</v>
      </c>
      <c r="Q100" s="248">
        <v>0</v>
      </c>
      <c r="R100" s="248">
        <v>0</v>
      </c>
      <c r="S100" s="248">
        <v>0</v>
      </c>
      <c r="T100" s="248">
        <f t="shared" si="11"/>
        <v>10</v>
      </c>
      <c r="U100" s="248">
        <v>0</v>
      </c>
      <c r="V100" s="248">
        <v>0</v>
      </c>
      <c r="W100" s="248">
        <v>0</v>
      </c>
      <c r="X100" s="248">
        <v>0</v>
      </c>
      <c r="Y100" s="248">
        <v>0</v>
      </c>
      <c r="Z100" s="248">
        <v>0</v>
      </c>
      <c r="AA100" s="248">
        <v>0</v>
      </c>
      <c r="AB100" s="248">
        <v>0</v>
      </c>
      <c r="AC100" s="248">
        <v>0</v>
      </c>
      <c r="AD100" s="248">
        <v>0</v>
      </c>
      <c r="AE100" s="248">
        <f>(SUMIFS('CMIP5 AL fields'!$N:$N,'CMIP5 AL fields'!$D:$D,AE$1,'CMIP5 AL fields'!$A:$A,AE$2)*$P100)/1000</f>
        <v>39.813120480000066</v>
      </c>
      <c r="AF100" s="248">
        <f>(SUMIFS('CMIP5 AL fields'!$N:$N,'CMIP5 AL fields'!$D:$D,AF$1,'CMIP5 AL fields'!$A:$A,AF$2)*$P100)/1000</f>
        <v>0.10616832000000001</v>
      </c>
      <c r="AG100" s="248">
        <f>(SUMIFS('CMIP5 AL fields'!$N:$N,'CMIP5 AL fields'!$D:$D,AG$1,'CMIP5 AL fields'!$A:$A,AG$2)*$P100)/1000</f>
        <v>3.6097228799999974</v>
      </c>
      <c r="AH100" s="248">
        <f>(SUMIFS('CMIP5 AL fields'!$N:$N,'CMIP5 AL fields'!$D:$D,AH$1,'CMIP5 AL fields'!$A:$A,AH$2)*$P100)/1000</f>
        <v>2.6542079999999988</v>
      </c>
      <c r="AI100" s="248">
        <f>(SUMIFS('CMIP5 AL fields'!$N:$N,'CMIP5 AL fields'!$D:$D,AI$1,'CMIP5 AL fields'!$A:$A,AI$2)*$P100)/1000</f>
        <v>1.0616832000000003</v>
      </c>
      <c r="AJ100" s="248">
        <f>(SUMIFS('CMIP5 AL fields'!$N:$N,'CMIP5 AL fields'!$D:$D,AJ$1,'CMIP5 AL fields'!$A:$A,AJ$2)*$P100)/1000</f>
        <v>0.42467328000000004</v>
      </c>
      <c r="AK100" s="248">
        <f>(SUMIFS('CMIP5 AL fields'!$N:$N,'CMIP5 AL fields'!$D:$D,AK$1,'CMIP5 AL fields'!$A:$A,AK$2)*$P100)/1000</f>
        <v>0.74317823999999999</v>
      </c>
      <c r="AL100" s="248">
        <f>(SUMIFS('CMIP5 AL fields'!$N:$N,'CMIP5 AL fields'!$D:$D,AL$1,'CMIP5 AL fields'!$A:$A,AL$2)*$P100)/1000</f>
        <v>0</v>
      </c>
      <c r="AM100" s="248">
        <f>(SUMIFS('CMIP5 AL fields'!$N:$N,'CMIP5 AL fields'!$D:$D,AM$1,'CMIP5 AL fields'!$A:$A,AM$2)*$P100)/1000</f>
        <v>0</v>
      </c>
      <c r="AN100" s="248">
        <f>((SUMIFS('CMIP5 AL fields'!$N:$N,'CMIP5 AL fields'!$D:$D,AN$1&amp;"2d",'CMIP5 AL fields'!$A:$A,AN$2)*$R100)/1000)+((SUMIFS('CMIP5 AL fields'!$N:$N,'CMIP5 AL fields'!$D:$D,AN$1&amp;"3d",'CMIP5 AL fields'!$A:$A,AN$2)*$S100)/1000)</f>
        <v>0</v>
      </c>
      <c r="AO100" s="248">
        <f>((SUMIFS('CMIP5 AL fields'!$N:$N,'CMIP5 AL fields'!$D:$D,AO$1&amp;"2d",'CMIP5 AL fields'!$A:$A,AO$2)*$R100)/1000)+((SUMIFS('CMIP5 AL fields'!$N:$N,'CMIP5 AL fields'!$D:$D,AO$1&amp;"3d",'CMIP5 AL fields'!$A:$A,AO$2)*$S100)/1000)</f>
        <v>0</v>
      </c>
      <c r="AP100" s="248">
        <f>((SUMIFS('CMIP5 AL fields'!$N:$N,'CMIP5 AL fields'!$D:$D,AP$1&amp;"2d",'CMIP5 AL fields'!$A:$A,AP$2)*$R100)/1000)+((SUMIFS('CMIP5 AL fields'!$N:$N,'CMIP5 AL fields'!$D:$D,AP$1&amp;"3d",'CMIP5 AL fields'!$A:$A,AP$2)*$S100)/1000)</f>
        <v>0</v>
      </c>
      <c r="AQ100" s="248">
        <f>((SUMIFS('CMIP5 AL fields'!$N:$N,'CMIP5 AL fields'!$D:$D,AQ$1&amp;"_ALLt",'CMIP5 AL fields'!$A:$A,AQ$2)*$T100)/1000)+((SUMIFS('CMIP5 AL fields'!$N:$N,'CMIP5 AL fields'!$D:$D,AQ$1&amp;"_subt",'CMIP5 AL fields'!$A:$A,AQ$2)*$U100)/1000)</f>
        <v>22.605004800000003</v>
      </c>
      <c r="AR100" s="248">
        <f>((SUMIFS('CMIP5 AL fields'!$N:$N,'CMIP5 AL fields'!$D:$D,AR$1&amp;"2d",'CMIP5 AL fields'!$A:$A,AR$2)*$AA100)/1000)+((SUMIFS('CMIP5 AL fields'!$N:$N,'CMIP5 AL fields'!$D:$D,AR$1&amp;"3d",'CMIP5 AL fields'!$A:$A,AR$2)*$AB100)/1000)</f>
        <v>0</v>
      </c>
      <c r="AS100" s="248">
        <f>(SUMIFS('CMIP5 AL fields'!$N:$N,'CMIP5 AL fields'!$D:$D,AS$1,'CMIP5 AL fields'!$A:$A,AS$2)*$V100)/1000</f>
        <v>0</v>
      </c>
      <c r="AT100" s="248">
        <f>(SUMIFS('CMIP5 AL fields'!$N:$N,'CMIP5 AL fields'!$D:$D,AT$1,'CMIP5 AL fields'!$A:$A,AT$2)*$W100)/1000</f>
        <v>0</v>
      </c>
      <c r="AU100" s="248">
        <f>(SUMIFS('CMIP5 AL fields'!$N:$N,'CMIP5 AL fields'!$D:$D,AU$1,'CMIP5 AL fields'!$A:$A,AU$2)*$X100)/1000</f>
        <v>0</v>
      </c>
      <c r="AV100" s="248">
        <f>(SUMIFS('CMIP5 AL fields'!$N:$N,'CMIP5 AL fields'!$D:$D,AV$1,'CMIP5 AL fields'!$A:$A,AV$2)*AC100)/1000</f>
        <v>0</v>
      </c>
      <c r="AW100" s="248">
        <f>(SUMIFS('CMIP5 AL fields'!$N:$N,'CMIP5 AL fields'!$D:$D,AW$1,'CMIP5 AL fields'!$A:$A,AW$2)*AD100)/1000</f>
        <v>0</v>
      </c>
      <c r="AX100" s="248">
        <f>(SUMIFS('CMIP5 AL fields'!$N:$N,'CMIP5 AL fields'!$D:$D,AX$1,'CMIP5 AL fields'!$A:$A,AX$2)*AD100)/1000</f>
        <v>0</v>
      </c>
      <c r="AY100" s="248">
        <v>0</v>
      </c>
      <c r="AZ100" s="248">
        <f>(SUMIFS('CMIP5 OI fields'!$M:$M,'CMIP5 OI fields'!$D:$D,AZ$1,'CMIP5 OI fields'!$A:$A,AZ$2)*$P100)/1000</f>
        <v>32.617270080000004</v>
      </c>
      <c r="BA100" s="248">
        <f>(SUMIFS('CMIP5 OI fields'!$M:$M,'CMIP5 OI fields'!$D:$D,BA$1,'CMIP5 OI fields'!$A:$A,BA$2)*$P100)/1000</f>
        <v>22.7681352</v>
      </c>
      <c r="BB100" s="248">
        <f>(SUMIFS('CMIP5 OI fields'!$M:$M,'CMIP5 OI fields'!$D:$D,BB$1,'CMIP5 OI fields'!$A:$A,BB$2)*$P100)/1000</f>
        <v>12.885811199999996</v>
      </c>
      <c r="BC100" s="248">
        <f>(SUMIFS('CMIP5 OI fields'!$M:$M,'CMIP5 OI fields'!$D:$D,BC$1,'CMIP5 OI fields'!$A:$A,BC$2)*$P100)/1000</f>
        <v>1.2976127999999998</v>
      </c>
      <c r="BD100" s="248">
        <f>(SUMIFS('CMIP5 OI fields'!$M:$M,'CMIP5 OI fields'!$D:$D,BD$1,'CMIP5 OI fields'!$A:$A,BD$2)*$P100)/1000</f>
        <v>1.0616832000000003</v>
      </c>
      <c r="BE100" s="248">
        <f>(SUMIFS('CMIP5 OI fields'!$M:$M,'CMIP5 OI fields'!$D:$D,BE$1,'CMIP5 OI fields'!$A:$A,BE$2)*$P100)/1000</f>
        <v>0.11796480000000001</v>
      </c>
      <c r="BF100" s="248">
        <f>(SUMIFS('CMIP5 OI fields'!$M:$M,'CMIP5 OI fields'!$D:$D,BF$1,'CMIP5 OI fields'!$A:$A,BF$2)*$P100)/1000</f>
        <v>2.6542079999999997</v>
      </c>
      <c r="BG100" s="248">
        <f>(SUMIFS('CMIP5 OI fields'!$M:$M,'CMIP5 OI fields'!$D:$D,BG$1,'CMIP5 OI fields'!$A:$A,BG$2)*$P100)/1000</f>
        <v>2.0643839999999996</v>
      </c>
      <c r="BH100" s="248">
        <f>(SUMIFS('CMIP5 OI fields'!$M:$M,'CMIP5 OI fields'!$D:$D,BH$1,'CMIP5 OI fields'!$A:$A,BH$2)*$P100)/1000</f>
        <v>12.091392000000003</v>
      </c>
      <c r="BI100" s="248">
        <f>(SUMIFS('CMIP5 OI fields'!$M:$M,'CMIP5 OI fields'!$D:$D,BI$1,'CMIP5 OI fields'!$A:$A,BI$2)*$Q100)/1000</f>
        <v>0</v>
      </c>
      <c r="BJ100" s="246">
        <f t="shared" si="12"/>
        <v>103.65862224000007</v>
      </c>
      <c r="BK100" s="246">
        <f t="shared" si="12"/>
        <v>29.079252</v>
      </c>
      <c r="BL100" s="246">
        <f t="shared" si="12"/>
        <v>25.83834624</v>
      </c>
      <c r="BM100" s="246">
        <f t="shared" si="8"/>
        <v>132.73787424000008</v>
      </c>
      <c r="BN100" s="246">
        <f t="shared" si="9"/>
        <v>158.57622048000007</v>
      </c>
    </row>
    <row r="101" spans="1:66">
      <c r="A101" s="244" t="str">
        <f>'Experiment list - Runs'!A100</f>
        <v>DP</v>
      </c>
      <c r="B101" s="244" t="str">
        <f>'Experiment list - Runs'!B100</f>
        <v>tier1</v>
      </c>
      <c r="C101" s="244" t="str">
        <f>'Experiment list - Runs'!C100</f>
        <v>1.1-E</v>
      </c>
      <c r="D101" s="244">
        <f>'Experiment list - Runs'!D100</f>
        <v>90</v>
      </c>
      <c r="E101" s="245" t="str">
        <f>'Experiment list - Runs'!E100</f>
        <v>Add’l 10 year initialized hindcasts &amp; predictions</v>
      </c>
      <c r="F101" s="245" t="str">
        <f>'Experiment list - Runs'!F100</f>
        <v>decadal-XXXX</v>
      </c>
      <c r="G101" s="244" t="str">
        <f>'Experiment list - Runs'!H100</f>
        <v>CVWG/Tribbia</v>
      </c>
      <c r="H101" s="244" t="str">
        <f>'Experiment list - Runs'!I100</f>
        <v>0.5x1CN</v>
      </c>
      <c r="I101" s="244" t="str">
        <f>'Experiment list - Runs'!J100</f>
        <v>ORNL</v>
      </c>
      <c r="J101" s="244">
        <f>'Experiment list - Runs'!K100</f>
        <v>2000</v>
      </c>
      <c r="K101" s="244">
        <f>'Experiment list - Runs'!L100</f>
        <v>2010</v>
      </c>
      <c r="L101" s="244" t="str">
        <f>'Experiment list - Runs'!M100</f>
        <v>0.5</v>
      </c>
      <c r="M101" s="244">
        <f>'Experiment list - Runs'!N100</f>
        <v>1</v>
      </c>
      <c r="N101" s="246">
        <f>'Experiment list - Runs'!O100</f>
        <v>10</v>
      </c>
      <c r="O101" s="247">
        <f>'Experiment list - Runs'!P100</f>
        <v>99</v>
      </c>
      <c r="P101" s="248">
        <f t="shared" si="10"/>
        <v>10</v>
      </c>
      <c r="Q101" s="248">
        <v>0</v>
      </c>
      <c r="R101" s="248">
        <v>0</v>
      </c>
      <c r="S101" s="248">
        <v>0</v>
      </c>
      <c r="T101" s="248">
        <f t="shared" si="11"/>
        <v>10</v>
      </c>
      <c r="U101" s="248">
        <v>0</v>
      </c>
      <c r="V101" s="248">
        <v>0</v>
      </c>
      <c r="W101" s="248">
        <v>0</v>
      </c>
      <c r="X101" s="248">
        <v>0</v>
      </c>
      <c r="Y101" s="248">
        <v>0</v>
      </c>
      <c r="Z101" s="248">
        <v>0</v>
      </c>
      <c r="AA101" s="248">
        <v>0</v>
      </c>
      <c r="AB101" s="248">
        <v>0</v>
      </c>
      <c r="AC101" s="248">
        <v>0</v>
      </c>
      <c r="AD101" s="248">
        <v>0</v>
      </c>
      <c r="AE101" s="248">
        <f>(SUMIFS('CMIP5 AL fields'!$N:$N,'CMIP5 AL fields'!$D:$D,AE$1,'CMIP5 AL fields'!$A:$A,AE$2)*$P101)/1000</f>
        <v>39.813120480000066</v>
      </c>
      <c r="AF101" s="248">
        <f>(SUMIFS('CMIP5 AL fields'!$N:$N,'CMIP5 AL fields'!$D:$D,AF$1,'CMIP5 AL fields'!$A:$A,AF$2)*$P101)/1000</f>
        <v>0.10616832000000001</v>
      </c>
      <c r="AG101" s="248">
        <f>(SUMIFS('CMIP5 AL fields'!$N:$N,'CMIP5 AL fields'!$D:$D,AG$1,'CMIP5 AL fields'!$A:$A,AG$2)*$P101)/1000</f>
        <v>3.6097228799999974</v>
      </c>
      <c r="AH101" s="248">
        <f>(SUMIFS('CMIP5 AL fields'!$N:$N,'CMIP5 AL fields'!$D:$D,AH$1,'CMIP5 AL fields'!$A:$A,AH$2)*$P101)/1000</f>
        <v>2.6542079999999988</v>
      </c>
      <c r="AI101" s="248">
        <f>(SUMIFS('CMIP5 AL fields'!$N:$N,'CMIP5 AL fields'!$D:$D,AI$1,'CMIP5 AL fields'!$A:$A,AI$2)*$P101)/1000</f>
        <v>1.0616832000000003</v>
      </c>
      <c r="AJ101" s="248">
        <f>(SUMIFS('CMIP5 AL fields'!$N:$N,'CMIP5 AL fields'!$D:$D,AJ$1,'CMIP5 AL fields'!$A:$A,AJ$2)*$P101)/1000</f>
        <v>0.42467328000000004</v>
      </c>
      <c r="AK101" s="248">
        <f>(SUMIFS('CMIP5 AL fields'!$N:$N,'CMIP5 AL fields'!$D:$D,AK$1,'CMIP5 AL fields'!$A:$A,AK$2)*$P101)/1000</f>
        <v>0.74317823999999999</v>
      </c>
      <c r="AL101" s="248">
        <f>(SUMIFS('CMIP5 AL fields'!$N:$N,'CMIP5 AL fields'!$D:$D,AL$1,'CMIP5 AL fields'!$A:$A,AL$2)*$P101)/1000</f>
        <v>0</v>
      </c>
      <c r="AM101" s="248">
        <f>(SUMIFS('CMIP5 AL fields'!$N:$N,'CMIP5 AL fields'!$D:$D,AM$1,'CMIP5 AL fields'!$A:$A,AM$2)*$P101)/1000</f>
        <v>0</v>
      </c>
      <c r="AN101" s="248">
        <f>((SUMIFS('CMIP5 AL fields'!$N:$N,'CMIP5 AL fields'!$D:$D,AN$1&amp;"2d",'CMIP5 AL fields'!$A:$A,AN$2)*$R101)/1000)+((SUMIFS('CMIP5 AL fields'!$N:$N,'CMIP5 AL fields'!$D:$D,AN$1&amp;"3d",'CMIP5 AL fields'!$A:$A,AN$2)*$S101)/1000)</f>
        <v>0</v>
      </c>
      <c r="AO101" s="248">
        <f>((SUMIFS('CMIP5 AL fields'!$N:$N,'CMIP5 AL fields'!$D:$D,AO$1&amp;"2d",'CMIP5 AL fields'!$A:$A,AO$2)*$R101)/1000)+((SUMIFS('CMIP5 AL fields'!$N:$N,'CMIP5 AL fields'!$D:$D,AO$1&amp;"3d",'CMIP5 AL fields'!$A:$A,AO$2)*$S101)/1000)</f>
        <v>0</v>
      </c>
      <c r="AP101" s="248">
        <f>((SUMIFS('CMIP5 AL fields'!$N:$N,'CMIP5 AL fields'!$D:$D,AP$1&amp;"2d",'CMIP5 AL fields'!$A:$A,AP$2)*$R101)/1000)+((SUMIFS('CMIP5 AL fields'!$N:$N,'CMIP5 AL fields'!$D:$D,AP$1&amp;"3d",'CMIP5 AL fields'!$A:$A,AP$2)*$S101)/1000)</f>
        <v>0</v>
      </c>
      <c r="AQ101" s="248">
        <f>((SUMIFS('CMIP5 AL fields'!$N:$N,'CMIP5 AL fields'!$D:$D,AQ$1&amp;"_ALLt",'CMIP5 AL fields'!$A:$A,AQ$2)*$T101)/1000)+((SUMIFS('CMIP5 AL fields'!$N:$N,'CMIP5 AL fields'!$D:$D,AQ$1&amp;"_subt",'CMIP5 AL fields'!$A:$A,AQ$2)*$U101)/1000)</f>
        <v>22.605004800000003</v>
      </c>
      <c r="AR101" s="248">
        <f>((SUMIFS('CMIP5 AL fields'!$N:$N,'CMIP5 AL fields'!$D:$D,AR$1&amp;"2d",'CMIP5 AL fields'!$A:$A,AR$2)*$AA101)/1000)+((SUMIFS('CMIP5 AL fields'!$N:$N,'CMIP5 AL fields'!$D:$D,AR$1&amp;"3d",'CMIP5 AL fields'!$A:$A,AR$2)*$AB101)/1000)</f>
        <v>0</v>
      </c>
      <c r="AS101" s="248">
        <f>(SUMIFS('CMIP5 AL fields'!$N:$N,'CMIP5 AL fields'!$D:$D,AS$1,'CMIP5 AL fields'!$A:$A,AS$2)*$V101)/1000</f>
        <v>0</v>
      </c>
      <c r="AT101" s="248">
        <f>(SUMIFS('CMIP5 AL fields'!$N:$N,'CMIP5 AL fields'!$D:$D,AT$1,'CMIP5 AL fields'!$A:$A,AT$2)*$W101)/1000</f>
        <v>0</v>
      </c>
      <c r="AU101" s="248">
        <f>(SUMIFS('CMIP5 AL fields'!$N:$N,'CMIP5 AL fields'!$D:$D,AU$1,'CMIP5 AL fields'!$A:$A,AU$2)*$X101)/1000</f>
        <v>0</v>
      </c>
      <c r="AV101" s="248">
        <f>(SUMIFS('CMIP5 AL fields'!$N:$N,'CMIP5 AL fields'!$D:$D,AV$1,'CMIP5 AL fields'!$A:$A,AV$2)*AC101)/1000</f>
        <v>0</v>
      </c>
      <c r="AW101" s="248">
        <f>(SUMIFS('CMIP5 AL fields'!$N:$N,'CMIP5 AL fields'!$D:$D,AW$1,'CMIP5 AL fields'!$A:$A,AW$2)*AD101)/1000</f>
        <v>0</v>
      </c>
      <c r="AX101" s="248">
        <f>(SUMIFS('CMIP5 AL fields'!$N:$N,'CMIP5 AL fields'!$D:$D,AX$1,'CMIP5 AL fields'!$A:$A,AX$2)*AD101)/1000</f>
        <v>0</v>
      </c>
      <c r="AY101" s="248">
        <v>0</v>
      </c>
      <c r="AZ101" s="248">
        <f>(SUMIFS('CMIP5 OI fields'!$M:$M,'CMIP5 OI fields'!$D:$D,AZ$1,'CMIP5 OI fields'!$A:$A,AZ$2)*$P101)/1000</f>
        <v>32.617270080000004</v>
      </c>
      <c r="BA101" s="248">
        <f>(SUMIFS('CMIP5 OI fields'!$M:$M,'CMIP5 OI fields'!$D:$D,BA$1,'CMIP5 OI fields'!$A:$A,BA$2)*$P101)/1000</f>
        <v>22.7681352</v>
      </c>
      <c r="BB101" s="248">
        <f>(SUMIFS('CMIP5 OI fields'!$M:$M,'CMIP5 OI fields'!$D:$D,BB$1,'CMIP5 OI fields'!$A:$A,BB$2)*$P101)/1000</f>
        <v>12.885811199999996</v>
      </c>
      <c r="BC101" s="248">
        <f>(SUMIFS('CMIP5 OI fields'!$M:$M,'CMIP5 OI fields'!$D:$D,BC$1,'CMIP5 OI fields'!$A:$A,BC$2)*$P101)/1000</f>
        <v>1.2976127999999998</v>
      </c>
      <c r="BD101" s="248">
        <f>(SUMIFS('CMIP5 OI fields'!$M:$M,'CMIP5 OI fields'!$D:$D,BD$1,'CMIP5 OI fields'!$A:$A,BD$2)*$P101)/1000</f>
        <v>1.0616832000000003</v>
      </c>
      <c r="BE101" s="248">
        <f>(SUMIFS('CMIP5 OI fields'!$M:$M,'CMIP5 OI fields'!$D:$D,BE$1,'CMIP5 OI fields'!$A:$A,BE$2)*$P101)/1000</f>
        <v>0.11796480000000001</v>
      </c>
      <c r="BF101" s="248">
        <f>(SUMIFS('CMIP5 OI fields'!$M:$M,'CMIP5 OI fields'!$D:$D,BF$1,'CMIP5 OI fields'!$A:$A,BF$2)*$P101)/1000</f>
        <v>2.6542079999999997</v>
      </c>
      <c r="BG101" s="248">
        <f>(SUMIFS('CMIP5 OI fields'!$M:$M,'CMIP5 OI fields'!$D:$D,BG$1,'CMIP5 OI fields'!$A:$A,BG$2)*$P101)/1000</f>
        <v>2.0643839999999996</v>
      </c>
      <c r="BH101" s="248">
        <f>(SUMIFS('CMIP5 OI fields'!$M:$M,'CMIP5 OI fields'!$D:$D,BH$1,'CMIP5 OI fields'!$A:$A,BH$2)*$P101)/1000</f>
        <v>12.091392000000003</v>
      </c>
      <c r="BI101" s="248">
        <f>(SUMIFS('CMIP5 OI fields'!$M:$M,'CMIP5 OI fields'!$D:$D,BI$1,'CMIP5 OI fields'!$A:$A,BI$2)*$Q101)/1000</f>
        <v>0</v>
      </c>
      <c r="BJ101" s="246">
        <f t="shared" si="12"/>
        <v>103.65862224000007</v>
      </c>
      <c r="BK101" s="246">
        <f t="shared" si="12"/>
        <v>29.079252</v>
      </c>
      <c r="BL101" s="246">
        <f t="shared" si="12"/>
        <v>25.83834624</v>
      </c>
      <c r="BM101" s="246">
        <f t="shared" si="8"/>
        <v>132.73787424000008</v>
      </c>
      <c r="BN101" s="246">
        <f t="shared" si="9"/>
        <v>158.57622048000007</v>
      </c>
    </row>
    <row r="102" spans="1:66">
      <c r="A102" s="244" t="str">
        <f>'Experiment list - Runs'!A101</f>
        <v>DP</v>
      </c>
      <c r="B102" s="244" t="str">
        <f>'Experiment list - Runs'!B101</f>
        <v>tier1</v>
      </c>
      <c r="C102" s="244" t="str">
        <f>'Experiment list - Runs'!C101</f>
        <v>1.1-E</v>
      </c>
      <c r="D102" s="244">
        <f>'Experiment list - Runs'!D101</f>
        <v>91</v>
      </c>
      <c r="E102" s="245" t="str">
        <f>'Experiment list - Runs'!E101</f>
        <v>Add’l 10 year initialized hindcasts &amp; predictions</v>
      </c>
      <c r="F102" s="245" t="str">
        <f>'Experiment list - Runs'!F101</f>
        <v>decadal-XXXX</v>
      </c>
      <c r="G102" s="244" t="str">
        <f>'Experiment list - Runs'!H101</f>
        <v>CVWG/Tribbia</v>
      </c>
      <c r="H102" s="244" t="str">
        <f>'Experiment list - Runs'!I101</f>
        <v>0.5x1CN</v>
      </c>
      <c r="I102" s="244" t="str">
        <f>'Experiment list - Runs'!J101</f>
        <v>ORNL</v>
      </c>
      <c r="J102" s="244">
        <f>'Experiment list - Runs'!K101</f>
        <v>2000</v>
      </c>
      <c r="K102" s="244">
        <f>'Experiment list - Runs'!L101</f>
        <v>2010</v>
      </c>
      <c r="L102" s="244" t="str">
        <f>'Experiment list - Runs'!M101</f>
        <v>0.5</v>
      </c>
      <c r="M102" s="244">
        <f>'Experiment list - Runs'!N101</f>
        <v>1</v>
      </c>
      <c r="N102" s="246">
        <f>'Experiment list - Runs'!O101</f>
        <v>10</v>
      </c>
      <c r="O102" s="247">
        <f>'Experiment list - Runs'!P101</f>
        <v>100</v>
      </c>
      <c r="P102" s="248">
        <f t="shared" si="10"/>
        <v>10</v>
      </c>
      <c r="Q102" s="248">
        <v>0</v>
      </c>
      <c r="R102" s="248">
        <v>0</v>
      </c>
      <c r="S102" s="248">
        <v>0</v>
      </c>
      <c r="T102" s="248">
        <f t="shared" si="11"/>
        <v>10</v>
      </c>
      <c r="U102" s="248">
        <v>0</v>
      </c>
      <c r="V102" s="248">
        <v>0</v>
      </c>
      <c r="W102" s="248">
        <v>0</v>
      </c>
      <c r="X102" s="248">
        <v>0</v>
      </c>
      <c r="Y102" s="248">
        <v>0</v>
      </c>
      <c r="Z102" s="248">
        <v>0</v>
      </c>
      <c r="AA102" s="248">
        <v>0</v>
      </c>
      <c r="AB102" s="248">
        <v>0</v>
      </c>
      <c r="AC102" s="248">
        <v>0</v>
      </c>
      <c r="AD102" s="248">
        <v>0</v>
      </c>
      <c r="AE102" s="248">
        <f>(SUMIFS('CMIP5 AL fields'!$N:$N,'CMIP5 AL fields'!$D:$D,AE$1,'CMIP5 AL fields'!$A:$A,AE$2)*$P102)/1000</f>
        <v>39.813120480000066</v>
      </c>
      <c r="AF102" s="248">
        <f>(SUMIFS('CMIP5 AL fields'!$N:$N,'CMIP5 AL fields'!$D:$D,AF$1,'CMIP5 AL fields'!$A:$A,AF$2)*$P102)/1000</f>
        <v>0.10616832000000001</v>
      </c>
      <c r="AG102" s="248">
        <f>(SUMIFS('CMIP5 AL fields'!$N:$N,'CMIP5 AL fields'!$D:$D,AG$1,'CMIP5 AL fields'!$A:$A,AG$2)*$P102)/1000</f>
        <v>3.6097228799999974</v>
      </c>
      <c r="AH102" s="248">
        <f>(SUMIFS('CMIP5 AL fields'!$N:$N,'CMIP5 AL fields'!$D:$D,AH$1,'CMIP5 AL fields'!$A:$A,AH$2)*$P102)/1000</f>
        <v>2.6542079999999988</v>
      </c>
      <c r="AI102" s="248">
        <f>(SUMIFS('CMIP5 AL fields'!$N:$N,'CMIP5 AL fields'!$D:$D,AI$1,'CMIP5 AL fields'!$A:$A,AI$2)*$P102)/1000</f>
        <v>1.0616832000000003</v>
      </c>
      <c r="AJ102" s="248">
        <f>(SUMIFS('CMIP5 AL fields'!$N:$N,'CMIP5 AL fields'!$D:$D,AJ$1,'CMIP5 AL fields'!$A:$A,AJ$2)*$P102)/1000</f>
        <v>0.42467328000000004</v>
      </c>
      <c r="AK102" s="248">
        <f>(SUMIFS('CMIP5 AL fields'!$N:$N,'CMIP5 AL fields'!$D:$D,AK$1,'CMIP5 AL fields'!$A:$A,AK$2)*$P102)/1000</f>
        <v>0.74317823999999999</v>
      </c>
      <c r="AL102" s="248">
        <f>(SUMIFS('CMIP5 AL fields'!$N:$N,'CMIP5 AL fields'!$D:$D,AL$1,'CMIP5 AL fields'!$A:$A,AL$2)*$P102)/1000</f>
        <v>0</v>
      </c>
      <c r="AM102" s="248">
        <f>(SUMIFS('CMIP5 AL fields'!$N:$N,'CMIP5 AL fields'!$D:$D,AM$1,'CMIP5 AL fields'!$A:$A,AM$2)*$P102)/1000</f>
        <v>0</v>
      </c>
      <c r="AN102" s="248">
        <f>((SUMIFS('CMIP5 AL fields'!$N:$N,'CMIP5 AL fields'!$D:$D,AN$1&amp;"2d",'CMIP5 AL fields'!$A:$A,AN$2)*$R102)/1000)+((SUMIFS('CMIP5 AL fields'!$N:$N,'CMIP5 AL fields'!$D:$D,AN$1&amp;"3d",'CMIP5 AL fields'!$A:$A,AN$2)*$S102)/1000)</f>
        <v>0</v>
      </c>
      <c r="AO102" s="248">
        <f>((SUMIFS('CMIP5 AL fields'!$N:$N,'CMIP5 AL fields'!$D:$D,AO$1&amp;"2d",'CMIP5 AL fields'!$A:$A,AO$2)*$R102)/1000)+((SUMIFS('CMIP5 AL fields'!$N:$N,'CMIP5 AL fields'!$D:$D,AO$1&amp;"3d",'CMIP5 AL fields'!$A:$A,AO$2)*$S102)/1000)</f>
        <v>0</v>
      </c>
      <c r="AP102" s="248">
        <f>((SUMIFS('CMIP5 AL fields'!$N:$N,'CMIP5 AL fields'!$D:$D,AP$1&amp;"2d",'CMIP5 AL fields'!$A:$A,AP$2)*$R102)/1000)+((SUMIFS('CMIP5 AL fields'!$N:$N,'CMIP5 AL fields'!$D:$D,AP$1&amp;"3d",'CMIP5 AL fields'!$A:$A,AP$2)*$S102)/1000)</f>
        <v>0</v>
      </c>
      <c r="AQ102" s="248">
        <f>((SUMIFS('CMIP5 AL fields'!$N:$N,'CMIP5 AL fields'!$D:$D,AQ$1&amp;"_ALLt",'CMIP5 AL fields'!$A:$A,AQ$2)*$T102)/1000)+((SUMIFS('CMIP5 AL fields'!$N:$N,'CMIP5 AL fields'!$D:$D,AQ$1&amp;"_subt",'CMIP5 AL fields'!$A:$A,AQ$2)*$U102)/1000)</f>
        <v>22.605004800000003</v>
      </c>
      <c r="AR102" s="248">
        <f>((SUMIFS('CMIP5 AL fields'!$N:$N,'CMIP5 AL fields'!$D:$D,AR$1&amp;"2d",'CMIP5 AL fields'!$A:$A,AR$2)*$AA102)/1000)+((SUMIFS('CMIP5 AL fields'!$N:$N,'CMIP5 AL fields'!$D:$D,AR$1&amp;"3d",'CMIP5 AL fields'!$A:$A,AR$2)*$AB102)/1000)</f>
        <v>0</v>
      </c>
      <c r="AS102" s="248">
        <f>(SUMIFS('CMIP5 AL fields'!$N:$N,'CMIP5 AL fields'!$D:$D,AS$1,'CMIP5 AL fields'!$A:$A,AS$2)*$V102)/1000</f>
        <v>0</v>
      </c>
      <c r="AT102" s="248">
        <f>(SUMIFS('CMIP5 AL fields'!$N:$N,'CMIP5 AL fields'!$D:$D,AT$1,'CMIP5 AL fields'!$A:$A,AT$2)*$W102)/1000</f>
        <v>0</v>
      </c>
      <c r="AU102" s="248">
        <f>(SUMIFS('CMIP5 AL fields'!$N:$N,'CMIP5 AL fields'!$D:$D,AU$1,'CMIP5 AL fields'!$A:$A,AU$2)*$X102)/1000</f>
        <v>0</v>
      </c>
      <c r="AV102" s="248">
        <f>(SUMIFS('CMIP5 AL fields'!$N:$N,'CMIP5 AL fields'!$D:$D,AV$1,'CMIP5 AL fields'!$A:$A,AV$2)*AC102)/1000</f>
        <v>0</v>
      </c>
      <c r="AW102" s="248">
        <f>(SUMIFS('CMIP5 AL fields'!$N:$N,'CMIP5 AL fields'!$D:$D,AW$1,'CMIP5 AL fields'!$A:$A,AW$2)*AD102)/1000</f>
        <v>0</v>
      </c>
      <c r="AX102" s="248">
        <f>(SUMIFS('CMIP5 AL fields'!$N:$N,'CMIP5 AL fields'!$D:$D,AX$1,'CMIP5 AL fields'!$A:$A,AX$2)*AD102)/1000</f>
        <v>0</v>
      </c>
      <c r="AY102" s="248">
        <v>0</v>
      </c>
      <c r="AZ102" s="248">
        <f>(SUMIFS('CMIP5 OI fields'!$M:$M,'CMIP5 OI fields'!$D:$D,AZ$1,'CMIP5 OI fields'!$A:$A,AZ$2)*$P102)/1000</f>
        <v>32.617270080000004</v>
      </c>
      <c r="BA102" s="248">
        <f>(SUMIFS('CMIP5 OI fields'!$M:$M,'CMIP5 OI fields'!$D:$D,BA$1,'CMIP5 OI fields'!$A:$A,BA$2)*$P102)/1000</f>
        <v>22.7681352</v>
      </c>
      <c r="BB102" s="248">
        <f>(SUMIFS('CMIP5 OI fields'!$M:$M,'CMIP5 OI fields'!$D:$D,BB$1,'CMIP5 OI fields'!$A:$A,BB$2)*$P102)/1000</f>
        <v>12.885811199999996</v>
      </c>
      <c r="BC102" s="248">
        <f>(SUMIFS('CMIP5 OI fields'!$M:$M,'CMIP5 OI fields'!$D:$D,BC$1,'CMIP5 OI fields'!$A:$A,BC$2)*$P102)/1000</f>
        <v>1.2976127999999998</v>
      </c>
      <c r="BD102" s="248">
        <f>(SUMIFS('CMIP5 OI fields'!$M:$M,'CMIP5 OI fields'!$D:$D,BD$1,'CMIP5 OI fields'!$A:$A,BD$2)*$P102)/1000</f>
        <v>1.0616832000000003</v>
      </c>
      <c r="BE102" s="248">
        <f>(SUMIFS('CMIP5 OI fields'!$M:$M,'CMIP5 OI fields'!$D:$D,BE$1,'CMIP5 OI fields'!$A:$A,BE$2)*$P102)/1000</f>
        <v>0.11796480000000001</v>
      </c>
      <c r="BF102" s="248">
        <f>(SUMIFS('CMIP5 OI fields'!$M:$M,'CMIP5 OI fields'!$D:$D,BF$1,'CMIP5 OI fields'!$A:$A,BF$2)*$P102)/1000</f>
        <v>2.6542079999999997</v>
      </c>
      <c r="BG102" s="248">
        <f>(SUMIFS('CMIP5 OI fields'!$M:$M,'CMIP5 OI fields'!$D:$D,BG$1,'CMIP5 OI fields'!$A:$A,BG$2)*$P102)/1000</f>
        <v>2.0643839999999996</v>
      </c>
      <c r="BH102" s="248">
        <f>(SUMIFS('CMIP5 OI fields'!$M:$M,'CMIP5 OI fields'!$D:$D,BH$1,'CMIP5 OI fields'!$A:$A,BH$2)*$P102)/1000</f>
        <v>12.091392000000003</v>
      </c>
      <c r="BI102" s="248">
        <f>(SUMIFS('CMIP5 OI fields'!$M:$M,'CMIP5 OI fields'!$D:$D,BI$1,'CMIP5 OI fields'!$A:$A,BI$2)*$Q102)/1000</f>
        <v>0</v>
      </c>
      <c r="BJ102" s="246">
        <f t="shared" si="12"/>
        <v>103.65862224000007</v>
      </c>
      <c r="BK102" s="246">
        <f t="shared" si="12"/>
        <v>29.079252</v>
      </c>
      <c r="BL102" s="246">
        <f t="shared" si="12"/>
        <v>25.83834624</v>
      </c>
      <c r="BM102" s="246">
        <f t="shared" si="8"/>
        <v>132.73787424000008</v>
      </c>
      <c r="BN102" s="246">
        <f t="shared" si="9"/>
        <v>158.57622048000007</v>
      </c>
    </row>
    <row r="103" spans="1:66">
      <c r="A103" s="244" t="str">
        <f>'Experiment list - Runs'!A102</f>
        <v>DP</v>
      </c>
      <c r="B103" s="244" t="str">
        <f>'Experiment list - Runs'!B102</f>
        <v>tier1</v>
      </c>
      <c r="C103" s="244" t="str">
        <f>'Experiment list - Runs'!C102</f>
        <v>1.1-E</v>
      </c>
      <c r="D103" s="244">
        <f>'Experiment list - Runs'!D102</f>
        <v>92</v>
      </c>
      <c r="E103" s="245" t="str">
        <f>'Experiment list - Runs'!E102</f>
        <v>Add’l 10 year initialized hindcasts &amp; predictions</v>
      </c>
      <c r="F103" s="245" t="str">
        <f>'Experiment list - Runs'!F102</f>
        <v>decadal-XXXX</v>
      </c>
      <c r="G103" s="244" t="str">
        <f>'Experiment list - Runs'!H102</f>
        <v>CVWG/Tribbia</v>
      </c>
      <c r="H103" s="244" t="str">
        <f>'Experiment list - Runs'!I102</f>
        <v>0.5x1CN</v>
      </c>
      <c r="I103" s="244" t="str">
        <f>'Experiment list - Runs'!J102</f>
        <v>ORNL</v>
      </c>
      <c r="J103" s="244">
        <f>'Experiment list - Runs'!K102</f>
        <v>2000</v>
      </c>
      <c r="K103" s="244">
        <f>'Experiment list - Runs'!L102</f>
        <v>2010</v>
      </c>
      <c r="L103" s="244" t="str">
        <f>'Experiment list - Runs'!M102</f>
        <v>0.5</v>
      </c>
      <c r="M103" s="244">
        <f>'Experiment list - Runs'!N102</f>
        <v>1</v>
      </c>
      <c r="N103" s="246">
        <f>'Experiment list - Runs'!O102</f>
        <v>10</v>
      </c>
      <c r="O103" s="247">
        <f>'Experiment list - Runs'!P102</f>
        <v>101</v>
      </c>
      <c r="P103" s="248">
        <f t="shared" si="10"/>
        <v>10</v>
      </c>
      <c r="Q103" s="248">
        <v>0</v>
      </c>
      <c r="R103" s="248">
        <v>0</v>
      </c>
      <c r="S103" s="248">
        <v>0</v>
      </c>
      <c r="T103" s="248">
        <f t="shared" si="11"/>
        <v>10</v>
      </c>
      <c r="U103" s="248">
        <v>0</v>
      </c>
      <c r="V103" s="248">
        <v>0</v>
      </c>
      <c r="W103" s="248">
        <v>0</v>
      </c>
      <c r="X103" s="248">
        <v>0</v>
      </c>
      <c r="Y103" s="248">
        <v>0</v>
      </c>
      <c r="Z103" s="248">
        <v>0</v>
      </c>
      <c r="AA103" s="248">
        <v>0</v>
      </c>
      <c r="AB103" s="248">
        <v>0</v>
      </c>
      <c r="AC103" s="248">
        <v>0</v>
      </c>
      <c r="AD103" s="248">
        <v>0</v>
      </c>
      <c r="AE103" s="248">
        <f>(SUMIFS('CMIP5 AL fields'!$N:$N,'CMIP5 AL fields'!$D:$D,AE$1,'CMIP5 AL fields'!$A:$A,AE$2)*$P103)/1000</f>
        <v>39.813120480000066</v>
      </c>
      <c r="AF103" s="248">
        <f>(SUMIFS('CMIP5 AL fields'!$N:$N,'CMIP5 AL fields'!$D:$D,AF$1,'CMIP5 AL fields'!$A:$A,AF$2)*$P103)/1000</f>
        <v>0.10616832000000001</v>
      </c>
      <c r="AG103" s="248">
        <f>(SUMIFS('CMIP5 AL fields'!$N:$N,'CMIP5 AL fields'!$D:$D,AG$1,'CMIP5 AL fields'!$A:$A,AG$2)*$P103)/1000</f>
        <v>3.6097228799999974</v>
      </c>
      <c r="AH103" s="248">
        <f>(SUMIFS('CMIP5 AL fields'!$N:$N,'CMIP5 AL fields'!$D:$D,AH$1,'CMIP5 AL fields'!$A:$A,AH$2)*$P103)/1000</f>
        <v>2.6542079999999988</v>
      </c>
      <c r="AI103" s="248">
        <f>(SUMIFS('CMIP5 AL fields'!$N:$N,'CMIP5 AL fields'!$D:$D,AI$1,'CMIP5 AL fields'!$A:$A,AI$2)*$P103)/1000</f>
        <v>1.0616832000000003</v>
      </c>
      <c r="AJ103" s="248">
        <f>(SUMIFS('CMIP5 AL fields'!$N:$N,'CMIP5 AL fields'!$D:$D,AJ$1,'CMIP5 AL fields'!$A:$A,AJ$2)*$P103)/1000</f>
        <v>0.42467328000000004</v>
      </c>
      <c r="AK103" s="248">
        <f>(SUMIFS('CMIP5 AL fields'!$N:$N,'CMIP5 AL fields'!$D:$D,AK$1,'CMIP5 AL fields'!$A:$A,AK$2)*$P103)/1000</f>
        <v>0.74317823999999999</v>
      </c>
      <c r="AL103" s="248">
        <f>(SUMIFS('CMIP5 AL fields'!$N:$N,'CMIP5 AL fields'!$D:$D,AL$1,'CMIP5 AL fields'!$A:$A,AL$2)*$P103)/1000</f>
        <v>0</v>
      </c>
      <c r="AM103" s="248">
        <f>(SUMIFS('CMIP5 AL fields'!$N:$N,'CMIP5 AL fields'!$D:$D,AM$1,'CMIP5 AL fields'!$A:$A,AM$2)*$P103)/1000</f>
        <v>0</v>
      </c>
      <c r="AN103" s="248">
        <f>((SUMIFS('CMIP5 AL fields'!$N:$N,'CMIP5 AL fields'!$D:$D,AN$1&amp;"2d",'CMIP5 AL fields'!$A:$A,AN$2)*$R103)/1000)+((SUMIFS('CMIP5 AL fields'!$N:$N,'CMIP5 AL fields'!$D:$D,AN$1&amp;"3d",'CMIP5 AL fields'!$A:$A,AN$2)*$S103)/1000)</f>
        <v>0</v>
      </c>
      <c r="AO103" s="248">
        <f>((SUMIFS('CMIP5 AL fields'!$N:$N,'CMIP5 AL fields'!$D:$D,AO$1&amp;"2d",'CMIP5 AL fields'!$A:$A,AO$2)*$R103)/1000)+((SUMIFS('CMIP5 AL fields'!$N:$N,'CMIP5 AL fields'!$D:$D,AO$1&amp;"3d",'CMIP5 AL fields'!$A:$A,AO$2)*$S103)/1000)</f>
        <v>0</v>
      </c>
      <c r="AP103" s="248">
        <f>((SUMIFS('CMIP5 AL fields'!$N:$N,'CMIP5 AL fields'!$D:$D,AP$1&amp;"2d",'CMIP5 AL fields'!$A:$A,AP$2)*$R103)/1000)+((SUMIFS('CMIP5 AL fields'!$N:$N,'CMIP5 AL fields'!$D:$D,AP$1&amp;"3d",'CMIP5 AL fields'!$A:$A,AP$2)*$S103)/1000)</f>
        <v>0</v>
      </c>
      <c r="AQ103" s="248">
        <f>((SUMIFS('CMIP5 AL fields'!$N:$N,'CMIP5 AL fields'!$D:$D,AQ$1&amp;"_ALLt",'CMIP5 AL fields'!$A:$A,AQ$2)*$T103)/1000)+((SUMIFS('CMIP5 AL fields'!$N:$N,'CMIP5 AL fields'!$D:$D,AQ$1&amp;"_subt",'CMIP5 AL fields'!$A:$A,AQ$2)*$U103)/1000)</f>
        <v>22.605004800000003</v>
      </c>
      <c r="AR103" s="248">
        <f>((SUMIFS('CMIP5 AL fields'!$N:$N,'CMIP5 AL fields'!$D:$D,AR$1&amp;"2d",'CMIP5 AL fields'!$A:$A,AR$2)*$AA103)/1000)+((SUMIFS('CMIP5 AL fields'!$N:$N,'CMIP5 AL fields'!$D:$D,AR$1&amp;"3d",'CMIP5 AL fields'!$A:$A,AR$2)*$AB103)/1000)</f>
        <v>0</v>
      </c>
      <c r="AS103" s="248">
        <f>(SUMIFS('CMIP5 AL fields'!$N:$N,'CMIP5 AL fields'!$D:$D,AS$1,'CMIP5 AL fields'!$A:$A,AS$2)*$V103)/1000</f>
        <v>0</v>
      </c>
      <c r="AT103" s="248">
        <f>(SUMIFS('CMIP5 AL fields'!$N:$N,'CMIP5 AL fields'!$D:$D,AT$1,'CMIP5 AL fields'!$A:$A,AT$2)*$W103)/1000</f>
        <v>0</v>
      </c>
      <c r="AU103" s="248">
        <f>(SUMIFS('CMIP5 AL fields'!$N:$N,'CMIP5 AL fields'!$D:$D,AU$1,'CMIP5 AL fields'!$A:$A,AU$2)*$X103)/1000</f>
        <v>0</v>
      </c>
      <c r="AV103" s="248">
        <f>(SUMIFS('CMIP5 AL fields'!$N:$N,'CMIP5 AL fields'!$D:$D,AV$1,'CMIP5 AL fields'!$A:$A,AV$2)*AC103)/1000</f>
        <v>0</v>
      </c>
      <c r="AW103" s="248">
        <f>(SUMIFS('CMIP5 AL fields'!$N:$N,'CMIP5 AL fields'!$D:$D,AW$1,'CMIP5 AL fields'!$A:$A,AW$2)*AD103)/1000</f>
        <v>0</v>
      </c>
      <c r="AX103" s="248">
        <f>(SUMIFS('CMIP5 AL fields'!$N:$N,'CMIP5 AL fields'!$D:$D,AX$1,'CMIP5 AL fields'!$A:$A,AX$2)*AD103)/1000</f>
        <v>0</v>
      </c>
      <c r="AY103" s="248">
        <v>0</v>
      </c>
      <c r="AZ103" s="248">
        <f>(SUMIFS('CMIP5 OI fields'!$M:$M,'CMIP5 OI fields'!$D:$D,AZ$1,'CMIP5 OI fields'!$A:$A,AZ$2)*$P103)/1000</f>
        <v>32.617270080000004</v>
      </c>
      <c r="BA103" s="248">
        <f>(SUMIFS('CMIP5 OI fields'!$M:$M,'CMIP5 OI fields'!$D:$D,BA$1,'CMIP5 OI fields'!$A:$A,BA$2)*$P103)/1000</f>
        <v>22.7681352</v>
      </c>
      <c r="BB103" s="248">
        <f>(SUMIFS('CMIP5 OI fields'!$M:$M,'CMIP5 OI fields'!$D:$D,BB$1,'CMIP5 OI fields'!$A:$A,BB$2)*$P103)/1000</f>
        <v>12.885811199999996</v>
      </c>
      <c r="BC103" s="248">
        <f>(SUMIFS('CMIP5 OI fields'!$M:$M,'CMIP5 OI fields'!$D:$D,BC$1,'CMIP5 OI fields'!$A:$A,BC$2)*$P103)/1000</f>
        <v>1.2976127999999998</v>
      </c>
      <c r="BD103" s="248">
        <f>(SUMIFS('CMIP5 OI fields'!$M:$M,'CMIP5 OI fields'!$D:$D,BD$1,'CMIP5 OI fields'!$A:$A,BD$2)*$P103)/1000</f>
        <v>1.0616832000000003</v>
      </c>
      <c r="BE103" s="248">
        <f>(SUMIFS('CMIP5 OI fields'!$M:$M,'CMIP5 OI fields'!$D:$D,BE$1,'CMIP5 OI fields'!$A:$A,BE$2)*$P103)/1000</f>
        <v>0.11796480000000001</v>
      </c>
      <c r="BF103" s="248">
        <f>(SUMIFS('CMIP5 OI fields'!$M:$M,'CMIP5 OI fields'!$D:$D,BF$1,'CMIP5 OI fields'!$A:$A,BF$2)*$P103)/1000</f>
        <v>2.6542079999999997</v>
      </c>
      <c r="BG103" s="248">
        <f>(SUMIFS('CMIP5 OI fields'!$M:$M,'CMIP5 OI fields'!$D:$D,BG$1,'CMIP5 OI fields'!$A:$A,BG$2)*$P103)/1000</f>
        <v>2.0643839999999996</v>
      </c>
      <c r="BH103" s="248">
        <f>(SUMIFS('CMIP5 OI fields'!$M:$M,'CMIP5 OI fields'!$D:$D,BH$1,'CMIP5 OI fields'!$A:$A,BH$2)*$P103)/1000</f>
        <v>12.091392000000003</v>
      </c>
      <c r="BI103" s="248">
        <f>(SUMIFS('CMIP5 OI fields'!$M:$M,'CMIP5 OI fields'!$D:$D,BI$1,'CMIP5 OI fields'!$A:$A,BI$2)*$Q103)/1000</f>
        <v>0</v>
      </c>
      <c r="BJ103" s="246">
        <f t="shared" ref="BJ103:BL122" si="13">SUMIF($AE$2:$BI$2,BJ$2,$AE103:$BI103)</f>
        <v>103.65862224000007</v>
      </c>
      <c r="BK103" s="246">
        <f t="shared" si="13"/>
        <v>29.079252</v>
      </c>
      <c r="BL103" s="246">
        <f t="shared" si="13"/>
        <v>25.83834624</v>
      </c>
      <c r="BM103" s="246">
        <f t="shared" si="8"/>
        <v>132.73787424000008</v>
      </c>
      <c r="BN103" s="246">
        <f t="shared" si="9"/>
        <v>158.57622048000007</v>
      </c>
    </row>
    <row r="104" spans="1:66">
      <c r="A104" s="244" t="str">
        <f>'Experiment list - Runs'!A103</f>
        <v>DP</v>
      </c>
      <c r="B104" s="244" t="str">
        <f>'Experiment list - Runs'!B103</f>
        <v>tier1</v>
      </c>
      <c r="C104" s="244" t="str">
        <f>'Experiment list - Runs'!C103</f>
        <v>1.1-E</v>
      </c>
      <c r="D104" s="244">
        <f>'Experiment list - Runs'!D103</f>
        <v>93</v>
      </c>
      <c r="E104" s="245" t="str">
        <f>'Experiment list - Runs'!E103</f>
        <v>Add’l 10 year initialized hindcasts &amp; predictions</v>
      </c>
      <c r="F104" s="245" t="str">
        <f>'Experiment list - Runs'!F103</f>
        <v>decadal-XXXX</v>
      </c>
      <c r="G104" s="244" t="str">
        <f>'Experiment list - Runs'!H103</f>
        <v>CVWG/Tribbia</v>
      </c>
      <c r="H104" s="244" t="str">
        <f>'Experiment list - Runs'!I103</f>
        <v>0.5x1CN</v>
      </c>
      <c r="I104" s="244" t="str">
        <f>'Experiment list - Runs'!J103</f>
        <v>ORNL</v>
      </c>
      <c r="J104" s="244">
        <f>'Experiment list - Runs'!K103</f>
        <v>2000</v>
      </c>
      <c r="K104" s="244">
        <f>'Experiment list - Runs'!L103</f>
        <v>2010</v>
      </c>
      <c r="L104" s="244" t="str">
        <f>'Experiment list - Runs'!M103</f>
        <v>0.5</v>
      </c>
      <c r="M104" s="244">
        <f>'Experiment list - Runs'!N103</f>
        <v>1</v>
      </c>
      <c r="N104" s="246">
        <f>'Experiment list - Runs'!O103</f>
        <v>10</v>
      </c>
      <c r="O104" s="247">
        <f>'Experiment list - Runs'!P103</f>
        <v>102</v>
      </c>
      <c r="P104" s="248">
        <f t="shared" si="10"/>
        <v>10</v>
      </c>
      <c r="Q104" s="248">
        <v>0</v>
      </c>
      <c r="R104" s="248">
        <v>0</v>
      </c>
      <c r="S104" s="248">
        <v>0</v>
      </c>
      <c r="T104" s="248">
        <f t="shared" si="11"/>
        <v>10</v>
      </c>
      <c r="U104" s="248">
        <v>0</v>
      </c>
      <c r="V104" s="248">
        <v>0</v>
      </c>
      <c r="W104" s="248">
        <v>0</v>
      </c>
      <c r="X104" s="248">
        <v>0</v>
      </c>
      <c r="Y104" s="248">
        <v>0</v>
      </c>
      <c r="Z104" s="248">
        <v>0</v>
      </c>
      <c r="AA104" s="248">
        <v>0</v>
      </c>
      <c r="AB104" s="248">
        <v>0</v>
      </c>
      <c r="AC104" s="248">
        <v>0</v>
      </c>
      <c r="AD104" s="248">
        <v>0</v>
      </c>
      <c r="AE104" s="248">
        <f>(SUMIFS('CMIP5 AL fields'!$N:$N,'CMIP5 AL fields'!$D:$D,AE$1,'CMIP5 AL fields'!$A:$A,AE$2)*$P104)/1000</f>
        <v>39.813120480000066</v>
      </c>
      <c r="AF104" s="248">
        <f>(SUMIFS('CMIP5 AL fields'!$N:$N,'CMIP5 AL fields'!$D:$D,AF$1,'CMIP5 AL fields'!$A:$A,AF$2)*$P104)/1000</f>
        <v>0.10616832000000001</v>
      </c>
      <c r="AG104" s="248">
        <f>(SUMIFS('CMIP5 AL fields'!$N:$N,'CMIP5 AL fields'!$D:$D,AG$1,'CMIP5 AL fields'!$A:$A,AG$2)*$P104)/1000</f>
        <v>3.6097228799999974</v>
      </c>
      <c r="AH104" s="248">
        <f>(SUMIFS('CMIP5 AL fields'!$N:$N,'CMIP5 AL fields'!$D:$D,AH$1,'CMIP5 AL fields'!$A:$A,AH$2)*$P104)/1000</f>
        <v>2.6542079999999988</v>
      </c>
      <c r="AI104" s="248">
        <f>(SUMIFS('CMIP5 AL fields'!$N:$N,'CMIP5 AL fields'!$D:$D,AI$1,'CMIP5 AL fields'!$A:$A,AI$2)*$P104)/1000</f>
        <v>1.0616832000000003</v>
      </c>
      <c r="AJ104" s="248">
        <f>(SUMIFS('CMIP5 AL fields'!$N:$N,'CMIP5 AL fields'!$D:$D,AJ$1,'CMIP5 AL fields'!$A:$A,AJ$2)*$P104)/1000</f>
        <v>0.42467328000000004</v>
      </c>
      <c r="AK104" s="248">
        <f>(SUMIFS('CMIP5 AL fields'!$N:$N,'CMIP5 AL fields'!$D:$D,AK$1,'CMIP5 AL fields'!$A:$A,AK$2)*$P104)/1000</f>
        <v>0.74317823999999999</v>
      </c>
      <c r="AL104" s="248">
        <f>(SUMIFS('CMIP5 AL fields'!$N:$N,'CMIP5 AL fields'!$D:$D,AL$1,'CMIP5 AL fields'!$A:$A,AL$2)*$P104)/1000</f>
        <v>0</v>
      </c>
      <c r="AM104" s="248">
        <f>(SUMIFS('CMIP5 AL fields'!$N:$N,'CMIP5 AL fields'!$D:$D,AM$1,'CMIP5 AL fields'!$A:$A,AM$2)*$P104)/1000</f>
        <v>0</v>
      </c>
      <c r="AN104" s="248">
        <f>((SUMIFS('CMIP5 AL fields'!$N:$N,'CMIP5 AL fields'!$D:$D,AN$1&amp;"2d",'CMIP5 AL fields'!$A:$A,AN$2)*$R104)/1000)+((SUMIFS('CMIP5 AL fields'!$N:$N,'CMIP5 AL fields'!$D:$D,AN$1&amp;"3d",'CMIP5 AL fields'!$A:$A,AN$2)*$S104)/1000)</f>
        <v>0</v>
      </c>
      <c r="AO104" s="248">
        <f>((SUMIFS('CMIP5 AL fields'!$N:$N,'CMIP5 AL fields'!$D:$D,AO$1&amp;"2d",'CMIP5 AL fields'!$A:$A,AO$2)*$R104)/1000)+((SUMIFS('CMIP5 AL fields'!$N:$N,'CMIP5 AL fields'!$D:$D,AO$1&amp;"3d",'CMIP5 AL fields'!$A:$A,AO$2)*$S104)/1000)</f>
        <v>0</v>
      </c>
      <c r="AP104" s="248">
        <f>((SUMIFS('CMIP5 AL fields'!$N:$N,'CMIP5 AL fields'!$D:$D,AP$1&amp;"2d",'CMIP5 AL fields'!$A:$A,AP$2)*$R104)/1000)+((SUMIFS('CMIP5 AL fields'!$N:$N,'CMIP5 AL fields'!$D:$D,AP$1&amp;"3d",'CMIP5 AL fields'!$A:$A,AP$2)*$S104)/1000)</f>
        <v>0</v>
      </c>
      <c r="AQ104" s="248">
        <f>((SUMIFS('CMIP5 AL fields'!$N:$N,'CMIP5 AL fields'!$D:$D,AQ$1&amp;"_ALLt",'CMIP5 AL fields'!$A:$A,AQ$2)*$T104)/1000)+((SUMIFS('CMIP5 AL fields'!$N:$N,'CMIP5 AL fields'!$D:$D,AQ$1&amp;"_subt",'CMIP5 AL fields'!$A:$A,AQ$2)*$U104)/1000)</f>
        <v>22.605004800000003</v>
      </c>
      <c r="AR104" s="248">
        <f>((SUMIFS('CMIP5 AL fields'!$N:$N,'CMIP5 AL fields'!$D:$D,AR$1&amp;"2d",'CMIP5 AL fields'!$A:$A,AR$2)*$AA104)/1000)+((SUMIFS('CMIP5 AL fields'!$N:$N,'CMIP5 AL fields'!$D:$D,AR$1&amp;"3d",'CMIP5 AL fields'!$A:$A,AR$2)*$AB104)/1000)</f>
        <v>0</v>
      </c>
      <c r="AS104" s="248">
        <f>(SUMIFS('CMIP5 AL fields'!$N:$N,'CMIP5 AL fields'!$D:$D,AS$1,'CMIP5 AL fields'!$A:$A,AS$2)*$V104)/1000</f>
        <v>0</v>
      </c>
      <c r="AT104" s="248">
        <f>(SUMIFS('CMIP5 AL fields'!$N:$N,'CMIP5 AL fields'!$D:$D,AT$1,'CMIP5 AL fields'!$A:$A,AT$2)*$W104)/1000</f>
        <v>0</v>
      </c>
      <c r="AU104" s="248">
        <f>(SUMIFS('CMIP5 AL fields'!$N:$N,'CMIP5 AL fields'!$D:$D,AU$1,'CMIP5 AL fields'!$A:$A,AU$2)*$X104)/1000</f>
        <v>0</v>
      </c>
      <c r="AV104" s="248">
        <f>(SUMIFS('CMIP5 AL fields'!$N:$N,'CMIP5 AL fields'!$D:$D,AV$1,'CMIP5 AL fields'!$A:$A,AV$2)*AC104)/1000</f>
        <v>0</v>
      </c>
      <c r="AW104" s="248">
        <f>(SUMIFS('CMIP5 AL fields'!$N:$N,'CMIP5 AL fields'!$D:$D,AW$1,'CMIP5 AL fields'!$A:$A,AW$2)*AD104)/1000</f>
        <v>0</v>
      </c>
      <c r="AX104" s="248">
        <f>(SUMIFS('CMIP5 AL fields'!$N:$N,'CMIP5 AL fields'!$D:$D,AX$1,'CMIP5 AL fields'!$A:$A,AX$2)*AD104)/1000</f>
        <v>0</v>
      </c>
      <c r="AY104" s="248">
        <v>0</v>
      </c>
      <c r="AZ104" s="248">
        <f>(SUMIFS('CMIP5 OI fields'!$M:$M,'CMIP5 OI fields'!$D:$D,AZ$1,'CMIP5 OI fields'!$A:$A,AZ$2)*$P104)/1000</f>
        <v>32.617270080000004</v>
      </c>
      <c r="BA104" s="248">
        <f>(SUMIFS('CMIP5 OI fields'!$M:$M,'CMIP5 OI fields'!$D:$D,BA$1,'CMIP5 OI fields'!$A:$A,BA$2)*$P104)/1000</f>
        <v>22.7681352</v>
      </c>
      <c r="BB104" s="248">
        <f>(SUMIFS('CMIP5 OI fields'!$M:$M,'CMIP5 OI fields'!$D:$D,BB$1,'CMIP5 OI fields'!$A:$A,BB$2)*$P104)/1000</f>
        <v>12.885811199999996</v>
      </c>
      <c r="BC104" s="248">
        <f>(SUMIFS('CMIP5 OI fields'!$M:$M,'CMIP5 OI fields'!$D:$D,BC$1,'CMIP5 OI fields'!$A:$A,BC$2)*$P104)/1000</f>
        <v>1.2976127999999998</v>
      </c>
      <c r="BD104" s="248">
        <f>(SUMIFS('CMIP5 OI fields'!$M:$M,'CMIP5 OI fields'!$D:$D,BD$1,'CMIP5 OI fields'!$A:$A,BD$2)*$P104)/1000</f>
        <v>1.0616832000000003</v>
      </c>
      <c r="BE104" s="248">
        <f>(SUMIFS('CMIP5 OI fields'!$M:$M,'CMIP5 OI fields'!$D:$D,BE$1,'CMIP5 OI fields'!$A:$A,BE$2)*$P104)/1000</f>
        <v>0.11796480000000001</v>
      </c>
      <c r="BF104" s="248">
        <f>(SUMIFS('CMIP5 OI fields'!$M:$M,'CMIP5 OI fields'!$D:$D,BF$1,'CMIP5 OI fields'!$A:$A,BF$2)*$P104)/1000</f>
        <v>2.6542079999999997</v>
      </c>
      <c r="BG104" s="248">
        <f>(SUMIFS('CMIP5 OI fields'!$M:$M,'CMIP5 OI fields'!$D:$D,BG$1,'CMIP5 OI fields'!$A:$A,BG$2)*$P104)/1000</f>
        <v>2.0643839999999996</v>
      </c>
      <c r="BH104" s="248">
        <f>(SUMIFS('CMIP5 OI fields'!$M:$M,'CMIP5 OI fields'!$D:$D,BH$1,'CMIP5 OI fields'!$A:$A,BH$2)*$P104)/1000</f>
        <v>12.091392000000003</v>
      </c>
      <c r="BI104" s="248">
        <f>(SUMIFS('CMIP5 OI fields'!$M:$M,'CMIP5 OI fields'!$D:$D,BI$1,'CMIP5 OI fields'!$A:$A,BI$2)*$Q104)/1000</f>
        <v>0</v>
      </c>
      <c r="BJ104" s="246">
        <f t="shared" si="13"/>
        <v>103.65862224000007</v>
      </c>
      <c r="BK104" s="246">
        <f t="shared" si="13"/>
        <v>29.079252</v>
      </c>
      <c r="BL104" s="246">
        <f t="shared" si="13"/>
        <v>25.83834624</v>
      </c>
      <c r="BM104" s="246">
        <f t="shared" si="8"/>
        <v>132.73787424000008</v>
      </c>
      <c r="BN104" s="246">
        <f t="shared" si="9"/>
        <v>158.57622048000007</v>
      </c>
    </row>
    <row r="105" spans="1:66">
      <c r="A105" s="244" t="str">
        <f>'Experiment list - Runs'!A104</f>
        <v>DP</v>
      </c>
      <c r="B105" s="244" t="str">
        <f>'Experiment list - Runs'!B104</f>
        <v>tier1</v>
      </c>
      <c r="C105" s="244" t="str">
        <f>'Experiment list - Runs'!C104</f>
        <v>1.1-E</v>
      </c>
      <c r="D105" s="244">
        <f>'Experiment list - Runs'!D104</f>
        <v>94</v>
      </c>
      <c r="E105" s="245" t="str">
        <f>'Experiment list - Runs'!E104</f>
        <v>Add’l 10 year initialized hindcasts &amp; predictions</v>
      </c>
      <c r="F105" s="245" t="str">
        <f>'Experiment list - Runs'!F104</f>
        <v>decadal-XXXX</v>
      </c>
      <c r="G105" s="244" t="str">
        <f>'Experiment list - Runs'!H104</f>
        <v>CVWG/Tribbia</v>
      </c>
      <c r="H105" s="244" t="str">
        <f>'Experiment list - Runs'!I104</f>
        <v>0.5x1CN</v>
      </c>
      <c r="I105" s="244" t="str">
        <f>'Experiment list - Runs'!J104</f>
        <v>ORNL</v>
      </c>
      <c r="J105" s="244">
        <f>'Experiment list - Runs'!K104</f>
        <v>2005</v>
      </c>
      <c r="K105" s="244">
        <f>'Experiment list - Runs'!L104</f>
        <v>2015</v>
      </c>
      <c r="L105" s="244" t="str">
        <f>'Experiment list - Runs'!M104</f>
        <v>0.5</v>
      </c>
      <c r="M105" s="244">
        <f>'Experiment list - Runs'!N104</f>
        <v>1</v>
      </c>
      <c r="N105" s="246">
        <f>'Experiment list - Runs'!O104</f>
        <v>10</v>
      </c>
      <c r="O105" s="247">
        <f>'Experiment list - Runs'!P104</f>
        <v>103</v>
      </c>
      <c r="P105" s="248">
        <f t="shared" si="10"/>
        <v>10</v>
      </c>
      <c r="Q105" s="248">
        <v>0</v>
      </c>
      <c r="R105" s="248">
        <v>0</v>
      </c>
      <c r="S105" s="248">
        <v>0</v>
      </c>
      <c r="T105" s="248">
        <f t="shared" si="11"/>
        <v>10</v>
      </c>
      <c r="U105" s="248">
        <v>0</v>
      </c>
      <c r="V105" s="248">
        <v>0</v>
      </c>
      <c r="W105" s="248">
        <v>0</v>
      </c>
      <c r="X105" s="248">
        <v>0</v>
      </c>
      <c r="Y105" s="248">
        <v>0</v>
      </c>
      <c r="Z105" s="248">
        <v>0</v>
      </c>
      <c r="AA105" s="248">
        <v>0</v>
      </c>
      <c r="AB105" s="248">
        <v>0</v>
      </c>
      <c r="AC105" s="248">
        <v>0</v>
      </c>
      <c r="AD105" s="248">
        <v>0</v>
      </c>
      <c r="AE105" s="248">
        <f>(SUMIFS('CMIP5 AL fields'!$N:$N,'CMIP5 AL fields'!$D:$D,AE$1,'CMIP5 AL fields'!$A:$A,AE$2)*$P105)/1000</f>
        <v>39.813120480000066</v>
      </c>
      <c r="AF105" s="248">
        <f>(SUMIFS('CMIP5 AL fields'!$N:$N,'CMIP5 AL fields'!$D:$D,AF$1,'CMIP5 AL fields'!$A:$A,AF$2)*$P105)/1000</f>
        <v>0.10616832000000001</v>
      </c>
      <c r="AG105" s="248">
        <f>(SUMIFS('CMIP5 AL fields'!$N:$N,'CMIP5 AL fields'!$D:$D,AG$1,'CMIP5 AL fields'!$A:$A,AG$2)*$P105)/1000</f>
        <v>3.6097228799999974</v>
      </c>
      <c r="AH105" s="248">
        <f>(SUMIFS('CMIP5 AL fields'!$N:$N,'CMIP5 AL fields'!$D:$D,AH$1,'CMIP5 AL fields'!$A:$A,AH$2)*$P105)/1000</f>
        <v>2.6542079999999988</v>
      </c>
      <c r="AI105" s="248">
        <f>(SUMIFS('CMIP5 AL fields'!$N:$N,'CMIP5 AL fields'!$D:$D,AI$1,'CMIP5 AL fields'!$A:$A,AI$2)*$P105)/1000</f>
        <v>1.0616832000000003</v>
      </c>
      <c r="AJ105" s="248">
        <f>(SUMIFS('CMIP5 AL fields'!$N:$N,'CMIP5 AL fields'!$D:$D,AJ$1,'CMIP5 AL fields'!$A:$A,AJ$2)*$P105)/1000</f>
        <v>0.42467328000000004</v>
      </c>
      <c r="AK105" s="248">
        <f>(SUMIFS('CMIP5 AL fields'!$N:$N,'CMIP5 AL fields'!$D:$D,AK$1,'CMIP5 AL fields'!$A:$A,AK$2)*$P105)/1000</f>
        <v>0.74317823999999999</v>
      </c>
      <c r="AL105" s="248">
        <f>(SUMIFS('CMIP5 AL fields'!$N:$N,'CMIP5 AL fields'!$D:$D,AL$1,'CMIP5 AL fields'!$A:$A,AL$2)*$P105)/1000</f>
        <v>0</v>
      </c>
      <c r="AM105" s="248">
        <f>(SUMIFS('CMIP5 AL fields'!$N:$N,'CMIP5 AL fields'!$D:$D,AM$1,'CMIP5 AL fields'!$A:$A,AM$2)*$P105)/1000</f>
        <v>0</v>
      </c>
      <c r="AN105" s="248">
        <f>((SUMIFS('CMIP5 AL fields'!$N:$N,'CMIP5 AL fields'!$D:$D,AN$1&amp;"2d",'CMIP5 AL fields'!$A:$A,AN$2)*$R105)/1000)+((SUMIFS('CMIP5 AL fields'!$N:$N,'CMIP5 AL fields'!$D:$D,AN$1&amp;"3d",'CMIP5 AL fields'!$A:$A,AN$2)*$S105)/1000)</f>
        <v>0</v>
      </c>
      <c r="AO105" s="248">
        <f>((SUMIFS('CMIP5 AL fields'!$N:$N,'CMIP5 AL fields'!$D:$D,AO$1&amp;"2d",'CMIP5 AL fields'!$A:$A,AO$2)*$R105)/1000)+((SUMIFS('CMIP5 AL fields'!$N:$N,'CMIP5 AL fields'!$D:$D,AO$1&amp;"3d",'CMIP5 AL fields'!$A:$A,AO$2)*$S105)/1000)</f>
        <v>0</v>
      </c>
      <c r="AP105" s="248">
        <f>((SUMIFS('CMIP5 AL fields'!$N:$N,'CMIP5 AL fields'!$D:$D,AP$1&amp;"2d",'CMIP5 AL fields'!$A:$A,AP$2)*$R105)/1000)+((SUMIFS('CMIP5 AL fields'!$N:$N,'CMIP5 AL fields'!$D:$D,AP$1&amp;"3d",'CMIP5 AL fields'!$A:$A,AP$2)*$S105)/1000)</f>
        <v>0</v>
      </c>
      <c r="AQ105" s="248">
        <f>((SUMIFS('CMIP5 AL fields'!$N:$N,'CMIP5 AL fields'!$D:$D,AQ$1&amp;"_ALLt",'CMIP5 AL fields'!$A:$A,AQ$2)*$T105)/1000)+((SUMIFS('CMIP5 AL fields'!$N:$N,'CMIP5 AL fields'!$D:$D,AQ$1&amp;"_subt",'CMIP5 AL fields'!$A:$A,AQ$2)*$U105)/1000)</f>
        <v>22.605004800000003</v>
      </c>
      <c r="AR105" s="248">
        <f>((SUMIFS('CMIP5 AL fields'!$N:$N,'CMIP5 AL fields'!$D:$D,AR$1&amp;"2d",'CMIP5 AL fields'!$A:$A,AR$2)*$AA105)/1000)+((SUMIFS('CMIP5 AL fields'!$N:$N,'CMIP5 AL fields'!$D:$D,AR$1&amp;"3d",'CMIP5 AL fields'!$A:$A,AR$2)*$AB105)/1000)</f>
        <v>0</v>
      </c>
      <c r="AS105" s="248">
        <f>(SUMIFS('CMIP5 AL fields'!$N:$N,'CMIP5 AL fields'!$D:$D,AS$1,'CMIP5 AL fields'!$A:$A,AS$2)*$V105)/1000</f>
        <v>0</v>
      </c>
      <c r="AT105" s="248">
        <f>(SUMIFS('CMIP5 AL fields'!$N:$N,'CMIP5 AL fields'!$D:$D,AT$1,'CMIP5 AL fields'!$A:$A,AT$2)*$W105)/1000</f>
        <v>0</v>
      </c>
      <c r="AU105" s="248">
        <f>(SUMIFS('CMIP5 AL fields'!$N:$N,'CMIP5 AL fields'!$D:$D,AU$1,'CMIP5 AL fields'!$A:$A,AU$2)*$X105)/1000</f>
        <v>0</v>
      </c>
      <c r="AV105" s="248">
        <f>(SUMIFS('CMIP5 AL fields'!$N:$N,'CMIP5 AL fields'!$D:$D,AV$1,'CMIP5 AL fields'!$A:$A,AV$2)*AC105)/1000</f>
        <v>0</v>
      </c>
      <c r="AW105" s="248">
        <f>(SUMIFS('CMIP5 AL fields'!$N:$N,'CMIP5 AL fields'!$D:$D,AW$1,'CMIP5 AL fields'!$A:$A,AW$2)*AD105)/1000</f>
        <v>0</v>
      </c>
      <c r="AX105" s="248">
        <f>(SUMIFS('CMIP5 AL fields'!$N:$N,'CMIP5 AL fields'!$D:$D,AX$1,'CMIP5 AL fields'!$A:$A,AX$2)*AD105)/1000</f>
        <v>0</v>
      </c>
      <c r="AY105" s="248">
        <v>0</v>
      </c>
      <c r="AZ105" s="248">
        <f>(SUMIFS('CMIP5 OI fields'!$M:$M,'CMIP5 OI fields'!$D:$D,AZ$1,'CMIP5 OI fields'!$A:$A,AZ$2)*$P105)/1000</f>
        <v>32.617270080000004</v>
      </c>
      <c r="BA105" s="248">
        <f>(SUMIFS('CMIP5 OI fields'!$M:$M,'CMIP5 OI fields'!$D:$D,BA$1,'CMIP5 OI fields'!$A:$A,BA$2)*$P105)/1000</f>
        <v>22.7681352</v>
      </c>
      <c r="BB105" s="248">
        <f>(SUMIFS('CMIP5 OI fields'!$M:$M,'CMIP5 OI fields'!$D:$D,BB$1,'CMIP5 OI fields'!$A:$A,BB$2)*$P105)/1000</f>
        <v>12.885811199999996</v>
      </c>
      <c r="BC105" s="248">
        <f>(SUMIFS('CMIP5 OI fields'!$M:$M,'CMIP5 OI fields'!$D:$D,BC$1,'CMIP5 OI fields'!$A:$A,BC$2)*$P105)/1000</f>
        <v>1.2976127999999998</v>
      </c>
      <c r="BD105" s="248">
        <f>(SUMIFS('CMIP5 OI fields'!$M:$M,'CMIP5 OI fields'!$D:$D,BD$1,'CMIP5 OI fields'!$A:$A,BD$2)*$P105)/1000</f>
        <v>1.0616832000000003</v>
      </c>
      <c r="BE105" s="248">
        <f>(SUMIFS('CMIP5 OI fields'!$M:$M,'CMIP5 OI fields'!$D:$D,BE$1,'CMIP5 OI fields'!$A:$A,BE$2)*$P105)/1000</f>
        <v>0.11796480000000001</v>
      </c>
      <c r="BF105" s="248">
        <f>(SUMIFS('CMIP5 OI fields'!$M:$M,'CMIP5 OI fields'!$D:$D,BF$1,'CMIP5 OI fields'!$A:$A,BF$2)*$P105)/1000</f>
        <v>2.6542079999999997</v>
      </c>
      <c r="BG105" s="248">
        <f>(SUMIFS('CMIP5 OI fields'!$M:$M,'CMIP5 OI fields'!$D:$D,BG$1,'CMIP5 OI fields'!$A:$A,BG$2)*$P105)/1000</f>
        <v>2.0643839999999996</v>
      </c>
      <c r="BH105" s="248">
        <f>(SUMIFS('CMIP5 OI fields'!$M:$M,'CMIP5 OI fields'!$D:$D,BH$1,'CMIP5 OI fields'!$A:$A,BH$2)*$P105)/1000</f>
        <v>12.091392000000003</v>
      </c>
      <c r="BI105" s="248">
        <f>(SUMIFS('CMIP5 OI fields'!$M:$M,'CMIP5 OI fields'!$D:$D,BI$1,'CMIP5 OI fields'!$A:$A,BI$2)*$Q105)/1000</f>
        <v>0</v>
      </c>
      <c r="BJ105" s="246">
        <f t="shared" si="13"/>
        <v>103.65862224000007</v>
      </c>
      <c r="BK105" s="246">
        <f t="shared" si="13"/>
        <v>29.079252</v>
      </c>
      <c r="BL105" s="246">
        <f t="shared" si="13"/>
        <v>25.83834624</v>
      </c>
      <c r="BM105" s="246">
        <f t="shared" si="8"/>
        <v>132.73787424000008</v>
      </c>
      <c r="BN105" s="246">
        <f t="shared" si="9"/>
        <v>158.57622048000007</v>
      </c>
    </row>
    <row r="106" spans="1:66">
      <c r="A106" s="244" t="str">
        <f>'Experiment list - Runs'!A105</f>
        <v>DP</v>
      </c>
      <c r="B106" s="244" t="str">
        <f>'Experiment list - Runs'!B105</f>
        <v>tier1</v>
      </c>
      <c r="C106" s="244" t="str">
        <f>'Experiment list - Runs'!C105</f>
        <v>1.1-E</v>
      </c>
      <c r="D106" s="244">
        <f>'Experiment list - Runs'!D105</f>
        <v>95</v>
      </c>
      <c r="E106" s="245" t="str">
        <f>'Experiment list - Runs'!E105</f>
        <v>Add’l 10 year initialized hindcasts &amp; predictions</v>
      </c>
      <c r="F106" s="245" t="str">
        <f>'Experiment list - Runs'!F105</f>
        <v>decadal-XXXX</v>
      </c>
      <c r="G106" s="244" t="str">
        <f>'Experiment list - Runs'!H105</f>
        <v>CVWG/Tribbia</v>
      </c>
      <c r="H106" s="244" t="str">
        <f>'Experiment list - Runs'!I105</f>
        <v>0.5x1CN</v>
      </c>
      <c r="I106" s="244" t="str">
        <f>'Experiment list - Runs'!J105</f>
        <v>ORNL</v>
      </c>
      <c r="J106" s="244">
        <f>'Experiment list - Runs'!K105</f>
        <v>2005</v>
      </c>
      <c r="K106" s="244">
        <f>'Experiment list - Runs'!L105</f>
        <v>2015</v>
      </c>
      <c r="L106" s="244" t="str">
        <f>'Experiment list - Runs'!M105</f>
        <v>0.5</v>
      </c>
      <c r="M106" s="244">
        <f>'Experiment list - Runs'!N105</f>
        <v>1</v>
      </c>
      <c r="N106" s="246">
        <f>'Experiment list - Runs'!O105</f>
        <v>10</v>
      </c>
      <c r="O106" s="247">
        <f>'Experiment list - Runs'!P105</f>
        <v>104</v>
      </c>
      <c r="P106" s="248">
        <f t="shared" si="10"/>
        <v>10</v>
      </c>
      <c r="Q106" s="248">
        <v>0</v>
      </c>
      <c r="R106" s="248">
        <v>0</v>
      </c>
      <c r="S106" s="248">
        <v>0</v>
      </c>
      <c r="T106" s="248">
        <f t="shared" si="11"/>
        <v>10</v>
      </c>
      <c r="U106" s="248">
        <v>0</v>
      </c>
      <c r="V106" s="248">
        <v>0</v>
      </c>
      <c r="W106" s="248">
        <v>0</v>
      </c>
      <c r="X106" s="248">
        <v>0</v>
      </c>
      <c r="Y106" s="248">
        <v>0</v>
      </c>
      <c r="Z106" s="248">
        <v>0</v>
      </c>
      <c r="AA106" s="248">
        <v>0</v>
      </c>
      <c r="AB106" s="248">
        <v>0</v>
      </c>
      <c r="AC106" s="248">
        <v>0</v>
      </c>
      <c r="AD106" s="248">
        <v>0</v>
      </c>
      <c r="AE106" s="248">
        <f>(SUMIFS('CMIP5 AL fields'!$N:$N,'CMIP5 AL fields'!$D:$D,AE$1,'CMIP5 AL fields'!$A:$A,AE$2)*$P106)/1000</f>
        <v>39.813120480000066</v>
      </c>
      <c r="AF106" s="248">
        <f>(SUMIFS('CMIP5 AL fields'!$N:$N,'CMIP5 AL fields'!$D:$D,AF$1,'CMIP5 AL fields'!$A:$A,AF$2)*$P106)/1000</f>
        <v>0.10616832000000001</v>
      </c>
      <c r="AG106" s="248">
        <f>(SUMIFS('CMIP5 AL fields'!$N:$N,'CMIP5 AL fields'!$D:$D,AG$1,'CMIP5 AL fields'!$A:$A,AG$2)*$P106)/1000</f>
        <v>3.6097228799999974</v>
      </c>
      <c r="AH106" s="248">
        <f>(SUMIFS('CMIP5 AL fields'!$N:$N,'CMIP5 AL fields'!$D:$D,AH$1,'CMIP5 AL fields'!$A:$A,AH$2)*$P106)/1000</f>
        <v>2.6542079999999988</v>
      </c>
      <c r="AI106" s="248">
        <f>(SUMIFS('CMIP5 AL fields'!$N:$N,'CMIP5 AL fields'!$D:$D,AI$1,'CMIP5 AL fields'!$A:$A,AI$2)*$P106)/1000</f>
        <v>1.0616832000000003</v>
      </c>
      <c r="AJ106" s="248">
        <f>(SUMIFS('CMIP5 AL fields'!$N:$N,'CMIP5 AL fields'!$D:$D,AJ$1,'CMIP5 AL fields'!$A:$A,AJ$2)*$P106)/1000</f>
        <v>0.42467328000000004</v>
      </c>
      <c r="AK106" s="248">
        <f>(SUMIFS('CMIP5 AL fields'!$N:$N,'CMIP5 AL fields'!$D:$D,AK$1,'CMIP5 AL fields'!$A:$A,AK$2)*$P106)/1000</f>
        <v>0.74317823999999999</v>
      </c>
      <c r="AL106" s="248">
        <f>(SUMIFS('CMIP5 AL fields'!$N:$N,'CMIP5 AL fields'!$D:$D,AL$1,'CMIP5 AL fields'!$A:$A,AL$2)*$P106)/1000</f>
        <v>0</v>
      </c>
      <c r="AM106" s="248">
        <f>(SUMIFS('CMIP5 AL fields'!$N:$N,'CMIP5 AL fields'!$D:$D,AM$1,'CMIP5 AL fields'!$A:$A,AM$2)*$P106)/1000</f>
        <v>0</v>
      </c>
      <c r="AN106" s="248">
        <f>((SUMIFS('CMIP5 AL fields'!$N:$N,'CMIP5 AL fields'!$D:$D,AN$1&amp;"2d",'CMIP5 AL fields'!$A:$A,AN$2)*$R106)/1000)+((SUMIFS('CMIP5 AL fields'!$N:$N,'CMIP5 AL fields'!$D:$D,AN$1&amp;"3d",'CMIP5 AL fields'!$A:$A,AN$2)*$S106)/1000)</f>
        <v>0</v>
      </c>
      <c r="AO106" s="248">
        <f>((SUMIFS('CMIP5 AL fields'!$N:$N,'CMIP5 AL fields'!$D:$D,AO$1&amp;"2d",'CMIP5 AL fields'!$A:$A,AO$2)*$R106)/1000)+((SUMIFS('CMIP5 AL fields'!$N:$N,'CMIP5 AL fields'!$D:$D,AO$1&amp;"3d",'CMIP5 AL fields'!$A:$A,AO$2)*$S106)/1000)</f>
        <v>0</v>
      </c>
      <c r="AP106" s="248">
        <f>((SUMIFS('CMIP5 AL fields'!$N:$N,'CMIP5 AL fields'!$D:$D,AP$1&amp;"2d",'CMIP5 AL fields'!$A:$A,AP$2)*$R106)/1000)+((SUMIFS('CMIP5 AL fields'!$N:$N,'CMIP5 AL fields'!$D:$D,AP$1&amp;"3d",'CMIP5 AL fields'!$A:$A,AP$2)*$S106)/1000)</f>
        <v>0</v>
      </c>
      <c r="AQ106" s="248">
        <f>((SUMIFS('CMIP5 AL fields'!$N:$N,'CMIP5 AL fields'!$D:$D,AQ$1&amp;"_ALLt",'CMIP5 AL fields'!$A:$A,AQ$2)*$T106)/1000)+((SUMIFS('CMIP5 AL fields'!$N:$N,'CMIP5 AL fields'!$D:$D,AQ$1&amp;"_subt",'CMIP5 AL fields'!$A:$A,AQ$2)*$U106)/1000)</f>
        <v>22.605004800000003</v>
      </c>
      <c r="AR106" s="248">
        <f>((SUMIFS('CMIP5 AL fields'!$N:$N,'CMIP5 AL fields'!$D:$D,AR$1&amp;"2d",'CMIP5 AL fields'!$A:$A,AR$2)*$AA106)/1000)+((SUMIFS('CMIP5 AL fields'!$N:$N,'CMIP5 AL fields'!$D:$D,AR$1&amp;"3d",'CMIP5 AL fields'!$A:$A,AR$2)*$AB106)/1000)</f>
        <v>0</v>
      </c>
      <c r="AS106" s="248">
        <f>(SUMIFS('CMIP5 AL fields'!$N:$N,'CMIP5 AL fields'!$D:$D,AS$1,'CMIP5 AL fields'!$A:$A,AS$2)*$V106)/1000</f>
        <v>0</v>
      </c>
      <c r="AT106" s="248">
        <f>(SUMIFS('CMIP5 AL fields'!$N:$N,'CMIP5 AL fields'!$D:$D,AT$1,'CMIP5 AL fields'!$A:$A,AT$2)*$W106)/1000</f>
        <v>0</v>
      </c>
      <c r="AU106" s="248">
        <f>(SUMIFS('CMIP5 AL fields'!$N:$N,'CMIP5 AL fields'!$D:$D,AU$1,'CMIP5 AL fields'!$A:$A,AU$2)*$X106)/1000</f>
        <v>0</v>
      </c>
      <c r="AV106" s="248">
        <f>(SUMIFS('CMIP5 AL fields'!$N:$N,'CMIP5 AL fields'!$D:$D,AV$1,'CMIP5 AL fields'!$A:$A,AV$2)*AC106)/1000</f>
        <v>0</v>
      </c>
      <c r="AW106" s="248">
        <f>(SUMIFS('CMIP5 AL fields'!$N:$N,'CMIP5 AL fields'!$D:$D,AW$1,'CMIP5 AL fields'!$A:$A,AW$2)*AD106)/1000</f>
        <v>0</v>
      </c>
      <c r="AX106" s="248">
        <f>(SUMIFS('CMIP5 AL fields'!$N:$N,'CMIP5 AL fields'!$D:$D,AX$1,'CMIP5 AL fields'!$A:$A,AX$2)*AD106)/1000</f>
        <v>0</v>
      </c>
      <c r="AY106" s="248">
        <v>0</v>
      </c>
      <c r="AZ106" s="248">
        <f>(SUMIFS('CMIP5 OI fields'!$M:$M,'CMIP5 OI fields'!$D:$D,AZ$1,'CMIP5 OI fields'!$A:$A,AZ$2)*$P106)/1000</f>
        <v>32.617270080000004</v>
      </c>
      <c r="BA106" s="248">
        <f>(SUMIFS('CMIP5 OI fields'!$M:$M,'CMIP5 OI fields'!$D:$D,BA$1,'CMIP5 OI fields'!$A:$A,BA$2)*$P106)/1000</f>
        <v>22.7681352</v>
      </c>
      <c r="BB106" s="248">
        <f>(SUMIFS('CMIP5 OI fields'!$M:$M,'CMIP5 OI fields'!$D:$D,BB$1,'CMIP5 OI fields'!$A:$A,BB$2)*$P106)/1000</f>
        <v>12.885811199999996</v>
      </c>
      <c r="BC106" s="248">
        <f>(SUMIFS('CMIP5 OI fields'!$M:$M,'CMIP5 OI fields'!$D:$D,BC$1,'CMIP5 OI fields'!$A:$A,BC$2)*$P106)/1000</f>
        <v>1.2976127999999998</v>
      </c>
      <c r="BD106" s="248">
        <f>(SUMIFS('CMIP5 OI fields'!$M:$M,'CMIP5 OI fields'!$D:$D,BD$1,'CMIP5 OI fields'!$A:$A,BD$2)*$P106)/1000</f>
        <v>1.0616832000000003</v>
      </c>
      <c r="BE106" s="248">
        <f>(SUMIFS('CMIP5 OI fields'!$M:$M,'CMIP5 OI fields'!$D:$D,BE$1,'CMIP5 OI fields'!$A:$A,BE$2)*$P106)/1000</f>
        <v>0.11796480000000001</v>
      </c>
      <c r="BF106" s="248">
        <f>(SUMIFS('CMIP5 OI fields'!$M:$M,'CMIP5 OI fields'!$D:$D,BF$1,'CMIP5 OI fields'!$A:$A,BF$2)*$P106)/1000</f>
        <v>2.6542079999999997</v>
      </c>
      <c r="BG106" s="248">
        <f>(SUMIFS('CMIP5 OI fields'!$M:$M,'CMIP5 OI fields'!$D:$D,BG$1,'CMIP5 OI fields'!$A:$A,BG$2)*$P106)/1000</f>
        <v>2.0643839999999996</v>
      </c>
      <c r="BH106" s="248">
        <f>(SUMIFS('CMIP5 OI fields'!$M:$M,'CMIP5 OI fields'!$D:$D,BH$1,'CMIP5 OI fields'!$A:$A,BH$2)*$P106)/1000</f>
        <v>12.091392000000003</v>
      </c>
      <c r="BI106" s="248">
        <f>(SUMIFS('CMIP5 OI fields'!$M:$M,'CMIP5 OI fields'!$D:$D,BI$1,'CMIP5 OI fields'!$A:$A,BI$2)*$Q106)/1000</f>
        <v>0</v>
      </c>
      <c r="BJ106" s="246">
        <f t="shared" si="13"/>
        <v>103.65862224000007</v>
      </c>
      <c r="BK106" s="246">
        <f t="shared" si="13"/>
        <v>29.079252</v>
      </c>
      <c r="BL106" s="246">
        <f t="shared" si="13"/>
        <v>25.83834624</v>
      </c>
      <c r="BM106" s="246">
        <f t="shared" si="8"/>
        <v>132.73787424000008</v>
      </c>
      <c r="BN106" s="246">
        <f t="shared" si="9"/>
        <v>158.57622048000007</v>
      </c>
    </row>
    <row r="107" spans="1:66">
      <c r="A107" s="244" t="str">
        <f>'Experiment list - Runs'!A106</f>
        <v>DP</v>
      </c>
      <c r="B107" s="244" t="str">
        <f>'Experiment list - Runs'!B106</f>
        <v>tier1</v>
      </c>
      <c r="C107" s="244" t="str">
        <f>'Experiment list - Runs'!C106</f>
        <v>1.1-E</v>
      </c>
      <c r="D107" s="244">
        <f>'Experiment list - Runs'!D106</f>
        <v>96</v>
      </c>
      <c r="E107" s="245" t="str">
        <f>'Experiment list - Runs'!E106</f>
        <v>Add’l 10 year initialized hindcasts &amp; predictions</v>
      </c>
      <c r="F107" s="245" t="str">
        <f>'Experiment list - Runs'!F106</f>
        <v>decadal-XXXX</v>
      </c>
      <c r="G107" s="244" t="str">
        <f>'Experiment list - Runs'!H106</f>
        <v>CVWG/Tribbia</v>
      </c>
      <c r="H107" s="244" t="str">
        <f>'Experiment list - Runs'!I106</f>
        <v>0.5x1CN</v>
      </c>
      <c r="I107" s="244" t="str">
        <f>'Experiment list - Runs'!J106</f>
        <v>ORNL</v>
      </c>
      <c r="J107" s="244">
        <f>'Experiment list - Runs'!K106</f>
        <v>2005</v>
      </c>
      <c r="K107" s="244">
        <f>'Experiment list - Runs'!L106</f>
        <v>2015</v>
      </c>
      <c r="L107" s="244" t="str">
        <f>'Experiment list - Runs'!M106</f>
        <v>0.5</v>
      </c>
      <c r="M107" s="244">
        <f>'Experiment list - Runs'!N106</f>
        <v>1</v>
      </c>
      <c r="N107" s="246">
        <f>'Experiment list - Runs'!O106</f>
        <v>10</v>
      </c>
      <c r="O107" s="247">
        <f>'Experiment list - Runs'!P106</f>
        <v>105</v>
      </c>
      <c r="P107" s="248">
        <f t="shared" si="10"/>
        <v>10</v>
      </c>
      <c r="Q107" s="248">
        <v>0</v>
      </c>
      <c r="R107" s="248">
        <v>0</v>
      </c>
      <c r="S107" s="248">
        <v>0</v>
      </c>
      <c r="T107" s="248">
        <f t="shared" si="11"/>
        <v>10</v>
      </c>
      <c r="U107" s="248">
        <v>0</v>
      </c>
      <c r="V107" s="248">
        <v>0</v>
      </c>
      <c r="W107" s="248">
        <v>0</v>
      </c>
      <c r="X107" s="248">
        <v>0</v>
      </c>
      <c r="Y107" s="248">
        <v>0</v>
      </c>
      <c r="Z107" s="248">
        <v>0</v>
      </c>
      <c r="AA107" s="248">
        <v>0</v>
      </c>
      <c r="AB107" s="248">
        <v>0</v>
      </c>
      <c r="AC107" s="248">
        <v>0</v>
      </c>
      <c r="AD107" s="248">
        <v>0</v>
      </c>
      <c r="AE107" s="248">
        <f>(SUMIFS('CMIP5 AL fields'!$N:$N,'CMIP5 AL fields'!$D:$D,AE$1,'CMIP5 AL fields'!$A:$A,AE$2)*$P107)/1000</f>
        <v>39.813120480000066</v>
      </c>
      <c r="AF107" s="248">
        <f>(SUMIFS('CMIP5 AL fields'!$N:$N,'CMIP5 AL fields'!$D:$D,AF$1,'CMIP5 AL fields'!$A:$A,AF$2)*$P107)/1000</f>
        <v>0.10616832000000001</v>
      </c>
      <c r="AG107" s="248">
        <f>(SUMIFS('CMIP5 AL fields'!$N:$N,'CMIP5 AL fields'!$D:$D,AG$1,'CMIP5 AL fields'!$A:$A,AG$2)*$P107)/1000</f>
        <v>3.6097228799999974</v>
      </c>
      <c r="AH107" s="248">
        <f>(SUMIFS('CMIP5 AL fields'!$N:$N,'CMIP5 AL fields'!$D:$D,AH$1,'CMIP5 AL fields'!$A:$A,AH$2)*$P107)/1000</f>
        <v>2.6542079999999988</v>
      </c>
      <c r="AI107" s="248">
        <f>(SUMIFS('CMIP5 AL fields'!$N:$N,'CMIP5 AL fields'!$D:$D,AI$1,'CMIP5 AL fields'!$A:$A,AI$2)*$P107)/1000</f>
        <v>1.0616832000000003</v>
      </c>
      <c r="AJ107" s="248">
        <f>(SUMIFS('CMIP5 AL fields'!$N:$N,'CMIP5 AL fields'!$D:$D,AJ$1,'CMIP5 AL fields'!$A:$A,AJ$2)*$P107)/1000</f>
        <v>0.42467328000000004</v>
      </c>
      <c r="AK107" s="248">
        <f>(SUMIFS('CMIP5 AL fields'!$N:$N,'CMIP5 AL fields'!$D:$D,AK$1,'CMIP5 AL fields'!$A:$A,AK$2)*$P107)/1000</f>
        <v>0.74317823999999999</v>
      </c>
      <c r="AL107" s="248">
        <f>(SUMIFS('CMIP5 AL fields'!$N:$N,'CMIP5 AL fields'!$D:$D,AL$1,'CMIP5 AL fields'!$A:$A,AL$2)*$P107)/1000</f>
        <v>0</v>
      </c>
      <c r="AM107" s="248">
        <f>(SUMIFS('CMIP5 AL fields'!$N:$N,'CMIP5 AL fields'!$D:$D,AM$1,'CMIP5 AL fields'!$A:$A,AM$2)*$P107)/1000</f>
        <v>0</v>
      </c>
      <c r="AN107" s="248">
        <f>((SUMIFS('CMIP5 AL fields'!$N:$N,'CMIP5 AL fields'!$D:$D,AN$1&amp;"2d",'CMIP5 AL fields'!$A:$A,AN$2)*$R107)/1000)+((SUMIFS('CMIP5 AL fields'!$N:$N,'CMIP5 AL fields'!$D:$D,AN$1&amp;"3d",'CMIP5 AL fields'!$A:$A,AN$2)*$S107)/1000)</f>
        <v>0</v>
      </c>
      <c r="AO107" s="248">
        <f>((SUMIFS('CMIP5 AL fields'!$N:$N,'CMIP5 AL fields'!$D:$D,AO$1&amp;"2d",'CMIP5 AL fields'!$A:$A,AO$2)*$R107)/1000)+((SUMIFS('CMIP5 AL fields'!$N:$N,'CMIP5 AL fields'!$D:$D,AO$1&amp;"3d",'CMIP5 AL fields'!$A:$A,AO$2)*$S107)/1000)</f>
        <v>0</v>
      </c>
      <c r="AP107" s="248">
        <f>((SUMIFS('CMIP5 AL fields'!$N:$N,'CMIP5 AL fields'!$D:$D,AP$1&amp;"2d",'CMIP5 AL fields'!$A:$A,AP$2)*$R107)/1000)+((SUMIFS('CMIP5 AL fields'!$N:$N,'CMIP5 AL fields'!$D:$D,AP$1&amp;"3d",'CMIP5 AL fields'!$A:$A,AP$2)*$S107)/1000)</f>
        <v>0</v>
      </c>
      <c r="AQ107" s="248">
        <f>((SUMIFS('CMIP5 AL fields'!$N:$N,'CMIP5 AL fields'!$D:$D,AQ$1&amp;"_ALLt",'CMIP5 AL fields'!$A:$A,AQ$2)*$T107)/1000)+((SUMIFS('CMIP5 AL fields'!$N:$N,'CMIP5 AL fields'!$D:$D,AQ$1&amp;"_subt",'CMIP5 AL fields'!$A:$A,AQ$2)*$U107)/1000)</f>
        <v>22.605004800000003</v>
      </c>
      <c r="AR107" s="248">
        <f>((SUMIFS('CMIP5 AL fields'!$N:$N,'CMIP5 AL fields'!$D:$D,AR$1&amp;"2d",'CMIP5 AL fields'!$A:$A,AR$2)*$AA107)/1000)+((SUMIFS('CMIP5 AL fields'!$N:$N,'CMIP5 AL fields'!$D:$D,AR$1&amp;"3d",'CMIP5 AL fields'!$A:$A,AR$2)*$AB107)/1000)</f>
        <v>0</v>
      </c>
      <c r="AS107" s="248">
        <f>(SUMIFS('CMIP5 AL fields'!$N:$N,'CMIP5 AL fields'!$D:$D,AS$1,'CMIP5 AL fields'!$A:$A,AS$2)*$V107)/1000</f>
        <v>0</v>
      </c>
      <c r="AT107" s="248">
        <f>(SUMIFS('CMIP5 AL fields'!$N:$N,'CMIP5 AL fields'!$D:$D,AT$1,'CMIP5 AL fields'!$A:$A,AT$2)*$W107)/1000</f>
        <v>0</v>
      </c>
      <c r="AU107" s="248">
        <f>(SUMIFS('CMIP5 AL fields'!$N:$N,'CMIP5 AL fields'!$D:$D,AU$1,'CMIP5 AL fields'!$A:$A,AU$2)*$X107)/1000</f>
        <v>0</v>
      </c>
      <c r="AV107" s="248">
        <f>(SUMIFS('CMIP5 AL fields'!$N:$N,'CMIP5 AL fields'!$D:$D,AV$1,'CMIP5 AL fields'!$A:$A,AV$2)*AC107)/1000</f>
        <v>0</v>
      </c>
      <c r="AW107" s="248">
        <f>(SUMIFS('CMIP5 AL fields'!$N:$N,'CMIP5 AL fields'!$D:$D,AW$1,'CMIP5 AL fields'!$A:$A,AW$2)*AD107)/1000</f>
        <v>0</v>
      </c>
      <c r="AX107" s="248">
        <f>(SUMIFS('CMIP5 AL fields'!$N:$N,'CMIP5 AL fields'!$D:$D,AX$1,'CMIP5 AL fields'!$A:$A,AX$2)*AD107)/1000</f>
        <v>0</v>
      </c>
      <c r="AY107" s="248">
        <v>0</v>
      </c>
      <c r="AZ107" s="248">
        <f>(SUMIFS('CMIP5 OI fields'!$M:$M,'CMIP5 OI fields'!$D:$D,AZ$1,'CMIP5 OI fields'!$A:$A,AZ$2)*$P107)/1000</f>
        <v>32.617270080000004</v>
      </c>
      <c r="BA107" s="248">
        <f>(SUMIFS('CMIP5 OI fields'!$M:$M,'CMIP5 OI fields'!$D:$D,BA$1,'CMIP5 OI fields'!$A:$A,BA$2)*$P107)/1000</f>
        <v>22.7681352</v>
      </c>
      <c r="BB107" s="248">
        <f>(SUMIFS('CMIP5 OI fields'!$M:$M,'CMIP5 OI fields'!$D:$D,BB$1,'CMIP5 OI fields'!$A:$A,BB$2)*$P107)/1000</f>
        <v>12.885811199999996</v>
      </c>
      <c r="BC107" s="248">
        <f>(SUMIFS('CMIP5 OI fields'!$M:$M,'CMIP5 OI fields'!$D:$D,BC$1,'CMIP5 OI fields'!$A:$A,BC$2)*$P107)/1000</f>
        <v>1.2976127999999998</v>
      </c>
      <c r="BD107" s="248">
        <f>(SUMIFS('CMIP5 OI fields'!$M:$M,'CMIP5 OI fields'!$D:$D,BD$1,'CMIP5 OI fields'!$A:$A,BD$2)*$P107)/1000</f>
        <v>1.0616832000000003</v>
      </c>
      <c r="BE107" s="248">
        <f>(SUMIFS('CMIP5 OI fields'!$M:$M,'CMIP5 OI fields'!$D:$D,BE$1,'CMIP5 OI fields'!$A:$A,BE$2)*$P107)/1000</f>
        <v>0.11796480000000001</v>
      </c>
      <c r="BF107" s="248">
        <f>(SUMIFS('CMIP5 OI fields'!$M:$M,'CMIP5 OI fields'!$D:$D,BF$1,'CMIP5 OI fields'!$A:$A,BF$2)*$P107)/1000</f>
        <v>2.6542079999999997</v>
      </c>
      <c r="BG107" s="248">
        <f>(SUMIFS('CMIP5 OI fields'!$M:$M,'CMIP5 OI fields'!$D:$D,BG$1,'CMIP5 OI fields'!$A:$A,BG$2)*$P107)/1000</f>
        <v>2.0643839999999996</v>
      </c>
      <c r="BH107" s="248">
        <f>(SUMIFS('CMIP5 OI fields'!$M:$M,'CMIP5 OI fields'!$D:$D,BH$1,'CMIP5 OI fields'!$A:$A,BH$2)*$P107)/1000</f>
        <v>12.091392000000003</v>
      </c>
      <c r="BI107" s="248">
        <f>(SUMIFS('CMIP5 OI fields'!$M:$M,'CMIP5 OI fields'!$D:$D,BI$1,'CMIP5 OI fields'!$A:$A,BI$2)*$Q107)/1000</f>
        <v>0</v>
      </c>
      <c r="BJ107" s="246">
        <f t="shared" si="13"/>
        <v>103.65862224000007</v>
      </c>
      <c r="BK107" s="246">
        <f t="shared" si="13"/>
        <v>29.079252</v>
      </c>
      <c r="BL107" s="246">
        <f t="shared" si="13"/>
        <v>25.83834624</v>
      </c>
      <c r="BM107" s="246">
        <f t="shared" si="8"/>
        <v>132.73787424000008</v>
      </c>
      <c r="BN107" s="246">
        <f t="shared" si="9"/>
        <v>158.57622048000007</v>
      </c>
    </row>
    <row r="108" spans="1:66">
      <c r="A108" s="244" t="str">
        <f>'Experiment list - Runs'!A107</f>
        <v>DP</v>
      </c>
      <c r="B108" s="244" t="str">
        <f>'Experiment list - Runs'!B107</f>
        <v>tier1</v>
      </c>
      <c r="C108" s="244" t="str">
        <f>'Experiment list - Runs'!C107</f>
        <v>1.1-E</v>
      </c>
      <c r="D108" s="244">
        <f>'Experiment list - Runs'!D107</f>
        <v>97</v>
      </c>
      <c r="E108" s="245" t="str">
        <f>'Experiment list - Runs'!E107</f>
        <v>Add’l 10 year initialized hindcasts &amp; predictions</v>
      </c>
      <c r="F108" s="245" t="str">
        <f>'Experiment list - Runs'!F107</f>
        <v>decadal-XXXX</v>
      </c>
      <c r="G108" s="244" t="str">
        <f>'Experiment list - Runs'!H107</f>
        <v>CVWG/Tribbia</v>
      </c>
      <c r="H108" s="244" t="str">
        <f>'Experiment list - Runs'!I107</f>
        <v>0.5x1CN</v>
      </c>
      <c r="I108" s="244" t="str">
        <f>'Experiment list - Runs'!J107</f>
        <v>ORNL</v>
      </c>
      <c r="J108" s="244">
        <f>'Experiment list - Runs'!K107</f>
        <v>2005</v>
      </c>
      <c r="K108" s="244">
        <f>'Experiment list - Runs'!L107</f>
        <v>2015</v>
      </c>
      <c r="L108" s="244" t="str">
        <f>'Experiment list - Runs'!M107</f>
        <v>0.5</v>
      </c>
      <c r="M108" s="244">
        <f>'Experiment list - Runs'!N107</f>
        <v>1</v>
      </c>
      <c r="N108" s="246">
        <f>'Experiment list - Runs'!O107</f>
        <v>10</v>
      </c>
      <c r="O108" s="247">
        <f>'Experiment list - Runs'!P107</f>
        <v>106</v>
      </c>
      <c r="P108" s="248">
        <f t="shared" si="10"/>
        <v>10</v>
      </c>
      <c r="Q108" s="248">
        <v>0</v>
      </c>
      <c r="R108" s="248">
        <v>0</v>
      </c>
      <c r="S108" s="248">
        <v>0</v>
      </c>
      <c r="T108" s="248">
        <f t="shared" si="11"/>
        <v>10</v>
      </c>
      <c r="U108" s="248">
        <v>0</v>
      </c>
      <c r="V108" s="248">
        <v>0</v>
      </c>
      <c r="W108" s="248">
        <v>0</v>
      </c>
      <c r="X108" s="248">
        <v>0</v>
      </c>
      <c r="Y108" s="248">
        <v>0</v>
      </c>
      <c r="Z108" s="248">
        <v>0</v>
      </c>
      <c r="AA108" s="248">
        <v>0</v>
      </c>
      <c r="AB108" s="248">
        <v>0</v>
      </c>
      <c r="AC108" s="248">
        <v>0</v>
      </c>
      <c r="AD108" s="248">
        <v>0</v>
      </c>
      <c r="AE108" s="248">
        <f>(SUMIFS('CMIP5 AL fields'!$N:$N,'CMIP5 AL fields'!$D:$D,AE$1,'CMIP5 AL fields'!$A:$A,AE$2)*$P108)/1000</f>
        <v>39.813120480000066</v>
      </c>
      <c r="AF108" s="248">
        <f>(SUMIFS('CMIP5 AL fields'!$N:$N,'CMIP5 AL fields'!$D:$D,AF$1,'CMIP5 AL fields'!$A:$A,AF$2)*$P108)/1000</f>
        <v>0.10616832000000001</v>
      </c>
      <c r="AG108" s="248">
        <f>(SUMIFS('CMIP5 AL fields'!$N:$N,'CMIP5 AL fields'!$D:$D,AG$1,'CMIP5 AL fields'!$A:$A,AG$2)*$P108)/1000</f>
        <v>3.6097228799999974</v>
      </c>
      <c r="AH108" s="248">
        <f>(SUMIFS('CMIP5 AL fields'!$N:$N,'CMIP5 AL fields'!$D:$D,AH$1,'CMIP5 AL fields'!$A:$A,AH$2)*$P108)/1000</f>
        <v>2.6542079999999988</v>
      </c>
      <c r="AI108" s="248">
        <f>(SUMIFS('CMIP5 AL fields'!$N:$N,'CMIP5 AL fields'!$D:$D,AI$1,'CMIP5 AL fields'!$A:$A,AI$2)*$P108)/1000</f>
        <v>1.0616832000000003</v>
      </c>
      <c r="AJ108" s="248">
        <f>(SUMIFS('CMIP5 AL fields'!$N:$N,'CMIP5 AL fields'!$D:$D,AJ$1,'CMIP5 AL fields'!$A:$A,AJ$2)*$P108)/1000</f>
        <v>0.42467328000000004</v>
      </c>
      <c r="AK108" s="248">
        <f>(SUMIFS('CMIP5 AL fields'!$N:$N,'CMIP5 AL fields'!$D:$D,AK$1,'CMIP5 AL fields'!$A:$A,AK$2)*$P108)/1000</f>
        <v>0.74317823999999999</v>
      </c>
      <c r="AL108" s="248">
        <f>(SUMIFS('CMIP5 AL fields'!$N:$N,'CMIP5 AL fields'!$D:$D,AL$1,'CMIP5 AL fields'!$A:$A,AL$2)*$P108)/1000</f>
        <v>0</v>
      </c>
      <c r="AM108" s="248">
        <f>(SUMIFS('CMIP5 AL fields'!$N:$N,'CMIP5 AL fields'!$D:$D,AM$1,'CMIP5 AL fields'!$A:$A,AM$2)*$P108)/1000</f>
        <v>0</v>
      </c>
      <c r="AN108" s="248">
        <f>((SUMIFS('CMIP5 AL fields'!$N:$N,'CMIP5 AL fields'!$D:$D,AN$1&amp;"2d",'CMIP5 AL fields'!$A:$A,AN$2)*$R108)/1000)+((SUMIFS('CMIP5 AL fields'!$N:$N,'CMIP5 AL fields'!$D:$D,AN$1&amp;"3d",'CMIP5 AL fields'!$A:$A,AN$2)*$S108)/1000)</f>
        <v>0</v>
      </c>
      <c r="AO108" s="248">
        <f>((SUMIFS('CMIP5 AL fields'!$N:$N,'CMIP5 AL fields'!$D:$D,AO$1&amp;"2d",'CMIP5 AL fields'!$A:$A,AO$2)*$R108)/1000)+((SUMIFS('CMIP5 AL fields'!$N:$N,'CMIP5 AL fields'!$D:$D,AO$1&amp;"3d",'CMIP5 AL fields'!$A:$A,AO$2)*$S108)/1000)</f>
        <v>0</v>
      </c>
      <c r="AP108" s="248">
        <f>((SUMIFS('CMIP5 AL fields'!$N:$N,'CMIP5 AL fields'!$D:$D,AP$1&amp;"2d",'CMIP5 AL fields'!$A:$A,AP$2)*$R108)/1000)+((SUMIFS('CMIP5 AL fields'!$N:$N,'CMIP5 AL fields'!$D:$D,AP$1&amp;"3d",'CMIP5 AL fields'!$A:$A,AP$2)*$S108)/1000)</f>
        <v>0</v>
      </c>
      <c r="AQ108" s="248">
        <f>((SUMIFS('CMIP5 AL fields'!$N:$N,'CMIP5 AL fields'!$D:$D,AQ$1&amp;"_ALLt",'CMIP5 AL fields'!$A:$A,AQ$2)*$T108)/1000)+((SUMIFS('CMIP5 AL fields'!$N:$N,'CMIP5 AL fields'!$D:$D,AQ$1&amp;"_subt",'CMIP5 AL fields'!$A:$A,AQ$2)*$U108)/1000)</f>
        <v>22.605004800000003</v>
      </c>
      <c r="AR108" s="248">
        <f>((SUMIFS('CMIP5 AL fields'!$N:$N,'CMIP5 AL fields'!$D:$D,AR$1&amp;"2d",'CMIP5 AL fields'!$A:$A,AR$2)*$AA108)/1000)+((SUMIFS('CMIP5 AL fields'!$N:$N,'CMIP5 AL fields'!$D:$D,AR$1&amp;"3d",'CMIP5 AL fields'!$A:$A,AR$2)*$AB108)/1000)</f>
        <v>0</v>
      </c>
      <c r="AS108" s="248">
        <f>(SUMIFS('CMIP5 AL fields'!$N:$N,'CMIP5 AL fields'!$D:$D,AS$1,'CMIP5 AL fields'!$A:$A,AS$2)*$V108)/1000</f>
        <v>0</v>
      </c>
      <c r="AT108" s="248">
        <f>(SUMIFS('CMIP5 AL fields'!$N:$N,'CMIP5 AL fields'!$D:$D,AT$1,'CMIP5 AL fields'!$A:$A,AT$2)*$W108)/1000</f>
        <v>0</v>
      </c>
      <c r="AU108" s="248">
        <f>(SUMIFS('CMIP5 AL fields'!$N:$N,'CMIP5 AL fields'!$D:$D,AU$1,'CMIP5 AL fields'!$A:$A,AU$2)*$X108)/1000</f>
        <v>0</v>
      </c>
      <c r="AV108" s="248">
        <f>(SUMIFS('CMIP5 AL fields'!$N:$N,'CMIP5 AL fields'!$D:$D,AV$1,'CMIP5 AL fields'!$A:$A,AV$2)*AC108)/1000</f>
        <v>0</v>
      </c>
      <c r="AW108" s="248">
        <f>(SUMIFS('CMIP5 AL fields'!$N:$N,'CMIP5 AL fields'!$D:$D,AW$1,'CMIP5 AL fields'!$A:$A,AW$2)*AD108)/1000</f>
        <v>0</v>
      </c>
      <c r="AX108" s="248">
        <f>(SUMIFS('CMIP5 AL fields'!$N:$N,'CMIP5 AL fields'!$D:$D,AX$1,'CMIP5 AL fields'!$A:$A,AX$2)*AD108)/1000</f>
        <v>0</v>
      </c>
      <c r="AY108" s="248">
        <v>0</v>
      </c>
      <c r="AZ108" s="248">
        <f>(SUMIFS('CMIP5 OI fields'!$M:$M,'CMIP5 OI fields'!$D:$D,AZ$1,'CMIP5 OI fields'!$A:$A,AZ$2)*$P108)/1000</f>
        <v>32.617270080000004</v>
      </c>
      <c r="BA108" s="248">
        <f>(SUMIFS('CMIP5 OI fields'!$M:$M,'CMIP5 OI fields'!$D:$D,BA$1,'CMIP5 OI fields'!$A:$A,BA$2)*$P108)/1000</f>
        <v>22.7681352</v>
      </c>
      <c r="BB108" s="248">
        <f>(SUMIFS('CMIP5 OI fields'!$M:$M,'CMIP5 OI fields'!$D:$D,BB$1,'CMIP5 OI fields'!$A:$A,BB$2)*$P108)/1000</f>
        <v>12.885811199999996</v>
      </c>
      <c r="BC108" s="248">
        <f>(SUMIFS('CMIP5 OI fields'!$M:$M,'CMIP5 OI fields'!$D:$D,BC$1,'CMIP5 OI fields'!$A:$A,BC$2)*$P108)/1000</f>
        <v>1.2976127999999998</v>
      </c>
      <c r="BD108" s="248">
        <f>(SUMIFS('CMIP5 OI fields'!$M:$M,'CMIP5 OI fields'!$D:$D,BD$1,'CMIP5 OI fields'!$A:$A,BD$2)*$P108)/1000</f>
        <v>1.0616832000000003</v>
      </c>
      <c r="BE108" s="248">
        <f>(SUMIFS('CMIP5 OI fields'!$M:$M,'CMIP5 OI fields'!$D:$D,BE$1,'CMIP5 OI fields'!$A:$A,BE$2)*$P108)/1000</f>
        <v>0.11796480000000001</v>
      </c>
      <c r="BF108" s="248">
        <f>(SUMIFS('CMIP5 OI fields'!$M:$M,'CMIP5 OI fields'!$D:$D,BF$1,'CMIP5 OI fields'!$A:$A,BF$2)*$P108)/1000</f>
        <v>2.6542079999999997</v>
      </c>
      <c r="BG108" s="248">
        <f>(SUMIFS('CMIP5 OI fields'!$M:$M,'CMIP5 OI fields'!$D:$D,BG$1,'CMIP5 OI fields'!$A:$A,BG$2)*$P108)/1000</f>
        <v>2.0643839999999996</v>
      </c>
      <c r="BH108" s="248">
        <f>(SUMIFS('CMIP5 OI fields'!$M:$M,'CMIP5 OI fields'!$D:$D,BH$1,'CMIP5 OI fields'!$A:$A,BH$2)*$P108)/1000</f>
        <v>12.091392000000003</v>
      </c>
      <c r="BI108" s="248">
        <f>(SUMIFS('CMIP5 OI fields'!$M:$M,'CMIP5 OI fields'!$D:$D,BI$1,'CMIP5 OI fields'!$A:$A,BI$2)*$Q108)/1000</f>
        <v>0</v>
      </c>
      <c r="BJ108" s="246">
        <f t="shared" si="13"/>
        <v>103.65862224000007</v>
      </c>
      <c r="BK108" s="246">
        <f t="shared" si="13"/>
        <v>29.079252</v>
      </c>
      <c r="BL108" s="246">
        <f t="shared" si="13"/>
        <v>25.83834624</v>
      </c>
      <c r="BM108" s="246">
        <f t="shared" si="8"/>
        <v>132.73787424000008</v>
      </c>
      <c r="BN108" s="246">
        <f t="shared" si="9"/>
        <v>158.57622048000007</v>
      </c>
    </row>
    <row r="109" spans="1:66">
      <c r="A109" s="244" t="str">
        <f>'Experiment list - Runs'!A108</f>
        <v>DP</v>
      </c>
      <c r="B109" s="244" t="str">
        <f>'Experiment list - Runs'!B108</f>
        <v>tier1</v>
      </c>
      <c r="C109" s="244" t="str">
        <f>'Experiment list - Runs'!C108</f>
        <v>1.1-E</v>
      </c>
      <c r="D109" s="244">
        <f>'Experiment list - Runs'!D108</f>
        <v>98</v>
      </c>
      <c r="E109" s="245" t="str">
        <f>'Experiment list - Runs'!E108</f>
        <v>Add’l 10 year initialized hindcasts &amp; predictions</v>
      </c>
      <c r="F109" s="245" t="str">
        <f>'Experiment list - Runs'!F108</f>
        <v>decadal-XXXX</v>
      </c>
      <c r="G109" s="244" t="str">
        <f>'Experiment list - Runs'!H108</f>
        <v>CVWG/Tribbia</v>
      </c>
      <c r="H109" s="244" t="str">
        <f>'Experiment list - Runs'!I108</f>
        <v>0.5x1CN</v>
      </c>
      <c r="I109" s="244" t="str">
        <f>'Experiment list - Runs'!J108</f>
        <v>ORNL</v>
      </c>
      <c r="J109" s="244">
        <f>'Experiment list - Runs'!K108</f>
        <v>2005</v>
      </c>
      <c r="K109" s="244">
        <f>'Experiment list - Runs'!L108</f>
        <v>2015</v>
      </c>
      <c r="L109" s="244" t="str">
        <f>'Experiment list - Runs'!M108</f>
        <v>0.5</v>
      </c>
      <c r="M109" s="244">
        <f>'Experiment list - Runs'!N108</f>
        <v>1</v>
      </c>
      <c r="N109" s="246">
        <f>'Experiment list - Runs'!O108</f>
        <v>10</v>
      </c>
      <c r="O109" s="247">
        <f>'Experiment list - Runs'!P108</f>
        <v>107</v>
      </c>
      <c r="P109" s="248">
        <f t="shared" si="10"/>
        <v>10</v>
      </c>
      <c r="Q109" s="248">
        <v>0</v>
      </c>
      <c r="R109" s="248">
        <v>0</v>
      </c>
      <c r="S109" s="248">
        <v>0</v>
      </c>
      <c r="T109" s="248">
        <f t="shared" si="11"/>
        <v>10</v>
      </c>
      <c r="U109" s="248">
        <v>0</v>
      </c>
      <c r="V109" s="248">
        <v>0</v>
      </c>
      <c r="W109" s="248">
        <v>0</v>
      </c>
      <c r="X109" s="248">
        <v>0</v>
      </c>
      <c r="Y109" s="248">
        <v>0</v>
      </c>
      <c r="Z109" s="248">
        <v>0</v>
      </c>
      <c r="AA109" s="248">
        <v>0</v>
      </c>
      <c r="AB109" s="248">
        <v>0</v>
      </c>
      <c r="AC109" s="248">
        <v>0</v>
      </c>
      <c r="AD109" s="248">
        <v>0</v>
      </c>
      <c r="AE109" s="248">
        <f>(SUMIFS('CMIP5 AL fields'!$N:$N,'CMIP5 AL fields'!$D:$D,AE$1,'CMIP5 AL fields'!$A:$A,AE$2)*$P109)/1000</f>
        <v>39.813120480000066</v>
      </c>
      <c r="AF109" s="248">
        <f>(SUMIFS('CMIP5 AL fields'!$N:$N,'CMIP5 AL fields'!$D:$D,AF$1,'CMIP5 AL fields'!$A:$A,AF$2)*$P109)/1000</f>
        <v>0.10616832000000001</v>
      </c>
      <c r="AG109" s="248">
        <f>(SUMIFS('CMIP5 AL fields'!$N:$N,'CMIP5 AL fields'!$D:$D,AG$1,'CMIP5 AL fields'!$A:$A,AG$2)*$P109)/1000</f>
        <v>3.6097228799999974</v>
      </c>
      <c r="AH109" s="248">
        <f>(SUMIFS('CMIP5 AL fields'!$N:$N,'CMIP5 AL fields'!$D:$D,AH$1,'CMIP5 AL fields'!$A:$A,AH$2)*$P109)/1000</f>
        <v>2.6542079999999988</v>
      </c>
      <c r="AI109" s="248">
        <f>(SUMIFS('CMIP5 AL fields'!$N:$N,'CMIP5 AL fields'!$D:$D,AI$1,'CMIP5 AL fields'!$A:$A,AI$2)*$P109)/1000</f>
        <v>1.0616832000000003</v>
      </c>
      <c r="AJ109" s="248">
        <f>(SUMIFS('CMIP5 AL fields'!$N:$N,'CMIP5 AL fields'!$D:$D,AJ$1,'CMIP5 AL fields'!$A:$A,AJ$2)*$P109)/1000</f>
        <v>0.42467328000000004</v>
      </c>
      <c r="AK109" s="248">
        <f>(SUMIFS('CMIP5 AL fields'!$N:$N,'CMIP5 AL fields'!$D:$D,AK$1,'CMIP5 AL fields'!$A:$A,AK$2)*$P109)/1000</f>
        <v>0.74317823999999999</v>
      </c>
      <c r="AL109" s="248">
        <f>(SUMIFS('CMIP5 AL fields'!$N:$N,'CMIP5 AL fields'!$D:$D,AL$1,'CMIP5 AL fields'!$A:$A,AL$2)*$P109)/1000</f>
        <v>0</v>
      </c>
      <c r="AM109" s="248">
        <f>(SUMIFS('CMIP5 AL fields'!$N:$N,'CMIP5 AL fields'!$D:$D,AM$1,'CMIP5 AL fields'!$A:$A,AM$2)*$P109)/1000</f>
        <v>0</v>
      </c>
      <c r="AN109" s="248">
        <f>((SUMIFS('CMIP5 AL fields'!$N:$N,'CMIP5 AL fields'!$D:$D,AN$1&amp;"2d",'CMIP5 AL fields'!$A:$A,AN$2)*$R109)/1000)+((SUMIFS('CMIP5 AL fields'!$N:$N,'CMIP5 AL fields'!$D:$D,AN$1&amp;"3d",'CMIP5 AL fields'!$A:$A,AN$2)*$S109)/1000)</f>
        <v>0</v>
      </c>
      <c r="AO109" s="248">
        <f>((SUMIFS('CMIP5 AL fields'!$N:$N,'CMIP5 AL fields'!$D:$D,AO$1&amp;"2d",'CMIP5 AL fields'!$A:$A,AO$2)*$R109)/1000)+((SUMIFS('CMIP5 AL fields'!$N:$N,'CMIP5 AL fields'!$D:$D,AO$1&amp;"3d",'CMIP5 AL fields'!$A:$A,AO$2)*$S109)/1000)</f>
        <v>0</v>
      </c>
      <c r="AP109" s="248">
        <f>((SUMIFS('CMIP5 AL fields'!$N:$N,'CMIP5 AL fields'!$D:$D,AP$1&amp;"2d",'CMIP5 AL fields'!$A:$A,AP$2)*$R109)/1000)+((SUMIFS('CMIP5 AL fields'!$N:$N,'CMIP5 AL fields'!$D:$D,AP$1&amp;"3d",'CMIP5 AL fields'!$A:$A,AP$2)*$S109)/1000)</f>
        <v>0</v>
      </c>
      <c r="AQ109" s="248">
        <f>((SUMIFS('CMIP5 AL fields'!$N:$N,'CMIP5 AL fields'!$D:$D,AQ$1&amp;"_ALLt",'CMIP5 AL fields'!$A:$A,AQ$2)*$T109)/1000)+((SUMIFS('CMIP5 AL fields'!$N:$N,'CMIP5 AL fields'!$D:$D,AQ$1&amp;"_subt",'CMIP5 AL fields'!$A:$A,AQ$2)*$U109)/1000)</f>
        <v>22.605004800000003</v>
      </c>
      <c r="AR109" s="248">
        <f>((SUMIFS('CMIP5 AL fields'!$N:$N,'CMIP5 AL fields'!$D:$D,AR$1&amp;"2d",'CMIP5 AL fields'!$A:$A,AR$2)*$AA109)/1000)+((SUMIFS('CMIP5 AL fields'!$N:$N,'CMIP5 AL fields'!$D:$D,AR$1&amp;"3d",'CMIP5 AL fields'!$A:$A,AR$2)*$AB109)/1000)</f>
        <v>0</v>
      </c>
      <c r="AS109" s="248">
        <f>(SUMIFS('CMIP5 AL fields'!$N:$N,'CMIP5 AL fields'!$D:$D,AS$1,'CMIP5 AL fields'!$A:$A,AS$2)*$V109)/1000</f>
        <v>0</v>
      </c>
      <c r="AT109" s="248">
        <f>(SUMIFS('CMIP5 AL fields'!$N:$N,'CMIP5 AL fields'!$D:$D,AT$1,'CMIP5 AL fields'!$A:$A,AT$2)*$W109)/1000</f>
        <v>0</v>
      </c>
      <c r="AU109" s="248">
        <f>(SUMIFS('CMIP5 AL fields'!$N:$N,'CMIP5 AL fields'!$D:$D,AU$1,'CMIP5 AL fields'!$A:$A,AU$2)*$X109)/1000</f>
        <v>0</v>
      </c>
      <c r="AV109" s="248">
        <f>(SUMIFS('CMIP5 AL fields'!$N:$N,'CMIP5 AL fields'!$D:$D,AV$1,'CMIP5 AL fields'!$A:$A,AV$2)*AC109)/1000</f>
        <v>0</v>
      </c>
      <c r="AW109" s="248">
        <f>(SUMIFS('CMIP5 AL fields'!$N:$N,'CMIP5 AL fields'!$D:$D,AW$1,'CMIP5 AL fields'!$A:$A,AW$2)*AD109)/1000</f>
        <v>0</v>
      </c>
      <c r="AX109" s="248">
        <f>(SUMIFS('CMIP5 AL fields'!$N:$N,'CMIP5 AL fields'!$D:$D,AX$1,'CMIP5 AL fields'!$A:$A,AX$2)*AD109)/1000</f>
        <v>0</v>
      </c>
      <c r="AY109" s="248">
        <v>0</v>
      </c>
      <c r="AZ109" s="248">
        <f>(SUMIFS('CMIP5 OI fields'!$M:$M,'CMIP5 OI fields'!$D:$D,AZ$1,'CMIP5 OI fields'!$A:$A,AZ$2)*$P109)/1000</f>
        <v>32.617270080000004</v>
      </c>
      <c r="BA109" s="248">
        <f>(SUMIFS('CMIP5 OI fields'!$M:$M,'CMIP5 OI fields'!$D:$D,BA$1,'CMIP5 OI fields'!$A:$A,BA$2)*$P109)/1000</f>
        <v>22.7681352</v>
      </c>
      <c r="BB109" s="248">
        <f>(SUMIFS('CMIP5 OI fields'!$M:$M,'CMIP5 OI fields'!$D:$D,BB$1,'CMIP5 OI fields'!$A:$A,BB$2)*$P109)/1000</f>
        <v>12.885811199999996</v>
      </c>
      <c r="BC109" s="248">
        <f>(SUMIFS('CMIP5 OI fields'!$M:$M,'CMIP5 OI fields'!$D:$D,BC$1,'CMIP5 OI fields'!$A:$A,BC$2)*$P109)/1000</f>
        <v>1.2976127999999998</v>
      </c>
      <c r="BD109" s="248">
        <f>(SUMIFS('CMIP5 OI fields'!$M:$M,'CMIP5 OI fields'!$D:$D,BD$1,'CMIP5 OI fields'!$A:$A,BD$2)*$P109)/1000</f>
        <v>1.0616832000000003</v>
      </c>
      <c r="BE109" s="248">
        <f>(SUMIFS('CMIP5 OI fields'!$M:$M,'CMIP5 OI fields'!$D:$D,BE$1,'CMIP5 OI fields'!$A:$A,BE$2)*$P109)/1000</f>
        <v>0.11796480000000001</v>
      </c>
      <c r="BF109" s="248">
        <f>(SUMIFS('CMIP5 OI fields'!$M:$M,'CMIP5 OI fields'!$D:$D,BF$1,'CMIP5 OI fields'!$A:$A,BF$2)*$P109)/1000</f>
        <v>2.6542079999999997</v>
      </c>
      <c r="BG109" s="248">
        <f>(SUMIFS('CMIP5 OI fields'!$M:$M,'CMIP5 OI fields'!$D:$D,BG$1,'CMIP5 OI fields'!$A:$A,BG$2)*$P109)/1000</f>
        <v>2.0643839999999996</v>
      </c>
      <c r="BH109" s="248">
        <f>(SUMIFS('CMIP5 OI fields'!$M:$M,'CMIP5 OI fields'!$D:$D,BH$1,'CMIP5 OI fields'!$A:$A,BH$2)*$P109)/1000</f>
        <v>12.091392000000003</v>
      </c>
      <c r="BI109" s="248">
        <f>(SUMIFS('CMIP5 OI fields'!$M:$M,'CMIP5 OI fields'!$D:$D,BI$1,'CMIP5 OI fields'!$A:$A,BI$2)*$Q109)/1000</f>
        <v>0</v>
      </c>
      <c r="BJ109" s="246">
        <f t="shared" si="13"/>
        <v>103.65862224000007</v>
      </c>
      <c r="BK109" s="246">
        <f t="shared" si="13"/>
        <v>29.079252</v>
      </c>
      <c r="BL109" s="246">
        <f t="shared" si="13"/>
        <v>25.83834624</v>
      </c>
      <c r="BM109" s="246">
        <f t="shared" si="8"/>
        <v>132.73787424000008</v>
      </c>
      <c r="BN109" s="246">
        <f t="shared" si="9"/>
        <v>158.57622048000007</v>
      </c>
    </row>
    <row r="110" spans="1:66">
      <c r="A110" s="244" t="str">
        <f>'Experiment list - Runs'!A109</f>
        <v>DP</v>
      </c>
      <c r="B110" s="244" t="str">
        <f>'Experiment list - Runs'!B109</f>
        <v>tier1</v>
      </c>
      <c r="C110" s="244" t="str">
        <f>'Experiment list - Runs'!C109</f>
        <v>1.1-E</v>
      </c>
      <c r="D110" s="244">
        <f>'Experiment list - Runs'!D109</f>
        <v>99</v>
      </c>
      <c r="E110" s="245" t="str">
        <f>'Experiment list - Runs'!E109</f>
        <v>Add’l 10 year initialized hindcasts &amp; predictions</v>
      </c>
      <c r="F110" s="245" t="str">
        <f>'Experiment list - Runs'!F109</f>
        <v>decadal-XXXX</v>
      </c>
      <c r="G110" s="244" t="str">
        <f>'Experiment list - Runs'!H109</f>
        <v>CVWG/Tribbia</v>
      </c>
      <c r="H110" s="244" t="str">
        <f>'Experiment list - Runs'!I109</f>
        <v>0.5x1CN</v>
      </c>
      <c r="I110" s="244" t="str">
        <f>'Experiment list - Runs'!J109</f>
        <v>ORNL</v>
      </c>
      <c r="J110" s="244">
        <f>'Experiment list - Runs'!K109</f>
        <v>2005</v>
      </c>
      <c r="K110" s="244">
        <f>'Experiment list - Runs'!L109</f>
        <v>2015</v>
      </c>
      <c r="L110" s="244" t="str">
        <f>'Experiment list - Runs'!M109</f>
        <v>0.5</v>
      </c>
      <c r="M110" s="244">
        <f>'Experiment list - Runs'!N109</f>
        <v>1</v>
      </c>
      <c r="N110" s="246">
        <f>'Experiment list - Runs'!O109</f>
        <v>10</v>
      </c>
      <c r="O110" s="247">
        <f>'Experiment list - Runs'!P109</f>
        <v>108</v>
      </c>
      <c r="P110" s="248">
        <f t="shared" si="10"/>
        <v>10</v>
      </c>
      <c r="Q110" s="248">
        <v>0</v>
      </c>
      <c r="R110" s="248">
        <v>0</v>
      </c>
      <c r="S110" s="248">
        <v>0</v>
      </c>
      <c r="T110" s="248">
        <f t="shared" si="11"/>
        <v>10</v>
      </c>
      <c r="U110" s="248">
        <v>0</v>
      </c>
      <c r="V110" s="248">
        <v>0</v>
      </c>
      <c r="W110" s="248">
        <v>0</v>
      </c>
      <c r="X110" s="248">
        <v>0</v>
      </c>
      <c r="Y110" s="248">
        <v>0</v>
      </c>
      <c r="Z110" s="248">
        <v>0</v>
      </c>
      <c r="AA110" s="248">
        <v>0</v>
      </c>
      <c r="AB110" s="248">
        <v>0</v>
      </c>
      <c r="AC110" s="248">
        <v>0</v>
      </c>
      <c r="AD110" s="248">
        <v>0</v>
      </c>
      <c r="AE110" s="248">
        <f>(SUMIFS('CMIP5 AL fields'!$N:$N,'CMIP5 AL fields'!$D:$D,AE$1,'CMIP5 AL fields'!$A:$A,AE$2)*$P110)/1000</f>
        <v>39.813120480000066</v>
      </c>
      <c r="AF110" s="248">
        <f>(SUMIFS('CMIP5 AL fields'!$N:$N,'CMIP5 AL fields'!$D:$D,AF$1,'CMIP5 AL fields'!$A:$A,AF$2)*$P110)/1000</f>
        <v>0.10616832000000001</v>
      </c>
      <c r="AG110" s="248">
        <f>(SUMIFS('CMIP5 AL fields'!$N:$N,'CMIP5 AL fields'!$D:$D,AG$1,'CMIP5 AL fields'!$A:$A,AG$2)*$P110)/1000</f>
        <v>3.6097228799999974</v>
      </c>
      <c r="AH110" s="248">
        <f>(SUMIFS('CMIP5 AL fields'!$N:$N,'CMIP5 AL fields'!$D:$D,AH$1,'CMIP5 AL fields'!$A:$A,AH$2)*$P110)/1000</f>
        <v>2.6542079999999988</v>
      </c>
      <c r="AI110" s="248">
        <f>(SUMIFS('CMIP5 AL fields'!$N:$N,'CMIP5 AL fields'!$D:$D,AI$1,'CMIP5 AL fields'!$A:$A,AI$2)*$P110)/1000</f>
        <v>1.0616832000000003</v>
      </c>
      <c r="AJ110" s="248">
        <f>(SUMIFS('CMIP5 AL fields'!$N:$N,'CMIP5 AL fields'!$D:$D,AJ$1,'CMIP5 AL fields'!$A:$A,AJ$2)*$P110)/1000</f>
        <v>0.42467328000000004</v>
      </c>
      <c r="AK110" s="248">
        <f>(SUMIFS('CMIP5 AL fields'!$N:$N,'CMIP5 AL fields'!$D:$D,AK$1,'CMIP5 AL fields'!$A:$A,AK$2)*$P110)/1000</f>
        <v>0.74317823999999999</v>
      </c>
      <c r="AL110" s="248">
        <f>(SUMIFS('CMIP5 AL fields'!$N:$N,'CMIP5 AL fields'!$D:$D,AL$1,'CMIP5 AL fields'!$A:$A,AL$2)*$P110)/1000</f>
        <v>0</v>
      </c>
      <c r="AM110" s="248">
        <f>(SUMIFS('CMIP5 AL fields'!$N:$N,'CMIP5 AL fields'!$D:$D,AM$1,'CMIP5 AL fields'!$A:$A,AM$2)*$P110)/1000</f>
        <v>0</v>
      </c>
      <c r="AN110" s="248">
        <f>((SUMIFS('CMIP5 AL fields'!$N:$N,'CMIP5 AL fields'!$D:$D,AN$1&amp;"2d",'CMIP5 AL fields'!$A:$A,AN$2)*$R110)/1000)+((SUMIFS('CMIP5 AL fields'!$N:$N,'CMIP5 AL fields'!$D:$D,AN$1&amp;"3d",'CMIP5 AL fields'!$A:$A,AN$2)*$S110)/1000)</f>
        <v>0</v>
      </c>
      <c r="AO110" s="248">
        <f>((SUMIFS('CMIP5 AL fields'!$N:$N,'CMIP5 AL fields'!$D:$D,AO$1&amp;"2d",'CMIP5 AL fields'!$A:$A,AO$2)*$R110)/1000)+((SUMIFS('CMIP5 AL fields'!$N:$N,'CMIP5 AL fields'!$D:$D,AO$1&amp;"3d",'CMIP5 AL fields'!$A:$A,AO$2)*$S110)/1000)</f>
        <v>0</v>
      </c>
      <c r="AP110" s="248">
        <f>((SUMIFS('CMIP5 AL fields'!$N:$N,'CMIP5 AL fields'!$D:$D,AP$1&amp;"2d",'CMIP5 AL fields'!$A:$A,AP$2)*$R110)/1000)+((SUMIFS('CMIP5 AL fields'!$N:$N,'CMIP5 AL fields'!$D:$D,AP$1&amp;"3d",'CMIP5 AL fields'!$A:$A,AP$2)*$S110)/1000)</f>
        <v>0</v>
      </c>
      <c r="AQ110" s="248">
        <f>((SUMIFS('CMIP5 AL fields'!$N:$N,'CMIP5 AL fields'!$D:$D,AQ$1&amp;"_ALLt",'CMIP5 AL fields'!$A:$A,AQ$2)*$T110)/1000)+((SUMIFS('CMIP5 AL fields'!$N:$N,'CMIP5 AL fields'!$D:$D,AQ$1&amp;"_subt",'CMIP5 AL fields'!$A:$A,AQ$2)*$U110)/1000)</f>
        <v>22.605004800000003</v>
      </c>
      <c r="AR110" s="248">
        <f>((SUMIFS('CMIP5 AL fields'!$N:$N,'CMIP5 AL fields'!$D:$D,AR$1&amp;"2d",'CMIP5 AL fields'!$A:$A,AR$2)*$AA110)/1000)+((SUMIFS('CMIP5 AL fields'!$N:$N,'CMIP5 AL fields'!$D:$D,AR$1&amp;"3d",'CMIP5 AL fields'!$A:$A,AR$2)*$AB110)/1000)</f>
        <v>0</v>
      </c>
      <c r="AS110" s="248">
        <f>(SUMIFS('CMIP5 AL fields'!$N:$N,'CMIP5 AL fields'!$D:$D,AS$1,'CMIP5 AL fields'!$A:$A,AS$2)*$V110)/1000</f>
        <v>0</v>
      </c>
      <c r="AT110" s="248">
        <f>(SUMIFS('CMIP5 AL fields'!$N:$N,'CMIP5 AL fields'!$D:$D,AT$1,'CMIP5 AL fields'!$A:$A,AT$2)*$W110)/1000</f>
        <v>0</v>
      </c>
      <c r="AU110" s="248">
        <f>(SUMIFS('CMIP5 AL fields'!$N:$N,'CMIP5 AL fields'!$D:$D,AU$1,'CMIP5 AL fields'!$A:$A,AU$2)*$X110)/1000</f>
        <v>0</v>
      </c>
      <c r="AV110" s="248">
        <f>(SUMIFS('CMIP5 AL fields'!$N:$N,'CMIP5 AL fields'!$D:$D,AV$1,'CMIP5 AL fields'!$A:$A,AV$2)*AC110)/1000</f>
        <v>0</v>
      </c>
      <c r="AW110" s="248">
        <f>(SUMIFS('CMIP5 AL fields'!$N:$N,'CMIP5 AL fields'!$D:$D,AW$1,'CMIP5 AL fields'!$A:$A,AW$2)*AD110)/1000</f>
        <v>0</v>
      </c>
      <c r="AX110" s="248">
        <f>(SUMIFS('CMIP5 AL fields'!$N:$N,'CMIP5 AL fields'!$D:$D,AX$1,'CMIP5 AL fields'!$A:$A,AX$2)*AD110)/1000</f>
        <v>0</v>
      </c>
      <c r="AY110" s="248">
        <v>0</v>
      </c>
      <c r="AZ110" s="248">
        <f>(SUMIFS('CMIP5 OI fields'!$M:$M,'CMIP5 OI fields'!$D:$D,AZ$1,'CMIP5 OI fields'!$A:$A,AZ$2)*$P110)/1000</f>
        <v>32.617270080000004</v>
      </c>
      <c r="BA110" s="248">
        <f>(SUMIFS('CMIP5 OI fields'!$M:$M,'CMIP5 OI fields'!$D:$D,BA$1,'CMIP5 OI fields'!$A:$A,BA$2)*$P110)/1000</f>
        <v>22.7681352</v>
      </c>
      <c r="BB110" s="248">
        <f>(SUMIFS('CMIP5 OI fields'!$M:$M,'CMIP5 OI fields'!$D:$D,BB$1,'CMIP5 OI fields'!$A:$A,BB$2)*$P110)/1000</f>
        <v>12.885811199999996</v>
      </c>
      <c r="BC110" s="248">
        <f>(SUMIFS('CMIP5 OI fields'!$M:$M,'CMIP5 OI fields'!$D:$D,BC$1,'CMIP5 OI fields'!$A:$A,BC$2)*$P110)/1000</f>
        <v>1.2976127999999998</v>
      </c>
      <c r="BD110" s="248">
        <f>(SUMIFS('CMIP5 OI fields'!$M:$M,'CMIP5 OI fields'!$D:$D,BD$1,'CMIP5 OI fields'!$A:$A,BD$2)*$P110)/1000</f>
        <v>1.0616832000000003</v>
      </c>
      <c r="BE110" s="248">
        <f>(SUMIFS('CMIP5 OI fields'!$M:$M,'CMIP5 OI fields'!$D:$D,BE$1,'CMIP5 OI fields'!$A:$A,BE$2)*$P110)/1000</f>
        <v>0.11796480000000001</v>
      </c>
      <c r="BF110" s="248">
        <f>(SUMIFS('CMIP5 OI fields'!$M:$M,'CMIP5 OI fields'!$D:$D,BF$1,'CMIP5 OI fields'!$A:$A,BF$2)*$P110)/1000</f>
        <v>2.6542079999999997</v>
      </c>
      <c r="BG110" s="248">
        <f>(SUMIFS('CMIP5 OI fields'!$M:$M,'CMIP5 OI fields'!$D:$D,BG$1,'CMIP5 OI fields'!$A:$A,BG$2)*$P110)/1000</f>
        <v>2.0643839999999996</v>
      </c>
      <c r="BH110" s="248">
        <f>(SUMIFS('CMIP5 OI fields'!$M:$M,'CMIP5 OI fields'!$D:$D,BH$1,'CMIP5 OI fields'!$A:$A,BH$2)*$P110)/1000</f>
        <v>12.091392000000003</v>
      </c>
      <c r="BI110" s="248">
        <f>(SUMIFS('CMIP5 OI fields'!$M:$M,'CMIP5 OI fields'!$D:$D,BI$1,'CMIP5 OI fields'!$A:$A,BI$2)*$Q110)/1000</f>
        <v>0</v>
      </c>
      <c r="BJ110" s="246">
        <f t="shared" si="13"/>
        <v>103.65862224000007</v>
      </c>
      <c r="BK110" s="246">
        <f t="shared" si="13"/>
        <v>29.079252</v>
      </c>
      <c r="BL110" s="246">
        <f t="shared" si="13"/>
        <v>25.83834624</v>
      </c>
      <c r="BM110" s="246">
        <f t="shared" si="8"/>
        <v>132.73787424000008</v>
      </c>
      <c r="BN110" s="246">
        <f t="shared" si="9"/>
        <v>158.57622048000007</v>
      </c>
    </row>
    <row r="111" spans="1:66">
      <c r="A111" s="244" t="str">
        <f>'Experiment list - Runs'!A110</f>
        <v>DP</v>
      </c>
      <c r="B111" s="244" t="str">
        <f>'Experiment list - Runs'!B110</f>
        <v>tier1</v>
      </c>
      <c r="C111" s="244" t="str">
        <f>'Experiment list - Runs'!C110</f>
        <v>1.1-E</v>
      </c>
      <c r="D111" s="244">
        <f>'Experiment list - Runs'!D110</f>
        <v>100</v>
      </c>
      <c r="E111" s="245" t="str">
        <f>'Experiment list - Runs'!E110</f>
        <v>Add’l 10 year initialized hindcasts &amp; predictions</v>
      </c>
      <c r="F111" s="245" t="str">
        <f>'Experiment list - Runs'!F110</f>
        <v>decadal-XXXX</v>
      </c>
      <c r="G111" s="244" t="str">
        <f>'Experiment list - Runs'!H110</f>
        <v>CVWG/Tribbia</v>
      </c>
      <c r="H111" s="244" t="str">
        <f>'Experiment list - Runs'!I110</f>
        <v>0.5x1CN</v>
      </c>
      <c r="I111" s="244" t="str">
        <f>'Experiment list - Runs'!J110</f>
        <v>ORNL</v>
      </c>
      <c r="J111" s="244">
        <f>'Experiment list - Runs'!K110</f>
        <v>2005</v>
      </c>
      <c r="K111" s="244">
        <f>'Experiment list - Runs'!L110</f>
        <v>2015</v>
      </c>
      <c r="L111" s="244" t="str">
        <f>'Experiment list - Runs'!M110</f>
        <v>0.5</v>
      </c>
      <c r="M111" s="244">
        <f>'Experiment list - Runs'!N110</f>
        <v>1</v>
      </c>
      <c r="N111" s="246">
        <f>'Experiment list - Runs'!O110</f>
        <v>10</v>
      </c>
      <c r="O111" s="247">
        <f>'Experiment list - Runs'!P110</f>
        <v>109</v>
      </c>
      <c r="P111" s="248">
        <f t="shared" si="10"/>
        <v>10</v>
      </c>
      <c r="Q111" s="248">
        <v>0</v>
      </c>
      <c r="R111" s="248">
        <v>0</v>
      </c>
      <c r="S111" s="248">
        <v>0</v>
      </c>
      <c r="T111" s="248">
        <f t="shared" si="11"/>
        <v>10</v>
      </c>
      <c r="U111" s="248">
        <v>0</v>
      </c>
      <c r="V111" s="248">
        <v>0</v>
      </c>
      <c r="W111" s="248">
        <v>0</v>
      </c>
      <c r="X111" s="248">
        <v>0</v>
      </c>
      <c r="Y111" s="248">
        <v>0</v>
      </c>
      <c r="Z111" s="248">
        <v>0</v>
      </c>
      <c r="AA111" s="248">
        <v>0</v>
      </c>
      <c r="AB111" s="248">
        <v>0</v>
      </c>
      <c r="AC111" s="248">
        <v>0</v>
      </c>
      <c r="AD111" s="248">
        <v>0</v>
      </c>
      <c r="AE111" s="248">
        <f>(SUMIFS('CMIP5 AL fields'!$N:$N,'CMIP5 AL fields'!$D:$D,AE$1,'CMIP5 AL fields'!$A:$A,AE$2)*$P111)/1000</f>
        <v>39.813120480000066</v>
      </c>
      <c r="AF111" s="248">
        <f>(SUMIFS('CMIP5 AL fields'!$N:$N,'CMIP5 AL fields'!$D:$D,AF$1,'CMIP5 AL fields'!$A:$A,AF$2)*$P111)/1000</f>
        <v>0.10616832000000001</v>
      </c>
      <c r="AG111" s="248">
        <f>(SUMIFS('CMIP5 AL fields'!$N:$N,'CMIP5 AL fields'!$D:$D,AG$1,'CMIP5 AL fields'!$A:$A,AG$2)*$P111)/1000</f>
        <v>3.6097228799999974</v>
      </c>
      <c r="AH111" s="248">
        <f>(SUMIFS('CMIP5 AL fields'!$N:$N,'CMIP5 AL fields'!$D:$D,AH$1,'CMIP5 AL fields'!$A:$A,AH$2)*$P111)/1000</f>
        <v>2.6542079999999988</v>
      </c>
      <c r="AI111" s="248">
        <f>(SUMIFS('CMIP5 AL fields'!$N:$N,'CMIP5 AL fields'!$D:$D,AI$1,'CMIP5 AL fields'!$A:$A,AI$2)*$P111)/1000</f>
        <v>1.0616832000000003</v>
      </c>
      <c r="AJ111" s="248">
        <f>(SUMIFS('CMIP5 AL fields'!$N:$N,'CMIP5 AL fields'!$D:$D,AJ$1,'CMIP5 AL fields'!$A:$A,AJ$2)*$P111)/1000</f>
        <v>0.42467328000000004</v>
      </c>
      <c r="AK111" s="248">
        <f>(SUMIFS('CMIP5 AL fields'!$N:$N,'CMIP5 AL fields'!$D:$D,AK$1,'CMIP5 AL fields'!$A:$A,AK$2)*$P111)/1000</f>
        <v>0.74317823999999999</v>
      </c>
      <c r="AL111" s="248">
        <f>(SUMIFS('CMIP5 AL fields'!$N:$N,'CMIP5 AL fields'!$D:$D,AL$1,'CMIP5 AL fields'!$A:$A,AL$2)*$P111)/1000</f>
        <v>0</v>
      </c>
      <c r="AM111" s="248">
        <f>(SUMIFS('CMIP5 AL fields'!$N:$N,'CMIP5 AL fields'!$D:$D,AM$1,'CMIP5 AL fields'!$A:$A,AM$2)*$P111)/1000</f>
        <v>0</v>
      </c>
      <c r="AN111" s="248">
        <f>((SUMIFS('CMIP5 AL fields'!$N:$N,'CMIP5 AL fields'!$D:$D,AN$1&amp;"2d",'CMIP5 AL fields'!$A:$A,AN$2)*$R111)/1000)+((SUMIFS('CMIP5 AL fields'!$N:$N,'CMIP5 AL fields'!$D:$D,AN$1&amp;"3d",'CMIP5 AL fields'!$A:$A,AN$2)*$S111)/1000)</f>
        <v>0</v>
      </c>
      <c r="AO111" s="248">
        <f>((SUMIFS('CMIP5 AL fields'!$N:$N,'CMIP5 AL fields'!$D:$D,AO$1&amp;"2d",'CMIP5 AL fields'!$A:$A,AO$2)*$R111)/1000)+((SUMIFS('CMIP5 AL fields'!$N:$N,'CMIP5 AL fields'!$D:$D,AO$1&amp;"3d",'CMIP5 AL fields'!$A:$A,AO$2)*$S111)/1000)</f>
        <v>0</v>
      </c>
      <c r="AP111" s="248">
        <f>((SUMIFS('CMIP5 AL fields'!$N:$N,'CMIP5 AL fields'!$D:$D,AP$1&amp;"2d",'CMIP5 AL fields'!$A:$A,AP$2)*$R111)/1000)+((SUMIFS('CMIP5 AL fields'!$N:$N,'CMIP5 AL fields'!$D:$D,AP$1&amp;"3d",'CMIP5 AL fields'!$A:$A,AP$2)*$S111)/1000)</f>
        <v>0</v>
      </c>
      <c r="AQ111" s="248">
        <f>((SUMIFS('CMIP5 AL fields'!$N:$N,'CMIP5 AL fields'!$D:$D,AQ$1&amp;"_ALLt",'CMIP5 AL fields'!$A:$A,AQ$2)*$T111)/1000)+((SUMIFS('CMIP5 AL fields'!$N:$N,'CMIP5 AL fields'!$D:$D,AQ$1&amp;"_subt",'CMIP5 AL fields'!$A:$A,AQ$2)*$U111)/1000)</f>
        <v>22.605004800000003</v>
      </c>
      <c r="AR111" s="248">
        <f>((SUMIFS('CMIP5 AL fields'!$N:$N,'CMIP5 AL fields'!$D:$D,AR$1&amp;"2d",'CMIP5 AL fields'!$A:$A,AR$2)*$AA111)/1000)+((SUMIFS('CMIP5 AL fields'!$N:$N,'CMIP5 AL fields'!$D:$D,AR$1&amp;"3d",'CMIP5 AL fields'!$A:$A,AR$2)*$AB111)/1000)</f>
        <v>0</v>
      </c>
      <c r="AS111" s="248">
        <f>(SUMIFS('CMIP5 AL fields'!$N:$N,'CMIP5 AL fields'!$D:$D,AS$1,'CMIP5 AL fields'!$A:$A,AS$2)*$V111)/1000</f>
        <v>0</v>
      </c>
      <c r="AT111" s="248">
        <f>(SUMIFS('CMIP5 AL fields'!$N:$N,'CMIP5 AL fields'!$D:$D,AT$1,'CMIP5 AL fields'!$A:$A,AT$2)*$W111)/1000</f>
        <v>0</v>
      </c>
      <c r="AU111" s="248">
        <f>(SUMIFS('CMIP5 AL fields'!$N:$N,'CMIP5 AL fields'!$D:$D,AU$1,'CMIP5 AL fields'!$A:$A,AU$2)*$X111)/1000</f>
        <v>0</v>
      </c>
      <c r="AV111" s="248">
        <f>(SUMIFS('CMIP5 AL fields'!$N:$N,'CMIP5 AL fields'!$D:$D,AV$1,'CMIP5 AL fields'!$A:$A,AV$2)*AC111)/1000</f>
        <v>0</v>
      </c>
      <c r="AW111" s="248">
        <f>(SUMIFS('CMIP5 AL fields'!$N:$N,'CMIP5 AL fields'!$D:$D,AW$1,'CMIP5 AL fields'!$A:$A,AW$2)*AD111)/1000</f>
        <v>0</v>
      </c>
      <c r="AX111" s="248">
        <f>(SUMIFS('CMIP5 AL fields'!$N:$N,'CMIP5 AL fields'!$D:$D,AX$1,'CMIP5 AL fields'!$A:$A,AX$2)*AD111)/1000</f>
        <v>0</v>
      </c>
      <c r="AY111" s="248">
        <v>0</v>
      </c>
      <c r="AZ111" s="248">
        <f>(SUMIFS('CMIP5 OI fields'!$M:$M,'CMIP5 OI fields'!$D:$D,AZ$1,'CMIP5 OI fields'!$A:$A,AZ$2)*$P111)/1000</f>
        <v>32.617270080000004</v>
      </c>
      <c r="BA111" s="248">
        <f>(SUMIFS('CMIP5 OI fields'!$M:$M,'CMIP5 OI fields'!$D:$D,BA$1,'CMIP5 OI fields'!$A:$A,BA$2)*$P111)/1000</f>
        <v>22.7681352</v>
      </c>
      <c r="BB111" s="248">
        <f>(SUMIFS('CMIP5 OI fields'!$M:$M,'CMIP5 OI fields'!$D:$D,BB$1,'CMIP5 OI fields'!$A:$A,BB$2)*$P111)/1000</f>
        <v>12.885811199999996</v>
      </c>
      <c r="BC111" s="248">
        <f>(SUMIFS('CMIP5 OI fields'!$M:$M,'CMIP5 OI fields'!$D:$D,BC$1,'CMIP5 OI fields'!$A:$A,BC$2)*$P111)/1000</f>
        <v>1.2976127999999998</v>
      </c>
      <c r="BD111" s="248">
        <f>(SUMIFS('CMIP5 OI fields'!$M:$M,'CMIP5 OI fields'!$D:$D,BD$1,'CMIP5 OI fields'!$A:$A,BD$2)*$P111)/1000</f>
        <v>1.0616832000000003</v>
      </c>
      <c r="BE111" s="248">
        <f>(SUMIFS('CMIP5 OI fields'!$M:$M,'CMIP5 OI fields'!$D:$D,BE$1,'CMIP5 OI fields'!$A:$A,BE$2)*$P111)/1000</f>
        <v>0.11796480000000001</v>
      </c>
      <c r="BF111" s="248">
        <f>(SUMIFS('CMIP5 OI fields'!$M:$M,'CMIP5 OI fields'!$D:$D,BF$1,'CMIP5 OI fields'!$A:$A,BF$2)*$P111)/1000</f>
        <v>2.6542079999999997</v>
      </c>
      <c r="BG111" s="248">
        <f>(SUMIFS('CMIP5 OI fields'!$M:$M,'CMIP5 OI fields'!$D:$D,BG$1,'CMIP5 OI fields'!$A:$A,BG$2)*$P111)/1000</f>
        <v>2.0643839999999996</v>
      </c>
      <c r="BH111" s="248">
        <f>(SUMIFS('CMIP5 OI fields'!$M:$M,'CMIP5 OI fields'!$D:$D,BH$1,'CMIP5 OI fields'!$A:$A,BH$2)*$P111)/1000</f>
        <v>12.091392000000003</v>
      </c>
      <c r="BI111" s="248">
        <f>(SUMIFS('CMIP5 OI fields'!$M:$M,'CMIP5 OI fields'!$D:$D,BI$1,'CMIP5 OI fields'!$A:$A,BI$2)*$Q111)/1000</f>
        <v>0</v>
      </c>
      <c r="BJ111" s="246">
        <f t="shared" si="13"/>
        <v>103.65862224000007</v>
      </c>
      <c r="BK111" s="246">
        <f t="shared" si="13"/>
        <v>29.079252</v>
      </c>
      <c r="BL111" s="246">
        <f t="shared" si="13"/>
        <v>25.83834624</v>
      </c>
      <c r="BM111" s="246">
        <f t="shared" si="8"/>
        <v>132.73787424000008</v>
      </c>
      <c r="BN111" s="246">
        <f t="shared" si="9"/>
        <v>158.57622048000007</v>
      </c>
    </row>
    <row r="112" spans="1:66">
      <c r="A112" s="244" t="str">
        <f>'Experiment list - Runs'!A111</f>
        <v>DP</v>
      </c>
      <c r="B112" s="244" t="str">
        <f>'Experiment list - Runs'!B111</f>
        <v>tier1</v>
      </c>
      <c r="C112" s="244" t="str">
        <f>'Experiment list - Runs'!C111</f>
        <v>1.1-I</v>
      </c>
      <c r="D112" s="244">
        <f>'Experiment list - Runs'!D111</f>
        <v>1</v>
      </c>
      <c r="E112" s="245" t="str">
        <f>'Experiment list - Runs'!E111</f>
        <v>Additional predictions initialized in 01,02..09</v>
      </c>
      <c r="F112" s="245" t="str">
        <f>'Experiment list - Runs'!F111</f>
        <v>decadal-XXXX</v>
      </c>
      <c r="G112" s="244" t="str">
        <f>'Experiment list - Runs'!H111</f>
        <v>CVWG/Tribbia</v>
      </c>
      <c r="H112" s="244" t="str">
        <f>'Experiment list - Runs'!I111</f>
        <v>0.5x1CN</v>
      </c>
      <c r="I112" s="244" t="str">
        <f>'Experiment list - Runs'!J111</f>
        <v>ORNL</v>
      </c>
      <c r="J112" s="244">
        <f>'Experiment list - Runs'!K111</f>
        <v>2000</v>
      </c>
      <c r="K112" s="244">
        <f>'Experiment list - Runs'!L111</f>
        <v>2010</v>
      </c>
      <c r="L112" s="244" t="str">
        <f>'Experiment list - Runs'!M111</f>
        <v>0.5</v>
      </c>
      <c r="M112" s="244">
        <f>'Experiment list - Runs'!N111</f>
        <v>1</v>
      </c>
      <c r="N112" s="246">
        <f>'Experiment list - Runs'!O111</f>
        <v>10</v>
      </c>
      <c r="O112" s="247">
        <f>'Experiment list - Runs'!P111</f>
        <v>110</v>
      </c>
      <c r="P112" s="248">
        <f t="shared" si="10"/>
        <v>10</v>
      </c>
      <c r="Q112" s="248">
        <v>0</v>
      </c>
      <c r="R112" s="248">
        <v>0</v>
      </c>
      <c r="S112" s="248">
        <v>0</v>
      </c>
      <c r="T112" s="248">
        <f t="shared" si="11"/>
        <v>10</v>
      </c>
      <c r="U112" s="248">
        <v>0</v>
      </c>
      <c r="V112" s="248">
        <v>0</v>
      </c>
      <c r="W112" s="248">
        <v>0</v>
      </c>
      <c r="X112" s="248">
        <v>0</v>
      </c>
      <c r="Y112" s="248">
        <v>0</v>
      </c>
      <c r="Z112" s="248">
        <v>0</v>
      </c>
      <c r="AA112" s="248">
        <v>0</v>
      </c>
      <c r="AB112" s="248">
        <v>0</v>
      </c>
      <c r="AC112" s="248">
        <v>0</v>
      </c>
      <c r="AD112" s="248">
        <v>0</v>
      </c>
      <c r="AE112" s="248">
        <f>(SUMIFS('CMIP5 AL fields'!$N:$N,'CMIP5 AL fields'!$D:$D,AE$1,'CMIP5 AL fields'!$A:$A,AE$2)*$P112)/1000</f>
        <v>39.813120480000066</v>
      </c>
      <c r="AF112" s="248">
        <f>(SUMIFS('CMIP5 AL fields'!$N:$N,'CMIP5 AL fields'!$D:$D,AF$1,'CMIP5 AL fields'!$A:$A,AF$2)*$P112)/1000</f>
        <v>0.10616832000000001</v>
      </c>
      <c r="AG112" s="248">
        <f>(SUMIFS('CMIP5 AL fields'!$N:$N,'CMIP5 AL fields'!$D:$D,AG$1,'CMIP5 AL fields'!$A:$A,AG$2)*$P112)/1000</f>
        <v>3.6097228799999974</v>
      </c>
      <c r="AH112" s="248">
        <f>(SUMIFS('CMIP5 AL fields'!$N:$N,'CMIP5 AL fields'!$D:$D,AH$1,'CMIP5 AL fields'!$A:$A,AH$2)*$P112)/1000</f>
        <v>2.6542079999999988</v>
      </c>
      <c r="AI112" s="248">
        <f>(SUMIFS('CMIP5 AL fields'!$N:$N,'CMIP5 AL fields'!$D:$D,AI$1,'CMIP5 AL fields'!$A:$A,AI$2)*$P112)/1000</f>
        <v>1.0616832000000003</v>
      </c>
      <c r="AJ112" s="248">
        <f>(SUMIFS('CMIP5 AL fields'!$N:$N,'CMIP5 AL fields'!$D:$D,AJ$1,'CMIP5 AL fields'!$A:$A,AJ$2)*$P112)/1000</f>
        <v>0.42467328000000004</v>
      </c>
      <c r="AK112" s="248">
        <f>(SUMIFS('CMIP5 AL fields'!$N:$N,'CMIP5 AL fields'!$D:$D,AK$1,'CMIP5 AL fields'!$A:$A,AK$2)*$P112)/1000</f>
        <v>0.74317823999999999</v>
      </c>
      <c r="AL112" s="248">
        <f>(SUMIFS('CMIP5 AL fields'!$N:$N,'CMIP5 AL fields'!$D:$D,AL$1,'CMIP5 AL fields'!$A:$A,AL$2)*$P112)/1000</f>
        <v>0</v>
      </c>
      <c r="AM112" s="248">
        <f>(SUMIFS('CMIP5 AL fields'!$N:$N,'CMIP5 AL fields'!$D:$D,AM$1,'CMIP5 AL fields'!$A:$A,AM$2)*$P112)/1000</f>
        <v>0</v>
      </c>
      <c r="AN112" s="248">
        <f>((SUMIFS('CMIP5 AL fields'!$N:$N,'CMIP5 AL fields'!$D:$D,AN$1&amp;"2d",'CMIP5 AL fields'!$A:$A,AN$2)*$R112)/1000)+((SUMIFS('CMIP5 AL fields'!$N:$N,'CMIP5 AL fields'!$D:$D,AN$1&amp;"3d",'CMIP5 AL fields'!$A:$A,AN$2)*$S112)/1000)</f>
        <v>0</v>
      </c>
      <c r="AO112" s="248">
        <f>((SUMIFS('CMIP5 AL fields'!$N:$N,'CMIP5 AL fields'!$D:$D,AO$1&amp;"2d",'CMIP5 AL fields'!$A:$A,AO$2)*$R112)/1000)+((SUMIFS('CMIP5 AL fields'!$N:$N,'CMIP5 AL fields'!$D:$D,AO$1&amp;"3d",'CMIP5 AL fields'!$A:$A,AO$2)*$S112)/1000)</f>
        <v>0</v>
      </c>
      <c r="AP112" s="248">
        <f>((SUMIFS('CMIP5 AL fields'!$N:$N,'CMIP5 AL fields'!$D:$D,AP$1&amp;"2d",'CMIP5 AL fields'!$A:$A,AP$2)*$R112)/1000)+((SUMIFS('CMIP5 AL fields'!$N:$N,'CMIP5 AL fields'!$D:$D,AP$1&amp;"3d",'CMIP5 AL fields'!$A:$A,AP$2)*$S112)/1000)</f>
        <v>0</v>
      </c>
      <c r="AQ112" s="248">
        <f>((SUMIFS('CMIP5 AL fields'!$N:$N,'CMIP5 AL fields'!$D:$D,AQ$1&amp;"_ALLt",'CMIP5 AL fields'!$A:$A,AQ$2)*$T112)/1000)+((SUMIFS('CMIP5 AL fields'!$N:$N,'CMIP5 AL fields'!$D:$D,AQ$1&amp;"_subt",'CMIP5 AL fields'!$A:$A,AQ$2)*$U112)/1000)</f>
        <v>22.605004800000003</v>
      </c>
      <c r="AR112" s="248">
        <f>((SUMIFS('CMIP5 AL fields'!$N:$N,'CMIP5 AL fields'!$D:$D,AR$1&amp;"2d",'CMIP5 AL fields'!$A:$A,AR$2)*$AA112)/1000)+((SUMIFS('CMIP5 AL fields'!$N:$N,'CMIP5 AL fields'!$D:$D,AR$1&amp;"3d",'CMIP5 AL fields'!$A:$A,AR$2)*$AB112)/1000)</f>
        <v>0</v>
      </c>
      <c r="AS112" s="248">
        <f>(SUMIFS('CMIP5 AL fields'!$N:$N,'CMIP5 AL fields'!$D:$D,AS$1,'CMIP5 AL fields'!$A:$A,AS$2)*$V112)/1000</f>
        <v>0</v>
      </c>
      <c r="AT112" s="248">
        <f>(SUMIFS('CMIP5 AL fields'!$N:$N,'CMIP5 AL fields'!$D:$D,AT$1,'CMIP5 AL fields'!$A:$A,AT$2)*$W112)/1000</f>
        <v>0</v>
      </c>
      <c r="AU112" s="248">
        <f>(SUMIFS('CMIP5 AL fields'!$N:$N,'CMIP5 AL fields'!$D:$D,AU$1,'CMIP5 AL fields'!$A:$A,AU$2)*$X112)/1000</f>
        <v>0</v>
      </c>
      <c r="AV112" s="248">
        <f>(SUMIFS('CMIP5 AL fields'!$N:$N,'CMIP5 AL fields'!$D:$D,AV$1,'CMIP5 AL fields'!$A:$A,AV$2)*AC112)/1000</f>
        <v>0</v>
      </c>
      <c r="AW112" s="248">
        <f>(SUMIFS('CMIP5 AL fields'!$N:$N,'CMIP5 AL fields'!$D:$D,AW$1,'CMIP5 AL fields'!$A:$A,AW$2)*AD112)/1000</f>
        <v>0</v>
      </c>
      <c r="AX112" s="248">
        <f>(SUMIFS('CMIP5 AL fields'!$N:$N,'CMIP5 AL fields'!$D:$D,AX$1,'CMIP5 AL fields'!$A:$A,AX$2)*AD112)/1000</f>
        <v>0</v>
      </c>
      <c r="AY112" s="248">
        <v>0</v>
      </c>
      <c r="AZ112" s="248">
        <f>(SUMIFS('CMIP5 OI fields'!$M:$M,'CMIP5 OI fields'!$D:$D,AZ$1,'CMIP5 OI fields'!$A:$A,AZ$2)*$P112)/1000</f>
        <v>32.617270080000004</v>
      </c>
      <c r="BA112" s="248">
        <f>(SUMIFS('CMIP5 OI fields'!$M:$M,'CMIP5 OI fields'!$D:$D,BA$1,'CMIP5 OI fields'!$A:$A,BA$2)*$P112)/1000</f>
        <v>22.7681352</v>
      </c>
      <c r="BB112" s="248">
        <f>(SUMIFS('CMIP5 OI fields'!$M:$M,'CMIP5 OI fields'!$D:$D,BB$1,'CMIP5 OI fields'!$A:$A,BB$2)*$P112)/1000</f>
        <v>12.885811199999996</v>
      </c>
      <c r="BC112" s="248">
        <f>(SUMIFS('CMIP5 OI fields'!$M:$M,'CMIP5 OI fields'!$D:$D,BC$1,'CMIP5 OI fields'!$A:$A,BC$2)*$P112)/1000</f>
        <v>1.2976127999999998</v>
      </c>
      <c r="BD112" s="248">
        <f>(SUMIFS('CMIP5 OI fields'!$M:$M,'CMIP5 OI fields'!$D:$D,BD$1,'CMIP5 OI fields'!$A:$A,BD$2)*$P112)/1000</f>
        <v>1.0616832000000003</v>
      </c>
      <c r="BE112" s="248">
        <f>(SUMIFS('CMIP5 OI fields'!$M:$M,'CMIP5 OI fields'!$D:$D,BE$1,'CMIP5 OI fields'!$A:$A,BE$2)*$P112)/1000</f>
        <v>0.11796480000000001</v>
      </c>
      <c r="BF112" s="248">
        <f>(SUMIFS('CMIP5 OI fields'!$M:$M,'CMIP5 OI fields'!$D:$D,BF$1,'CMIP5 OI fields'!$A:$A,BF$2)*$P112)/1000</f>
        <v>2.6542079999999997</v>
      </c>
      <c r="BG112" s="248">
        <f>(SUMIFS('CMIP5 OI fields'!$M:$M,'CMIP5 OI fields'!$D:$D,BG$1,'CMIP5 OI fields'!$A:$A,BG$2)*$P112)/1000</f>
        <v>2.0643839999999996</v>
      </c>
      <c r="BH112" s="248">
        <f>(SUMIFS('CMIP5 OI fields'!$M:$M,'CMIP5 OI fields'!$D:$D,BH$1,'CMIP5 OI fields'!$A:$A,BH$2)*$P112)/1000</f>
        <v>12.091392000000003</v>
      </c>
      <c r="BI112" s="248">
        <f>(SUMIFS('CMIP5 OI fields'!$M:$M,'CMIP5 OI fields'!$D:$D,BI$1,'CMIP5 OI fields'!$A:$A,BI$2)*$Q112)/1000</f>
        <v>0</v>
      </c>
      <c r="BJ112" s="246">
        <f t="shared" si="13"/>
        <v>103.65862224000007</v>
      </c>
      <c r="BK112" s="246">
        <f t="shared" si="13"/>
        <v>29.079252</v>
      </c>
      <c r="BL112" s="246">
        <f t="shared" si="13"/>
        <v>25.83834624</v>
      </c>
      <c r="BM112" s="246">
        <f t="shared" si="8"/>
        <v>132.73787424000008</v>
      </c>
      <c r="BN112" s="246">
        <f t="shared" si="9"/>
        <v>158.57622048000007</v>
      </c>
    </row>
    <row r="113" spans="1:66">
      <c r="A113" s="244" t="str">
        <f>'Experiment list - Runs'!A112</f>
        <v>DP</v>
      </c>
      <c r="B113" s="244" t="str">
        <f>'Experiment list - Runs'!B112</f>
        <v>tier1</v>
      </c>
      <c r="C113" s="244" t="str">
        <f>'Experiment list - Runs'!C112</f>
        <v>1.1-I</v>
      </c>
      <c r="D113" s="244">
        <f>'Experiment list - Runs'!D112</f>
        <v>2</v>
      </c>
      <c r="E113" s="245" t="str">
        <f>'Experiment list - Runs'!E112</f>
        <v>Additional predictions initialized in 01,02..09</v>
      </c>
      <c r="F113" s="245" t="str">
        <f>'Experiment list - Runs'!F112</f>
        <v>decadal-XXXX</v>
      </c>
      <c r="G113" s="244" t="str">
        <f>'Experiment list - Runs'!H112</f>
        <v>CVWG/Tribbia</v>
      </c>
      <c r="H113" s="244" t="str">
        <f>'Experiment list - Runs'!I112</f>
        <v>0.5x1CN</v>
      </c>
      <c r="I113" s="244" t="str">
        <f>'Experiment list - Runs'!J112</f>
        <v>ORNL</v>
      </c>
      <c r="J113" s="244">
        <f>'Experiment list - Runs'!K112</f>
        <v>2001</v>
      </c>
      <c r="K113" s="244">
        <f>'Experiment list - Runs'!L112</f>
        <v>2011</v>
      </c>
      <c r="L113" s="244" t="str">
        <f>'Experiment list - Runs'!M112</f>
        <v>0.5</v>
      </c>
      <c r="M113" s="244">
        <f>'Experiment list - Runs'!N112</f>
        <v>1</v>
      </c>
      <c r="N113" s="246">
        <f>'Experiment list - Runs'!O112</f>
        <v>10</v>
      </c>
      <c r="O113" s="247">
        <f>'Experiment list - Runs'!P112</f>
        <v>111</v>
      </c>
      <c r="P113" s="248">
        <f t="shared" si="10"/>
        <v>10</v>
      </c>
      <c r="Q113" s="248">
        <v>0</v>
      </c>
      <c r="R113" s="248">
        <v>0</v>
      </c>
      <c r="S113" s="248">
        <v>0</v>
      </c>
      <c r="T113" s="248">
        <f t="shared" si="11"/>
        <v>10</v>
      </c>
      <c r="U113" s="248">
        <v>0</v>
      </c>
      <c r="V113" s="248">
        <v>0</v>
      </c>
      <c r="W113" s="248">
        <v>0</v>
      </c>
      <c r="X113" s="248">
        <v>0</v>
      </c>
      <c r="Y113" s="248">
        <v>0</v>
      </c>
      <c r="Z113" s="248">
        <v>0</v>
      </c>
      <c r="AA113" s="248">
        <v>0</v>
      </c>
      <c r="AB113" s="248">
        <v>0</v>
      </c>
      <c r="AC113" s="248">
        <v>0</v>
      </c>
      <c r="AD113" s="248">
        <v>0</v>
      </c>
      <c r="AE113" s="248">
        <f>(SUMIFS('CMIP5 AL fields'!$N:$N,'CMIP5 AL fields'!$D:$D,AE$1,'CMIP5 AL fields'!$A:$A,AE$2)*$P113)/1000</f>
        <v>39.813120480000066</v>
      </c>
      <c r="AF113" s="248">
        <f>(SUMIFS('CMIP5 AL fields'!$N:$N,'CMIP5 AL fields'!$D:$D,AF$1,'CMIP5 AL fields'!$A:$A,AF$2)*$P113)/1000</f>
        <v>0.10616832000000001</v>
      </c>
      <c r="AG113" s="248">
        <f>(SUMIFS('CMIP5 AL fields'!$N:$N,'CMIP5 AL fields'!$D:$D,AG$1,'CMIP5 AL fields'!$A:$A,AG$2)*$P113)/1000</f>
        <v>3.6097228799999974</v>
      </c>
      <c r="AH113" s="248">
        <f>(SUMIFS('CMIP5 AL fields'!$N:$N,'CMIP5 AL fields'!$D:$D,AH$1,'CMIP5 AL fields'!$A:$A,AH$2)*$P113)/1000</f>
        <v>2.6542079999999988</v>
      </c>
      <c r="AI113" s="248">
        <f>(SUMIFS('CMIP5 AL fields'!$N:$N,'CMIP5 AL fields'!$D:$D,AI$1,'CMIP5 AL fields'!$A:$A,AI$2)*$P113)/1000</f>
        <v>1.0616832000000003</v>
      </c>
      <c r="AJ113" s="248">
        <f>(SUMIFS('CMIP5 AL fields'!$N:$N,'CMIP5 AL fields'!$D:$D,AJ$1,'CMIP5 AL fields'!$A:$A,AJ$2)*$P113)/1000</f>
        <v>0.42467328000000004</v>
      </c>
      <c r="AK113" s="248">
        <f>(SUMIFS('CMIP5 AL fields'!$N:$N,'CMIP5 AL fields'!$D:$D,AK$1,'CMIP5 AL fields'!$A:$A,AK$2)*$P113)/1000</f>
        <v>0.74317823999999999</v>
      </c>
      <c r="AL113" s="248">
        <f>(SUMIFS('CMIP5 AL fields'!$N:$N,'CMIP5 AL fields'!$D:$D,AL$1,'CMIP5 AL fields'!$A:$A,AL$2)*$P113)/1000</f>
        <v>0</v>
      </c>
      <c r="AM113" s="248">
        <f>(SUMIFS('CMIP5 AL fields'!$N:$N,'CMIP5 AL fields'!$D:$D,AM$1,'CMIP5 AL fields'!$A:$A,AM$2)*$P113)/1000</f>
        <v>0</v>
      </c>
      <c r="AN113" s="248">
        <f>((SUMIFS('CMIP5 AL fields'!$N:$N,'CMIP5 AL fields'!$D:$D,AN$1&amp;"2d",'CMIP5 AL fields'!$A:$A,AN$2)*$R113)/1000)+((SUMIFS('CMIP5 AL fields'!$N:$N,'CMIP5 AL fields'!$D:$D,AN$1&amp;"3d",'CMIP5 AL fields'!$A:$A,AN$2)*$S113)/1000)</f>
        <v>0</v>
      </c>
      <c r="AO113" s="248">
        <f>((SUMIFS('CMIP5 AL fields'!$N:$N,'CMIP5 AL fields'!$D:$D,AO$1&amp;"2d",'CMIP5 AL fields'!$A:$A,AO$2)*$R113)/1000)+((SUMIFS('CMIP5 AL fields'!$N:$N,'CMIP5 AL fields'!$D:$D,AO$1&amp;"3d",'CMIP5 AL fields'!$A:$A,AO$2)*$S113)/1000)</f>
        <v>0</v>
      </c>
      <c r="AP113" s="248">
        <f>((SUMIFS('CMIP5 AL fields'!$N:$N,'CMIP5 AL fields'!$D:$D,AP$1&amp;"2d",'CMIP5 AL fields'!$A:$A,AP$2)*$R113)/1000)+((SUMIFS('CMIP5 AL fields'!$N:$N,'CMIP5 AL fields'!$D:$D,AP$1&amp;"3d",'CMIP5 AL fields'!$A:$A,AP$2)*$S113)/1000)</f>
        <v>0</v>
      </c>
      <c r="AQ113" s="248">
        <f>((SUMIFS('CMIP5 AL fields'!$N:$N,'CMIP5 AL fields'!$D:$D,AQ$1&amp;"_ALLt",'CMIP5 AL fields'!$A:$A,AQ$2)*$T113)/1000)+((SUMIFS('CMIP5 AL fields'!$N:$N,'CMIP5 AL fields'!$D:$D,AQ$1&amp;"_subt",'CMIP5 AL fields'!$A:$A,AQ$2)*$U113)/1000)</f>
        <v>22.605004800000003</v>
      </c>
      <c r="AR113" s="248">
        <f>((SUMIFS('CMIP5 AL fields'!$N:$N,'CMIP5 AL fields'!$D:$D,AR$1&amp;"2d",'CMIP5 AL fields'!$A:$A,AR$2)*$AA113)/1000)+((SUMIFS('CMIP5 AL fields'!$N:$N,'CMIP5 AL fields'!$D:$D,AR$1&amp;"3d",'CMIP5 AL fields'!$A:$A,AR$2)*$AB113)/1000)</f>
        <v>0</v>
      </c>
      <c r="AS113" s="248">
        <f>(SUMIFS('CMIP5 AL fields'!$N:$N,'CMIP5 AL fields'!$D:$D,AS$1,'CMIP5 AL fields'!$A:$A,AS$2)*$V113)/1000</f>
        <v>0</v>
      </c>
      <c r="AT113" s="248">
        <f>(SUMIFS('CMIP5 AL fields'!$N:$N,'CMIP5 AL fields'!$D:$D,AT$1,'CMIP5 AL fields'!$A:$A,AT$2)*$W113)/1000</f>
        <v>0</v>
      </c>
      <c r="AU113" s="248">
        <f>(SUMIFS('CMIP5 AL fields'!$N:$N,'CMIP5 AL fields'!$D:$D,AU$1,'CMIP5 AL fields'!$A:$A,AU$2)*$X113)/1000</f>
        <v>0</v>
      </c>
      <c r="AV113" s="248">
        <f>(SUMIFS('CMIP5 AL fields'!$N:$N,'CMIP5 AL fields'!$D:$D,AV$1,'CMIP5 AL fields'!$A:$A,AV$2)*AC113)/1000</f>
        <v>0</v>
      </c>
      <c r="AW113" s="248">
        <f>(SUMIFS('CMIP5 AL fields'!$N:$N,'CMIP5 AL fields'!$D:$D,AW$1,'CMIP5 AL fields'!$A:$A,AW$2)*AD113)/1000</f>
        <v>0</v>
      </c>
      <c r="AX113" s="248">
        <f>(SUMIFS('CMIP5 AL fields'!$N:$N,'CMIP5 AL fields'!$D:$D,AX$1,'CMIP5 AL fields'!$A:$A,AX$2)*AD113)/1000</f>
        <v>0</v>
      </c>
      <c r="AY113" s="248">
        <v>0</v>
      </c>
      <c r="AZ113" s="248">
        <f>(SUMIFS('CMIP5 OI fields'!$M:$M,'CMIP5 OI fields'!$D:$D,AZ$1,'CMIP5 OI fields'!$A:$A,AZ$2)*$P113)/1000</f>
        <v>32.617270080000004</v>
      </c>
      <c r="BA113" s="248">
        <f>(SUMIFS('CMIP5 OI fields'!$M:$M,'CMIP5 OI fields'!$D:$D,BA$1,'CMIP5 OI fields'!$A:$A,BA$2)*$P113)/1000</f>
        <v>22.7681352</v>
      </c>
      <c r="BB113" s="248">
        <f>(SUMIFS('CMIP5 OI fields'!$M:$M,'CMIP5 OI fields'!$D:$D,BB$1,'CMIP5 OI fields'!$A:$A,BB$2)*$P113)/1000</f>
        <v>12.885811199999996</v>
      </c>
      <c r="BC113" s="248">
        <f>(SUMIFS('CMIP5 OI fields'!$M:$M,'CMIP5 OI fields'!$D:$D,BC$1,'CMIP5 OI fields'!$A:$A,BC$2)*$P113)/1000</f>
        <v>1.2976127999999998</v>
      </c>
      <c r="BD113" s="248">
        <f>(SUMIFS('CMIP5 OI fields'!$M:$M,'CMIP5 OI fields'!$D:$D,BD$1,'CMIP5 OI fields'!$A:$A,BD$2)*$P113)/1000</f>
        <v>1.0616832000000003</v>
      </c>
      <c r="BE113" s="248">
        <f>(SUMIFS('CMIP5 OI fields'!$M:$M,'CMIP5 OI fields'!$D:$D,BE$1,'CMIP5 OI fields'!$A:$A,BE$2)*$P113)/1000</f>
        <v>0.11796480000000001</v>
      </c>
      <c r="BF113" s="248">
        <f>(SUMIFS('CMIP5 OI fields'!$M:$M,'CMIP5 OI fields'!$D:$D,BF$1,'CMIP5 OI fields'!$A:$A,BF$2)*$P113)/1000</f>
        <v>2.6542079999999997</v>
      </c>
      <c r="BG113" s="248">
        <f>(SUMIFS('CMIP5 OI fields'!$M:$M,'CMIP5 OI fields'!$D:$D,BG$1,'CMIP5 OI fields'!$A:$A,BG$2)*$P113)/1000</f>
        <v>2.0643839999999996</v>
      </c>
      <c r="BH113" s="248">
        <f>(SUMIFS('CMIP5 OI fields'!$M:$M,'CMIP5 OI fields'!$D:$D,BH$1,'CMIP5 OI fields'!$A:$A,BH$2)*$P113)/1000</f>
        <v>12.091392000000003</v>
      </c>
      <c r="BI113" s="248">
        <f>(SUMIFS('CMIP5 OI fields'!$M:$M,'CMIP5 OI fields'!$D:$D,BI$1,'CMIP5 OI fields'!$A:$A,BI$2)*$Q113)/1000</f>
        <v>0</v>
      </c>
      <c r="BJ113" s="246">
        <f t="shared" si="13"/>
        <v>103.65862224000007</v>
      </c>
      <c r="BK113" s="246">
        <f t="shared" si="13"/>
        <v>29.079252</v>
      </c>
      <c r="BL113" s="246">
        <f t="shared" si="13"/>
        <v>25.83834624</v>
      </c>
      <c r="BM113" s="246">
        <f t="shared" si="8"/>
        <v>132.73787424000008</v>
      </c>
      <c r="BN113" s="246">
        <f t="shared" si="9"/>
        <v>158.57622048000007</v>
      </c>
    </row>
    <row r="114" spans="1:66">
      <c r="A114" s="244" t="str">
        <f>'Experiment list - Runs'!A113</f>
        <v>DP</v>
      </c>
      <c r="B114" s="244" t="str">
        <f>'Experiment list - Runs'!B113</f>
        <v>tier1</v>
      </c>
      <c r="C114" s="244" t="str">
        <f>'Experiment list - Runs'!C113</f>
        <v>1.1-I</v>
      </c>
      <c r="D114" s="244">
        <f>'Experiment list - Runs'!D113</f>
        <v>3</v>
      </c>
      <c r="E114" s="245" t="str">
        <f>'Experiment list - Runs'!E113</f>
        <v>Additional predictions initialized in 01,02..09</v>
      </c>
      <c r="F114" s="245" t="str">
        <f>'Experiment list - Runs'!F113</f>
        <v>decadal-XXXX</v>
      </c>
      <c r="G114" s="244" t="str">
        <f>'Experiment list - Runs'!H113</f>
        <v>CVWG/Tribbia</v>
      </c>
      <c r="H114" s="244" t="str">
        <f>'Experiment list - Runs'!I113</f>
        <v>0.5x1CN</v>
      </c>
      <c r="I114" s="244" t="str">
        <f>'Experiment list - Runs'!J113</f>
        <v>ORNL</v>
      </c>
      <c r="J114" s="244">
        <f>'Experiment list - Runs'!K113</f>
        <v>2002</v>
      </c>
      <c r="K114" s="244">
        <f>'Experiment list - Runs'!L113</f>
        <v>2012</v>
      </c>
      <c r="L114" s="244" t="str">
        <f>'Experiment list - Runs'!M113</f>
        <v>0.5</v>
      </c>
      <c r="M114" s="244">
        <f>'Experiment list - Runs'!N113</f>
        <v>1</v>
      </c>
      <c r="N114" s="246">
        <f>'Experiment list - Runs'!O113</f>
        <v>10</v>
      </c>
      <c r="O114" s="247">
        <f>'Experiment list - Runs'!P113</f>
        <v>112</v>
      </c>
      <c r="P114" s="248">
        <f t="shared" si="10"/>
        <v>10</v>
      </c>
      <c r="Q114" s="248">
        <v>0</v>
      </c>
      <c r="R114" s="248">
        <v>0</v>
      </c>
      <c r="S114" s="248">
        <v>0</v>
      </c>
      <c r="T114" s="248">
        <f t="shared" si="11"/>
        <v>10</v>
      </c>
      <c r="U114" s="248">
        <v>0</v>
      </c>
      <c r="V114" s="248">
        <v>0</v>
      </c>
      <c r="W114" s="248">
        <v>0</v>
      </c>
      <c r="X114" s="248">
        <v>0</v>
      </c>
      <c r="Y114" s="248">
        <v>0</v>
      </c>
      <c r="Z114" s="248">
        <v>0</v>
      </c>
      <c r="AA114" s="248">
        <v>0</v>
      </c>
      <c r="AB114" s="248">
        <v>0</v>
      </c>
      <c r="AC114" s="248">
        <v>0</v>
      </c>
      <c r="AD114" s="248">
        <v>0</v>
      </c>
      <c r="AE114" s="248">
        <f>(SUMIFS('CMIP5 AL fields'!$N:$N,'CMIP5 AL fields'!$D:$D,AE$1,'CMIP5 AL fields'!$A:$A,AE$2)*$P114)/1000</f>
        <v>39.813120480000066</v>
      </c>
      <c r="AF114" s="248">
        <f>(SUMIFS('CMIP5 AL fields'!$N:$N,'CMIP5 AL fields'!$D:$D,AF$1,'CMIP5 AL fields'!$A:$A,AF$2)*$P114)/1000</f>
        <v>0.10616832000000001</v>
      </c>
      <c r="AG114" s="248">
        <f>(SUMIFS('CMIP5 AL fields'!$N:$N,'CMIP5 AL fields'!$D:$D,AG$1,'CMIP5 AL fields'!$A:$A,AG$2)*$P114)/1000</f>
        <v>3.6097228799999974</v>
      </c>
      <c r="AH114" s="248">
        <f>(SUMIFS('CMIP5 AL fields'!$N:$N,'CMIP5 AL fields'!$D:$D,AH$1,'CMIP5 AL fields'!$A:$A,AH$2)*$P114)/1000</f>
        <v>2.6542079999999988</v>
      </c>
      <c r="AI114" s="248">
        <f>(SUMIFS('CMIP5 AL fields'!$N:$N,'CMIP5 AL fields'!$D:$D,AI$1,'CMIP5 AL fields'!$A:$A,AI$2)*$P114)/1000</f>
        <v>1.0616832000000003</v>
      </c>
      <c r="AJ114" s="248">
        <f>(SUMIFS('CMIP5 AL fields'!$N:$N,'CMIP5 AL fields'!$D:$D,AJ$1,'CMIP5 AL fields'!$A:$A,AJ$2)*$P114)/1000</f>
        <v>0.42467328000000004</v>
      </c>
      <c r="AK114" s="248">
        <f>(SUMIFS('CMIP5 AL fields'!$N:$N,'CMIP5 AL fields'!$D:$D,AK$1,'CMIP5 AL fields'!$A:$A,AK$2)*$P114)/1000</f>
        <v>0.74317823999999999</v>
      </c>
      <c r="AL114" s="248">
        <f>(SUMIFS('CMIP5 AL fields'!$N:$N,'CMIP5 AL fields'!$D:$D,AL$1,'CMIP5 AL fields'!$A:$A,AL$2)*$P114)/1000</f>
        <v>0</v>
      </c>
      <c r="AM114" s="248">
        <f>(SUMIFS('CMIP5 AL fields'!$N:$N,'CMIP5 AL fields'!$D:$D,AM$1,'CMIP5 AL fields'!$A:$A,AM$2)*$P114)/1000</f>
        <v>0</v>
      </c>
      <c r="AN114" s="248">
        <f>((SUMIFS('CMIP5 AL fields'!$N:$N,'CMIP5 AL fields'!$D:$D,AN$1&amp;"2d",'CMIP5 AL fields'!$A:$A,AN$2)*$R114)/1000)+((SUMIFS('CMIP5 AL fields'!$N:$N,'CMIP5 AL fields'!$D:$D,AN$1&amp;"3d",'CMIP5 AL fields'!$A:$A,AN$2)*$S114)/1000)</f>
        <v>0</v>
      </c>
      <c r="AO114" s="248">
        <f>((SUMIFS('CMIP5 AL fields'!$N:$N,'CMIP5 AL fields'!$D:$D,AO$1&amp;"2d",'CMIP5 AL fields'!$A:$A,AO$2)*$R114)/1000)+((SUMIFS('CMIP5 AL fields'!$N:$N,'CMIP5 AL fields'!$D:$D,AO$1&amp;"3d",'CMIP5 AL fields'!$A:$A,AO$2)*$S114)/1000)</f>
        <v>0</v>
      </c>
      <c r="AP114" s="248">
        <f>((SUMIFS('CMIP5 AL fields'!$N:$N,'CMIP5 AL fields'!$D:$D,AP$1&amp;"2d",'CMIP5 AL fields'!$A:$A,AP$2)*$R114)/1000)+((SUMIFS('CMIP5 AL fields'!$N:$N,'CMIP5 AL fields'!$D:$D,AP$1&amp;"3d",'CMIP5 AL fields'!$A:$A,AP$2)*$S114)/1000)</f>
        <v>0</v>
      </c>
      <c r="AQ114" s="248">
        <f>((SUMIFS('CMIP5 AL fields'!$N:$N,'CMIP5 AL fields'!$D:$D,AQ$1&amp;"_ALLt",'CMIP5 AL fields'!$A:$A,AQ$2)*$T114)/1000)+((SUMIFS('CMIP5 AL fields'!$N:$N,'CMIP5 AL fields'!$D:$D,AQ$1&amp;"_subt",'CMIP5 AL fields'!$A:$A,AQ$2)*$U114)/1000)</f>
        <v>22.605004800000003</v>
      </c>
      <c r="AR114" s="248">
        <f>((SUMIFS('CMIP5 AL fields'!$N:$N,'CMIP5 AL fields'!$D:$D,AR$1&amp;"2d",'CMIP5 AL fields'!$A:$A,AR$2)*$AA114)/1000)+((SUMIFS('CMIP5 AL fields'!$N:$N,'CMIP5 AL fields'!$D:$D,AR$1&amp;"3d",'CMIP5 AL fields'!$A:$A,AR$2)*$AB114)/1000)</f>
        <v>0</v>
      </c>
      <c r="AS114" s="248">
        <f>(SUMIFS('CMIP5 AL fields'!$N:$N,'CMIP5 AL fields'!$D:$D,AS$1,'CMIP5 AL fields'!$A:$A,AS$2)*$V114)/1000</f>
        <v>0</v>
      </c>
      <c r="AT114" s="248">
        <f>(SUMIFS('CMIP5 AL fields'!$N:$N,'CMIP5 AL fields'!$D:$D,AT$1,'CMIP5 AL fields'!$A:$A,AT$2)*$W114)/1000</f>
        <v>0</v>
      </c>
      <c r="AU114" s="248">
        <f>(SUMIFS('CMIP5 AL fields'!$N:$N,'CMIP5 AL fields'!$D:$D,AU$1,'CMIP5 AL fields'!$A:$A,AU$2)*$X114)/1000</f>
        <v>0</v>
      </c>
      <c r="AV114" s="248">
        <f>(SUMIFS('CMIP5 AL fields'!$N:$N,'CMIP5 AL fields'!$D:$D,AV$1,'CMIP5 AL fields'!$A:$A,AV$2)*AC114)/1000</f>
        <v>0</v>
      </c>
      <c r="AW114" s="248">
        <f>(SUMIFS('CMIP5 AL fields'!$N:$N,'CMIP5 AL fields'!$D:$D,AW$1,'CMIP5 AL fields'!$A:$A,AW$2)*AD114)/1000</f>
        <v>0</v>
      </c>
      <c r="AX114" s="248">
        <f>(SUMIFS('CMIP5 AL fields'!$N:$N,'CMIP5 AL fields'!$D:$D,AX$1,'CMIP5 AL fields'!$A:$A,AX$2)*AD114)/1000</f>
        <v>0</v>
      </c>
      <c r="AY114" s="248">
        <v>0</v>
      </c>
      <c r="AZ114" s="248">
        <f>(SUMIFS('CMIP5 OI fields'!$M:$M,'CMIP5 OI fields'!$D:$D,AZ$1,'CMIP5 OI fields'!$A:$A,AZ$2)*$P114)/1000</f>
        <v>32.617270080000004</v>
      </c>
      <c r="BA114" s="248">
        <f>(SUMIFS('CMIP5 OI fields'!$M:$M,'CMIP5 OI fields'!$D:$D,BA$1,'CMIP5 OI fields'!$A:$A,BA$2)*$P114)/1000</f>
        <v>22.7681352</v>
      </c>
      <c r="BB114" s="248">
        <f>(SUMIFS('CMIP5 OI fields'!$M:$M,'CMIP5 OI fields'!$D:$D,BB$1,'CMIP5 OI fields'!$A:$A,BB$2)*$P114)/1000</f>
        <v>12.885811199999996</v>
      </c>
      <c r="BC114" s="248">
        <f>(SUMIFS('CMIP5 OI fields'!$M:$M,'CMIP5 OI fields'!$D:$D,BC$1,'CMIP5 OI fields'!$A:$A,BC$2)*$P114)/1000</f>
        <v>1.2976127999999998</v>
      </c>
      <c r="BD114" s="248">
        <f>(SUMIFS('CMIP5 OI fields'!$M:$M,'CMIP5 OI fields'!$D:$D,BD$1,'CMIP5 OI fields'!$A:$A,BD$2)*$P114)/1000</f>
        <v>1.0616832000000003</v>
      </c>
      <c r="BE114" s="248">
        <f>(SUMIFS('CMIP5 OI fields'!$M:$M,'CMIP5 OI fields'!$D:$D,BE$1,'CMIP5 OI fields'!$A:$A,BE$2)*$P114)/1000</f>
        <v>0.11796480000000001</v>
      </c>
      <c r="BF114" s="248">
        <f>(SUMIFS('CMIP5 OI fields'!$M:$M,'CMIP5 OI fields'!$D:$D,BF$1,'CMIP5 OI fields'!$A:$A,BF$2)*$P114)/1000</f>
        <v>2.6542079999999997</v>
      </c>
      <c r="BG114" s="248">
        <f>(SUMIFS('CMIP5 OI fields'!$M:$M,'CMIP5 OI fields'!$D:$D,BG$1,'CMIP5 OI fields'!$A:$A,BG$2)*$P114)/1000</f>
        <v>2.0643839999999996</v>
      </c>
      <c r="BH114" s="248">
        <f>(SUMIFS('CMIP5 OI fields'!$M:$M,'CMIP5 OI fields'!$D:$D,BH$1,'CMIP5 OI fields'!$A:$A,BH$2)*$P114)/1000</f>
        <v>12.091392000000003</v>
      </c>
      <c r="BI114" s="248">
        <f>(SUMIFS('CMIP5 OI fields'!$M:$M,'CMIP5 OI fields'!$D:$D,BI$1,'CMIP5 OI fields'!$A:$A,BI$2)*$Q114)/1000</f>
        <v>0</v>
      </c>
      <c r="BJ114" s="246">
        <f t="shared" si="13"/>
        <v>103.65862224000007</v>
      </c>
      <c r="BK114" s="246">
        <f t="shared" si="13"/>
        <v>29.079252</v>
      </c>
      <c r="BL114" s="246">
        <f t="shared" si="13"/>
        <v>25.83834624</v>
      </c>
      <c r="BM114" s="246">
        <f t="shared" si="8"/>
        <v>132.73787424000008</v>
      </c>
      <c r="BN114" s="246">
        <f t="shared" si="9"/>
        <v>158.57622048000007</v>
      </c>
    </row>
    <row r="115" spans="1:66">
      <c r="A115" s="244" t="str">
        <f>'Experiment list - Runs'!A114</f>
        <v>DP</v>
      </c>
      <c r="B115" s="244" t="str">
        <f>'Experiment list - Runs'!B114</f>
        <v>tier1</v>
      </c>
      <c r="C115" s="244" t="str">
        <f>'Experiment list - Runs'!C114</f>
        <v>1.1-I</v>
      </c>
      <c r="D115" s="244">
        <f>'Experiment list - Runs'!D114</f>
        <v>4</v>
      </c>
      <c r="E115" s="245" t="str">
        <f>'Experiment list - Runs'!E114</f>
        <v>Additional predictions initialized in 01,02..09</v>
      </c>
      <c r="F115" s="245" t="str">
        <f>'Experiment list - Runs'!F114</f>
        <v>decadal-XXXX</v>
      </c>
      <c r="G115" s="244" t="str">
        <f>'Experiment list - Runs'!H114</f>
        <v>CVWG/Tribbia</v>
      </c>
      <c r="H115" s="244" t="str">
        <f>'Experiment list - Runs'!I114</f>
        <v>0.5x1CN</v>
      </c>
      <c r="I115" s="244" t="str">
        <f>'Experiment list - Runs'!J114</f>
        <v>ORNL</v>
      </c>
      <c r="J115" s="244">
        <f>'Experiment list - Runs'!K114</f>
        <v>2003</v>
      </c>
      <c r="K115" s="244">
        <f>'Experiment list - Runs'!L114</f>
        <v>2013</v>
      </c>
      <c r="L115" s="244" t="str">
        <f>'Experiment list - Runs'!M114</f>
        <v>0.5</v>
      </c>
      <c r="M115" s="244">
        <f>'Experiment list - Runs'!N114</f>
        <v>1</v>
      </c>
      <c r="N115" s="246">
        <f>'Experiment list - Runs'!O114</f>
        <v>10</v>
      </c>
      <c r="O115" s="247">
        <f>'Experiment list - Runs'!P114</f>
        <v>113</v>
      </c>
      <c r="P115" s="248">
        <f t="shared" si="10"/>
        <v>10</v>
      </c>
      <c r="Q115" s="248">
        <v>0</v>
      </c>
      <c r="R115" s="248">
        <v>0</v>
      </c>
      <c r="S115" s="248">
        <v>0</v>
      </c>
      <c r="T115" s="248">
        <f t="shared" si="11"/>
        <v>10</v>
      </c>
      <c r="U115" s="248">
        <v>0</v>
      </c>
      <c r="V115" s="248">
        <v>0</v>
      </c>
      <c r="W115" s="248">
        <v>0</v>
      </c>
      <c r="X115" s="248">
        <v>0</v>
      </c>
      <c r="Y115" s="248">
        <v>0</v>
      </c>
      <c r="Z115" s="248">
        <v>0</v>
      </c>
      <c r="AA115" s="248">
        <v>0</v>
      </c>
      <c r="AB115" s="248">
        <v>0</v>
      </c>
      <c r="AC115" s="248">
        <v>0</v>
      </c>
      <c r="AD115" s="248">
        <v>0</v>
      </c>
      <c r="AE115" s="248">
        <f>(SUMIFS('CMIP5 AL fields'!$N:$N,'CMIP5 AL fields'!$D:$D,AE$1,'CMIP5 AL fields'!$A:$A,AE$2)*$P115)/1000</f>
        <v>39.813120480000066</v>
      </c>
      <c r="AF115" s="248">
        <f>(SUMIFS('CMIP5 AL fields'!$N:$N,'CMIP5 AL fields'!$D:$D,AF$1,'CMIP5 AL fields'!$A:$A,AF$2)*$P115)/1000</f>
        <v>0.10616832000000001</v>
      </c>
      <c r="AG115" s="248">
        <f>(SUMIFS('CMIP5 AL fields'!$N:$N,'CMIP5 AL fields'!$D:$D,AG$1,'CMIP5 AL fields'!$A:$A,AG$2)*$P115)/1000</f>
        <v>3.6097228799999974</v>
      </c>
      <c r="AH115" s="248">
        <f>(SUMIFS('CMIP5 AL fields'!$N:$N,'CMIP5 AL fields'!$D:$D,AH$1,'CMIP5 AL fields'!$A:$A,AH$2)*$P115)/1000</f>
        <v>2.6542079999999988</v>
      </c>
      <c r="AI115" s="248">
        <f>(SUMIFS('CMIP5 AL fields'!$N:$N,'CMIP5 AL fields'!$D:$D,AI$1,'CMIP5 AL fields'!$A:$A,AI$2)*$P115)/1000</f>
        <v>1.0616832000000003</v>
      </c>
      <c r="AJ115" s="248">
        <f>(SUMIFS('CMIP5 AL fields'!$N:$N,'CMIP5 AL fields'!$D:$D,AJ$1,'CMIP5 AL fields'!$A:$A,AJ$2)*$P115)/1000</f>
        <v>0.42467328000000004</v>
      </c>
      <c r="AK115" s="248">
        <f>(SUMIFS('CMIP5 AL fields'!$N:$N,'CMIP5 AL fields'!$D:$D,AK$1,'CMIP5 AL fields'!$A:$A,AK$2)*$P115)/1000</f>
        <v>0.74317823999999999</v>
      </c>
      <c r="AL115" s="248">
        <f>(SUMIFS('CMIP5 AL fields'!$N:$N,'CMIP5 AL fields'!$D:$D,AL$1,'CMIP5 AL fields'!$A:$A,AL$2)*$P115)/1000</f>
        <v>0</v>
      </c>
      <c r="AM115" s="248">
        <f>(SUMIFS('CMIP5 AL fields'!$N:$N,'CMIP5 AL fields'!$D:$D,AM$1,'CMIP5 AL fields'!$A:$A,AM$2)*$P115)/1000</f>
        <v>0</v>
      </c>
      <c r="AN115" s="248">
        <f>((SUMIFS('CMIP5 AL fields'!$N:$N,'CMIP5 AL fields'!$D:$D,AN$1&amp;"2d",'CMIP5 AL fields'!$A:$A,AN$2)*$R115)/1000)+((SUMIFS('CMIP5 AL fields'!$N:$N,'CMIP5 AL fields'!$D:$D,AN$1&amp;"3d",'CMIP5 AL fields'!$A:$A,AN$2)*$S115)/1000)</f>
        <v>0</v>
      </c>
      <c r="AO115" s="248">
        <f>((SUMIFS('CMIP5 AL fields'!$N:$N,'CMIP5 AL fields'!$D:$D,AO$1&amp;"2d",'CMIP5 AL fields'!$A:$A,AO$2)*$R115)/1000)+((SUMIFS('CMIP5 AL fields'!$N:$N,'CMIP5 AL fields'!$D:$D,AO$1&amp;"3d",'CMIP5 AL fields'!$A:$A,AO$2)*$S115)/1000)</f>
        <v>0</v>
      </c>
      <c r="AP115" s="248">
        <f>((SUMIFS('CMIP5 AL fields'!$N:$N,'CMIP5 AL fields'!$D:$D,AP$1&amp;"2d",'CMIP5 AL fields'!$A:$A,AP$2)*$R115)/1000)+((SUMIFS('CMIP5 AL fields'!$N:$N,'CMIP5 AL fields'!$D:$D,AP$1&amp;"3d",'CMIP5 AL fields'!$A:$A,AP$2)*$S115)/1000)</f>
        <v>0</v>
      </c>
      <c r="AQ115" s="248">
        <f>((SUMIFS('CMIP5 AL fields'!$N:$N,'CMIP5 AL fields'!$D:$D,AQ$1&amp;"_ALLt",'CMIP5 AL fields'!$A:$A,AQ$2)*$T115)/1000)+((SUMIFS('CMIP5 AL fields'!$N:$N,'CMIP5 AL fields'!$D:$D,AQ$1&amp;"_subt",'CMIP5 AL fields'!$A:$A,AQ$2)*$U115)/1000)</f>
        <v>22.605004800000003</v>
      </c>
      <c r="AR115" s="248">
        <f>((SUMIFS('CMIP5 AL fields'!$N:$N,'CMIP5 AL fields'!$D:$D,AR$1&amp;"2d",'CMIP5 AL fields'!$A:$A,AR$2)*$AA115)/1000)+((SUMIFS('CMIP5 AL fields'!$N:$N,'CMIP5 AL fields'!$D:$D,AR$1&amp;"3d",'CMIP5 AL fields'!$A:$A,AR$2)*$AB115)/1000)</f>
        <v>0</v>
      </c>
      <c r="AS115" s="248">
        <f>(SUMIFS('CMIP5 AL fields'!$N:$N,'CMIP5 AL fields'!$D:$D,AS$1,'CMIP5 AL fields'!$A:$A,AS$2)*$V115)/1000</f>
        <v>0</v>
      </c>
      <c r="AT115" s="248">
        <f>(SUMIFS('CMIP5 AL fields'!$N:$N,'CMIP5 AL fields'!$D:$D,AT$1,'CMIP5 AL fields'!$A:$A,AT$2)*$W115)/1000</f>
        <v>0</v>
      </c>
      <c r="AU115" s="248">
        <f>(SUMIFS('CMIP5 AL fields'!$N:$N,'CMIP5 AL fields'!$D:$D,AU$1,'CMIP5 AL fields'!$A:$A,AU$2)*$X115)/1000</f>
        <v>0</v>
      </c>
      <c r="AV115" s="248">
        <f>(SUMIFS('CMIP5 AL fields'!$N:$N,'CMIP5 AL fields'!$D:$D,AV$1,'CMIP5 AL fields'!$A:$A,AV$2)*AC115)/1000</f>
        <v>0</v>
      </c>
      <c r="AW115" s="248">
        <f>(SUMIFS('CMIP5 AL fields'!$N:$N,'CMIP5 AL fields'!$D:$D,AW$1,'CMIP5 AL fields'!$A:$A,AW$2)*AD115)/1000</f>
        <v>0</v>
      </c>
      <c r="AX115" s="248">
        <f>(SUMIFS('CMIP5 AL fields'!$N:$N,'CMIP5 AL fields'!$D:$D,AX$1,'CMIP5 AL fields'!$A:$A,AX$2)*AD115)/1000</f>
        <v>0</v>
      </c>
      <c r="AY115" s="248">
        <v>0</v>
      </c>
      <c r="AZ115" s="248">
        <f>(SUMIFS('CMIP5 OI fields'!$M:$M,'CMIP5 OI fields'!$D:$D,AZ$1,'CMIP5 OI fields'!$A:$A,AZ$2)*$P115)/1000</f>
        <v>32.617270080000004</v>
      </c>
      <c r="BA115" s="248">
        <f>(SUMIFS('CMIP5 OI fields'!$M:$M,'CMIP5 OI fields'!$D:$D,BA$1,'CMIP5 OI fields'!$A:$A,BA$2)*$P115)/1000</f>
        <v>22.7681352</v>
      </c>
      <c r="BB115" s="248">
        <f>(SUMIFS('CMIP5 OI fields'!$M:$M,'CMIP5 OI fields'!$D:$D,BB$1,'CMIP5 OI fields'!$A:$A,BB$2)*$P115)/1000</f>
        <v>12.885811199999996</v>
      </c>
      <c r="BC115" s="248">
        <f>(SUMIFS('CMIP5 OI fields'!$M:$M,'CMIP5 OI fields'!$D:$D,BC$1,'CMIP5 OI fields'!$A:$A,BC$2)*$P115)/1000</f>
        <v>1.2976127999999998</v>
      </c>
      <c r="BD115" s="248">
        <f>(SUMIFS('CMIP5 OI fields'!$M:$M,'CMIP5 OI fields'!$D:$D,BD$1,'CMIP5 OI fields'!$A:$A,BD$2)*$P115)/1000</f>
        <v>1.0616832000000003</v>
      </c>
      <c r="BE115" s="248">
        <f>(SUMIFS('CMIP5 OI fields'!$M:$M,'CMIP5 OI fields'!$D:$D,BE$1,'CMIP5 OI fields'!$A:$A,BE$2)*$P115)/1000</f>
        <v>0.11796480000000001</v>
      </c>
      <c r="BF115" s="248">
        <f>(SUMIFS('CMIP5 OI fields'!$M:$M,'CMIP5 OI fields'!$D:$D,BF$1,'CMIP5 OI fields'!$A:$A,BF$2)*$P115)/1000</f>
        <v>2.6542079999999997</v>
      </c>
      <c r="BG115" s="248">
        <f>(SUMIFS('CMIP5 OI fields'!$M:$M,'CMIP5 OI fields'!$D:$D,BG$1,'CMIP5 OI fields'!$A:$A,BG$2)*$P115)/1000</f>
        <v>2.0643839999999996</v>
      </c>
      <c r="BH115" s="248">
        <f>(SUMIFS('CMIP5 OI fields'!$M:$M,'CMIP5 OI fields'!$D:$D,BH$1,'CMIP5 OI fields'!$A:$A,BH$2)*$P115)/1000</f>
        <v>12.091392000000003</v>
      </c>
      <c r="BI115" s="248">
        <f>(SUMIFS('CMIP5 OI fields'!$M:$M,'CMIP5 OI fields'!$D:$D,BI$1,'CMIP5 OI fields'!$A:$A,BI$2)*$Q115)/1000</f>
        <v>0</v>
      </c>
      <c r="BJ115" s="246">
        <f t="shared" si="13"/>
        <v>103.65862224000007</v>
      </c>
      <c r="BK115" s="246">
        <f t="shared" si="13"/>
        <v>29.079252</v>
      </c>
      <c r="BL115" s="246">
        <f t="shared" si="13"/>
        <v>25.83834624</v>
      </c>
      <c r="BM115" s="246">
        <f t="shared" si="8"/>
        <v>132.73787424000008</v>
      </c>
      <c r="BN115" s="246">
        <f t="shared" si="9"/>
        <v>158.57622048000007</v>
      </c>
    </row>
    <row r="116" spans="1:66">
      <c r="A116" s="244" t="str">
        <f>'Experiment list - Runs'!A115</f>
        <v>DP</v>
      </c>
      <c r="B116" s="244" t="str">
        <f>'Experiment list - Runs'!B115</f>
        <v>tier1</v>
      </c>
      <c r="C116" s="244" t="str">
        <f>'Experiment list - Runs'!C115</f>
        <v>1.1-I</v>
      </c>
      <c r="D116" s="244">
        <f>'Experiment list - Runs'!D115</f>
        <v>5</v>
      </c>
      <c r="E116" s="245" t="str">
        <f>'Experiment list - Runs'!E115</f>
        <v>Additional predictions initialized in 01,02..09</v>
      </c>
      <c r="F116" s="245" t="str">
        <f>'Experiment list - Runs'!F115</f>
        <v>decadal-XXXX</v>
      </c>
      <c r="G116" s="244" t="str">
        <f>'Experiment list - Runs'!H115</f>
        <v>CVWG/Tribbia</v>
      </c>
      <c r="H116" s="244" t="str">
        <f>'Experiment list - Runs'!I115</f>
        <v>0.5x1CN</v>
      </c>
      <c r="I116" s="244" t="str">
        <f>'Experiment list - Runs'!J115</f>
        <v>ORNL</v>
      </c>
      <c r="J116" s="244">
        <f>'Experiment list - Runs'!K115</f>
        <v>2004</v>
      </c>
      <c r="K116" s="244">
        <f>'Experiment list - Runs'!L115</f>
        <v>2014</v>
      </c>
      <c r="L116" s="244" t="str">
        <f>'Experiment list - Runs'!M115</f>
        <v>0.5</v>
      </c>
      <c r="M116" s="244">
        <f>'Experiment list - Runs'!N115</f>
        <v>1</v>
      </c>
      <c r="N116" s="246">
        <f>'Experiment list - Runs'!O115</f>
        <v>10</v>
      </c>
      <c r="O116" s="247">
        <f>'Experiment list - Runs'!P115</f>
        <v>114</v>
      </c>
      <c r="P116" s="248">
        <f t="shared" si="10"/>
        <v>10</v>
      </c>
      <c r="Q116" s="248">
        <v>0</v>
      </c>
      <c r="R116" s="248">
        <v>0</v>
      </c>
      <c r="S116" s="248">
        <v>0</v>
      </c>
      <c r="T116" s="248">
        <f t="shared" si="11"/>
        <v>10</v>
      </c>
      <c r="U116" s="248">
        <v>0</v>
      </c>
      <c r="V116" s="248">
        <v>0</v>
      </c>
      <c r="W116" s="248">
        <v>0</v>
      </c>
      <c r="X116" s="248">
        <v>0</v>
      </c>
      <c r="Y116" s="248">
        <v>0</v>
      </c>
      <c r="Z116" s="248">
        <v>0</v>
      </c>
      <c r="AA116" s="248">
        <v>0</v>
      </c>
      <c r="AB116" s="248">
        <v>0</v>
      </c>
      <c r="AC116" s="248">
        <v>0</v>
      </c>
      <c r="AD116" s="248">
        <v>0</v>
      </c>
      <c r="AE116" s="248">
        <f>(SUMIFS('CMIP5 AL fields'!$N:$N,'CMIP5 AL fields'!$D:$D,AE$1,'CMIP5 AL fields'!$A:$A,AE$2)*$P116)/1000</f>
        <v>39.813120480000066</v>
      </c>
      <c r="AF116" s="248">
        <f>(SUMIFS('CMIP5 AL fields'!$N:$N,'CMIP5 AL fields'!$D:$D,AF$1,'CMIP5 AL fields'!$A:$A,AF$2)*$P116)/1000</f>
        <v>0.10616832000000001</v>
      </c>
      <c r="AG116" s="248">
        <f>(SUMIFS('CMIP5 AL fields'!$N:$N,'CMIP5 AL fields'!$D:$D,AG$1,'CMIP5 AL fields'!$A:$A,AG$2)*$P116)/1000</f>
        <v>3.6097228799999974</v>
      </c>
      <c r="AH116" s="248">
        <f>(SUMIFS('CMIP5 AL fields'!$N:$N,'CMIP5 AL fields'!$D:$D,AH$1,'CMIP5 AL fields'!$A:$A,AH$2)*$P116)/1000</f>
        <v>2.6542079999999988</v>
      </c>
      <c r="AI116" s="248">
        <f>(SUMIFS('CMIP5 AL fields'!$N:$N,'CMIP5 AL fields'!$D:$D,AI$1,'CMIP5 AL fields'!$A:$A,AI$2)*$P116)/1000</f>
        <v>1.0616832000000003</v>
      </c>
      <c r="AJ116" s="248">
        <f>(SUMIFS('CMIP5 AL fields'!$N:$N,'CMIP5 AL fields'!$D:$D,AJ$1,'CMIP5 AL fields'!$A:$A,AJ$2)*$P116)/1000</f>
        <v>0.42467328000000004</v>
      </c>
      <c r="AK116" s="248">
        <f>(SUMIFS('CMIP5 AL fields'!$N:$N,'CMIP5 AL fields'!$D:$D,AK$1,'CMIP5 AL fields'!$A:$A,AK$2)*$P116)/1000</f>
        <v>0.74317823999999999</v>
      </c>
      <c r="AL116" s="248">
        <f>(SUMIFS('CMIP5 AL fields'!$N:$N,'CMIP5 AL fields'!$D:$D,AL$1,'CMIP5 AL fields'!$A:$A,AL$2)*$P116)/1000</f>
        <v>0</v>
      </c>
      <c r="AM116" s="248">
        <f>(SUMIFS('CMIP5 AL fields'!$N:$N,'CMIP5 AL fields'!$D:$D,AM$1,'CMIP5 AL fields'!$A:$A,AM$2)*$P116)/1000</f>
        <v>0</v>
      </c>
      <c r="AN116" s="248">
        <f>((SUMIFS('CMIP5 AL fields'!$N:$N,'CMIP5 AL fields'!$D:$D,AN$1&amp;"2d",'CMIP5 AL fields'!$A:$A,AN$2)*$R116)/1000)+((SUMIFS('CMIP5 AL fields'!$N:$N,'CMIP5 AL fields'!$D:$D,AN$1&amp;"3d",'CMIP5 AL fields'!$A:$A,AN$2)*$S116)/1000)</f>
        <v>0</v>
      </c>
      <c r="AO116" s="248">
        <f>((SUMIFS('CMIP5 AL fields'!$N:$N,'CMIP5 AL fields'!$D:$D,AO$1&amp;"2d",'CMIP5 AL fields'!$A:$A,AO$2)*$R116)/1000)+((SUMIFS('CMIP5 AL fields'!$N:$N,'CMIP5 AL fields'!$D:$D,AO$1&amp;"3d",'CMIP5 AL fields'!$A:$A,AO$2)*$S116)/1000)</f>
        <v>0</v>
      </c>
      <c r="AP116" s="248">
        <f>((SUMIFS('CMIP5 AL fields'!$N:$N,'CMIP5 AL fields'!$D:$D,AP$1&amp;"2d",'CMIP5 AL fields'!$A:$A,AP$2)*$R116)/1000)+((SUMIFS('CMIP5 AL fields'!$N:$N,'CMIP5 AL fields'!$D:$D,AP$1&amp;"3d",'CMIP5 AL fields'!$A:$A,AP$2)*$S116)/1000)</f>
        <v>0</v>
      </c>
      <c r="AQ116" s="248">
        <f>((SUMIFS('CMIP5 AL fields'!$N:$N,'CMIP5 AL fields'!$D:$D,AQ$1&amp;"_ALLt",'CMIP5 AL fields'!$A:$A,AQ$2)*$T116)/1000)+((SUMIFS('CMIP5 AL fields'!$N:$N,'CMIP5 AL fields'!$D:$D,AQ$1&amp;"_subt",'CMIP5 AL fields'!$A:$A,AQ$2)*$U116)/1000)</f>
        <v>22.605004800000003</v>
      </c>
      <c r="AR116" s="248">
        <f>((SUMIFS('CMIP5 AL fields'!$N:$N,'CMIP5 AL fields'!$D:$D,AR$1&amp;"2d",'CMIP5 AL fields'!$A:$A,AR$2)*$AA116)/1000)+((SUMIFS('CMIP5 AL fields'!$N:$N,'CMIP5 AL fields'!$D:$D,AR$1&amp;"3d",'CMIP5 AL fields'!$A:$A,AR$2)*$AB116)/1000)</f>
        <v>0</v>
      </c>
      <c r="AS116" s="248">
        <f>(SUMIFS('CMIP5 AL fields'!$N:$N,'CMIP5 AL fields'!$D:$D,AS$1,'CMIP5 AL fields'!$A:$A,AS$2)*$V116)/1000</f>
        <v>0</v>
      </c>
      <c r="AT116" s="248">
        <f>(SUMIFS('CMIP5 AL fields'!$N:$N,'CMIP5 AL fields'!$D:$D,AT$1,'CMIP5 AL fields'!$A:$A,AT$2)*$W116)/1000</f>
        <v>0</v>
      </c>
      <c r="AU116" s="248">
        <f>(SUMIFS('CMIP5 AL fields'!$N:$N,'CMIP5 AL fields'!$D:$D,AU$1,'CMIP5 AL fields'!$A:$A,AU$2)*$X116)/1000</f>
        <v>0</v>
      </c>
      <c r="AV116" s="248">
        <f>(SUMIFS('CMIP5 AL fields'!$N:$N,'CMIP5 AL fields'!$D:$D,AV$1,'CMIP5 AL fields'!$A:$A,AV$2)*AC116)/1000</f>
        <v>0</v>
      </c>
      <c r="AW116" s="248">
        <f>(SUMIFS('CMIP5 AL fields'!$N:$N,'CMIP5 AL fields'!$D:$D,AW$1,'CMIP5 AL fields'!$A:$A,AW$2)*AD116)/1000</f>
        <v>0</v>
      </c>
      <c r="AX116" s="248">
        <f>(SUMIFS('CMIP5 AL fields'!$N:$N,'CMIP5 AL fields'!$D:$D,AX$1,'CMIP5 AL fields'!$A:$A,AX$2)*AD116)/1000</f>
        <v>0</v>
      </c>
      <c r="AY116" s="248">
        <v>0</v>
      </c>
      <c r="AZ116" s="248">
        <f>(SUMIFS('CMIP5 OI fields'!$M:$M,'CMIP5 OI fields'!$D:$D,AZ$1,'CMIP5 OI fields'!$A:$A,AZ$2)*$P116)/1000</f>
        <v>32.617270080000004</v>
      </c>
      <c r="BA116" s="248">
        <f>(SUMIFS('CMIP5 OI fields'!$M:$M,'CMIP5 OI fields'!$D:$D,BA$1,'CMIP5 OI fields'!$A:$A,BA$2)*$P116)/1000</f>
        <v>22.7681352</v>
      </c>
      <c r="BB116" s="248">
        <f>(SUMIFS('CMIP5 OI fields'!$M:$M,'CMIP5 OI fields'!$D:$D,BB$1,'CMIP5 OI fields'!$A:$A,BB$2)*$P116)/1000</f>
        <v>12.885811199999996</v>
      </c>
      <c r="BC116" s="248">
        <f>(SUMIFS('CMIP5 OI fields'!$M:$M,'CMIP5 OI fields'!$D:$D,BC$1,'CMIP5 OI fields'!$A:$A,BC$2)*$P116)/1000</f>
        <v>1.2976127999999998</v>
      </c>
      <c r="BD116" s="248">
        <f>(SUMIFS('CMIP5 OI fields'!$M:$M,'CMIP5 OI fields'!$D:$D,BD$1,'CMIP5 OI fields'!$A:$A,BD$2)*$P116)/1000</f>
        <v>1.0616832000000003</v>
      </c>
      <c r="BE116" s="248">
        <f>(SUMIFS('CMIP5 OI fields'!$M:$M,'CMIP5 OI fields'!$D:$D,BE$1,'CMIP5 OI fields'!$A:$A,BE$2)*$P116)/1000</f>
        <v>0.11796480000000001</v>
      </c>
      <c r="BF116" s="248">
        <f>(SUMIFS('CMIP5 OI fields'!$M:$M,'CMIP5 OI fields'!$D:$D,BF$1,'CMIP5 OI fields'!$A:$A,BF$2)*$P116)/1000</f>
        <v>2.6542079999999997</v>
      </c>
      <c r="BG116" s="248">
        <f>(SUMIFS('CMIP5 OI fields'!$M:$M,'CMIP5 OI fields'!$D:$D,BG$1,'CMIP5 OI fields'!$A:$A,BG$2)*$P116)/1000</f>
        <v>2.0643839999999996</v>
      </c>
      <c r="BH116" s="248">
        <f>(SUMIFS('CMIP5 OI fields'!$M:$M,'CMIP5 OI fields'!$D:$D,BH$1,'CMIP5 OI fields'!$A:$A,BH$2)*$P116)/1000</f>
        <v>12.091392000000003</v>
      </c>
      <c r="BI116" s="248">
        <f>(SUMIFS('CMIP5 OI fields'!$M:$M,'CMIP5 OI fields'!$D:$D,BI$1,'CMIP5 OI fields'!$A:$A,BI$2)*$Q116)/1000</f>
        <v>0</v>
      </c>
      <c r="BJ116" s="246">
        <f t="shared" si="13"/>
        <v>103.65862224000007</v>
      </c>
      <c r="BK116" s="246">
        <f t="shared" si="13"/>
        <v>29.079252</v>
      </c>
      <c r="BL116" s="246">
        <f t="shared" si="13"/>
        <v>25.83834624</v>
      </c>
      <c r="BM116" s="246">
        <f t="shared" si="8"/>
        <v>132.73787424000008</v>
      </c>
      <c r="BN116" s="246">
        <f t="shared" si="9"/>
        <v>158.57622048000007</v>
      </c>
    </row>
    <row r="117" spans="1:66">
      <c r="A117" s="244" t="str">
        <f>'Experiment list - Runs'!A116</f>
        <v>DP</v>
      </c>
      <c r="B117" s="244" t="str">
        <f>'Experiment list - Runs'!B116</f>
        <v>tier1</v>
      </c>
      <c r="C117" s="244" t="str">
        <f>'Experiment list - Runs'!C116</f>
        <v>1.1-I</v>
      </c>
      <c r="D117" s="244">
        <f>'Experiment list - Runs'!D116</f>
        <v>6</v>
      </c>
      <c r="E117" s="245" t="str">
        <f>'Experiment list - Runs'!E116</f>
        <v>Additional predictions initialized in 01,02..09</v>
      </c>
      <c r="F117" s="245" t="str">
        <f>'Experiment list - Runs'!F116</f>
        <v>decadal-XXXX</v>
      </c>
      <c r="G117" s="244" t="str">
        <f>'Experiment list - Runs'!H116</f>
        <v>CVWG/Tribbia</v>
      </c>
      <c r="H117" s="244" t="str">
        <f>'Experiment list - Runs'!I116</f>
        <v>0.5x1CN</v>
      </c>
      <c r="I117" s="244" t="str">
        <f>'Experiment list - Runs'!J116</f>
        <v>ORNL</v>
      </c>
      <c r="J117" s="244">
        <f>'Experiment list - Runs'!K116</f>
        <v>2005</v>
      </c>
      <c r="K117" s="244">
        <f>'Experiment list - Runs'!L116</f>
        <v>2015</v>
      </c>
      <c r="L117" s="244" t="str">
        <f>'Experiment list - Runs'!M116</f>
        <v>0.5</v>
      </c>
      <c r="M117" s="244">
        <f>'Experiment list - Runs'!N116</f>
        <v>1</v>
      </c>
      <c r="N117" s="246">
        <f>'Experiment list - Runs'!O116</f>
        <v>10</v>
      </c>
      <c r="O117" s="247">
        <f>'Experiment list - Runs'!P116</f>
        <v>115</v>
      </c>
      <c r="P117" s="248">
        <f t="shared" si="10"/>
        <v>10</v>
      </c>
      <c r="Q117" s="248">
        <v>0</v>
      </c>
      <c r="R117" s="248">
        <v>0</v>
      </c>
      <c r="S117" s="248">
        <v>0</v>
      </c>
      <c r="T117" s="248">
        <f t="shared" si="11"/>
        <v>10</v>
      </c>
      <c r="U117" s="248">
        <v>0</v>
      </c>
      <c r="V117" s="248">
        <v>0</v>
      </c>
      <c r="W117" s="248">
        <v>0</v>
      </c>
      <c r="X117" s="248">
        <v>0</v>
      </c>
      <c r="Y117" s="248">
        <v>0</v>
      </c>
      <c r="Z117" s="248">
        <v>0</v>
      </c>
      <c r="AA117" s="248">
        <v>0</v>
      </c>
      <c r="AB117" s="248">
        <v>0</v>
      </c>
      <c r="AC117" s="248">
        <v>0</v>
      </c>
      <c r="AD117" s="248">
        <v>0</v>
      </c>
      <c r="AE117" s="248">
        <f>(SUMIFS('CMIP5 AL fields'!$N:$N,'CMIP5 AL fields'!$D:$D,AE$1,'CMIP5 AL fields'!$A:$A,AE$2)*$P117)/1000</f>
        <v>39.813120480000066</v>
      </c>
      <c r="AF117" s="248">
        <f>(SUMIFS('CMIP5 AL fields'!$N:$N,'CMIP5 AL fields'!$D:$D,AF$1,'CMIP5 AL fields'!$A:$A,AF$2)*$P117)/1000</f>
        <v>0.10616832000000001</v>
      </c>
      <c r="AG117" s="248">
        <f>(SUMIFS('CMIP5 AL fields'!$N:$N,'CMIP5 AL fields'!$D:$D,AG$1,'CMIP5 AL fields'!$A:$A,AG$2)*$P117)/1000</f>
        <v>3.6097228799999974</v>
      </c>
      <c r="AH117" s="248">
        <f>(SUMIFS('CMIP5 AL fields'!$N:$N,'CMIP5 AL fields'!$D:$D,AH$1,'CMIP5 AL fields'!$A:$A,AH$2)*$P117)/1000</f>
        <v>2.6542079999999988</v>
      </c>
      <c r="AI117" s="248">
        <f>(SUMIFS('CMIP5 AL fields'!$N:$N,'CMIP5 AL fields'!$D:$D,AI$1,'CMIP5 AL fields'!$A:$A,AI$2)*$P117)/1000</f>
        <v>1.0616832000000003</v>
      </c>
      <c r="AJ117" s="248">
        <f>(SUMIFS('CMIP5 AL fields'!$N:$N,'CMIP5 AL fields'!$D:$D,AJ$1,'CMIP5 AL fields'!$A:$A,AJ$2)*$P117)/1000</f>
        <v>0.42467328000000004</v>
      </c>
      <c r="AK117" s="248">
        <f>(SUMIFS('CMIP5 AL fields'!$N:$N,'CMIP5 AL fields'!$D:$D,AK$1,'CMIP5 AL fields'!$A:$A,AK$2)*$P117)/1000</f>
        <v>0.74317823999999999</v>
      </c>
      <c r="AL117" s="248">
        <f>(SUMIFS('CMIP5 AL fields'!$N:$N,'CMIP5 AL fields'!$D:$D,AL$1,'CMIP5 AL fields'!$A:$A,AL$2)*$P117)/1000</f>
        <v>0</v>
      </c>
      <c r="AM117" s="248">
        <f>(SUMIFS('CMIP5 AL fields'!$N:$N,'CMIP5 AL fields'!$D:$D,AM$1,'CMIP5 AL fields'!$A:$A,AM$2)*$P117)/1000</f>
        <v>0</v>
      </c>
      <c r="AN117" s="248">
        <f>((SUMIFS('CMIP5 AL fields'!$N:$N,'CMIP5 AL fields'!$D:$D,AN$1&amp;"2d",'CMIP5 AL fields'!$A:$A,AN$2)*$R117)/1000)+((SUMIFS('CMIP5 AL fields'!$N:$N,'CMIP5 AL fields'!$D:$D,AN$1&amp;"3d",'CMIP5 AL fields'!$A:$A,AN$2)*$S117)/1000)</f>
        <v>0</v>
      </c>
      <c r="AO117" s="248">
        <f>((SUMIFS('CMIP5 AL fields'!$N:$N,'CMIP5 AL fields'!$D:$D,AO$1&amp;"2d",'CMIP5 AL fields'!$A:$A,AO$2)*$R117)/1000)+((SUMIFS('CMIP5 AL fields'!$N:$N,'CMIP5 AL fields'!$D:$D,AO$1&amp;"3d",'CMIP5 AL fields'!$A:$A,AO$2)*$S117)/1000)</f>
        <v>0</v>
      </c>
      <c r="AP117" s="248">
        <f>((SUMIFS('CMIP5 AL fields'!$N:$N,'CMIP5 AL fields'!$D:$D,AP$1&amp;"2d",'CMIP5 AL fields'!$A:$A,AP$2)*$R117)/1000)+((SUMIFS('CMIP5 AL fields'!$N:$N,'CMIP5 AL fields'!$D:$D,AP$1&amp;"3d",'CMIP5 AL fields'!$A:$A,AP$2)*$S117)/1000)</f>
        <v>0</v>
      </c>
      <c r="AQ117" s="248">
        <f>((SUMIFS('CMIP5 AL fields'!$N:$N,'CMIP5 AL fields'!$D:$D,AQ$1&amp;"_ALLt",'CMIP5 AL fields'!$A:$A,AQ$2)*$T117)/1000)+((SUMIFS('CMIP5 AL fields'!$N:$N,'CMIP5 AL fields'!$D:$D,AQ$1&amp;"_subt",'CMIP5 AL fields'!$A:$A,AQ$2)*$U117)/1000)</f>
        <v>22.605004800000003</v>
      </c>
      <c r="AR117" s="248">
        <f>((SUMIFS('CMIP5 AL fields'!$N:$N,'CMIP5 AL fields'!$D:$D,AR$1&amp;"2d",'CMIP5 AL fields'!$A:$A,AR$2)*$AA117)/1000)+((SUMIFS('CMIP5 AL fields'!$N:$N,'CMIP5 AL fields'!$D:$D,AR$1&amp;"3d",'CMIP5 AL fields'!$A:$A,AR$2)*$AB117)/1000)</f>
        <v>0</v>
      </c>
      <c r="AS117" s="248">
        <f>(SUMIFS('CMIP5 AL fields'!$N:$N,'CMIP5 AL fields'!$D:$D,AS$1,'CMIP5 AL fields'!$A:$A,AS$2)*$V117)/1000</f>
        <v>0</v>
      </c>
      <c r="AT117" s="248">
        <f>(SUMIFS('CMIP5 AL fields'!$N:$N,'CMIP5 AL fields'!$D:$D,AT$1,'CMIP5 AL fields'!$A:$A,AT$2)*$W117)/1000</f>
        <v>0</v>
      </c>
      <c r="AU117" s="248">
        <f>(SUMIFS('CMIP5 AL fields'!$N:$N,'CMIP5 AL fields'!$D:$D,AU$1,'CMIP5 AL fields'!$A:$A,AU$2)*$X117)/1000</f>
        <v>0</v>
      </c>
      <c r="AV117" s="248">
        <f>(SUMIFS('CMIP5 AL fields'!$N:$N,'CMIP5 AL fields'!$D:$D,AV$1,'CMIP5 AL fields'!$A:$A,AV$2)*AC117)/1000</f>
        <v>0</v>
      </c>
      <c r="AW117" s="248">
        <f>(SUMIFS('CMIP5 AL fields'!$N:$N,'CMIP5 AL fields'!$D:$D,AW$1,'CMIP5 AL fields'!$A:$A,AW$2)*AD117)/1000</f>
        <v>0</v>
      </c>
      <c r="AX117" s="248">
        <f>(SUMIFS('CMIP5 AL fields'!$N:$N,'CMIP5 AL fields'!$D:$D,AX$1,'CMIP5 AL fields'!$A:$A,AX$2)*AD117)/1000</f>
        <v>0</v>
      </c>
      <c r="AY117" s="248">
        <v>0</v>
      </c>
      <c r="AZ117" s="248">
        <f>(SUMIFS('CMIP5 OI fields'!$M:$M,'CMIP5 OI fields'!$D:$D,AZ$1,'CMIP5 OI fields'!$A:$A,AZ$2)*$P117)/1000</f>
        <v>32.617270080000004</v>
      </c>
      <c r="BA117" s="248">
        <f>(SUMIFS('CMIP5 OI fields'!$M:$M,'CMIP5 OI fields'!$D:$D,BA$1,'CMIP5 OI fields'!$A:$A,BA$2)*$P117)/1000</f>
        <v>22.7681352</v>
      </c>
      <c r="BB117" s="248">
        <f>(SUMIFS('CMIP5 OI fields'!$M:$M,'CMIP5 OI fields'!$D:$D,BB$1,'CMIP5 OI fields'!$A:$A,BB$2)*$P117)/1000</f>
        <v>12.885811199999996</v>
      </c>
      <c r="BC117" s="248">
        <f>(SUMIFS('CMIP5 OI fields'!$M:$M,'CMIP5 OI fields'!$D:$D,BC$1,'CMIP5 OI fields'!$A:$A,BC$2)*$P117)/1000</f>
        <v>1.2976127999999998</v>
      </c>
      <c r="BD117" s="248">
        <f>(SUMIFS('CMIP5 OI fields'!$M:$M,'CMIP5 OI fields'!$D:$D,BD$1,'CMIP5 OI fields'!$A:$A,BD$2)*$P117)/1000</f>
        <v>1.0616832000000003</v>
      </c>
      <c r="BE117" s="248">
        <f>(SUMIFS('CMIP5 OI fields'!$M:$M,'CMIP5 OI fields'!$D:$D,BE$1,'CMIP5 OI fields'!$A:$A,BE$2)*$P117)/1000</f>
        <v>0.11796480000000001</v>
      </c>
      <c r="BF117" s="248">
        <f>(SUMIFS('CMIP5 OI fields'!$M:$M,'CMIP5 OI fields'!$D:$D,BF$1,'CMIP5 OI fields'!$A:$A,BF$2)*$P117)/1000</f>
        <v>2.6542079999999997</v>
      </c>
      <c r="BG117" s="248">
        <f>(SUMIFS('CMIP5 OI fields'!$M:$M,'CMIP5 OI fields'!$D:$D,BG$1,'CMIP5 OI fields'!$A:$A,BG$2)*$P117)/1000</f>
        <v>2.0643839999999996</v>
      </c>
      <c r="BH117" s="248">
        <f>(SUMIFS('CMIP5 OI fields'!$M:$M,'CMIP5 OI fields'!$D:$D,BH$1,'CMIP5 OI fields'!$A:$A,BH$2)*$P117)/1000</f>
        <v>12.091392000000003</v>
      </c>
      <c r="BI117" s="248">
        <f>(SUMIFS('CMIP5 OI fields'!$M:$M,'CMIP5 OI fields'!$D:$D,BI$1,'CMIP5 OI fields'!$A:$A,BI$2)*$Q117)/1000</f>
        <v>0</v>
      </c>
      <c r="BJ117" s="246">
        <f t="shared" si="13"/>
        <v>103.65862224000007</v>
      </c>
      <c r="BK117" s="246">
        <f t="shared" si="13"/>
        <v>29.079252</v>
      </c>
      <c r="BL117" s="246">
        <f t="shared" si="13"/>
        <v>25.83834624</v>
      </c>
      <c r="BM117" s="246">
        <f t="shared" si="8"/>
        <v>132.73787424000008</v>
      </c>
      <c r="BN117" s="246">
        <f t="shared" si="9"/>
        <v>158.57622048000007</v>
      </c>
    </row>
    <row r="118" spans="1:66">
      <c r="A118" s="244" t="str">
        <f>'Experiment list - Runs'!A117</f>
        <v>DP</v>
      </c>
      <c r="B118" s="244" t="str">
        <f>'Experiment list - Runs'!B117</f>
        <v>tier1</v>
      </c>
      <c r="C118" s="244" t="str">
        <f>'Experiment list - Runs'!C117</f>
        <v>1.1-I</v>
      </c>
      <c r="D118" s="244">
        <f>'Experiment list - Runs'!D117</f>
        <v>7</v>
      </c>
      <c r="E118" s="245" t="str">
        <f>'Experiment list - Runs'!E117</f>
        <v>Additional predictions initialized in 01,02..09</v>
      </c>
      <c r="F118" s="245" t="str">
        <f>'Experiment list - Runs'!F117</f>
        <v>decadal-XXXX</v>
      </c>
      <c r="G118" s="244" t="str">
        <f>'Experiment list - Runs'!H117</f>
        <v>CVWG/Tribbia</v>
      </c>
      <c r="H118" s="244" t="str">
        <f>'Experiment list - Runs'!I117</f>
        <v>0.5x1CN</v>
      </c>
      <c r="I118" s="244" t="str">
        <f>'Experiment list - Runs'!J117</f>
        <v>ORNL</v>
      </c>
      <c r="J118" s="244">
        <f>'Experiment list - Runs'!K117</f>
        <v>2006</v>
      </c>
      <c r="K118" s="244">
        <f>'Experiment list - Runs'!L117</f>
        <v>2016</v>
      </c>
      <c r="L118" s="244" t="str">
        <f>'Experiment list - Runs'!M117</f>
        <v>0.5</v>
      </c>
      <c r="M118" s="244">
        <f>'Experiment list - Runs'!N117</f>
        <v>1</v>
      </c>
      <c r="N118" s="246">
        <f>'Experiment list - Runs'!O117</f>
        <v>10</v>
      </c>
      <c r="O118" s="247">
        <f>'Experiment list - Runs'!P117</f>
        <v>116</v>
      </c>
      <c r="P118" s="248">
        <f t="shared" si="10"/>
        <v>10</v>
      </c>
      <c r="Q118" s="248">
        <v>0</v>
      </c>
      <c r="R118" s="248">
        <v>0</v>
      </c>
      <c r="S118" s="248">
        <v>0</v>
      </c>
      <c r="T118" s="248">
        <f t="shared" si="11"/>
        <v>10</v>
      </c>
      <c r="U118" s="248">
        <v>0</v>
      </c>
      <c r="V118" s="248">
        <v>0</v>
      </c>
      <c r="W118" s="248">
        <v>0</v>
      </c>
      <c r="X118" s="248">
        <v>0</v>
      </c>
      <c r="Y118" s="248">
        <v>0</v>
      </c>
      <c r="Z118" s="248">
        <v>0</v>
      </c>
      <c r="AA118" s="248">
        <v>0</v>
      </c>
      <c r="AB118" s="248">
        <v>0</v>
      </c>
      <c r="AC118" s="248">
        <v>0</v>
      </c>
      <c r="AD118" s="248">
        <v>0</v>
      </c>
      <c r="AE118" s="248">
        <f>(SUMIFS('CMIP5 AL fields'!$N:$N,'CMIP5 AL fields'!$D:$D,AE$1,'CMIP5 AL fields'!$A:$A,AE$2)*$P118)/1000</f>
        <v>39.813120480000066</v>
      </c>
      <c r="AF118" s="248">
        <f>(SUMIFS('CMIP5 AL fields'!$N:$N,'CMIP5 AL fields'!$D:$D,AF$1,'CMIP5 AL fields'!$A:$A,AF$2)*$P118)/1000</f>
        <v>0.10616832000000001</v>
      </c>
      <c r="AG118" s="248">
        <f>(SUMIFS('CMIP5 AL fields'!$N:$N,'CMIP5 AL fields'!$D:$D,AG$1,'CMIP5 AL fields'!$A:$A,AG$2)*$P118)/1000</f>
        <v>3.6097228799999974</v>
      </c>
      <c r="AH118" s="248">
        <f>(SUMIFS('CMIP5 AL fields'!$N:$N,'CMIP5 AL fields'!$D:$D,AH$1,'CMIP5 AL fields'!$A:$A,AH$2)*$P118)/1000</f>
        <v>2.6542079999999988</v>
      </c>
      <c r="AI118" s="248">
        <f>(SUMIFS('CMIP5 AL fields'!$N:$N,'CMIP5 AL fields'!$D:$D,AI$1,'CMIP5 AL fields'!$A:$A,AI$2)*$P118)/1000</f>
        <v>1.0616832000000003</v>
      </c>
      <c r="AJ118" s="248">
        <f>(SUMIFS('CMIP5 AL fields'!$N:$N,'CMIP5 AL fields'!$D:$D,AJ$1,'CMIP5 AL fields'!$A:$A,AJ$2)*$P118)/1000</f>
        <v>0.42467328000000004</v>
      </c>
      <c r="AK118" s="248">
        <f>(SUMIFS('CMIP5 AL fields'!$N:$N,'CMIP5 AL fields'!$D:$D,AK$1,'CMIP5 AL fields'!$A:$A,AK$2)*$P118)/1000</f>
        <v>0.74317823999999999</v>
      </c>
      <c r="AL118" s="248">
        <f>(SUMIFS('CMIP5 AL fields'!$N:$N,'CMIP5 AL fields'!$D:$D,AL$1,'CMIP5 AL fields'!$A:$A,AL$2)*$P118)/1000</f>
        <v>0</v>
      </c>
      <c r="AM118" s="248">
        <f>(SUMIFS('CMIP5 AL fields'!$N:$N,'CMIP5 AL fields'!$D:$D,AM$1,'CMIP5 AL fields'!$A:$A,AM$2)*$P118)/1000</f>
        <v>0</v>
      </c>
      <c r="AN118" s="248">
        <f>((SUMIFS('CMIP5 AL fields'!$N:$N,'CMIP5 AL fields'!$D:$D,AN$1&amp;"2d",'CMIP5 AL fields'!$A:$A,AN$2)*$R118)/1000)+((SUMIFS('CMIP5 AL fields'!$N:$N,'CMIP5 AL fields'!$D:$D,AN$1&amp;"3d",'CMIP5 AL fields'!$A:$A,AN$2)*$S118)/1000)</f>
        <v>0</v>
      </c>
      <c r="AO118" s="248">
        <f>((SUMIFS('CMIP5 AL fields'!$N:$N,'CMIP5 AL fields'!$D:$D,AO$1&amp;"2d",'CMIP5 AL fields'!$A:$A,AO$2)*$R118)/1000)+((SUMIFS('CMIP5 AL fields'!$N:$N,'CMIP5 AL fields'!$D:$D,AO$1&amp;"3d",'CMIP5 AL fields'!$A:$A,AO$2)*$S118)/1000)</f>
        <v>0</v>
      </c>
      <c r="AP118" s="248">
        <f>((SUMIFS('CMIP5 AL fields'!$N:$N,'CMIP5 AL fields'!$D:$D,AP$1&amp;"2d",'CMIP5 AL fields'!$A:$A,AP$2)*$R118)/1000)+((SUMIFS('CMIP5 AL fields'!$N:$N,'CMIP5 AL fields'!$D:$D,AP$1&amp;"3d",'CMIP5 AL fields'!$A:$A,AP$2)*$S118)/1000)</f>
        <v>0</v>
      </c>
      <c r="AQ118" s="248">
        <f>((SUMIFS('CMIP5 AL fields'!$N:$N,'CMIP5 AL fields'!$D:$D,AQ$1&amp;"_ALLt",'CMIP5 AL fields'!$A:$A,AQ$2)*$T118)/1000)+((SUMIFS('CMIP5 AL fields'!$N:$N,'CMIP5 AL fields'!$D:$D,AQ$1&amp;"_subt",'CMIP5 AL fields'!$A:$A,AQ$2)*$U118)/1000)</f>
        <v>22.605004800000003</v>
      </c>
      <c r="AR118" s="248">
        <f>((SUMIFS('CMIP5 AL fields'!$N:$N,'CMIP5 AL fields'!$D:$D,AR$1&amp;"2d",'CMIP5 AL fields'!$A:$A,AR$2)*$AA118)/1000)+((SUMIFS('CMIP5 AL fields'!$N:$N,'CMIP5 AL fields'!$D:$D,AR$1&amp;"3d",'CMIP5 AL fields'!$A:$A,AR$2)*$AB118)/1000)</f>
        <v>0</v>
      </c>
      <c r="AS118" s="248">
        <f>(SUMIFS('CMIP5 AL fields'!$N:$N,'CMIP5 AL fields'!$D:$D,AS$1,'CMIP5 AL fields'!$A:$A,AS$2)*$V118)/1000</f>
        <v>0</v>
      </c>
      <c r="AT118" s="248">
        <f>(SUMIFS('CMIP5 AL fields'!$N:$N,'CMIP5 AL fields'!$D:$D,AT$1,'CMIP5 AL fields'!$A:$A,AT$2)*$W118)/1000</f>
        <v>0</v>
      </c>
      <c r="AU118" s="248">
        <f>(SUMIFS('CMIP5 AL fields'!$N:$N,'CMIP5 AL fields'!$D:$D,AU$1,'CMIP5 AL fields'!$A:$A,AU$2)*$X118)/1000</f>
        <v>0</v>
      </c>
      <c r="AV118" s="248">
        <f>(SUMIFS('CMIP5 AL fields'!$N:$N,'CMIP5 AL fields'!$D:$D,AV$1,'CMIP5 AL fields'!$A:$A,AV$2)*AC118)/1000</f>
        <v>0</v>
      </c>
      <c r="AW118" s="248">
        <f>(SUMIFS('CMIP5 AL fields'!$N:$N,'CMIP5 AL fields'!$D:$D,AW$1,'CMIP5 AL fields'!$A:$A,AW$2)*AD118)/1000</f>
        <v>0</v>
      </c>
      <c r="AX118" s="248">
        <f>(SUMIFS('CMIP5 AL fields'!$N:$N,'CMIP5 AL fields'!$D:$D,AX$1,'CMIP5 AL fields'!$A:$A,AX$2)*AD118)/1000</f>
        <v>0</v>
      </c>
      <c r="AY118" s="248">
        <v>0</v>
      </c>
      <c r="AZ118" s="248">
        <f>(SUMIFS('CMIP5 OI fields'!$M:$M,'CMIP5 OI fields'!$D:$D,AZ$1,'CMIP5 OI fields'!$A:$A,AZ$2)*$P118)/1000</f>
        <v>32.617270080000004</v>
      </c>
      <c r="BA118" s="248">
        <f>(SUMIFS('CMIP5 OI fields'!$M:$M,'CMIP5 OI fields'!$D:$D,BA$1,'CMIP5 OI fields'!$A:$A,BA$2)*$P118)/1000</f>
        <v>22.7681352</v>
      </c>
      <c r="BB118" s="248">
        <f>(SUMIFS('CMIP5 OI fields'!$M:$M,'CMIP5 OI fields'!$D:$D,BB$1,'CMIP5 OI fields'!$A:$A,BB$2)*$P118)/1000</f>
        <v>12.885811199999996</v>
      </c>
      <c r="BC118" s="248">
        <f>(SUMIFS('CMIP5 OI fields'!$M:$M,'CMIP5 OI fields'!$D:$D,BC$1,'CMIP5 OI fields'!$A:$A,BC$2)*$P118)/1000</f>
        <v>1.2976127999999998</v>
      </c>
      <c r="BD118" s="248">
        <f>(SUMIFS('CMIP5 OI fields'!$M:$M,'CMIP5 OI fields'!$D:$D,BD$1,'CMIP5 OI fields'!$A:$A,BD$2)*$P118)/1000</f>
        <v>1.0616832000000003</v>
      </c>
      <c r="BE118" s="248">
        <f>(SUMIFS('CMIP5 OI fields'!$M:$M,'CMIP5 OI fields'!$D:$D,BE$1,'CMIP5 OI fields'!$A:$A,BE$2)*$P118)/1000</f>
        <v>0.11796480000000001</v>
      </c>
      <c r="BF118" s="248">
        <f>(SUMIFS('CMIP5 OI fields'!$M:$M,'CMIP5 OI fields'!$D:$D,BF$1,'CMIP5 OI fields'!$A:$A,BF$2)*$P118)/1000</f>
        <v>2.6542079999999997</v>
      </c>
      <c r="BG118" s="248">
        <f>(SUMIFS('CMIP5 OI fields'!$M:$M,'CMIP5 OI fields'!$D:$D,BG$1,'CMIP5 OI fields'!$A:$A,BG$2)*$P118)/1000</f>
        <v>2.0643839999999996</v>
      </c>
      <c r="BH118" s="248">
        <f>(SUMIFS('CMIP5 OI fields'!$M:$M,'CMIP5 OI fields'!$D:$D,BH$1,'CMIP5 OI fields'!$A:$A,BH$2)*$P118)/1000</f>
        <v>12.091392000000003</v>
      </c>
      <c r="BI118" s="248">
        <f>(SUMIFS('CMIP5 OI fields'!$M:$M,'CMIP5 OI fields'!$D:$D,BI$1,'CMIP5 OI fields'!$A:$A,BI$2)*$Q118)/1000</f>
        <v>0</v>
      </c>
      <c r="BJ118" s="246">
        <f t="shared" si="13"/>
        <v>103.65862224000007</v>
      </c>
      <c r="BK118" s="246">
        <f t="shared" si="13"/>
        <v>29.079252</v>
      </c>
      <c r="BL118" s="246">
        <f t="shared" si="13"/>
        <v>25.83834624</v>
      </c>
      <c r="BM118" s="246">
        <f t="shared" si="8"/>
        <v>132.73787424000008</v>
      </c>
      <c r="BN118" s="246">
        <f t="shared" si="9"/>
        <v>158.57622048000007</v>
      </c>
    </row>
    <row r="119" spans="1:66">
      <c r="A119" s="244" t="str">
        <f>'Experiment list - Runs'!A118</f>
        <v>DP</v>
      </c>
      <c r="B119" s="244" t="str">
        <f>'Experiment list - Runs'!B118</f>
        <v>tier1</v>
      </c>
      <c r="C119" s="244" t="str">
        <f>'Experiment list - Runs'!C118</f>
        <v>1.1-I</v>
      </c>
      <c r="D119" s="244">
        <f>'Experiment list - Runs'!D118</f>
        <v>8</v>
      </c>
      <c r="E119" s="245" t="str">
        <f>'Experiment list - Runs'!E118</f>
        <v>Additional predictions initialized in 01,02..09</v>
      </c>
      <c r="F119" s="245" t="str">
        <f>'Experiment list - Runs'!F118</f>
        <v>decadal-XXXX</v>
      </c>
      <c r="G119" s="244" t="str">
        <f>'Experiment list - Runs'!H118</f>
        <v>CVWG/Tribbia</v>
      </c>
      <c r="H119" s="244" t="str">
        <f>'Experiment list - Runs'!I118</f>
        <v>0.5x1CN</v>
      </c>
      <c r="I119" s="244" t="str">
        <f>'Experiment list - Runs'!J118</f>
        <v>ORNL</v>
      </c>
      <c r="J119" s="244">
        <f>'Experiment list - Runs'!K118</f>
        <v>2007</v>
      </c>
      <c r="K119" s="244">
        <f>'Experiment list - Runs'!L118</f>
        <v>2017</v>
      </c>
      <c r="L119" s="244" t="str">
        <f>'Experiment list - Runs'!M118</f>
        <v>0.5</v>
      </c>
      <c r="M119" s="244">
        <f>'Experiment list - Runs'!N118</f>
        <v>1</v>
      </c>
      <c r="N119" s="246">
        <f>'Experiment list - Runs'!O118</f>
        <v>10</v>
      </c>
      <c r="O119" s="247">
        <f>'Experiment list - Runs'!P118</f>
        <v>117</v>
      </c>
      <c r="P119" s="248">
        <f t="shared" si="10"/>
        <v>10</v>
      </c>
      <c r="Q119" s="248">
        <v>0</v>
      </c>
      <c r="R119" s="248">
        <v>0</v>
      </c>
      <c r="S119" s="248">
        <v>0</v>
      </c>
      <c r="T119" s="248">
        <f t="shared" si="11"/>
        <v>10</v>
      </c>
      <c r="U119" s="248">
        <v>0</v>
      </c>
      <c r="V119" s="248">
        <v>0</v>
      </c>
      <c r="W119" s="248">
        <v>0</v>
      </c>
      <c r="X119" s="248">
        <v>0</v>
      </c>
      <c r="Y119" s="248">
        <v>0</v>
      </c>
      <c r="Z119" s="248">
        <v>0</v>
      </c>
      <c r="AA119" s="248">
        <v>0</v>
      </c>
      <c r="AB119" s="248">
        <v>0</v>
      </c>
      <c r="AC119" s="248">
        <v>0</v>
      </c>
      <c r="AD119" s="248">
        <v>0</v>
      </c>
      <c r="AE119" s="248">
        <f>(SUMIFS('CMIP5 AL fields'!$N:$N,'CMIP5 AL fields'!$D:$D,AE$1,'CMIP5 AL fields'!$A:$A,AE$2)*$P119)/1000</f>
        <v>39.813120480000066</v>
      </c>
      <c r="AF119" s="248">
        <f>(SUMIFS('CMIP5 AL fields'!$N:$N,'CMIP5 AL fields'!$D:$D,AF$1,'CMIP5 AL fields'!$A:$A,AF$2)*$P119)/1000</f>
        <v>0.10616832000000001</v>
      </c>
      <c r="AG119" s="248">
        <f>(SUMIFS('CMIP5 AL fields'!$N:$N,'CMIP5 AL fields'!$D:$D,AG$1,'CMIP5 AL fields'!$A:$A,AG$2)*$P119)/1000</f>
        <v>3.6097228799999974</v>
      </c>
      <c r="AH119" s="248">
        <f>(SUMIFS('CMIP5 AL fields'!$N:$N,'CMIP5 AL fields'!$D:$D,AH$1,'CMIP5 AL fields'!$A:$A,AH$2)*$P119)/1000</f>
        <v>2.6542079999999988</v>
      </c>
      <c r="AI119" s="248">
        <f>(SUMIFS('CMIP5 AL fields'!$N:$N,'CMIP5 AL fields'!$D:$D,AI$1,'CMIP5 AL fields'!$A:$A,AI$2)*$P119)/1000</f>
        <v>1.0616832000000003</v>
      </c>
      <c r="AJ119" s="248">
        <f>(SUMIFS('CMIP5 AL fields'!$N:$N,'CMIP5 AL fields'!$D:$D,AJ$1,'CMIP5 AL fields'!$A:$A,AJ$2)*$P119)/1000</f>
        <v>0.42467328000000004</v>
      </c>
      <c r="AK119" s="248">
        <f>(SUMIFS('CMIP5 AL fields'!$N:$N,'CMIP5 AL fields'!$D:$D,AK$1,'CMIP5 AL fields'!$A:$A,AK$2)*$P119)/1000</f>
        <v>0.74317823999999999</v>
      </c>
      <c r="AL119" s="248">
        <f>(SUMIFS('CMIP5 AL fields'!$N:$N,'CMIP5 AL fields'!$D:$D,AL$1,'CMIP5 AL fields'!$A:$A,AL$2)*$P119)/1000</f>
        <v>0</v>
      </c>
      <c r="AM119" s="248">
        <f>(SUMIFS('CMIP5 AL fields'!$N:$N,'CMIP5 AL fields'!$D:$D,AM$1,'CMIP5 AL fields'!$A:$A,AM$2)*$P119)/1000</f>
        <v>0</v>
      </c>
      <c r="AN119" s="248">
        <f>((SUMIFS('CMIP5 AL fields'!$N:$N,'CMIP5 AL fields'!$D:$D,AN$1&amp;"2d",'CMIP5 AL fields'!$A:$A,AN$2)*$R119)/1000)+((SUMIFS('CMIP5 AL fields'!$N:$N,'CMIP5 AL fields'!$D:$D,AN$1&amp;"3d",'CMIP5 AL fields'!$A:$A,AN$2)*$S119)/1000)</f>
        <v>0</v>
      </c>
      <c r="AO119" s="248">
        <f>((SUMIFS('CMIP5 AL fields'!$N:$N,'CMIP5 AL fields'!$D:$D,AO$1&amp;"2d",'CMIP5 AL fields'!$A:$A,AO$2)*$R119)/1000)+((SUMIFS('CMIP5 AL fields'!$N:$N,'CMIP5 AL fields'!$D:$D,AO$1&amp;"3d",'CMIP5 AL fields'!$A:$A,AO$2)*$S119)/1000)</f>
        <v>0</v>
      </c>
      <c r="AP119" s="248">
        <f>((SUMIFS('CMIP5 AL fields'!$N:$N,'CMIP5 AL fields'!$D:$D,AP$1&amp;"2d",'CMIP5 AL fields'!$A:$A,AP$2)*$R119)/1000)+((SUMIFS('CMIP5 AL fields'!$N:$N,'CMIP5 AL fields'!$D:$D,AP$1&amp;"3d",'CMIP5 AL fields'!$A:$A,AP$2)*$S119)/1000)</f>
        <v>0</v>
      </c>
      <c r="AQ119" s="248">
        <f>((SUMIFS('CMIP5 AL fields'!$N:$N,'CMIP5 AL fields'!$D:$D,AQ$1&amp;"_ALLt",'CMIP5 AL fields'!$A:$A,AQ$2)*$T119)/1000)+((SUMIFS('CMIP5 AL fields'!$N:$N,'CMIP5 AL fields'!$D:$D,AQ$1&amp;"_subt",'CMIP5 AL fields'!$A:$A,AQ$2)*$U119)/1000)</f>
        <v>22.605004800000003</v>
      </c>
      <c r="AR119" s="248">
        <f>((SUMIFS('CMIP5 AL fields'!$N:$N,'CMIP5 AL fields'!$D:$D,AR$1&amp;"2d",'CMIP5 AL fields'!$A:$A,AR$2)*$AA119)/1000)+((SUMIFS('CMIP5 AL fields'!$N:$N,'CMIP5 AL fields'!$D:$D,AR$1&amp;"3d",'CMIP5 AL fields'!$A:$A,AR$2)*$AB119)/1000)</f>
        <v>0</v>
      </c>
      <c r="AS119" s="248">
        <f>(SUMIFS('CMIP5 AL fields'!$N:$N,'CMIP5 AL fields'!$D:$D,AS$1,'CMIP5 AL fields'!$A:$A,AS$2)*$V119)/1000</f>
        <v>0</v>
      </c>
      <c r="AT119" s="248">
        <f>(SUMIFS('CMIP5 AL fields'!$N:$N,'CMIP5 AL fields'!$D:$D,AT$1,'CMIP5 AL fields'!$A:$A,AT$2)*$W119)/1000</f>
        <v>0</v>
      </c>
      <c r="AU119" s="248">
        <f>(SUMIFS('CMIP5 AL fields'!$N:$N,'CMIP5 AL fields'!$D:$D,AU$1,'CMIP5 AL fields'!$A:$A,AU$2)*$X119)/1000</f>
        <v>0</v>
      </c>
      <c r="AV119" s="248">
        <f>(SUMIFS('CMIP5 AL fields'!$N:$N,'CMIP5 AL fields'!$D:$D,AV$1,'CMIP5 AL fields'!$A:$A,AV$2)*AC119)/1000</f>
        <v>0</v>
      </c>
      <c r="AW119" s="248">
        <f>(SUMIFS('CMIP5 AL fields'!$N:$N,'CMIP5 AL fields'!$D:$D,AW$1,'CMIP5 AL fields'!$A:$A,AW$2)*AD119)/1000</f>
        <v>0</v>
      </c>
      <c r="AX119" s="248">
        <f>(SUMIFS('CMIP5 AL fields'!$N:$N,'CMIP5 AL fields'!$D:$D,AX$1,'CMIP5 AL fields'!$A:$A,AX$2)*AD119)/1000</f>
        <v>0</v>
      </c>
      <c r="AY119" s="248">
        <v>0</v>
      </c>
      <c r="AZ119" s="248">
        <f>(SUMIFS('CMIP5 OI fields'!$M:$M,'CMIP5 OI fields'!$D:$D,AZ$1,'CMIP5 OI fields'!$A:$A,AZ$2)*$P119)/1000</f>
        <v>32.617270080000004</v>
      </c>
      <c r="BA119" s="248">
        <f>(SUMIFS('CMIP5 OI fields'!$M:$M,'CMIP5 OI fields'!$D:$D,BA$1,'CMIP5 OI fields'!$A:$A,BA$2)*$P119)/1000</f>
        <v>22.7681352</v>
      </c>
      <c r="BB119" s="248">
        <f>(SUMIFS('CMIP5 OI fields'!$M:$M,'CMIP5 OI fields'!$D:$D,BB$1,'CMIP5 OI fields'!$A:$A,BB$2)*$P119)/1000</f>
        <v>12.885811199999996</v>
      </c>
      <c r="BC119" s="248">
        <f>(SUMIFS('CMIP5 OI fields'!$M:$M,'CMIP5 OI fields'!$D:$D,BC$1,'CMIP5 OI fields'!$A:$A,BC$2)*$P119)/1000</f>
        <v>1.2976127999999998</v>
      </c>
      <c r="BD119" s="248">
        <f>(SUMIFS('CMIP5 OI fields'!$M:$M,'CMIP5 OI fields'!$D:$D,BD$1,'CMIP5 OI fields'!$A:$A,BD$2)*$P119)/1000</f>
        <v>1.0616832000000003</v>
      </c>
      <c r="BE119" s="248">
        <f>(SUMIFS('CMIP5 OI fields'!$M:$M,'CMIP5 OI fields'!$D:$D,BE$1,'CMIP5 OI fields'!$A:$A,BE$2)*$P119)/1000</f>
        <v>0.11796480000000001</v>
      </c>
      <c r="BF119" s="248">
        <f>(SUMIFS('CMIP5 OI fields'!$M:$M,'CMIP5 OI fields'!$D:$D,BF$1,'CMIP5 OI fields'!$A:$A,BF$2)*$P119)/1000</f>
        <v>2.6542079999999997</v>
      </c>
      <c r="BG119" s="248">
        <f>(SUMIFS('CMIP5 OI fields'!$M:$M,'CMIP5 OI fields'!$D:$D,BG$1,'CMIP5 OI fields'!$A:$A,BG$2)*$P119)/1000</f>
        <v>2.0643839999999996</v>
      </c>
      <c r="BH119" s="248">
        <f>(SUMIFS('CMIP5 OI fields'!$M:$M,'CMIP5 OI fields'!$D:$D,BH$1,'CMIP5 OI fields'!$A:$A,BH$2)*$P119)/1000</f>
        <v>12.091392000000003</v>
      </c>
      <c r="BI119" s="248">
        <f>(SUMIFS('CMIP5 OI fields'!$M:$M,'CMIP5 OI fields'!$D:$D,BI$1,'CMIP5 OI fields'!$A:$A,BI$2)*$Q119)/1000</f>
        <v>0</v>
      </c>
      <c r="BJ119" s="246">
        <f t="shared" si="13"/>
        <v>103.65862224000007</v>
      </c>
      <c r="BK119" s="246">
        <f t="shared" si="13"/>
        <v>29.079252</v>
      </c>
      <c r="BL119" s="246">
        <f t="shared" si="13"/>
        <v>25.83834624</v>
      </c>
      <c r="BM119" s="246">
        <f t="shared" si="8"/>
        <v>132.73787424000008</v>
      </c>
      <c r="BN119" s="246">
        <f t="shared" si="9"/>
        <v>158.57622048000007</v>
      </c>
    </row>
    <row r="120" spans="1:66">
      <c r="A120" s="244" t="str">
        <f>'Experiment list - Runs'!A119</f>
        <v>DP</v>
      </c>
      <c r="B120" s="244" t="str">
        <f>'Experiment list - Runs'!B119</f>
        <v>tier1</v>
      </c>
      <c r="C120" s="244" t="str">
        <f>'Experiment list - Runs'!C119</f>
        <v>1.1-I</v>
      </c>
      <c r="D120" s="244">
        <f>'Experiment list - Runs'!D119</f>
        <v>9</v>
      </c>
      <c r="E120" s="245" t="str">
        <f>'Experiment list - Runs'!E119</f>
        <v>Additional predictions initialized in 01,02..09</v>
      </c>
      <c r="F120" s="245" t="str">
        <f>'Experiment list - Runs'!F119</f>
        <v>decadal-XXXX</v>
      </c>
      <c r="G120" s="244" t="str">
        <f>'Experiment list - Runs'!H119</f>
        <v>CVWG/Tribbia</v>
      </c>
      <c r="H120" s="244" t="str">
        <f>'Experiment list - Runs'!I119</f>
        <v>0.5x1CN</v>
      </c>
      <c r="I120" s="244" t="str">
        <f>'Experiment list - Runs'!J119</f>
        <v>ORNL</v>
      </c>
      <c r="J120" s="244">
        <f>'Experiment list - Runs'!K119</f>
        <v>2008</v>
      </c>
      <c r="K120" s="244">
        <f>'Experiment list - Runs'!L119</f>
        <v>2018</v>
      </c>
      <c r="L120" s="244" t="str">
        <f>'Experiment list - Runs'!M119</f>
        <v>0.5</v>
      </c>
      <c r="M120" s="244">
        <f>'Experiment list - Runs'!N119</f>
        <v>1</v>
      </c>
      <c r="N120" s="246">
        <f>'Experiment list - Runs'!O119</f>
        <v>10</v>
      </c>
      <c r="O120" s="247">
        <f>'Experiment list - Runs'!P119</f>
        <v>118</v>
      </c>
      <c r="P120" s="248">
        <f t="shared" si="10"/>
        <v>10</v>
      </c>
      <c r="Q120" s="248">
        <v>0</v>
      </c>
      <c r="R120" s="248">
        <v>0</v>
      </c>
      <c r="S120" s="248">
        <v>0</v>
      </c>
      <c r="T120" s="248">
        <f t="shared" si="11"/>
        <v>10</v>
      </c>
      <c r="U120" s="248">
        <v>0</v>
      </c>
      <c r="V120" s="248">
        <v>0</v>
      </c>
      <c r="W120" s="248">
        <v>0</v>
      </c>
      <c r="X120" s="248">
        <v>0</v>
      </c>
      <c r="Y120" s="248">
        <v>0</v>
      </c>
      <c r="Z120" s="248">
        <v>0</v>
      </c>
      <c r="AA120" s="248">
        <v>0</v>
      </c>
      <c r="AB120" s="248">
        <v>0</v>
      </c>
      <c r="AC120" s="248">
        <v>0</v>
      </c>
      <c r="AD120" s="248">
        <v>0</v>
      </c>
      <c r="AE120" s="248">
        <f>(SUMIFS('CMIP5 AL fields'!$N:$N,'CMIP5 AL fields'!$D:$D,AE$1,'CMIP5 AL fields'!$A:$A,AE$2)*$P120)/1000</f>
        <v>39.813120480000066</v>
      </c>
      <c r="AF120" s="248">
        <f>(SUMIFS('CMIP5 AL fields'!$N:$N,'CMIP5 AL fields'!$D:$D,AF$1,'CMIP5 AL fields'!$A:$A,AF$2)*$P120)/1000</f>
        <v>0.10616832000000001</v>
      </c>
      <c r="AG120" s="248">
        <f>(SUMIFS('CMIP5 AL fields'!$N:$N,'CMIP5 AL fields'!$D:$D,AG$1,'CMIP5 AL fields'!$A:$A,AG$2)*$P120)/1000</f>
        <v>3.6097228799999974</v>
      </c>
      <c r="AH120" s="248">
        <f>(SUMIFS('CMIP5 AL fields'!$N:$N,'CMIP5 AL fields'!$D:$D,AH$1,'CMIP5 AL fields'!$A:$A,AH$2)*$P120)/1000</f>
        <v>2.6542079999999988</v>
      </c>
      <c r="AI120" s="248">
        <f>(SUMIFS('CMIP5 AL fields'!$N:$N,'CMIP5 AL fields'!$D:$D,AI$1,'CMIP5 AL fields'!$A:$A,AI$2)*$P120)/1000</f>
        <v>1.0616832000000003</v>
      </c>
      <c r="AJ120" s="248">
        <f>(SUMIFS('CMIP5 AL fields'!$N:$N,'CMIP5 AL fields'!$D:$D,AJ$1,'CMIP5 AL fields'!$A:$A,AJ$2)*$P120)/1000</f>
        <v>0.42467328000000004</v>
      </c>
      <c r="AK120" s="248">
        <f>(SUMIFS('CMIP5 AL fields'!$N:$N,'CMIP5 AL fields'!$D:$D,AK$1,'CMIP5 AL fields'!$A:$A,AK$2)*$P120)/1000</f>
        <v>0.74317823999999999</v>
      </c>
      <c r="AL120" s="248">
        <f>(SUMIFS('CMIP5 AL fields'!$N:$N,'CMIP5 AL fields'!$D:$D,AL$1,'CMIP5 AL fields'!$A:$A,AL$2)*$P120)/1000</f>
        <v>0</v>
      </c>
      <c r="AM120" s="248">
        <f>(SUMIFS('CMIP5 AL fields'!$N:$N,'CMIP5 AL fields'!$D:$D,AM$1,'CMIP5 AL fields'!$A:$A,AM$2)*$P120)/1000</f>
        <v>0</v>
      </c>
      <c r="AN120" s="248">
        <f>((SUMIFS('CMIP5 AL fields'!$N:$N,'CMIP5 AL fields'!$D:$D,AN$1&amp;"2d",'CMIP5 AL fields'!$A:$A,AN$2)*$R120)/1000)+((SUMIFS('CMIP5 AL fields'!$N:$N,'CMIP5 AL fields'!$D:$D,AN$1&amp;"3d",'CMIP5 AL fields'!$A:$A,AN$2)*$S120)/1000)</f>
        <v>0</v>
      </c>
      <c r="AO120" s="248">
        <f>((SUMIFS('CMIP5 AL fields'!$N:$N,'CMIP5 AL fields'!$D:$D,AO$1&amp;"2d",'CMIP5 AL fields'!$A:$A,AO$2)*$R120)/1000)+((SUMIFS('CMIP5 AL fields'!$N:$N,'CMIP5 AL fields'!$D:$D,AO$1&amp;"3d",'CMIP5 AL fields'!$A:$A,AO$2)*$S120)/1000)</f>
        <v>0</v>
      </c>
      <c r="AP120" s="248">
        <f>((SUMIFS('CMIP5 AL fields'!$N:$N,'CMIP5 AL fields'!$D:$D,AP$1&amp;"2d",'CMIP5 AL fields'!$A:$A,AP$2)*$R120)/1000)+((SUMIFS('CMIP5 AL fields'!$N:$N,'CMIP5 AL fields'!$D:$D,AP$1&amp;"3d",'CMIP5 AL fields'!$A:$A,AP$2)*$S120)/1000)</f>
        <v>0</v>
      </c>
      <c r="AQ120" s="248">
        <f>((SUMIFS('CMIP5 AL fields'!$N:$N,'CMIP5 AL fields'!$D:$D,AQ$1&amp;"_ALLt",'CMIP5 AL fields'!$A:$A,AQ$2)*$T120)/1000)+((SUMIFS('CMIP5 AL fields'!$N:$N,'CMIP5 AL fields'!$D:$D,AQ$1&amp;"_subt",'CMIP5 AL fields'!$A:$A,AQ$2)*$U120)/1000)</f>
        <v>22.605004800000003</v>
      </c>
      <c r="AR120" s="248">
        <f>((SUMIFS('CMIP5 AL fields'!$N:$N,'CMIP5 AL fields'!$D:$D,AR$1&amp;"2d",'CMIP5 AL fields'!$A:$A,AR$2)*$AA120)/1000)+((SUMIFS('CMIP5 AL fields'!$N:$N,'CMIP5 AL fields'!$D:$D,AR$1&amp;"3d",'CMIP5 AL fields'!$A:$A,AR$2)*$AB120)/1000)</f>
        <v>0</v>
      </c>
      <c r="AS120" s="248">
        <f>(SUMIFS('CMIP5 AL fields'!$N:$N,'CMIP5 AL fields'!$D:$D,AS$1,'CMIP5 AL fields'!$A:$A,AS$2)*$V120)/1000</f>
        <v>0</v>
      </c>
      <c r="AT120" s="248">
        <f>(SUMIFS('CMIP5 AL fields'!$N:$N,'CMIP5 AL fields'!$D:$D,AT$1,'CMIP5 AL fields'!$A:$A,AT$2)*$W120)/1000</f>
        <v>0</v>
      </c>
      <c r="AU120" s="248">
        <f>(SUMIFS('CMIP5 AL fields'!$N:$N,'CMIP5 AL fields'!$D:$D,AU$1,'CMIP5 AL fields'!$A:$A,AU$2)*$X120)/1000</f>
        <v>0</v>
      </c>
      <c r="AV120" s="248">
        <f>(SUMIFS('CMIP5 AL fields'!$N:$N,'CMIP5 AL fields'!$D:$D,AV$1,'CMIP5 AL fields'!$A:$A,AV$2)*AC120)/1000</f>
        <v>0</v>
      </c>
      <c r="AW120" s="248">
        <f>(SUMIFS('CMIP5 AL fields'!$N:$N,'CMIP5 AL fields'!$D:$D,AW$1,'CMIP5 AL fields'!$A:$A,AW$2)*AD120)/1000</f>
        <v>0</v>
      </c>
      <c r="AX120" s="248">
        <f>(SUMIFS('CMIP5 AL fields'!$N:$N,'CMIP5 AL fields'!$D:$D,AX$1,'CMIP5 AL fields'!$A:$A,AX$2)*AD120)/1000</f>
        <v>0</v>
      </c>
      <c r="AY120" s="248">
        <v>0</v>
      </c>
      <c r="AZ120" s="248">
        <f>(SUMIFS('CMIP5 OI fields'!$M:$M,'CMIP5 OI fields'!$D:$D,AZ$1,'CMIP5 OI fields'!$A:$A,AZ$2)*$P120)/1000</f>
        <v>32.617270080000004</v>
      </c>
      <c r="BA120" s="248">
        <f>(SUMIFS('CMIP5 OI fields'!$M:$M,'CMIP5 OI fields'!$D:$D,BA$1,'CMIP5 OI fields'!$A:$A,BA$2)*$P120)/1000</f>
        <v>22.7681352</v>
      </c>
      <c r="BB120" s="248">
        <f>(SUMIFS('CMIP5 OI fields'!$M:$M,'CMIP5 OI fields'!$D:$D,BB$1,'CMIP5 OI fields'!$A:$A,BB$2)*$P120)/1000</f>
        <v>12.885811199999996</v>
      </c>
      <c r="BC120" s="248">
        <f>(SUMIFS('CMIP5 OI fields'!$M:$M,'CMIP5 OI fields'!$D:$D,BC$1,'CMIP5 OI fields'!$A:$A,BC$2)*$P120)/1000</f>
        <v>1.2976127999999998</v>
      </c>
      <c r="BD120" s="248">
        <f>(SUMIFS('CMIP5 OI fields'!$M:$M,'CMIP5 OI fields'!$D:$D,BD$1,'CMIP5 OI fields'!$A:$A,BD$2)*$P120)/1000</f>
        <v>1.0616832000000003</v>
      </c>
      <c r="BE120" s="248">
        <f>(SUMIFS('CMIP5 OI fields'!$M:$M,'CMIP5 OI fields'!$D:$D,BE$1,'CMIP5 OI fields'!$A:$A,BE$2)*$P120)/1000</f>
        <v>0.11796480000000001</v>
      </c>
      <c r="BF120" s="248">
        <f>(SUMIFS('CMIP5 OI fields'!$M:$M,'CMIP5 OI fields'!$D:$D,BF$1,'CMIP5 OI fields'!$A:$A,BF$2)*$P120)/1000</f>
        <v>2.6542079999999997</v>
      </c>
      <c r="BG120" s="248">
        <f>(SUMIFS('CMIP5 OI fields'!$M:$M,'CMIP5 OI fields'!$D:$D,BG$1,'CMIP5 OI fields'!$A:$A,BG$2)*$P120)/1000</f>
        <v>2.0643839999999996</v>
      </c>
      <c r="BH120" s="248">
        <f>(SUMIFS('CMIP5 OI fields'!$M:$M,'CMIP5 OI fields'!$D:$D,BH$1,'CMIP5 OI fields'!$A:$A,BH$2)*$P120)/1000</f>
        <v>12.091392000000003</v>
      </c>
      <c r="BI120" s="248">
        <f>(SUMIFS('CMIP5 OI fields'!$M:$M,'CMIP5 OI fields'!$D:$D,BI$1,'CMIP5 OI fields'!$A:$A,BI$2)*$Q120)/1000</f>
        <v>0</v>
      </c>
      <c r="BJ120" s="246">
        <f t="shared" si="13"/>
        <v>103.65862224000007</v>
      </c>
      <c r="BK120" s="246">
        <f t="shared" si="13"/>
        <v>29.079252</v>
      </c>
      <c r="BL120" s="246">
        <f t="shared" si="13"/>
        <v>25.83834624</v>
      </c>
      <c r="BM120" s="246">
        <f t="shared" si="8"/>
        <v>132.73787424000008</v>
      </c>
      <c r="BN120" s="246">
        <f t="shared" si="9"/>
        <v>158.57622048000007</v>
      </c>
    </row>
    <row r="121" spans="1:66">
      <c r="A121" s="244" t="str">
        <f>'Experiment list - Runs'!A120</f>
        <v>DP</v>
      </c>
      <c r="B121" s="244" t="str">
        <f>'Experiment list - Runs'!B120</f>
        <v>tier1</v>
      </c>
      <c r="C121" s="244" t="str">
        <f>'Experiment list - Runs'!C120</f>
        <v>1.1-I</v>
      </c>
      <c r="D121" s="244">
        <f>'Experiment list - Runs'!D120</f>
        <v>10</v>
      </c>
      <c r="E121" s="245" t="str">
        <f>'Experiment list - Runs'!E120</f>
        <v>Additional predictions initialized in 01,02..09</v>
      </c>
      <c r="F121" s="245" t="str">
        <f>'Experiment list - Runs'!F120</f>
        <v>decadal-XXXX</v>
      </c>
      <c r="G121" s="244" t="str">
        <f>'Experiment list - Runs'!H120</f>
        <v>CVWG/Tribbia</v>
      </c>
      <c r="H121" s="244" t="str">
        <f>'Experiment list - Runs'!I120</f>
        <v>0.5x1CN</v>
      </c>
      <c r="I121" s="244" t="str">
        <f>'Experiment list - Runs'!J120</f>
        <v>ORNL</v>
      </c>
      <c r="J121" s="244">
        <f>'Experiment list - Runs'!K120</f>
        <v>2009</v>
      </c>
      <c r="K121" s="244">
        <f>'Experiment list - Runs'!L120</f>
        <v>2019</v>
      </c>
      <c r="L121" s="244" t="str">
        <f>'Experiment list - Runs'!M120</f>
        <v>0.5</v>
      </c>
      <c r="M121" s="244">
        <f>'Experiment list - Runs'!N120</f>
        <v>1</v>
      </c>
      <c r="N121" s="246">
        <f>'Experiment list - Runs'!O120</f>
        <v>10</v>
      </c>
      <c r="O121" s="247">
        <f>'Experiment list - Runs'!P120</f>
        <v>119</v>
      </c>
      <c r="P121" s="248">
        <f t="shared" si="10"/>
        <v>10</v>
      </c>
      <c r="Q121" s="248">
        <v>0</v>
      </c>
      <c r="R121" s="248">
        <v>0</v>
      </c>
      <c r="S121" s="248">
        <v>0</v>
      </c>
      <c r="T121" s="248">
        <f t="shared" si="11"/>
        <v>10</v>
      </c>
      <c r="U121" s="248">
        <v>0</v>
      </c>
      <c r="V121" s="248">
        <v>0</v>
      </c>
      <c r="W121" s="248">
        <v>0</v>
      </c>
      <c r="X121" s="248">
        <v>0</v>
      </c>
      <c r="Y121" s="248">
        <v>0</v>
      </c>
      <c r="Z121" s="248">
        <v>0</v>
      </c>
      <c r="AA121" s="248">
        <v>0</v>
      </c>
      <c r="AB121" s="248">
        <v>0</v>
      </c>
      <c r="AC121" s="248">
        <v>0</v>
      </c>
      <c r="AD121" s="248">
        <v>0</v>
      </c>
      <c r="AE121" s="248">
        <f>(SUMIFS('CMIP5 AL fields'!$N:$N,'CMIP5 AL fields'!$D:$D,AE$1,'CMIP5 AL fields'!$A:$A,AE$2)*$P121)/1000</f>
        <v>39.813120480000066</v>
      </c>
      <c r="AF121" s="248">
        <f>(SUMIFS('CMIP5 AL fields'!$N:$N,'CMIP5 AL fields'!$D:$D,AF$1,'CMIP5 AL fields'!$A:$A,AF$2)*$P121)/1000</f>
        <v>0.10616832000000001</v>
      </c>
      <c r="AG121" s="248">
        <f>(SUMIFS('CMIP5 AL fields'!$N:$N,'CMIP5 AL fields'!$D:$D,AG$1,'CMIP5 AL fields'!$A:$A,AG$2)*$P121)/1000</f>
        <v>3.6097228799999974</v>
      </c>
      <c r="AH121" s="248">
        <f>(SUMIFS('CMIP5 AL fields'!$N:$N,'CMIP5 AL fields'!$D:$D,AH$1,'CMIP5 AL fields'!$A:$A,AH$2)*$P121)/1000</f>
        <v>2.6542079999999988</v>
      </c>
      <c r="AI121" s="248">
        <f>(SUMIFS('CMIP5 AL fields'!$N:$N,'CMIP5 AL fields'!$D:$D,AI$1,'CMIP5 AL fields'!$A:$A,AI$2)*$P121)/1000</f>
        <v>1.0616832000000003</v>
      </c>
      <c r="AJ121" s="248">
        <f>(SUMIFS('CMIP5 AL fields'!$N:$N,'CMIP5 AL fields'!$D:$D,AJ$1,'CMIP5 AL fields'!$A:$A,AJ$2)*$P121)/1000</f>
        <v>0.42467328000000004</v>
      </c>
      <c r="AK121" s="248">
        <f>(SUMIFS('CMIP5 AL fields'!$N:$N,'CMIP5 AL fields'!$D:$D,AK$1,'CMIP5 AL fields'!$A:$A,AK$2)*$P121)/1000</f>
        <v>0.74317823999999999</v>
      </c>
      <c r="AL121" s="248">
        <f>(SUMIFS('CMIP5 AL fields'!$N:$N,'CMIP5 AL fields'!$D:$D,AL$1,'CMIP5 AL fields'!$A:$A,AL$2)*$P121)/1000</f>
        <v>0</v>
      </c>
      <c r="AM121" s="248">
        <f>(SUMIFS('CMIP5 AL fields'!$N:$N,'CMIP5 AL fields'!$D:$D,AM$1,'CMIP5 AL fields'!$A:$A,AM$2)*$P121)/1000</f>
        <v>0</v>
      </c>
      <c r="AN121" s="248">
        <f>((SUMIFS('CMIP5 AL fields'!$N:$N,'CMIP5 AL fields'!$D:$D,AN$1&amp;"2d",'CMIP5 AL fields'!$A:$A,AN$2)*$R121)/1000)+((SUMIFS('CMIP5 AL fields'!$N:$N,'CMIP5 AL fields'!$D:$D,AN$1&amp;"3d",'CMIP5 AL fields'!$A:$A,AN$2)*$S121)/1000)</f>
        <v>0</v>
      </c>
      <c r="AO121" s="248">
        <f>((SUMIFS('CMIP5 AL fields'!$N:$N,'CMIP5 AL fields'!$D:$D,AO$1&amp;"2d",'CMIP5 AL fields'!$A:$A,AO$2)*$R121)/1000)+((SUMIFS('CMIP5 AL fields'!$N:$N,'CMIP5 AL fields'!$D:$D,AO$1&amp;"3d",'CMIP5 AL fields'!$A:$A,AO$2)*$S121)/1000)</f>
        <v>0</v>
      </c>
      <c r="AP121" s="248">
        <f>((SUMIFS('CMIP5 AL fields'!$N:$N,'CMIP5 AL fields'!$D:$D,AP$1&amp;"2d",'CMIP5 AL fields'!$A:$A,AP$2)*$R121)/1000)+((SUMIFS('CMIP5 AL fields'!$N:$N,'CMIP5 AL fields'!$D:$D,AP$1&amp;"3d",'CMIP5 AL fields'!$A:$A,AP$2)*$S121)/1000)</f>
        <v>0</v>
      </c>
      <c r="AQ121" s="248">
        <f>((SUMIFS('CMIP5 AL fields'!$N:$N,'CMIP5 AL fields'!$D:$D,AQ$1&amp;"_ALLt",'CMIP5 AL fields'!$A:$A,AQ$2)*$T121)/1000)+((SUMIFS('CMIP5 AL fields'!$N:$N,'CMIP5 AL fields'!$D:$D,AQ$1&amp;"_subt",'CMIP5 AL fields'!$A:$A,AQ$2)*$U121)/1000)</f>
        <v>22.605004800000003</v>
      </c>
      <c r="AR121" s="248">
        <f>((SUMIFS('CMIP5 AL fields'!$N:$N,'CMIP5 AL fields'!$D:$D,AR$1&amp;"2d",'CMIP5 AL fields'!$A:$A,AR$2)*$AA121)/1000)+((SUMIFS('CMIP5 AL fields'!$N:$N,'CMIP5 AL fields'!$D:$D,AR$1&amp;"3d",'CMIP5 AL fields'!$A:$A,AR$2)*$AB121)/1000)</f>
        <v>0</v>
      </c>
      <c r="AS121" s="248">
        <f>(SUMIFS('CMIP5 AL fields'!$N:$N,'CMIP5 AL fields'!$D:$D,AS$1,'CMIP5 AL fields'!$A:$A,AS$2)*$V121)/1000</f>
        <v>0</v>
      </c>
      <c r="AT121" s="248">
        <f>(SUMIFS('CMIP5 AL fields'!$N:$N,'CMIP5 AL fields'!$D:$D,AT$1,'CMIP5 AL fields'!$A:$A,AT$2)*$W121)/1000</f>
        <v>0</v>
      </c>
      <c r="AU121" s="248">
        <f>(SUMIFS('CMIP5 AL fields'!$N:$N,'CMIP5 AL fields'!$D:$D,AU$1,'CMIP5 AL fields'!$A:$A,AU$2)*$X121)/1000</f>
        <v>0</v>
      </c>
      <c r="AV121" s="248">
        <f>(SUMIFS('CMIP5 AL fields'!$N:$N,'CMIP5 AL fields'!$D:$D,AV$1,'CMIP5 AL fields'!$A:$A,AV$2)*AC121)/1000</f>
        <v>0</v>
      </c>
      <c r="AW121" s="248">
        <f>(SUMIFS('CMIP5 AL fields'!$N:$N,'CMIP5 AL fields'!$D:$D,AW$1,'CMIP5 AL fields'!$A:$A,AW$2)*AD121)/1000</f>
        <v>0</v>
      </c>
      <c r="AX121" s="248">
        <f>(SUMIFS('CMIP5 AL fields'!$N:$N,'CMIP5 AL fields'!$D:$D,AX$1,'CMIP5 AL fields'!$A:$A,AX$2)*AD121)/1000</f>
        <v>0</v>
      </c>
      <c r="AY121" s="248">
        <v>0</v>
      </c>
      <c r="AZ121" s="248">
        <f>(SUMIFS('CMIP5 OI fields'!$M:$M,'CMIP5 OI fields'!$D:$D,AZ$1,'CMIP5 OI fields'!$A:$A,AZ$2)*$P121)/1000</f>
        <v>32.617270080000004</v>
      </c>
      <c r="BA121" s="248">
        <f>(SUMIFS('CMIP5 OI fields'!$M:$M,'CMIP5 OI fields'!$D:$D,BA$1,'CMIP5 OI fields'!$A:$A,BA$2)*$P121)/1000</f>
        <v>22.7681352</v>
      </c>
      <c r="BB121" s="248">
        <f>(SUMIFS('CMIP5 OI fields'!$M:$M,'CMIP5 OI fields'!$D:$D,BB$1,'CMIP5 OI fields'!$A:$A,BB$2)*$P121)/1000</f>
        <v>12.885811199999996</v>
      </c>
      <c r="BC121" s="248">
        <f>(SUMIFS('CMIP5 OI fields'!$M:$M,'CMIP5 OI fields'!$D:$D,BC$1,'CMIP5 OI fields'!$A:$A,BC$2)*$P121)/1000</f>
        <v>1.2976127999999998</v>
      </c>
      <c r="BD121" s="248">
        <f>(SUMIFS('CMIP5 OI fields'!$M:$M,'CMIP5 OI fields'!$D:$D,BD$1,'CMIP5 OI fields'!$A:$A,BD$2)*$P121)/1000</f>
        <v>1.0616832000000003</v>
      </c>
      <c r="BE121" s="248">
        <f>(SUMIFS('CMIP5 OI fields'!$M:$M,'CMIP5 OI fields'!$D:$D,BE$1,'CMIP5 OI fields'!$A:$A,BE$2)*$P121)/1000</f>
        <v>0.11796480000000001</v>
      </c>
      <c r="BF121" s="248">
        <f>(SUMIFS('CMIP5 OI fields'!$M:$M,'CMIP5 OI fields'!$D:$D,BF$1,'CMIP5 OI fields'!$A:$A,BF$2)*$P121)/1000</f>
        <v>2.6542079999999997</v>
      </c>
      <c r="BG121" s="248">
        <f>(SUMIFS('CMIP5 OI fields'!$M:$M,'CMIP5 OI fields'!$D:$D,BG$1,'CMIP5 OI fields'!$A:$A,BG$2)*$P121)/1000</f>
        <v>2.0643839999999996</v>
      </c>
      <c r="BH121" s="248">
        <f>(SUMIFS('CMIP5 OI fields'!$M:$M,'CMIP5 OI fields'!$D:$D,BH$1,'CMIP5 OI fields'!$A:$A,BH$2)*$P121)/1000</f>
        <v>12.091392000000003</v>
      </c>
      <c r="BI121" s="248">
        <f>(SUMIFS('CMIP5 OI fields'!$M:$M,'CMIP5 OI fields'!$D:$D,BI$1,'CMIP5 OI fields'!$A:$A,BI$2)*$Q121)/1000</f>
        <v>0</v>
      </c>
      <c r="BJ121" s="246">
        <f t="shared" si="13"/>
        <v>103.65862224000007</v>
      </c>
      <c r="BK121" s="246">
        <f t="shared" si="13"/>
        <v>29.079252</v>
      </c>
      <c r="BL121" s="246">
        <f t="shared" si="13"/>
        <v>25.83834624</v>
      </c>
      <c r="BM121" s="246">
        <f t="shared" si="8"/>
        <v>132.73787424000008</v>
      </c>
      <c r="BN121" s="246">
        <f t="shared" si="9"/>
        <v>158.57622048000007</v>
      </c>
    </row>
    <row r="122" spans="1:66">
      <c r="A122" s="244" t="str">
        <f>'Experiment list - Runs'!A121</f>
        <v>DP</v>
      </c>
      <c r="B122" s="244" t="str">
        <f>'Experiment list - Runs'!B121</f>
        <v>tier1</v>
      </c>
      <c r="C122" s="244" t="str">
        <f>'Experiment list - Runs'!C121</f>
        <v>1.2-E</v>
      </c>
      <c r="D122" s="244">
        <f>'Experiment list - Runs'!D121</f>
        <v>10</v>
      </c>
      <c r="E122" s="245" t="str">
        <f>'Experiment list - Runs'!E121</f>
        <v>Add'l 30 year initialized hindcasts &amp; predictions</v>
      </c>
      <c r="F122" s="245" t="str">
        <f>'Experiment list - Runs'!F121</f>
        <v>decadal-XXXX</v>
      </c>
      <c r="G122" s="244" t="str">
        <f>'Experiment list - Runs'!H121</f>
        <v>CVWG/Tribbia</v>
      </c>
      <c r="H122" s="244" t="str">
        <f>'Experiment list - Runs'!I121</f>
        <v>0.5x1CN</v>
      </c>
      <c r="I122" s="244" t="str">
        <f>'Experiment list - Runs'!J121</f>
        <v>ORNL</v>
      </c>
      <c r="J122" s="244">
        <f>'Experiment list - Runs'!K121</f>
        <v>1960</v>
      </c>
      <c r="K122" s="244">
        <f>'Experiment list - Runs'!L121</f>
        <v>1990</v>
      </c>
      <c r="L122" s="244" t="str">
        <f>'Experiment list - Runs'!M121</f>
        <v>0.5</v>
      </c>
      <c r="M122" s="244">
        <f>'Experiment list - Runs'!N121</f>
        <v>1</v>
      </c>
      <c r="N122" s="246">
        <f>'Experiment list - Runs'!O121</f>
        <v>30</v>
      </c>
      <c r="O122" s="247">
        <f>'Experiment list - Runs'!P121</f>
        <v>120</v>
      </c>
      <c r="P122" s="248">
        <f t="shared" si="10"/>
        <v>30</v>
      </c>
      <c r="Q122" s="248">
        <v>0</v>
      </c>
      <c r="R122" s="248">
        <v>0</v>
      </c>
      <c r="S122" s="248">
        <v>0</v>
      </c>
      <c r="T122" s="248">
        <f t="shared" si="11"/>
        <v>30</v>
      </c>
      <c r="U122" s="248">
        <v>0</v>
      </c>
      <c r="V122" s="248">
        <v>0</v>
      </c>
      <c r="W122" s="248">
        <v>0</v>
      </c>
      <c r="X122" s="248">
        <v>0</v>
      </c>
      <c r="Y122" s="248">
        <v>0</v>
      </c>
      <c r="Z122" s="248">
        <v>0</v>
      </c>
      <c r="AA122" s="248">
        <v>0</v>
      </c>
      <c r="AB122" s="248">
        <v>0</v>
      </c>
      <c r="AC122" s="248">
        <v>0</v>
      </c>
      <c r="AD122" s="248">
        <v>0</v>
      </c>
      <c r="AE122" s="248">
        <f>(SUMIFS('CMIP5 AL fields'!$N:$N,'CMIP5 AL fields'!$D:$D,AE$1,'CMIP5 AL fields'!$A:$A,AE$2)*$P122)/1000</f>
        <v>119.4393614400002</v>
      </c>
      <c r="AF122" s="248">
        <f>(SUMIFS('CMIP5 AL fields'!$N:$N,'CMIP5 AL fields'!$D:$D,AF$1,'CMIP5 AL fields'!$A:$A,AF$2)*$P122)/1000</f>
        <v>0.31850496000000006</v>
      </c>
      <c r="AG122" s="248">
        <f>(SUMIFS('CMIP5 AL fields'!$N:$N,'CMIP5 AL fields'!$D:$D,AG$1,'CMIP5 AL fields'!$A:$A,AG$2)*$P122)/1000</f>
        <v>10.829168639999992</v>
      </c>
      <c r="AH122" s="248">
        <f>(SUMIFS('CMIP5 AL fields'!$N:$N,'CMIP5 AL fields'!$D:$D,AH$1,'CMIP5 AL fields'!$A:$A,AH$2)*$P122)/1000</f>
        <v>7.9626239999999964</v>
      </c>
      <c r="AI122" s="248">
        <f>(SUMIFS('CMIP5 AL fields'!$N:$N,'CMIP5 AL fields'!$D:$D,AI$1,'CMIP5 AL fields'!$A:$A,AI$2)*$P122)/1000</f>
        <v>3.1850496000000001</v>
      </c>
      <c r="AJ122" s="248">
        <f>(SUMIFS('CMIP5 AL fields'!$N:$N,'CMIP5 AL fields'!$D:$D,AJ$1,'CMIP5 AL fields'!$A:$A,AJ$2)*$P122)/1000</f>
        <v>1.2740198400000002</v>
      </c>
      <c r="AK122" s="248">
        <f>(SUMIFS('CMIP5 AL fields'!$N:$N,'CMIP5 AL fields'!$D:$D,AK$1,'CMIP5 AL fields'!$A:$A,AK$2)*$P122)/1000</f>
        <v>2.2295347200000002</v>
      </c>
      <c r="AL122" s="248">
        <f>(SUMIFS('CMIP5 AL fields'!$N:$N,'CMIP5 AL fields'!$D:$D,AL$1,'CMIP5 AL fields'!$A:$A,AL$2)*$P122)/1000</f>
        <v>0</v>
      </c>
      <c r="AM122" s="248">
        <f>(SUMIFS('CMIP5 AL fields'!$N:$N,'CMIP5 AL fields'!$D:$D,AM$1,'CMIP5 AL fields'!$A:$A,AM$2)*$P122)/1000</f>
        <v>0</v>
      </c>
      <c r="AN122" s="248">
        <f>((SUMIFS('CMIP5 AL fields'!$N:$N,'CMIP5 AL fields'!$D:$D,AN$1&amp;"2d",'CMIP5 AL fields'!$A:$A,AN$2)*$R122)/1000)+((SUMIFS('CMIP5 AL fields'!$N:$N,'CMIP5 AL fields'!$D:$D,AN$1&amp;"3d",'CMIP5 AL fields'!$A:$A,AN$2)*$S122)/1000)</f>
        <v>0</v>
      </c>
      <c r="AO122" s="248">
        <f>((SUMIFS('CMIP5 AL fields'!$N:$N,'CMIP5 AL fields'!$D:$D,AO$1&amp;"2d",'CMIP5 AL fields'!$A:$A,AO$2)*$R122)/1000)+((SUMIFS('CMIP5 AL fields'!$N:$N,'CMIP5 AL fields'!$D:$D,AO$1&amp;"3d",'CMIP5 AL fields'!$A:$A,AO$2)*$S122)/1000)</f>
        <v>0</v>
      </c>
      <c r="AP122" s="248">
        <f>((SUMIFS('CMIP5 AL fields'!$N:$N,'CMIP5 AL fields'!$D:$D,AP$1&amp;"2d",'CMIP5 AL fields'!$A:$A,AP$2)*$R122)/1000)+((SUMIFS('CMIP5 AL fields'!$N:$N,'CMIP5 AL fields'!$D:$D,AP$1&amp;"3d",'CMIP5 AL fields'!$A:$A,AP$2)*$S122)/1000)</f>
        <v>0</v>
      </c>
      <c r="AQ122" s="248">
        <f>((SUMIFS('CMIP5 AL fields'!$N:$N,'CMIP5 AL fields'!$D:$D,AQ$1&amp;"_ALLt",'CMIP5 AL fields'!$A:$A,AQ$2)*$T122)/1000)+((SUMIFS('CMIP5 AL fields'!$N:$N,'CMIP5 AL fields'!$D:$D,AQ$1&amp;"_subt",'CMIP5 AL fields'!$A:$A,AQ$2)*$U122)/1000)</f>
        <v>67.815014399999995</v>
      </c>
      <c r="AR122" s="248">
        <f>((SUMIFS('CMIP5 AL fields'!$N:$N,'CMIP5 AL fields'!$D:$D,AR$1&amp;"2d",'CMIP5 AL fields'!$A:$A,AR$2)*$AA122)/1000)+((SUMIFS('CMIP5 AL fields'!$N:$N,'CMIP5 AL fields'!$D:$D,AR$1&amp;"3d",'CMIP5 AL fields'!$A:$A,AR$2)*$AB122)/1000)</f>
        <v>0</v>
      </c>
      <c r="AS122" s="248">
        <f>(SUMIFS('CMIP5 AL fields'!$N:$N,'CMIP5 AL fields'!$D:$D,AS$1,'CMIP5 AL fields'!$A:$A,AS$2)*$V122)/1000</f>
        <v>0</v>
      </c>
      <c r="AT122" s="248">
        <f>(SUMIFS('CMIP5 AL fields'!$N:$N,'CMIP5 AL fields'!$D:$D,AT$1,'CMIP5 AL fields'!$A:$A,AT$2)*$W122)/1000</f>
        <v>0</v>
      </c>
      <c r="AU122" s="248">
        <f>(SUMIFS('CMIP5 AL fields'!$N:$N,'CMIP5 AL fields'!$D:$D,AU$1,'CMIP5 AL fields'!$A:$A,AU$2)*$X122)/1000</f>
        <v>0</v>
      </c>
      <c r="AV122" s="248">
        <f>(SUMIFS('CMIP5 AL fields'!$N:$N,'CMIP5 AL fields'!$D:$D,AV$1,'CMIP5 AL fields'!$A:$A,AV$2)*AC122)/1000</f>
        <v>0</v>
      </c>
      <c r="AW122" s="248">
        <f>(SUMIFS('CMIP5 AL fields'!$N:$N,'CMIP5 AL fields'!$D:$D,AW$1,'CMIP5 AL fields'!$A:$A,AW$2)*AD122)/1000</f>
        <v>0</v>
      </c>
      <c r="AX122" s="248">
        <f>(SUMIFS('CMIP5 AL fields'!$N:$N,'CMIP5 AL fields'!$D:$D,AX$1,'CMIP5 AL fields'!$A:$A,AX$2)*AD122)/1000</f>
        <v>0</v>
      </c>
      <c r="AY122" s="248">
        <v>0</v>
      </c>
      <c r="AZ122" s="248">
        <f>(SUMIFS('CMIP5 OI fields'!$M:$M,'CMIP5 OI fields'!$D:$D,AZ$1,'CMIP5 OI fields'!$A:$A,AZ$2)*$P122)/1000</f>
        <v>97.851810240000006</v>
      </c>
      <c r="BA122" s="248">
        <f>(SUMIFS('CMIP5 OI fields'!$M:$M,'CMIP5 OI fields'!$D:$D,BA$1,'CMIP5 OI fields'!$A:$A,BA$2)*$P122)/1000</f>
        <v>68.304405599999996</v>
      </c>
      <c r="BB122" s="248">
        <f>(SUMIFS('CMIP5 OI fields'!$M:$M,'CMIP5 OI fields'!$D:$D,BB$1,'CMIP5 OI fields'!$A:$A,BB$2)*$P122)/1000</f>
        <v>38.65743359999999</v>
      </c>
      <c r="BC122" s="248">
        <f>(SUMIFS('CMIP5 OI fields'!$M:$M,'CMIP5 OI fields'!$D:$D,BC$1,'CMIP5 OI fields'!$A:$A,BC$2)*$P122)/1000</f>
        <v>3.8928384</v>
      </c>
      <c r="BD122" s="248">
        <f>(SUMIFS('CMIP5 OI fields'!$M:$M,'CMIP5 OI fields'!$D:$D,BD$1,'CMIP5 OI fields'!$A:$A,BD$2)*$P122)/1000</f>
        <v>3.1850496000000001</v>
      </c>
      <c r="BE122" s="248">
        <f>(SUMIFS('CMIP5 OI fields'!$M:$M,'CMIP5 OI fields'!$D:$D,BE$1,'CMIP5 OI fields'!$A:$A,BE$2)*$P122)/1000</f>
        <v>0.3538944</v>
      </c>
      <c r="BF122" s="248">
        <f>(SUMIFS('CMIP5 OI fields'!$M:$M,'CMIP5 OI fields'!$D:$D,BF$1,'CMIP5 OI fields'!$A:$A,BF$2)*$P122)/1000</f>
        <v>7.9626239999999999</v>
      </c>
      <c r="BG122" s="248">
        <f>(SUMIFS('CMIP5 OI fields'!$M:$M,'CMIP5 OI fields'!$D:$D,BG$1,'CMIP5 OI fields'!$A:$A,BG$2)*$P122)/1000</f>
        <v>6.1931519999999995</v>
      </c>
      <c r="BH122" s="248">
        <f>(SUMIFS('CMIP5 OI fields'!$M:$M,'CMIP5 OI fields'!$D:$D,BH$1,'CMIP5 OI fields'!$A:$A,BH$2)*$P122)/1000</f>
        <v>36.274176000000004</v>
      </c>
      <c r="BI122" s="248">
        <f>(SUMIFS('CMIP5 OI fields'!$M:$M,'CMIP5 OI fields'!$D:$D,BI$1,'CMIP5 OI fields'!$A:$A,BI$2)*$Q122)/1000</f>
        <v>0</v>
      </c>
      <c r="BJ122" s="246">
        <f t="shared" si="13"/>
        <v>310.97586672000023</v>
      </c>
      <c r="BK122" s="246">
        <f t="shared" si="13"/>
        <v>87.23775599999999</v>
      </c>
      <c r="BL122" s="246">
        <f t="shared" si="13"/>
        <v>77.515038720000007</v>
      </c>
      <c r="BM122" s="246">
        <f t="shared" si="8"/>
        <v>398.21362272000022</v>
      </c>
      <c r="BN122" s="246">
        <f t="shared" si="9"/>
        <v>475.72866144000022</v>
      </c>
    </row>
    <row r="123" spans="1:66">
      <c r="A123" s="244" t="str">
        <f>'Experiment list - Runs'!A122</f>
        <v>DP</v>
      </c>
      <c r="B123" s="244" t="str">
        <f>'Experiment list - Runs'!B122</f>
        <v>tier1</v>
      </c>
      <c r="C123" s="244" t="str">
        <f>'Experiment list - Runs'!C122</f>
        <v>1.2-E</v>
      </c>
      <c r="D123" s="244">
        <f>'Experiment list - Runs'!D122</f>
        <v>11</v>
      </c>
      <c r="E123" s="245" t="str">
        <f>'Experiment list - Runs'!E122</f>
        <v>Add'l 30 year initialized hindcasts &amp; predictions</v>
      </c>
      <c r="F123" s="245" t="str">
        <f>'Experiment list - Runs'!F122</f>
        <v>decadal-XXXX</v>
      </c>
      <c r="G123" s="244" t="str">
        <f>'Experiment list - Runs'!H122</f>
        <v>CVWG/Tribbia</v>
      </c>
      <c r="H123" s="244" t="str">
        <f>'Experiment list - Runs'!I122</f>
        <v>0.5x1CN</v>
      </c>
      <c r="I123" s="244" t="str">
        <f>'Experiment list - Runs'!J122</f>
        <v>ORNL</v>
      </c>
      <c r="J123" s="244">
        <f>'Experiment list - Runs'!K122</f>
        <v>1960</v>
      </c>
      <c r="K123" s="244">
        <f>'Experiment list - Runs'!L122</f>
        <v>1990</v>
      </c>
      <c r="L123" s="244" t="str">
        <f>'Experiment list - Runs'!M122</f>
        <v>0.5</v>
      </c>
      <c r="M123" s="244">
        <f>'Experiment list - Runs'!N122</f>
        <v>1</v>
      </c>
      <c r="N123" s="246">
        <f>'Experiment list - Runs'!O122</f>
        <v>30</v>
      </c>
      <c r="O123" s="247">
        <f>'Experiment list - Runs'!P122</f>
        <v>121</v>
      </c>
      <c r="P123" s="248">
        <f t="shared" si="10"/>
        <v>30</v>
      </c>
      <c r="Q123" s="248">
        <v>0</v>
      </c>
      <c r="R123" s="248">
        <v>0</v>
      </c>
      <c r="S123" s="248">
        <v>0</v>
      </c>
      <c r="T123" s="248">
        <f t="shared" si="11"/>
        <v>30</v>
      </c>
      <c r="U123" s="248">
        <v>0</v>
      </c>
      <c r="V123" s="248">
        <v>0</v>
      </c>
      <c r="W123" s="248">
        <v>0</v>
      </c>
      <c r="X123" s="248">
        <v>0</v>
      </c>
      <c r="Y123" s="248">
        <v>0</v>
      </c>
      <c r="Z123" s="248">
        <v>0</v>
      </c>
      <c r="AA123" s="248">
        <v>0</v>
      </c>
      <c r="AB123" s="248">
        <v>0</v>
      </c>
      <c r="AC123" s="248">
        <v>0</v>
      </c>
      <c r="AD123" s="248">
        <v>0</v>
      </c>
      <c r="AE123" s="248">
        <f>(SUMIFS('CMIP5 AL fields'!$N:$N,'CMIP5 AL fields'!$D:$D,AE$1,'CMIP5 AL fields'!$A:$A,AE$2)*$P123)/1000</f>
        <v>119.4393614400002</v>
      </c>
      <c r="AF123" s="248">
        <f>(SUMIFS('CMIP5 AL fields'!$N:$N,'CMIP5 AL fields'!$D:$D,AF$1,'CMIP5 AL fields'!$A:$A,AF$2)*$P123)/1000</f>
        <v>0.31850496000000006</v>
      </c>
      <c r="AG123" s="248">
        <f>(SUMIFS('CMIP5 AL fields'!$N:$N,'CMIP5 AL fields'!$D:$D,AG$1,'CMIP5 AL fields'!$A:$A,AG$2)*$P123)/1000</f>
        <v>10.829168639999992</v>
      </c>
      <c r="AH123" s="248">
        <f>(SUMIFS('CMIP5 AL fields'!$N:$N,'CMIP5 AL fields'!$D:$D,AH$1,'CMIP5 AL fields'!$A:$A,AH$2)*$P123)/1000</f>
        <v>7.9626239999999964</v>
      </c>
      <c r="AI123" s="248">
        <f>(SUMIFS('CMIP5 AL fields'!$N:$N,'CMIP5 AL fields'!$D:$D,AI$1,'CMIP5 AL fields'!$A:$A,AI$2)*$P123)/1000</f>
        <v>3.1850496000000001</v>
      </c>
      <c r="AJ123" s="248">
        <f>(SUMIFS('CMIP5 AL fields'!$N:$N,'CMIP5 AL fields'!$D:$D,AJ$1,'CMIP5 AL fields'!$A:$A,AJ$2)*$P123)/1000</f>
        <v>1.2740198400000002</v>
      </c>
      <c r="AK123" s="248">
        <f>(SUMIFS('CMIP5 AL fields'!$N:$N,'CMIP5 AL fields'!$D:$D,AK$1,'CMIP5 AL fields'!$A:$A,AK$2)*$P123)/1000</f>
        <v>2.2295347200000002</v>
      </c>
      <c r="AL123" s="248">
        <f>(SUMIFS('CMIP5 AL fields'!$N:$N,'CMIP5 AL fields'!$D:$D,AL$1,'CMIP5 AL fields'!$A:$A,AL$2)*$P123)/1000</f>
        <v>0</v>
      </c>
      <c r="AM123" s="248">
        <f>(SUMIFS('CMIP5 AL fields'!$N:$N,'CMIP5 AL fields'!$D:$D,AM$1,'CMIP5 AL fields'!$A:$A,AM$2)*$P123)/1000</f>
        <v>0</v>
      </c>
      <c r="AN123" s="248">
        <f>((SUMIFS('CMIP5 AL fields'!$N:$N,'CMIP5 AL fields'!$D:$D,AN$1&amp;"2d",'CMIP5 AL fields'!$A:$A,AN$2)*$R123)/1000)+((SUMIFS('CMIP5 AL fields'!$N:$N,'CMIP5 AL fields'!$D:$D,AN$1&amp;"3d",'CMIP5 AL fields'!$A:$A,AN$2)*$S123)/1000)</f>
        <v>0</v>
      </c>
      <c r="AO123" s="248">
        <f>((SUMIFS('CMIP5 AL fields'!$N:$N,'CMIP5 AL fields'!$D:$D,AO$1&amp;"2d",'CMIP5 AL fields'!$A:$A,AO$2)*$R123)/1000)+((SUMIFS('CMIP5 AL fields'!$N:$N,'CMIP5 AL fields'!$D:$D,AO$1&amp;"3d",'CMIP5 AL fields'!$A:$A,AO$2)*$S123)/1000)</f>
        <v>0</v>
      </c>
      <c r="AP123" s="248">
        <f>((SUMIFS('CMIP5 AL fields'!$N:$N,'CMIP5 AL fields'!$D:$D,AP$1&amp;"2d",'CMIP5 AL fields'!$A:$A,AP$2)*$R123)/1000)+((SUMIFS('CMIP5 AL fields'!$N:$N,'CMIP5 AL fields'!$D:$D,AP$1&amp;"3d",'CMIP5 AL fields'!$A:$A,AP$2)*$S123)/1000)</f>
        <v>0</v>
      </c>
      <c r="AQ123" s="248">
        <f>((SUMIFS('CMIP5 AL fields'!$N:$N,'CMIP5 AL fields'!$D:$D,AQ$1&amp;"_ALLt",'CMIP5 AL fields'!$A:$A,AQ$2)*$T123)/1000)+((SUMIFS('CMIP5 AL fields'!$N:$N,'CMIP5 AL fields'!$D:$D,AQ$1&amp;"_subt",'CMIP5 AL fields'!$A:$A,AQ$2)*$U123)/1000)</f>
        <v>67.815014399999995</v>
      </c>
      <c r="AR123" s="248">
        <f>((SUMIFS('CMIP5 AL fields'!$N:$N,'CMIP5 AL fields'!$D:$D,AR$1&amp;"2d",'CMIP5 AL fields'!$A:$A,AR$2)*$AA123)/1000)+((SUMIFS('CMIP5 AL fields'!$N:$N,'CMIP5 AL fields'!$D:$D,AR$1&amp;"3d",'CMIP5 AL fields'!$A:$A,AR$2)*$AB123)/1000)</f>
        <v>0</v>
      </c>
      <c r="AS123" s="248">
        <f>(SUMIFS('CMIP5 AL fields'!$N:$N,'CMIP5 AL fields'!$D:$D,AS$1,'CMIP5 AL fields'!$A:$A,AS$2)*$V123)/1000</f>
        <v>0</v>
      </c>
      <c r="AT123" s="248">
        <f>(SUMIFS('CMIP5 AL fields'!$N:$N,'CMIP5 AL fields'!$D:$D,AT$1,'CMIP5 AL fields'!$A:$A,AT$2)*$W123)/1000</f>
        <v>0</v>
      </c>
      <c r="AU123" s="248">
        <f>(SUMIFS('CMIP5 AL fields'!$N:$N,'CMIP5 AL fields'!$D:$D,AU$1,'CMIP5 AL fields'!$A:$A,AU$2)*$X123)/1000</f>
        <v>0</v>
      </c>
      <c r="AV123" s="248">
        <f>(SUMIFS('CMIP5 AL fields'!$N:$N,'CMIP5 AL fields'!$D:$D,AV$1,'CMIP5 AL fields'!$A:$A,AV$2)*AC123)/1000</f>
        <v>0</v>
      </c>
      <c r="AW123" s="248">
        <f>(SUMIFS('CMIP5 AL fields'!$N:$N,'CMIP5 AL fields'!$D:$D,AW$1,'CMIP5 AL fields'!$A:$A,AW$2)*AD123)/1000</f>
        <v>0</v>
      </c>
      <c r="AX123" s="248">
        <f>(SUMIFS('CMIP5 AL fields'!$N:$N,'CMIP5 AL fields'!$D:$D,AX$1,'CMIP5 AL fields'!$A:$A,AX$2)*AD123)/1000</f>
        <v>0</v>
      </c>
      <c r="AY123" s="248">
        <v>0</v>
      </c>
      <c r="AZ123" s="248">
        <f>(SUMIFS('CMIP5 OI fields'!$M:$M,'CMIP5 OI fields'!$D:$D,AZ$1,'CMIP5 OI fields'!$A:$A,AZ$2)*$P123)/1000</f>
        <v>97.851810240000006</v>
      </c>
      <c r="BA123" s="248">
        <f>(SUMIFS('CMIP5 OI fields'!$M:$M,'CMIP5 OI fields'!$D:$D,BA$1,'CMIP5 OI fields'!$A:$A,BA$2)*$P123)/1000</f>
        <v>68.304405599999996</v>
      </c>
      <c r="BB123" s="248">
        <f>(SUMIFS('CMIP5 OI fields'!$M:$M,'CMIP5 OI fields'!$D:$D,BB$1,'CMIP5 OI fields'!$A:$A,BB$2)*$P123)/1000</f>
        <v>38.65743359999999</v>
      </c>
      <c r="BC123" s="248">
        <f>(SUMIFS('CMIP5 OI fields'!$M:$M,'CMIP5 OI fields'!$D:$D,BC$1,'CMIP5 OI fields'!$A:$A,BC$2)*$P123)/1000</f>
        <v>3.8928384</v>
      </c>
      <c r="BD123" s="248">
        <f>(SUMIFS('CMIP5 OI fields'!$M:$M,'CMIP5 OI fields'!$D:$D,BD$1,'CMIP5 OI fields'!$A:$A,BD$2)*$P123)/1000</f>
        <v>3.1850496000000001</v>
      </c>
      <c r="BE123" s="248">
        <f>(SUMIFS('CMIP5 OI fields'!$M:$M,'CMIP5 OI fields'!$D:$D,BE$1,'CMIP5 OI fields'!$A:$A,BE$2)*$P123)/1000</f>
        <v>0.3538944</v>
      </c>
      <c r="BF123" s="248">
        <f>(SUMIFS('CMIP5 OI fields'!$M:$M,'CMIP5 OI fields'!$D:$D,BF$1,'CMIP5 OI fields'!$A:$A,BF$2)*$P123)/1000</f>
        <v>7.9626239999999999</v>
      </c>
      <c r="BG123" s="248">
        <f>(SUMIFS('CMIP5 OI fields'!$M:$M,'CMIP5 OI fields'!$D:$D,BG$1,'CMIP5 OI fields'!$A:$A,BG$2)*$P123)/1000</f>
        <v>6.1931519999999995</v>
      </c>
      <c r="BH123" s="248">
        <f>(SUMIFS('CMIP5 OI fields'!$M:$M,'CMIP5 OI fields'!$D:$D,BH$1,'CMIP5 OI fields'!$A:$A,BH$2)*$P123)/1000</f>
        <v>36.274176000000004</v>
      </c>
      <c r="BI123" s="248">
        <f>(SUMIFS('CMIP5 OI fields'!$M:$M,'CMIP5 OI fields'!$D:$D,BI$1,'CMIP5 OI fields'!$A:$A,BI$2)*$Q123)/1000</f>
        <v>0</v>
      </c>
      <c r="BJ123" s="246">
        <f t="shared" ref="BJ123:BL142" si="14">SUMIF($AE$2:$BI$2,BJ$2,$AE123:$BI123)</f>
        <v>310.97586672000023</v>
      </c>
      <c r="BK123" s="246">
        <f t="shared" si="14"/>
        <v>87.23775599999999</v>
      </c>
      <c r="BL123" s="246">
        <f t="shared" si="14"/>
        <v>77.515038720000007</v>
      </c>
      <c r="BM123" s="246">
        <f t="shared" si="8"/>
        <v>398.21362272000022</v>
      </c>
      <c r="BN123" s="246">
        <f t="shared" si="9"/>
        <v>475.72866144000022</v>
      </c>
    </row>
    <row r="124" spans="1:66">
      <c r="A124" s="244" t="str">
        <f>'Experiment list - Runs'!A123</f>
        <v>DP</v>
      </c>
      <c r="B124" s="244" t="str">
        <f>'Experiment list - Runs'!B123</f>
        <v>tier1</v>
      </c>
      <c r="C124" s="244" t="str">
        <f>'Experiment list - Runs'!C123</f>
        <v>1.2-E</v>
      </c>
      <c r="D124" s="244">
        <f>'Experiment list - Runs'!D123</f>
        <v>12</v>
      </c>
      <c r="E124" s="245" t="str">
        <f>'Experiment list - Runs'!E123</f>
        <v>Add'l 30 year initialized hindcasts &amp; predictions</v>
      </c>
      <c r="F124" s="245" t="str">
        <f>'Experiment list - Runs'!F123</f>
        <v>decadal-XXXX</v>
      </c>
      <c r="G124" s="244" t="str">
        <f>'Experiment list - Runs'!H123</f>
        <v>CVWG/Tribbia</v>
      </c>
      <c r="H124" s="244" t="str">
        <f>'Experiment list - Runs'!I123</f>
        <v>0.5x1CN</v>
      </c>
      <c r="I124" s="244" t="str">
        <f>'Experiment list - Runs'!J123</f>
        <v>ORNL</v>
      </c>
      <c r="J124" s="244">
        <f>'Experiment list - Runs'!K123</f>
        <v>1960</v>
      </c>
      <c r="K124" s="244">
        <f>'Experiment list - Runs'!L123</f>
        <v>1990</v>
      </c>
      <c r="L124" s="244" t="str">
        <f>'Experiment list - Runs'!M123</f>
        <v>0.5</v>
      </c>
      <c r="M124" s="244">
        <f>'Experiment list - Runs'!N123</f>
        <v>1</v>
      </c>
      <c r="N124" s="246">
        <f>'Experiment list - Runs'!O123</f>
        <v>30</v>
      </c>
      <c r="O124" s="247">
        <f>'Experiment list - Runs'!P123</f>
        <v>122</v>
      </c>
      <c r="P124" s="248">
        <f t="shared" si="10"/>
        <v>30</v>
      </c>
      <c r="Q124" s="248">
        <v>0</v>
      </c>
      <c r="R124" s="248">
        <v>0</v>
      </c>
      <c r="S124" s="248">
        <v>0</v>
      </c>
      <c r="T124" s="248">
        <f t="shared" si="11"/>
        <v>30</v>
      </c>
      <c r="U124" s="248">
        <v>0</v>
      </c>
      <c r="V124" s="248">
        <v>0</v>
      </c>
      <c r="W124" s="248">
        <v>0</v>
      </c>
      <c r="X124" s="248">
        <v>0</v>
      </c>
      <c r="Y124" s="248">
        <v>0</v>
      </c>
      <c r="Z124" s="248">
        <v>0</v>
      </c>
      <c r="AA124" s="248">
        <v>0</v>
      </c>
      <c r="AB124" s="248">
        <v>0</v>
      </c>
      <c r="AC124" s="248">
        <v>0</v>
      </c>
      <c r="AD124" s="248">
        <v>0</v>
      </c>
      <c r="AE124" s="248">
        <f>(SUMIFS('CMIP5 AL fields'!$N:$N,'CMIP5 AL fields'!$D:$D,AE$1,'CMIP5 AL fields'!$A:$A,AE$2)*$P124)/1000</f>
        <v>119.4393614400002</v>
      </c>
      <c r="AF124" s="248">
        <f>(SUMIFS('CMIP5 AL fields'!$N:$N,'CMIP5 AL fields'!$D:$D,AF$1,'CMIP5 AL fields'!$A:$A,AF$2)*$P124)/1000</f>
        <v>0.31850496000000006</v>
      </c>
      <c r="AG124" s="248">
        <f>(SUMIFS('CMIP5 AL fields'!$N:$N,'CMIP5 AL fields'!$D:$D,AG$1,'CMIP5 AL fields'!$A:$A,AG$2)*$P124)/1000</f>
        <v>10.829168639999992</v>
      </c>
      <c r="AH124" s="248">
        <f>(SUMIFS('CMIP5 AL fields'!$N:$N,'CMIP5 AL fields'!$D:$D,AH$1,'CMIP5 AL fields'!$A:$A,AH$2)*$P124)/1000</f>
        <v>7.9626239999999964</v>
      </c>
      <c r="AI124" s="248">
        <f>(SUMIFS('CMIP5 AL fields'!$N:$N,'CMIP5 AL fields'!$D:$D,AI$1,'CMIP5 AL fields'!$A:$A,AI$2)*$P124)/1000</f>
        <v>3.1850496000000001</v>
      </c>
      <c r="AJ124" s="248">
        <f>(SUMIFS('CMIP5 AL fields'!$N:$N,'CMIP5 AL fields'!$D:$D,AJ$1,'CMIP5 AL fields'!$A:$A,AJ$2)*$P124)/1000</f>
        <v>1.2740198400000002</v>
      </c>
      <c r="AK124" s="248">
        <f>(SUMIFS('CMIP5 AL fields'!$N:$N,'CMIP5 AL fields'!$D:$D,AK$1,'CMIP5 AL fields'!$A:$A,AK$2)*$P124)/1000</f>
        <v>2.2295347200000002</v>
      </c>
      <c r="AL124" s="248">
        <f>(SUMIFS('CMIP5 AL fields'!$N:$N,'CMIP5 AL fields'!$D:$D,AL$1,'CMIP5 AL fields'!$A:$A,AL$2)*$P124)/1000</f>
        <v>0</v>
      </c>
      <c r="AM124" s="248">
        <f>(SUMIFS('CMIP5 AL fields'!$N:$N,'CMIP5 AL fields'!$D:$D,AM$1,'CMIP5 AL fields'!$A:$A,AM$2)*$P124)/1000</f>
        <v>0</v>
      </c>
      <c r="AN124" s="248">
        <f>((SUMIFS('CMIP5 AL fields'!$N:$N,'CMIP5 AL fields'!$D:$D,AN$1&amp;"2d",'CMIP5 AL fields'!$A:$A,AN$2)*$R124)/1000)+((SUMIFS('CMIP5 AL fields'!$N:$N,'CMIP5 AL fields'!$D:$D,AN$1&amp;"3d",'CMIP5 AL fields'!$A:$A,AN$2)*$S124)/1000)</f>
        <v>0</v>
      </c>
      <c r="AO124" s="248">
        <f>((SUMIFS('CMIP5 AL fields'!$N:$N,'CMIP5 AL fields'!$D:$D,AO$1&amp;"2d",'CMIP5 AL fields'!$A:$A,AO$2)*$R124)/1000)+((SUMIFS('CMIP5 AL fields'!$N:$N,'CMIP5 AL fields'!$D:$D,AO$1&amp;"3d",'CMIP5 AL fields'!$A:$A,AO$2)*$S124)/1000)</f>
        <v>0</v>
      </c>
      <c r="AP124" s="248">
        <f>((SUMIFS('CMIP5 AL fields'!$N:$N,'CMIP5 AL fields'!$D:$D,AP$1&amp;"2d",'CMIP5 AL fields'!$A:$A,AP$2)*$R124)/1000)+((SUMIFS('CMIP5 AL fields'!$N:$N,'CMIP5 AL fields'!$D:$D,AP$1&amp;"3d",'CMIP5 AL fields'!$A:$A,AP$2)*$S124)/1000)</f>
        <v>0</v>
      </c>
      <c r="AQ124" s="248">
        <f>((SUMIFS('CMIP5 AL fields'!$N:$N,'CMIP5 AL fields'!$D:$D,AQ$1&amp;"_ALLt",'CMIP5 AL fields'!$A:$A,AQ$2)*$T124)/1000)+((SUMIFS('CMIP5 AL fields'!$N:$N,'CMIP5 AL fields'!$D:$D,AQ$1&amp;"_subt",'CMIP5 AL fields'!$A:$A,AQ$2)*$U124)/1000)</f>
        <v>67.815014399999995</v>
      </c>
      <c r="AR124" s="248">
        <f>((SUMIFS('CMIP5 AL fields'!$N:$N,'CMIP5 AL fields'!$D:$D,AR$1&amp;"2d",'CMIP5 AL fields'!$A:$A,AR$2)*$AA124)/1000)+((SUMIFS('CMIP5 AL fields'!$N:$N,'CMIP5 AL fields'!$D:$D,AR$1&amp;"3d",'CMIP5 AL fields'!$A:$A,AR$2)*$AB124)/1000)</f>
        <v>0</v>
      </c>
      <c r="AS124" s="248">
        <f>(SUMIFS('CMIP5 AL fields'!$N:$N,'CMIP5 AL fields'!$D:$D,AS$1,'CMIP5 AL fields'!$A:$A,AS$2)*$V124)/1000</f>
        <v>0</v>
      </c>
      <c r="AT124" s="248">
        <f>(SUMIFS('CMIP5 AL fields'!$N:$N,'CMIP5 AL fields'!$D:$D,AT$1,'CMIP5 AL fields'!$A:$A,AT$2)*$W124)/1000</f>
        <v>0</v>
      </c>
      <c r="AU124" s="248">
        <f>(SUMIFS('CMIP5 AL fields'!$N:$N,'CMIP5 AL fields'!$D:$D,AU$1,'CMIP5 AL fields'!$A:$A,AU$2)*$X124)/1000</f>
        <v>0</v>
      </c>
      <c r="AV124" s="248">
        <f>(SUMIFS('CMIP5 AL fields'!$N:$N,'CMIP5 AL fields'!$D:$D,AV$1,'CMIP5 AL fields'!$A:$A,AV$2)*AC124)/1000</f>
        <v>0</v>
      </c>
      <c r="AW124" s="248">
        <f>(SUMIFS('CMIP5 AL fields'!$N:$N,'CMIP5 AL fields'!$D:$D,AW$1,'CMIP5 AL fields'!$A:$A,AW$2)*AD124)/1000</f>
        <v>0</v>
      </c>
      <c r="AX124" s="248">
        <f>(SUMIFS('CMIP5 AL fields'!$N:$N,'CMIP5 AL fields'!$D:$D,AX$1,'CMIP5 AL fields'!$A:$A,AX$2)*AD124)/1000</f>
        <v>0</v>
      </c>
      <c r="AY124" s="248">
        <v>0</v>
      </c>
      <c r="AZ124" s="248">
        <f>(SUMIFS('CMIP5 OI fields'!$M:$M,'CMIP5 OI fields'!$D:$D,AZ$1,'CMIP5 OI fields'!$A:$A,AZ$2)*$P124)/1000</f>
        <v>97.851810240000006</v>
      </c>
      <c r="BA124" s="248">
        <f>(SUMIFS('CMIP5 OI fields'!$M:$M,'CMIP5 OI fields'!$D:$D,BA$1,'CMIP5 OI fields'!$A:$A,BA$2)*$P124)/1000</f>
        <v>68.304405599999996</v>
      </c>
      <c r="BB124" s="248">
        <f>(SUMIFS('CMIP5 OI fields'!$M:$M,'CMIP5 OI fields'!$D:$D,BB$1,'CMIP5 OI fields'!$A:$A,BB$2)*$P124)/1000</f>
        <v>38.65743359999999</v>
      </c>
      <c r="BC124" s="248">
        <f>(SUMIFS('CMIP5 OI fields'!$M:$M,'CMIP5 OI fields'!$D:$D,BC$1,'CMIP5 OI fields'!$A:$A,BC$2)*$P124)/1000</f>
        <v>3.8928384</v>
      </c>
      <c r="BD124" s="248">
        <f>(SUMIFS('CMIP5 OI fields'!$M:$M,'CMIP5 OI fields'!$D:$D,BD$1,'CMIP5 OI fields'!$A:$A,BD$2)*$P124)/1000</f>
        <v>3.1850496000000001</v>
      </c>
      <c r="BE124" s="248">
        <f>(SUMIFS('CMIP5 OI fields'!$M:$M,'CMIP5 OI fields'!$D:$D,BE$1,'CMIP5 OI fields'!$A:$A,BE$2)*$P124)/1000</f>
        <v>0.3538944</v>
      </c>
      <c r="BF124" s="248">
        <f>(SUMIFS('CMIP5 OI fields'!$M:$M,'CMIP5 OI fields'!$D:$D,BF$1,'CMIP5 OI fields'!$A:$A,BF$2)*$P124)/1000</f>
        <v>7.9626239999999999</v>
      </c>
      <c r="BG124" s="248">
        <f>(SUMIFS('CMIP5 OI fields'!$M:$M,'CMIP5 OI fields'!$D:$D,BG$1,'CMIP5 OI fields'!$A:$A,BG$2)*$P124)/1000</f>
        <v>6.1931519999999995</v>
      </c>
      <c r="BH124" s="248">
        <f>(SUMIFS('CMIP5 OI fields'!$M:$M,'CMIP5 OI fields'!$D:$D,BH$1,'CMIP5 OI fields'!$A:$A,BH$2)*$P124)/1000</f>
        <v>36.274176000000004</v>
      </c>
      <c r="BI124" s="248">
        <f>(SUMIFS('CMIP5 OI fields'!$M:$M,'CMIP5 OI fields'!$D:$D,BI$1,'CMIP5 OI fields'!$A:$A,BI$2)*$Q124)/1000</f>
        <v>0</v>
      </c>
      <c r="BJ124" s="246">
        <f t="shared" si="14"/>
        <v>310.97586672000023</v>
      </c>
      <c r="BK124" s="246">
        <f t="shared" si="14"/>
        <v>87.23775599999999</v>
      </c>
      <c r="BL124" s="246">
        <f t="shared" si="14"/>
        <v>77.515038720000007</v>
      </c>
      <c r="BM124" s="246">
        <f t="shared" si="8"/>
        <v>398.21362272000022</v>
      </c>
      <c r="BN124" s="246">
        <f t="shared" si="9"/>
        <v>475.72866144000022</v>
      </c>
    </row>
    <row r="125" spans="1:66">
      <c r="A125" s="244" t="str">
        <f>'Experiment list - Runs'!A124</f>
        <v>DP</v>
      </c>
      <c r="B125" s="244" t="str">
        <f>'Experiment list - Runs'!B124</f>
        <v>tier1</v>
      </c>
      <c r="C125" s="244" t="str">
        <f>'Experiment list - Runs'!C124</f>
        <v>1.2-E</v>
      </c>
      <c r="D125" s="244">
        <f>'Experiment list - Runs'!D124</f>
        <v>13</v>
      </c>
      <c r="E125" s="245" t="str">
        <f>'Experiment list - Runs'!E124</f>
        <v>Add'l 30 year initialized hindcasts &amp; predictions</v>
      </c>
      <c r="F125" s="245" t="str">
        <f>'Experiment list - Runs'!F124</f>
        <v>decadal-XXXX</v>
      </c>
      <c r="G125" s="244" t="str">
        <f>'Experiment list - Runs'!H124</f>
        <v>CVWG/Tribbia</v>
      </c>
      <c r="H125" s="244" t="str">
        <f>'Experiment list - Runs'!I124</f>
        <v>0.5x1CN</v>
      </c>
      <c r="I125" s="244" t="str">
        <f>'Experiment list - Runs'!J124</f>
        <v>ORNL</v>
      </c>
      <c r="J125" s="244">
        <f>'Experiment list - Runs'!K124</f>
        <v>1960</v>
      </c>
      <c r="K125" s="244">
        <f>'Experiment list - Runs'!L124</f>
        <v>1990</v>
      </c>
      <c r="L125" s="244" t="str">
        <f>'Experiment list - Runs'!M124</f>
        <v>0.5</v>
      </c>
      <c r="M125" s="244">
        <f>'Experiment list - Runs'!N124</f>
        <v>1</v>
      </c>
      <c r="N125" s="246">
        <f>'Experiment list - Runs'!O124</f>
        <v>30</v>
      </c>
      <c r="O125" s="247">
        <f>'Experiment list - Runs'!P124</f>
        <v>123</v>
      </c>
      <c r="P125" s="248">
        <f t="shared" si="10"/>
        <v>30</v>
      </c>
      <c r="Q125" s="248">
        <v>0</v>
      </c>
      <c r="R125" s="248">
        <v>0</v>
      </c>
      <c r="S125" s="248">
        <v>0</v>
      </c>
      <c r="T125" s="248">
        <f t="shared" si="11"/>
        <v>30</v>
      </c>
      <c r="U125" s="248">
        <v>0</v>
      </c>
      <c r="V125" s="248">
        <v>0</v>
      </c>
      <c r="W125" s="248">
        <v>0</v>
      </c>
      <c r="X125" s="248">
        <v>0</v>
      </c>
      <c r="Y125" s="248">
        <v>0</v>
      </c>
      <c r="Z125" s="248">
        <v>0</v>
      </c>
      <c r="AA125" s="248">
        <v>0</v>
      </c>
      <c r="AB125" s="248">
        <v>0</v>
      </c>
      <c r="AC125" s="248">
        <v>0</v>
      </c>
      <c r="AD125" s="248">
        <v>0</v>
      </c>
      <c r="AE125" s="248">
        <f>(SUMIFS('CMIP5 AL fields'!$N:$N,'CMIP5 AL fields'!$D:$D,AE$1,'CMIP5 AL fields'!$A:$A,AE$2)*$P125)/1000</f>
        <v>119.4393614400002</v>
      </c>
      <c r="AF125" s="248">
        <f>(SUMIFS('CMIP5 AL fields'!$N:$N,'CMIP5 AL fields'!$D:$D,AF$1,'CMIP5 AL fields'!$A:$A,AF$2)*$P125)/1000</f>
        <v>0.31850496000000006</v>
      </c>
      <c r="AG125" s="248">
        <f>(SUMIFS('CMIP5 AL fields'!$N:$N,'CMIP5 AL fields'!$D:$D,AG$1,'CMIP5 AL fields'!$A:$A,AG$2)*$P125)/1000</f>
        <v>10.829168639999992</v>
      </c>
      <c r="AH125" s="248">
        <f>(SUMIFS('CMIP5 AL fields'!$N:$N,'CMIP5 AL fields'!$D:$D,AH$1,'CMIP5 AL fields'!$A:$A,AH$2)*$P125)/1000</f>
        <v>7.9626239999999964</v>
      </c>
      <c r="AI125" s="248">
        <f>(SUMIFS('CMIP5 AL fields'!$N:$N,'CMIP5 AL fields'!$D:$D,AI$1,'CMIP5 AL fields'!$A:$A,AI$2)*$P125)/1000</f>
        <v>3.1850496000000001</v>
      </c>
      <c r="AJ125" s="248">
        <f>(SUMIFS('CMIP5 AL fields'!$N:$N,'CMIP5 AL fields'!$D:$D,AJ$1,'CMIP5 AL fields'!$A:$A,AJ$2)*$P125)/1000</f>
        <v>1.2740198400000002</v>
      </c>
      <c r="AK125" s="248">
        <f>(SUMIFS('CMIP5 AL fields'!$N:$N,'CMIP5 AL fields'!$D:$D,AK$1,'CMIP5 AL fields'!$A:$A,AK$2)*$P125)/1000</f>
        <v>2.2295347200000002</v>
      </c>
      <c r="AL125" s="248">
        <f>(SUMIFS('CMIP5 AL fields'!$N:$N,'CMIP5 AL fields'!$D:$D,AL$1,'CMIP5 AL fields'!$A:$A,AL$2)*$P125)/1000</f>
        <v>0</v>
      </c>
      <c r="AM125" s="248">
        <f>(SUMIFS('CMIP5 AL fields'!$N:$N,'CMIP5 AL fields'!$D:$D,AM$1,'CMIP5 AL fields'!$A:$A,AM$2)*$P125)/1000</f>
        <v>0</v>
      </c>
      <c r="AN125" s="248">
        <f>((SUMIFS('CMIP5 AL fields'!$N:$N,'CMIP5 AL fields'!$D:$D,AN$1&amp;"2d",'CMIP5 AL fields'!$A:$A,AN$2)*$R125)/1000)+((SUMIFS('CMIP5 AL fields'!$N:$N,'CMIP5 AL fields'!$D:$D,AN$1&amp;"3d",'CMIP5 AL fields'!$A:$A,AN$2)*$S125)/1000)</f>
        <v>0</v>
      </c>
      <c r="AO125" s="248">
        <f>((SUMIFS('CMIP5 AL fields'!$N:$N,'CMIP5 AL fields'!$D:$D,AO$1&amp;"2d",'CMIP5 AL fields'!$A:$A,AO$2)*$R125)/1000)+((SUMIFS('CMIP5 AL fields'!$N:$N,'CMIP5 AL fields'!$D:$D,AO$1&amp;"3d",'CMIP5 AL fields'!$A:$A,AO$2)*$S125)/1000)</f>
        <v>0</v>
      </c>
      <c r="AP125" s="248">
        <f>((SUMIFS('CMIP5 AL fields'!$N:$N,'CMIP5 AL fields'!$D:$D,AP$1&amp;"2d",'CMIP5 AL fields'!$A:$A,AP$2)*$R125)/1000)+((SUMIFS('CMIP5 AL fields'!$N:$N,'CMIP5 AL fields'!$D:$D,AP$1&amp;"3d",'CMIP5 AL fields'!$A:$A,AP$2)*$S125)/1000)</f>
        <v>0</v>
      </c>
      <c r="AQ125" s="248">
        <f>((SUMIFS('CMIP5 AL fields'!$N:$N,'CMIP5 AL fields'!$D:$D,AQ$1&amp;"_ALLt",'CMIP5 AL fields'!$A:$A,AQ$2)*$T125)/1000)+((SUMIFS('CMIP5 AL fields'!$N:$N,'CMIP5 AL fields'!$D:$D,AQ$1&amp;"_subt",'CMIP5 AL fields'!$A:$A,AQ$2)*$U125)/1000)</f>
        <v>67.815014399999995</v>
      </c>
      <c r="AR125" s="248">
        <f>((SUMIFS('CMIP5 AL fields'!$N:$N,'CMIP5 AL fields'!$D:$D,AR$1&amp;"2d",'CMIP5 AL fields'!$A:$A,AR$2)*$AA125)/1000)+((SUMIFS('CMIP5 AL fields'!$N:$N,'CMIP5 AL fields'!$D:$D,AR$1&amp;"3d",'CMIP5 AL fields'!$A:$A,AR$2)*$AB125)/1000)</f>
        <v>0</v>
      </c>
      <c r="AS125" s="248">
        <f>(SUMIFS('CMIP5 AL fields'!$N:$N,'CMIP5 AL fields'!$D:$D,AS$1,'CMIP5 AL fields'!$A:$A,AS$2)*$V125)/1000</f>
        <v>0</v>
      </c>
      <c r="AT125" s="248">
        <f>(SUMIFS('CMIP5 AL fields'!$N:$N,'CMIP5 AL fields'!$D:$D,AT$1,'CMIP5 AL fields'!$A:$A,AT$2)*$W125)/1000</f>
        <v>0</v>
      </c>
      <c r="AU125" s="248">
        <f>(SUMIFS('CMIP5 AL fields'!$N:$N,'CMIP5 AL fields'!$D:$D,AU$1,'CMIP5 AL fields'!$A:$A,AU$2)*$X125)/1000</f>
        <v>0</v>
      </c>
      <c r="AV125" s="248">
        <f>(SUMIFS('CMIP5 AL fields'!$N:$N,'CMIP5 AL fields'!$D:$D,AV$1,'CMIP5 AL fields'!$A:$A,AV$2)*AC125)/1000</f>
        <v>0</v>
      </c>
      <c r="AW125" s="248">
        <f>(SUMIFS('CMIP5 AL fields'!$N:$N,'CMIP5 AL fields'!$D:$D,AW$1,'CMIP5 AL fields'!$A:$A,AW$2)*AD125)/1000</f>
        <v>0</v>
      </c>
      <c r="AX125" s="248">
        <f>(SUMIFS('CMIP5 AL fields'!$N:$N,'CMIP5 AL fields'!$D:$D,AX$1,'CMIP5 AL fields'!$A:$A,AX$2)*AD125)/1000</f>
        <v>0</v>
      </c>
      <c r="AY125" s="248">
        <v>0</v>
      </c>
      <c r="AZ125" s="248">
        <f>(SUMIFS('CMIP5 OI fields'!$M:$M,'CMIP5 OI fields'!$D:$D,AZ$1,'CMIP5 OI fields'!$A:$A,AZ$2)*$P125)/1000</f>
        <v>97.851810240000006</v>
      </c>
      <c r="BA125" s="248">
        <f>(SUMIFS('CMIP5 OI fields'!$M:$M,'CMIP5 OI fields'!$D:$D,BA$1,'CMIP5 OI fields'!$A:$A,BA$2)*$P125)/1000</f>
        <v>68.304405599999996</v>
      </c>
      <c r="BB125" s="248">
        <f>(SUMIFS('CMIP5 OI fields'!$M:$M,'CMIP5 OI fields'!$D:$D,BB$1,'CMIP5 OI fields'!$A:$A,BB$2)*$P125)/1000</f>
        <v>38.65743359999999</v>
      </c>
      <c r="BC125" s="248">
        <f>(SUMIFS('CMIP5 OI fields'!$M:$M,'CMIP5 OI fields'!$D:$D,BC$1,'CMIP5 OI fields'!$A:$A,BC$2)*$P125)/1000</f>
        <v>3.8928384</v>
      </c>
      <c r="BD125" s="248">
        <f>(SUMIFS('CMIP5 OI fields'!$M:$M,'CMIP5 OI fields'!$D:$D,BD$1,'CMIP5 OI fields'!$A:$A,BD$2)*$P125)/1000</f>
        <v>3.1850496000000001</v>
      </c>
      <c r="BE125" s="248">
        <f>(SUMIFS('CMIP5 OI fields'!$M:$M,'CMIP5 OI fields'!$D:$D,BE$1,'CMIP5 OI fields'!$A:$A,BE$2)*$P125)/1000</f>
        <v>0.3538944</v>
      </c>
      <c r="BF125" s="248">
        <f>(SUMIFS('CMIP5 OI fields'!$M:$M,'CMIP5 OI fields'!$D:$D,BF$1,'CMIP5 OI fields'!$A:$A,BF$2)*$P125)/1000</f>
        <v>7.9626239999999999</v>
      </c>
      <c r="BG125" s="248">
        <f>(SUMIFS('CMIP5 OI fields'!$M:$M,'CMIP5 OI fields'!$D:$D,BG$1,'CMIP5 OI fields'!$A:$A,BG$2)*$P125)/1000</f>
        <v>6.1931519999999995</v>
      </c>
      <c r="BH125" s="248">
        <f>(SUMIFS('CMIP5 OI fields'!$M:$M,'CMIP5 OI fields'!$D:$D,BH$1,'CMIP5 OI fields'!$A:$A,BH$2)*$P125)/1000</f>
        <v>36.274176000000004</v>
      </c>
      <c r="BI125" s="248">
        <f>(SUMIFS('CMIP5 OI fields'!$M:$M,'CMIP5 OI fields'!$D:$D,BI$1,'CMIP5 OI fields'!$A:$A,BI$2)*$Q125)/1000</f>
        <v>0</v>
      </c>
      <c r="BJ125" s="246">
        <f t="shared" si="14"/>
        <v>310.97586672000023</v>
      </c>
      <c r="BK125" s="246">
        <f t="shared" si="14"/>
        <v>87.23775599999999</v>
      </c>
      <c r="BL125" s="246">
        <f t="shared" si="14"/>
        <v>77.515038720000007</v>
      </c>
      <c r="BM125" s="246">
        <f t="shared" si="8"/>
        <v>398.21362272000022</v>
      </c>
      <c r="BN125" s="246">
        <f t="shared" si="9"/>
        <v>475.72866144000022</v>
      </c>
    </row>
    <row r="126" spans="1:66">
      <c r="A126" s="244" t="str">
        <f>'Experiment list - Runs'!A125</f>
        <v>DP</v>
      </c>
      <c r="B126" s="244" t="str">
        <f>'Experiment list - Runs'!B125</f>
        <v>tier1</v>
      </c>
      <c r="C126" s="244" t="str">
        <f>'Experiment list - Runs'!C125</f>
        <v>1.2-E</v>
      </c>
      <c r="D126" s="244">
        <f>'Experiment list - Runs'!D125</f>
        <v>14</v>
      </c>
      <c r="E126" s="245" t="str">
        <f>'Experiment list - Runs'!E125</f>
        <v>Add'l 30 year initialized hindcasts &amp; predictions</v>
      </c>
      <c r="F126" s="245" t="str">
        <f>'Experiment list - Runs'!F125</f>
        <v>decadal-XXXX</v>
      </c>
      <c r="G126" s="244" t="str">
        <f>'Experiment list - Runs'!H125</f>
        <v>CVWG/Tribbia</v>
      </c>
      <c r="H126" s="244" t="str">
        <f>'Experiment list - Runs'!I125</f>
        <v>0.5x1CN</v>
      </c>
      <c r="I126" s="244" t="str">
        <f>'Experiment list - Runs'!J125</f>
        <v>ORNL</v>
      </c>
      <c r="J126" s="244">
        <f>'Experiment list - Runs'!K125</f>
        <v>1960</v>
      </c>
      <c r="K126" s="244">
        <f>'Experiment list - Runs'!L125</f>
        <v>1990</v>
      </c>
      <c r="L126" s="244" t="str">
        <f>'Experiment list - Runs'!M125</f>
        <v>0.5</v>
      </c>
      <c r="M126" s="244">
        <f>'Experiment list - Runs'!N125</f>
        <v>1</v>
      </c>
      <c r="N126" s="246">
        <f>'Experiment list - Runs'!O125</f>
        <v>30</v>
      </c>
      <c r="O126" s="247">
        <f>'Experiment list - Runs'!P125</f>
        <v>124</v>
      </c>
      <c r="P126" s="248">
        <f t="shared" si="10"/>
        <v>30</v>
      </c>
      <c r="Q126" s="248">
        <v>0</v>
      </c>
      <c r="R126" s="248">
        <v>0</v>
      </c>
      <c r="S126" s="248">
        <v>0</v>
      </c>
      <c r="T126" s="248">
        <f t="shared" si="11"/>
        <v>30</v>
      </c>
      <c r="U126" s="248">
        <v>0</v>
      </c>
      <c r="V126" s="248">
        <v>0</v>
      </c>
      <c r="W126" s="248">
        <v>0</v>
      </c>
      <c r="X126" s="248">
        <v>0</v>
      </c>
      <c r="Y126" s="248">
        <v>0</v>
      </c>
      <c r="Z126" s="248">
        <v>0</v>
      </c>
      <c r="AA126" s="248">
        <v>0</v>
      </c>
      <c r="AB126" s="248">
        <v>0</v>
      </c>
      <c r="AC126" s="248">
        <v>0</v>
      </c>
      <c r="AD126" s="248">
        <v>0</v>
      </c>
      <c r="AE126" s="248">
        <f>(SUMIFS('CMIP5 AL fields'!$N:$N,'CMIP5 AL fields'!$D:$D,AE$1,'CMIP5 AL fields'!$A:$A,AE$2)*$P126)/1000</f>
        <v>119.4393614400002</v>
      </c>
      <c r="AF126" s="248">
        <f>(SUMIFS('CMIP5 AL fields'!$N:$N,'CMIP5 AL fields'!$D:$D,AF$1,'CMIP5 AL fields'!$A:$A,AF$2)*$P126)/1000</f>
        <v>0.31850496000000006</v>
      </c>
      <c r="AG126" s="248">
        <f>(SUMIFS('CMIP5 AL fields'!$N:$N,'CMIP5 AL fields'!$D:$D,AG$1,'CMIP5 AL fields'!$A:$A,AG$2)*$P126)/1000</f>
        <v>10.829168639999992</v>
      </c>
      <c r="AH126" s="248">
        <f>(SUMIFS('CMIP5 AL fields'!$N:$N,'CMIP5 AL fields'!$D:$D,AH$1,'CMIP5 AL fields'!$A:$A,AH$2)*$P126)/1000</f>
        <v>7.9626239999999964</v>
      </c>
      <c r="AI126" s="248">
        <f>(SUMIFS('CMIP5 AL fields'!$N:$N,'CMIP5 AL fields'!$D:$D,AI$1,'CMIP5 AL fields'!$A:$A,AI$2)*$P126)/1000</f>
        <v>3.1850496000000001</v>
      </c>
      <c r="AJ126" s="248">
        <f>(SUMIFS('CMIP5 AL fields'!$N:$N,'CMIP5 AL fields'!$D:$D,AJ$1,'CMIP5 AL fields'!$A:$A,AJ$2)*$P126)/1000</f>
        <v>1.2740198400000002</v>
      </c>
      <c r="AK126" s="248">
        <f>(SUMIFS('CMIP5 AL fields'!$N:$N,'CMIP5 AL fields'!$D:$D,AK$1,'CMIP5 AL fields'!$A:$A,AK$2)*$P126)/1000</f>
        <v>2.2295347200000002</v>
      </c>
      <c r="AL126" s="248">
        <f>(SUMIFS('CMIP5 AL fields'!$N:$N,'CMIP5 AL fields'!$D:$D,AL$1,'CMIP5 AL fields'!$A:$A,AL$2)*$P126)/1000</f>
        <v>0</v>
      </c>
      <c r="AM126" s="248">
        <f>(SUMIFS('CMIP5 AL fields'!$N:$N,'CMIP5 AL fields'!$D:$D,AM$1,'CMIP5 AL fields'!$A:$A,AM$2)*$P126)/1000</f>
        <v>0</v>
      </c>
      <c r="AN126" s="248">
        <f>((SUMIFS('CMIP5 AL fields'!$N:$N,'CMIP5 AL fields'!$D:$D,AN$1&amp;"2d",'CMIP5 AL fields'!$A:$A,AN$2)*$R126)/1000)+((SUMIFS('CMIP5 AL fields'!$N:$N,'CMIP5 AL fields'!$D:$D,AN$1&amp;"3d",'CMIP5 AL fields'!$A:$A,AN$2)*$S126)/1000)</f>
        <v>0</v>
      </c>
      <c r="AO126" s="248">
        <f>((SUMIFS('CMIP5 AL fields'!$N:$N,'CMIP5 AL fields'!$D:$D,AO$1&amp;"2d",'CMIP5 AL fields'!$A:$A,AO$2)*$R126)/1000)+((SUMIFS('CMIP5 AL fields'!$N:$N,'CMIP5 AL fields'!$D:$D,AO$1&amp;"3d",'CMIP5 AL fields'!$A:$A,AO$2)*$S126)/1000)</f>
        <v>0</v>
      </c>
      <c r="AP126" s="248">
        <f>((SUMIFS('CMIP5 AL fields'!$N:$N,'CMIP5 AL fields'!$D:$D,AP$1&amp;"2d",'CMIP5 AL fields'!$A:$A,AP$2)*$R126)/1000)+((SUMIFS('CMIP5 AL fields'!$N:$N,'CMIP5 AL fields'!$D:$D,AP$1&amp;"3d",'CMIP5 AL fields'!$A:$A,AP$2)*$S126)/1000)</f>
        <v>0</v>
      </c>
      <c r="AQ126" s="248">
        <f>((SUMIFS('CMIP5 AL fields'!$N:$N,'CMIP5 AL fields'!$D:$D,AQ$1&amp;"_ALLt",'CMIP5 AL fields'!$A:$A,AQ$2)*$T126)/1000)+((SUMIFS('CMIP5 AL fields'!$N:$N,'CMIP5 AL fields'!$D:$D,AQ$1&amp;"_subt",'CMIP5 AL fields'!$A:$A,AQ$2)*$U126)/1000)</f>
        <v>67.815014399999995</v>
      </c>
      <c r="AR126" s="248">
        <f>((SUMIFS('CMIP5 AL fields'!$N:$N,'CMIP5 AL fields'!$D:$D,AR$1&amp;"2d",'CMIP5 AL fields'!$A:$A,AR$2)*$AA126)/1000)+((SUMIFS('CMIP5 AL fields'!$N:$N,'CMIP5 AL fields'!$D:$D,AR$1&amp;"3d",'CMIP5 AL fields'!$A:$A,AR$2)*$AB126)/1000)</f>
        <v>0</v>
      </c>
      <c r="AS126" s="248">
        <f>(SUMIFS('CMIP5 AL fields'!$N:$N,'CMIP5 AL fields'!$D:$D,AS$1,'CMIP5 AL fields'!$A:$A,AS$2)*$V126)/1000</f>
        <v>0</v>
      </c>
      <c r="AT126" s="248">
        <f>(SUMIFS('CMIP5 AL fields'!$N:$N,'CMIP5 AL fields'!$D:$D,AT$1,'CMIP5 AL fields'!$A:$A,AT$2)*$W126)/1000</f>
        <v>0</v>
      </c>
      <c r="AU126" s="248">
        <f>(SUMIFS('CMIP5 AL fields'!$N:$N,'CMIP5 AL fields'!$D:$D,AU$1,'CMIP5 AL fields'!$A:$A,AU$2)*$X126)/1000</f>
        <v>0</v>
      </c>
      <c r="AV126" s="248">
        <f>(SUMIFS('CMIP5 AL fields'!$N:$N,'CMIP5 AL fields'!$D:$D,AV$1,'CMIP5 AL fields'!$A:$A,AV$2)*AC126)/1000</f>
        <v>0</v>
      </c>
      <c r="AW126" s="248">
        <f>(SUMIFS('CMIP5 AL fields'!$N:$N,'CMIP5 AL fields'!$D:$D,AW$1,'CMIP5 AL fields'!$A:$A,AW$2)*AD126)/1000</f>
        <v>0</v>
      </c>
      <c r="AX126" s="248">
        <f>(SUMIFS('CMIP5 AL fields'!$N:$N,'CMIP5 AL fields'!$D:$D,AX$1,'CMIP5 AL fields'!$A:$A,AX$2)*AD126)/1000</f>
        <v>0</v>
      </c>
      <c r="AY126" s="248">
        <v>0</v>
      </c>
      <c r="AZ126" s="248">
        <f>(SUMIFS('CMIP5 OI fields'!$M:$M,'CMIP5 OI fields'!$D:$D,AZ$1,'CMIP5 OI fields'!$A:$A,AZ$2)*$P126)/1000</f>
        <v>97.851810240000006</v>
      </c>
      <c r="BA126" s="248">
        <f>(SUMIFS('CMIP5 OI fields'!$M:$M,'CMIP5 OI fields'!$D:$D,BA$1,'CMIP5 OI fields'!$A:$A,BA$2)*$P126)/1000</f>
        <v>68.304405599999996</v>
      </c>
      <c r="BB126" s="248">
        <f>(SUMIFS('CMIP5 OI fields'!$M:$M,'CMIP5 OI fields'!$D:$D,BB$1,'CMIP5 OI fields'!$A:$A,BB$2)*$P126)/1000</f>
        <v>38.65743359999999</v>
      </c>
      <c r="BC126" s="248">
        <f>(SUMIFS('CMIP5 OI fields'!$M:$M,'CMIP5 OI fields'!$D:$D,BC$1,'CMIP5 OI fields'!$A:$A,BC$2)*$P126)/1000</f>
        <v>3.8928384</v>
      </c>
      <c r="BD126" s="248">
        <f>(SUMIFS('CMIP5 OI fields'!$M:$M,'CMIP5 OI fields'!$D:$D,BD$1,'CMIP5 OI fields'!$A:$A,BD$2)*$P126)/1000</f>
        <v>3.1850496000000001</v>
      </c>
      <c r="BE126" s="248">
        <f>(SUMIFS('CMIP5 OI fields'!$M:$M,'CMIP5 OI fields'!$D:$D,BE$1,'CMIP5 OI fields'!$A:$A,BE$2)*$P126)/1000</f>
        <v>0.3538944</v>
      </c>
      <c r="BF126" s="248">
        <f>(SUMIFS('CMIP5 OI fields'!$M:$M,'CMIP5 OI fields'!$D:$D,BF$1,'CMIP5 OI fields'!$A:$A,BF$2)*$P126)/1000</f>
        <v>7.9626239999999999</v>
      </c>
      <c r="BG126" s="248">
        <f>(SUMIFS('CMIP5 OI fields'!$M:$M,'CMIP5 OI fields'!$D:$D,BG$1,'CMIP5 OI fields'!$A:$A,BG$2)*$P126)/1000</f>
        <v>6.1931519999999995</v>
      </c>
      <c r="BH126" s="248">
        <f>(SUMIFS('CMIP5 OI fields'!$M:$M,'CMIP5 OI fields'!$D:$D,BH$1,'CMIP5 OI fields'!$A:$A,BH$2)*$P126)/1000</f>
        <v>36.274176000000004</v>
      </c>
      <c r="BI126" s="248">
        <f>(SUMIFS('CMIP5 OI fields'!$M:$M,'CMIP5 OI fields'!$D:$D,BI$1,'CMIP5 OI fields'!$A:$A,BI$2)*$Q126)/1000</f>
        <v>0</v>
      </c>
      <c r="BJ126" s="246">
        <f t="shared" si="14"/>
        <v>310.97586672000023</v>
      </c>
      <c r="BK126" s="246">
        <f t="shared" si="14"/>
        <v>87.23775599999999</v>
      </c>
      <c r="BL126" s="246">
        <f t="shared" si="14"/>
        <v>77.515038720000007</v>
      </c>
      <c r="BM126" s="246">
        <f t="shared" si="8"/>
        <v>398.21362272000022</v>
      </c>
      <c r="BN126" s="246">
        <f t="shared" si="9"/>
        <v>475.72866144000022</v>
      </c>
    </row>
    <row r="127" spans="1:66">
      <c r="A127" s="244" t="str">
        <f>'Experiment list - Runs'!A126</f>
        <v>DP</v>
      </c>
      <c r="B127" s="244" t="str">
        <f>'Experiment list - Runs'!B126</f>
        <v>tier1</v>
      </c>
      <c r="C127" s="244" t="str">
        <f>'Experiment list - Runs'!C126</f>
        <v>1.2-E</v>
      </c>
      <c r="D127" s="244">
        <f>'Experiment list - Runs'!D126</f>
        <v>15</v>
      </c>
      <c r="E127" s="245" t="str">
        <f>'Experiment list - Runs'!E126</f>
        <v>Add'l 30 year initialized hindcasts &amp; predictions</v>
      </c>
      <c r="F127" s="245" t="str">
        <f>'Experiment list - Runs'!F126</f>
        <v>decadal-XXXX</v>
      </c>
      <c r="G127" s="244" t="str">
        <f>'Experiment list - Runs'!H126</f>
        <v>CVWG/Tribbia</v>
      </c>
      <c r="H127" s="244" t="str">
        <f>'Experiment list - Runs'!I126</f>
        <v>0.5x1CN</v>
      </c>
      <c r="I127" s="244" t="str">
        <f>'Experiment list - Runs'!J126</f>
        <v>ORNL</v>
      </c>
      <c r="J127" s="244">
        <f>'Experiment list - Runs'!K126</f>
        <v>1960</v>
      </c>
      <c r="K127" s="244">
        <f>'Experiment list - Runs'!L126</f>
        <v>1990</v>
      </c>
      <c r="L127" s="244" t="str">
        <f>'Experiment list - Runs'!M126</f>
        <v>0.5</v>
      </c>
      <c r="M127" s="244">
        <f>'Experiment list - Runs'!N126</f>
        <v>1</v>
      </c>
      <c r="N127" s="246">
        <f>'Experiment list - Runs'!O126</f>
        <v>30</v>
      </c>
      <c r="O127" s="247">
        <f>'Experiment list - Runs'!P126</f>
        <v>125</v>
      </c>
      <c r="P127" s="248">
        <f t="shared" si="10"/>
        <v>30</v>
      </c>
      <c r="Q127" s="248">
        <v>0</v>
      </c>
      <c r="R127" s="248">
        <v>0</v>
      </c>
      <c r="S127" s="248">
        <v>0</v>
      </c>
      <c r="T127" s="248">
        <f t="shared" si="11"/>
        <v>30</v>
      </c>
      <c r="U127" s="248">
        <v>0</v>
      </c>
      <c r="V127" s="248">
        <v>0</v>
      </c>
      <c r="W127" s="248">
        <v>0</v>
      </c>
      <c r="X127" s="248">
        <v>0</v>
      </c>
      <c r="Y127" s="248">
        <v>0</v>
      </c>
      <c r="Z127" s="248">
        <v>0</v>
      </c>
      <c r="AA127" s="248">
        <v>0</v>
      </c>
      <c r="AB127" s="248">
        <v>0</v>
      </c>
      <c r="AC127" s="248">
        <v>0</v>
      </c>
      <c r="AD127" s="248">
        <v>0</v>
      </c>
      <c r="AE127" s="248">
        <f>(SUMIFS('CMIP5 AL fields'!$N:$N,'CMIP5 AL fields'!$D:$D,AE$1,'CMIP5 AL fields'!$A:$A,AE$2)*$P127)/1000</f>
        <v>119.4393614400002</v>
      </c>
      <c r="AF127" s="248">
        <f>(SUMIFS('CMIP5 AL fields'!$N:$N,'CMIP5 AL fields'!$D:$D,AF$1,'CMIP5 AL fields'!$A:$A,AF$2)*$P127)/1000</f>
        <v>0.31850496000000006</v>
      </c>
      <c r="AG127" s="248">
        <f>(SUMIFS('CMIP5 AL fields'!$N:$N,'CMIP5 AL fields'!$D:$D,AG$1,'CMIP5 AL fields'!$A:$A,AG$2)*$P127)/1000</f>
        <v>10.829168639999992</v>
      </c>
      <c r="AH127" s="248">
        <f>(SUMIFS('CMIP5 AL fields'!$N:$N,'CMIP5 AL fields'!$D:$D,AH$1,'CMIP5 AL fields'!$A:$A,AH$2)*$P127)/1000</f>
        <v>7.9626239999999964</v>
      </c>
      <c r="AI127" s="248">
        <f>(SUMIFS('CMIP5 AL fields'!$N:$N,'CMIP5 AL fields'!$D:$D,AI$1,'CMIP5 AL fields'!$A:$A,AI$2)*$P127)/1000</f>
        <v>3.1850496000000001</v>
      </c>
      <c r="AJ127" s="248">
        <f>(SUMIFS('CMIP5 AL fields'!$N:$N,'CMIP5 AL fields'!$D:$D,AJ$1,'CMIP5 AL fields'!$A:$A,AJ$2)*$P127)/1000</f>
        <v>1.2740198400000002</v>
      </c>
      <c r="AK127" s="248">
        <f>(SUMIFS('CMIP5 AL fields'!$N:$N,'CMIP5 AL fields'!$D:$D,AK$1,'CMIP5 AL fields'!$A:$A,AK$2)*$P127)/1000</f>
        <v>2.2295347200000002</v>
      </c>
      <c r="AL127" s="248">
        <f>(SUMIFS('CMIP5 AL fields'!$N:$N,'CMIP5 AL fields'!$D:$D,AL$1,'CMIP5 AL fields'!$A:$A,AL$2)*$P127)/1000</f>
        <v>0</v>
      </c>
      <c r="AM127" s="248">
        <f>(SUMIFS('CMIP5 AL fields'!$N:$N,'CMIP5 AL fields'!$D:$D,AM$1,'CMIP5 AL fields'!$A:$A,AM$2)*$P127)/1000</f>
        <v>0</v>
      </c>
      <c r="AN127" s="248">
        <f>((SUMIFS('CMIP5 AL fields'!$N:$N,'CMIP5 AL fields'!$D:$D,AN$1&amp;"2d",'CMIP5 AL fields'!$A:$A,AN$2)*$R127)/1000)+((SUMIFS('CMIP5 AL fields'!$N:$N,'CMIP5 AL fields'!$D:$D,AN$1&amp;"3d",'CMIP5 AL fields'!$A:$A,AN$2)*$S127)/1000)</f>
        <v>0</v>
      </c>
      <c r="AO127" s="248">
        <f>((SUMIFS('CMIP5 AL fields'!$N:$N,'CMIP5 AL fields'!$D:$D,AO$1&amp;"2d",'CMIP5 AL fields'!$A:$A,AO$2)*$R127)/1000)+((SUMIFS('CMIP5 AL fields'!$N:$N,'CMIP5 AL fields'!$D:$D,AO$1&amp;"3d",'CMIP5 AL fields'!$A:$A,AO$2)*$S127)/1000)</f>
        <v>0</v>
      </c>
      <c r="AP127" s="248">
        <f>((SUMIFS('CMIP5 AL fields'!$N:$N,'CMIP5 AL fields'!$D:$D,AP$1&amp;"2d",'CMIP5 AL fields'!$A:$A,AP$2)*$R127)/1000)+((SUMIFS('CMIP5 AL fields'!$N:$N,'CMIP5 AL fields'!$D:$D,AP$1&amp;"3d",'CMIP5 AL fields'!$A:$A,AP$2)*$S127)/1000)</f>
        <v>0</v>
      </c>
      <c r="AQ127" s="248">
        <f>((SUMIFS('CMIP5 AL fields'!$N:$N,'CMIP5 AL fields'!$D:$D,AQ$1&amp;"_ALLt",'CMIP5 AL fields'!$A:$A,AQ$2)*$T127)/1000)+((SUMIFS('CMIP5 AL fields'!$N:$N,'CMIP5 AL fields'!$D:$D,AQ$1&amp;"_subt",'CMIP5 AL fields'!$A:$A,AQ$2)*$U127)/1000)</f>
        <v>67.815014399999995</v>
      </c>
      <c r="AR127" s="248">
        <f>((SUMIFS('CMIP5 AL fields'!$N:$N,'CMIP5 AL fields'!$D:$D,AR$1&amp;"2d",'CMIP5 AL fields'!$A:$A,AR$2)*$AA127)/1000)+((SUMIFS('CMIP5 AL fields'!$N:$N,'CMIP5 AL fields'!$D:$D,AR$1&amp;"3d",'CMIP5 AL fields'!$A:$A,AR$2)*$AB127)/1000)</f>
        <v>0</v>
      </c>
      <c r="AS127" s="248">
        <f>(SUMIFS('CMIP5 AL fields'!$N:$N,'CMIP5 AL fields'!$D:$D,AS$1,'CMIP5 AL fields'!$A:$A,AS$2)*$V127)/1000</f>
        <v>0</v>
      </c>
      <c r="AT127" s="248">
        <f>(SUMIFS('CMIP5 AL fields'!$N:$N,'CMIP5 AL fields'!$D:$D,AT$1,'CMIP5 AL fields'!$A:$A,AT$2)*$W127)/1000</f>
        <v>0</v>
      </c>
      <c r="AU127" s="248">
        <f>(SUMIFS('CMIP5 AL fields'!$N:$N,'CMIP5 AL fields'!$D:$D,AU$1,'CMIP5 AL fields'!$A:$A,AU$2)*$X127)/1000</f>
        <v>0</v>
      </c>
      <c r="AV127" s="248">
        <f>(SUMIFS('CMIP5 AL fields'!$N:$N,'CMIP5 AL fields'!$D:$D,AV$1,'CMIP5 AL fields'!$A:$A,AV$2)*AC127)/1000</f>
        <v>0</v>
      </c>
      <c r="AW127" s="248">
        <f>(SUMIFS('CMIP5 AL fields'!$N:$N,'CMIP5 AL fields'!$D:$D,AW$1,'CMIP5 AL fields'!$A:$A,AW$2)*AD127)/1000</f>
        <v>0</v>
      </c>
      <c r="AX127" s="248">
        <f>(SUMIFS('CMIP5 AL fields'!$N:$N,'CMIP5 AL fields'!$D:$D,AX$1,'CMIP5 AL fields'!$A:$A,AX$2)*AD127)/1000</f>
        <v>0</v>
      </c>
      <c r="AY127" s="248">
        <v>0</v>
      </c>
      <c r="AZ127" s="248">
        <f>(SUMIFS('CMIP5 OI fields'!$M:$M,'CMIP5 OI fields'!$D:$D,AZ$1,'CMIP5 OI fields'!$A:$A,AZ$2)*$P127)/1000</f>
        <v>97.851810240000006</v>
      </c>
      <c r="BA127" s="248">
        <f>(SUMIFS('CMIP5 OI fields'!$M:$M,'CMIP5 OI fields'!$D:$D,BA$1,'CMIP5 OI fields'!$A:$A,BA$2)*$P127)/1000</f>
        <v>68.304405599999996</v>
      </c>
      <c r="BB127" s="248">
        <f>(SUMIFS('CMIP5 OI fields'!$M:$M,'CMIP5 OI fields'!$D:$D,BB$1,'CMIP5 OI fields'!$A:$A,BB$2)*$P127)/1000</f>
        <v>38.65743359999999</v>
      </c>
      <c r="BC127" s="248">
        <f>(SUMIFS('CMIP5 OI fields'!$M:$M,'CMIP5 OI fields'!$D:$D,BC$1,'CMIP5 OI fields'!$A:$A,BC$2)*$P127)/1000</f>
        <v>3.8928384</v>
      </c>
      <c r="BD127" s="248">
        <f>(SUMIFS('CMIP5 OI fields'!$M:$M,'CMIP5 OI fields'!$D:$D,BD$1,'CMIP5 OI fields'!$A:$A,BD$2)*$P127)/1000</f>
        <v>3.1850496000000001</v>
      </c>
      <c r="BE127" s="248">
        <f>(SUMIFS('CMIP5 OI fields'!$M:$M,'CMIP5 OI fields'!$D:$D,BE$1,'CMIP5 OI fields'!$A:$A,BE$2)*$P127)/1000</f>
        <v>0.3538944</v>
      </c>
      <c r="BF127" s="248">
        <f>(SUMIFS('CMIP5 OI fields'!$M:$M,'CMIP5 OI fields'!$D:$D,BF$1,'CMIP5 OI fields'!$A:$A,BF$2)*$P127)/1000</f>
        <v>7.9626239999999999</v>
      </c>
      <c r="BG127" s="248">
        <f>(SUMIFS('CMIP5 OI fields'!$M:$M,'CMIP5 OI fields'!$D:$D,BG$1,'CMIP5 OI fields'!$A:$A,BG$2)*$P127)/1000</f>
        <v>6.1931519999999995</v>
      </c>
      <c r="BH127" s="248">
        <f>(SUMIFS('CMIP5 OI fields'!$M:$M,'CMIP5 OI fields'!$D:$D,BH$1,'CMIP5 OI fields'!$A:$A,BH$2)*$P127)/1000</f>
        <v>36.274176000000004</v>
      </c>
      <c r="BI127" s="248">
        <f>(SUMIFS('CMIP5 OI fields'!$M:$M,'CMIP5 OI fields'!$D:$D,BI$1,'CMIP5 OI fields'!$A:$A,BI$2)*$Q127)/1000</f>
        <v>0</v>
      </c>
      <c r="BJ127" s="246">
        <f t="shared" si="14"/>
        <v>310.97586672000023</v>
      </c>
      <c r="BK127" s="246">
        <f t="shared" si="14"/>
        <v>87.23775599999999</v>
      </c>
      <c r="BL127" s="246">
        <f t="shared" si="14"/>
        <v>77.515038720000007</v>
      </c>
      <c r="BM127" s="246">
        <f t="shared" si="8"/>
        <v>398.21362272000022</v>
      </c>
      <c r="BN127" s="246">
        <f t="shared" si="9"/>
        <v>475.72866144000022</v>
      </c>
    </row>
    <row r="128" spans="1:66">
      <c r="A128" s="244" t="str">
        <f>'Experiment list - Runs'!A127</f>
        <v>DP</v>
      </c>
      <c r="B128" s="244" t="str">
        <f>'Experiment list - Runs'!B127</f>
        <v>tier1</v>
      </c>
      <c r="C128" s="244" t="str">
        <f>'Experiment list - Runs'!C127</f>
        <v>1.2-E</v>
      </c>
      <c r="D128" s="244">
        <f>'Experiment list - Runs'!D127</f>
        <v>16</v>
      </c>
      <c r="E128" s="245" t="str">
        <f>'Experiment list - Runs'!E127</f>
        <v>Add'l 30 year initialized hindcasts &amp; predictions</v>
      </c>
      <c r="F128" s="245" t="str">
        <f>'Experiment list - Runs'!F127</f>
        <v>decadal-XXXX</v>
      </c>
      <c r="G128" s="244" t="str">
        <f>'Experiment list - Runs'!H127</f>
        <v>CVWG/Tribbia</v>
      </c>
      <c r="H128" s="244" t="str">
        <f>'Experiment list - Runs'!I127</f>
        <v>0.5x1CN</v>
      </c>
      <c r="I128" s="244" t="str">
        <f>'Experiment list - Runs'!J127</f>
        <v>ORNL</v>
      </c>
      <c r="J128" s="244">
        <f>'Experiment list - Runs'!K127</f>
        <v>1960</v>
      </c>
      <c r="K128" s="244">
        <f>'Experiment list - Runs'!L127</f>
        <v>1990</v>
      </c>
      <c r="L128" s="244" t="str">
        <f>'Experiment list - Runs'!M127</f>
        <v>0.5</v>
      </c>
      <c r="M128" s="244">
        <f>'Experiment list - Runs'!N127</f>
        <v>1</v>
      </c>
      <c r="N128" s="246">
        <f>'Experiment list - Runs'!O127</f>
        <v>30</v>
      </c>
      <c r="O128" s="247">
        <f>'Experiment list - Runs'!P127</f>
        <v>126</v>
      </c>
      <c r="P128" s="248">
        <f t="shared" si="10"/>
        <v>30</v>
      </c>
      <c r="Q128" s="248">
        <v>0</v>
      </c>
      <c r="R128" s="248">
        <v>0</v>
      </c>
      <c r="S128" s="248">
        <v>0</v>
      </c>
      <c r="T128" s="248">
        <f t="shared" si="11"/>
        <v>30</v>
      </c>
      <c r="U128" s="248">
        <v>0</v>
      </c>
      <c r="V128" s="248">
        <v>0</v>
      </c>
      <c r="W128" s="248">
        <v>0</v>
      </c>
      <c r="X128" s="248">
        <v>0</v>
      </c>
      <c r="Y128" s="248">
        <v>0</v>
      </c>
      <c r="Z128" s="248">
        <v>0</v>
      </c>
      <c r="AA128" s="248">
        <v>0</v>
      </c>
      <c r="AB128" s="248">
        <v>0</v>
      </c>
      <c r="AC128" s="248">
        <v>0</v>
      </c>
      <c r="AD128" s="248">
        <v>0</v>
      </c>
      <c r="AE128" s="248">
        <f>(SUMIFS('CMIP5 AL fields'!$N:$N,'CMIP5 AL fields'!$D:$D,AE$1,'CMIP5 AL fields'!$A:$A,AE$2)*$P128)/1000</f>
        <v>119.4393614400002</v>
      </c>
      <c r="AF128" s="248">
        <f>(SUMIFS('CMIP5 AL fields'!$N:$N,'CMIP5 AL fields'!$D:$D,AF$1,'CMIP5 AL fields'!$A:$A,AF$2)*$P128)/1000</f>
        <v>0.31850496000000006</v>
      </c>
      <c r="AG128" s="248">
        <f>(SUMIFS('CMIP5 AL fields'!$N:$N,'CMIP5 AL fields'!$D:$D,AG$1,'CMIP5 AL fields'!$A:$A,AG$2)*$P128)/1000</f>
        <v>10.829168639999992</v>
      </c>
      <c r="AH128" s="248">
        <f>(SUMIFS('CMIP5 AL fields'!$N:$N,'CMIP5 AL fields'!$D:$D,AH$1,'CMIP5 AL fields'!$A:$A,AH$2)*$P128)/1000</f>
        <v>7.9626239999999964</v>
      </c>
      <c r="AI128" s="248">
        <f>(SUMIFS('CMIP5 AL fields'!$N:$N,'CMIP5 AL fields'!$D:$D,AI$1,'CMIP5 AL fields'!$A:$A,AI$2)*$P128)/1000</f>
        <v>3.1850496000000001</v>
      </c>
      <c r="AJ128" s="248">
        <f>(SUMIFS('CMIP5 AL fields'!$N:$N,'CMIP5 AL fields'!$D:$D,AJ$1,'CMIP5 AL fields'!$A:$A,AJ$2)*$P128)/1000</f>
        <v>1.2740198400000002</v>
      </c>
      <c r="AK128" s="248">
        <f>(SUMIFS('CMIP5 AL fields'!$N:$N,'CMIP5 AL fields'!$D:$D,AK$1,'CMIP5 AL fields'!$A:$A,AK$2)*$P128)/1000</f>
        <v>2.2295347200000002</v>
      </c>
      <c r="AL128" s="248">
        <f>(SUMIFS('CMIP5 AL fields'!$N:$N,'CMIP5 AL fields'!$D:$D,AL$1,'CMIP5 AL fields'!$A:$A,AL$2)*$P128)/1000</f>
        <v>0</v>
      </c>
      <c r="AM128" s="248">
        <f>(SUMIFS('CMIP5 AL fields'!$N:$N,'CMIP5 AL fields'!$D:$D,AM$1,'CMIP5 AL fields'!$A:$A,AM$2)*$P128)/1000</f>
        <v>0</v>
      </c>
      <c r="AN128" s="248">
        <f>((SUMIFS('CMIP5 AL fields'!$N:$N,'CMIP5 AL fields'!$D:$D,AN$1&amp;"2d",'CMIP5 AL fields'!$A:$A,AN$2)*$R128)/1000)+((SUMIFS('CMIP5 AL fields'!$N:$N,'CMIP5 AL fields'!$D:$D,AN$1&amp;"3d",'CMIP5 AL fields'!$A:$A,AN$2)*$S128)/1000)</f>
        <v>0</v>
      </c>
      <c r="AO128" s="248">
        <f>((SUMIFS('CMIP5 AL fields'!$N:$N,'CMIP5 AL fields'!$D:$D,AO$1&amp;"2d",'CMIP5 AL fields'!$A:$A,AO$2)*$R128)/1000)+((SUMIFS('CMIP5 AL fields'!$N:$N,'CMIP5 AL fields'!$D:$D,AO$1&amp;"3d",'CMIP5 AL fields'!$A:$A,AO$2)*$S128)/1000)</f>
        <v>0</v>
      </c>
      <c r="AP128" s="248">
        <f>((SUMIFS('CMIP5 AL fields'!$N:$N,'CMIP5 AL fields'!$D:$D,AP$1&amp;"2d",'CMIP5 AL fields'!$A:$A,AP$2)*$R128)/1000)+((SUMIFS('CMIP5 AL fields'!$N:$N,'CMIP5 AL fields'!$D:$D,AP$1&amp;"3d",'CMIP5 AL fields'!$A:$A,AP$2)*$S128)/1000)</f>
        <v>0</v>
      </c>
      <c r="AQ128" s="248">
        <f>((SUMIFS('CMIP5 AL fields'!$N:$N,'CMIP5 AL fields'!$D:$D,AQ$1&amp;"_ALLt",'CMIP5 AL fields'!$A:$A,AQ$2)*$T128)/1000)+((SUMIFS('CMIP5 AL fields'!$N:$N,'CMIP5 AL fields'!$D:$D,AQ$1&amp;"_subt",'CMIP5 AL fields'!$A:$A,AQ$2)*$U128)/1000)</f>
        <v>67.815014399999995</v>
      </c>
      <c r="AR128" s="248">
        <f>((SUMIFS('CMIP5 AL fields'!$N:$N,'CMIP5 AL fields'!$D:$D,AR$1&amp;"2d",'CMIP5 AL fields'!$A:$A,AR$2)*$AA128)/1000)+((SUMIFS('CMIP5 AL fields'!$N:$N,'CMIP5 AL fields'!$D:$D,AR$1&amp;"3d",'CMIP5 AL fields'!$A:$A,AR$2)*$AB128)/1000)</f>
        <v>0</v>
      </c>
      <c r="AS128" s="248">
        <f>(SUMIFS('CMIP5 AL fields'!$N:$N,'CMIP5 AL fields'!$D:$D,AS$1,'CMIP5 AL fields'!$A:$A,AS$2)*$V128)/1000</f>
        <v>0</v>
      </c>
      <c r="AT128" s="248">
        <f>(SUMIFS('CMIP5 AL fields'!$N:$N,'CMIP5 AL fields'!$D:$D,AT$1,'CMIP5 AL fields'!$A:$A,AT$2)*$W128)/1000</f>
        <v>0</v>
      </c>
      <c r="AU128" s="248">
        <f>(SUMIFS('CMIP5 AL fields'!$N:$N,'CMIP5 AL fields'!$D:$D,AU$1,'CMIP5 AL fields'!$A:$A,AU$2)*$X128)/1000</f>
        <v>0</v>
      </c>
      <c r="AV128" s="248">
        <f>(SUMIFS('CMIP5 AL fields'!$N:$N,'CMIP5 AL fields'!$D:$D,AV$1,'CMIP5 AL fields'!$A:$A,AV$2)*AC128)/1000</f>
        <v>0</v>
      </c>
      <c r="AW128" s="248">
        <f>(SUMIFS('CMIP5 AL fields'!$N:$N,'CMIP5 AL fields'!$D:$D,AW$1,'CMIP5 AL fields'!$A:$A,AW$2)*AD128)/1000</f>
        <v>0</v>
      </c>
      <c r="AX128" s="248">
        <f>(SUMIFS('CMIP5 AL fields'!$N:$N,'CMIP5 AL fields'!$D:$D,AX$1,'CMIP5 AL fields'!$A:$A,AX$2)*AD128)/1000</f>
        <v>0</v>
      </c>
      <c r="AY128" s="248">
        <v>0</v>
      </c>
      <c r="AZ128" s="248">
        <f>(SUMIFS('CMIP5 OI fields'!$M:$M,'CMIP5 OI fields'!$D:$D,AZ$1,'CMIP5 OI fields'!$A:$A,AZ$2)*$P128)/1000</f>
        <v>97.851810240000006</v>
      </c>
      <c r="BA128" s="248">
        <f>(SUMIFS('CMIP5 OI fields'!$M:$M,'CMIP5 OI fields'!$D:$D,BA$1,'CMIP5 OI fields'!$A:$A,BA$2)*$P128)/1000</f>
        <v>68.304405599999996</v>
      </c>
      <c r="BB128" s="248">
        <f>(SUMIFS('CMIP5 OI fields'!$M:$M,'CMIP5 OI fields'!$D:$D,BB$1,'CMIP5 OI fields'!$A:$A,BB$2)*$P128)/1000</f>
        <v>38.65743359999999</v>
      </c>
      <c r="BC128" s="248">
        <f>(SUMIFS('CMIP5 OI fields'!$M:$M,'CMIP5 OI fields'!$D:$D,BC$1,'CMIP5 OI fields'!$A:$A,BC$2)*$P128)/1000</f>
        <v>3.8928384</v>
      </c>
      <c r="BD128" s="248">
        <f>(SUMIFS('CMIP5 OI fields'!$M:$M,'CMIP5 OI fields'!$D:$D,BD$1,'CMIP5 OI fields'!$A:$A,BD$2)*$P128)/1000</f>
        <v>3.1850496000000001</v>
      </c>
      <c r="BE128" s="248">
        <f>(SUMIFS('CMIP5 OI fields'!$M:$M,'CMIP5 OI fields'!$D:$D,BE$1,'CMIP5 OI fields'!$A:$A,BE$2)*$P128)/1000</f>
        <v>0.3538944</v>
      </c>
      <c r="BF128" s="248">
        <f>(SUMIFS('CMIP5 OI fields'!$M:$M,'CMIP5 OI fields'!$D:$D,BF$1,'CMIP5 OI fields'!$A:$A,BF$2)*$P128)/1000</f>
        <v>7.9626239999999999</v>
      </c>
      <c r="BG128" s="248">
        <f>(SUMIFS('CMIP5 OI fields'!$M:$M,'CMIP5 OI fields'!$D:$D,BG$1,'CMIP5 OI fields'!$A:$A,BG$2)*$P128)/1000</f>
        <v>6.1931519999999995</v>
      </c>
      <c r="BH128" s="248">
        <f>(SUMIFS('CMIP5 OI fields'!$M:$M,'CMIP5 OI fields'!$D:$D,BH$1,'CMIP5 OI fields'!$A:$A,BH$2)*$P128)/1000</f>
        <v>36.274176000000004</v>
      </c>
      <c r="BI128" s="248">
        <f>(SUMIFS('CMIP5 OI fields'!$M:$M,'CMIP5 OI fields'!$D:$D,BI$1,'CMIP5 OI fields'!$A:$A,BI$2)*$Q128)/1000</f>
        <v>0</v>
      </c>
      <c r="BJ128" s="246">
        <f t="shared" si="14"/>
        <v>310.97586672000023</v>
      </c>
      <c r="BK128" s="246">
        <f t="shared" si="14"/>
        <v>87.23775599999999</v>
      </c>
      <c r="BL128" s="246">
        <f t="shared" si="14"/>
        <v>77.515038720000007</v>
      </c>
      <c r="BM128" s="246">
        <f t="shared" si="8"/>
        <v>398.21362272000022</v>
      </c>
      <c r="BN128" s="246">
        <f t="shared" si="9"/>
        <v>475.72866144000022</v>
      </c>
    </row>
    <row r="129" spans="1:66">
      <c r="A129" s="244" t="str">
        <f>'Experiment list - Runs'!A128</f>
        <v>DP</v>
      </c>
      <c r="B129" s="244" t="str">
        <f>'Experiment list - Runs'!B128</f>
        <v>tier1</v>
      </c>
      <c r="C129" s="244" t="str">
        <f>'Experiment list - Runs'!C128</f>
        <v>1.2-E</v>
      </c>
      <c r="D129" s="244">
        <f>'Experiment list - Runs'!D128</f>
        <v>17</v>
      </c>
      <c r="E129" s="245" t="str">
        <f>'Experiment list - Runs'!E128</f>
        <v>Add'l 30 year initialized hindcasts &amp; predictions</v>
      </c>
      <c r="F129" s="245" t="str">
        <f>'Experiment list - Runs'!F128</f>
        <v>decadal-XXXX</v>
      </c>
      <c r="G129" s="244" t="str">
        <f>'Experiment list - Runs'!H128</f>
        <v>CVWG/Tribbia</v>
      </c>
      <c r="H129" s="244" t="str">
        <f>'Experiment list - Runs'!I128</f>
        <v>0.5x1CN</v>
      </c>
      <c r="I129" s="244" t="str">
        <f>'Experiment list - Runs'!J128</f>
        <v>ORNL</v>
      </c>
      <c r="J129" s="244">
        <f>'Experiment list - Runs'!K128</f>
        <v>1980</v>
      </c>
      <c r="K129" s="244">
        <f>'Experiment list - Runs'!L128</f>
        <v>2010</v>
      </c>
      <c r="L129" s="244" t="str">
        <f>'Experiment list - Runs'!M128</f>
        <v>0.5</v>
      </c>
      <c r="M129" s="244">
        <f>'Experiment list - Runs'!N128</f>
        <v>1</v>
      </c>
      <c r="N129" s="246">
        <f>'Experiment list - Runs'!O128</f>
        <v>30</v>
      </c>
      <c r="O129" s="247">
        <f>'Experiment list - Runs'!P128</f>
        <v>127</v>
      </c>
      <c r="P129" s="248">
        <f t="shared" si="10"/>
        <v>30</v>
      </c>
      <c r="Q129" s="248">
        <v>0</v>
      </c>
      <c r="R129" s="248">
        <v>0</v>
      </c>
      <c r="S129" s="248">
        <v>0</v>
      </c>
      <c r="T129" s="248">
        <f t="shared" si="11"/>
        <v>30</v>
      </c>
      <c r="U129" s="248">
        <v>0</v>
      </c>
      <c r="V129" s="248">
        <v>0</v>
      </c>
      <c r="W129" s="248">
        <v>0</v>
      </c>
      <c r="X129" s="248">
        <v>0</v>
      </c>
      <c r="Y129" s="248">
        <v>0</v>
      </c>
      <c r="Z129" s="248">
        <v>0</v>
      </c>
      <c r="AA129" s="248">
        <v>0</v>
      </c>
      <c r="AB129" s="248">
        <v>0</v>
      </c>
      <c r="AC129" s="248">
        <v>0</v>
      </c>
      <c r="AD129" s="248">
        <v>0</v>
      </c>
      <c r="AE129" s="248">
        <f>(SUMIFS('CMIP5 AL fields'!$N:$N,'CMIP5 AL fields'!$D:$D,AE$1,'CMIP5 AL fields'!$A:$A,AE$2)*$P129)/1000</f>
        <v>119.4393614400002</v>
      </c>
      <c r="AF129" s="248">
        <f>(SUMIFS('CMIP5 AL fields'!$N:$N,'CMIP5 AL fields'!$D:$D,AF$1,'CMIP5 AL fields'!$A:$A,AF$2)*$P129)/1000</f>
        <v>0.31850496000000006</v>
      </c>
      <c r="AG129" s="248">
        <f>(SUMIFS('CMIP5 AL fields'!$N:$N,'CMIP5 AL fields'!$D:$D,AG$1,'CMIP5 AL fields'!$A:$A,AG$2)*$P129)/1000</f>
        <v>10.829168639999992</v>
      </c>
      <c r="AH129" s="248">
        <f>(SUMIFS('CMIP5 AL fields'!$N:$N,'CMIP5 AL fields'!$D:$D,AH$1,'CMIP5 AL fields'!$A:$A,AH$2)*$P129)/1000</f>
        <v>7.9626239999999964</v>
      </c>
      <c r="AI129" s="248">
        <f>(SUMIFS('CMIP5 AL fields'!$N:$N,'CMIP5 AL fields'!$D:$D,AI$1,'CMIP5 AL fields'!$A:$A,AI$2)*$P129)/1000</f>
        <v>3.1850496000000001</v>
      </c>
      <c r="AJ129" s="248">
        <f>(SUMIFS('CMIP5 AL fields'!$N:$N,'CMIP5 AL fields'!$D:$D,AJ$1,'CMIP5 AL fields'!$A:$A,AJ$2)*$P129)/1000</f>
        <v>1.2740198400000002</v>
      </c>
      <c r="AK129" s="248">
        <f>(SUMIFS('CMIP5 AL fields'!$N:$N,'CMIP5 AL fields'!$D:$D,AK$1,'CMIP5 AL fields'!$A:$A,AK$2)*$P129)/1000</f>
        <v>2.2295347200000002</v>
      </c>
      <c r="AL129" s="248">
        <f>(SUMIFS('CMIP5 AL fields'!$N:$N,'CMIP5 AL fields'!$D:$D,AL$1,'CMIP5 AL fields'!$A:$A,AL$2)*$P129)/1000</f>
        <v>0</v>
      </c>
      <c r="AM129" s="248">
        <f>(SUMIFS('CMIP5 AL fields'!$N:$N,'CMIP5 AL fields'!$D:$D,AM$1,'CMIP5 AL fields'!$A:$A,AM$2)*$P129)/1000</f>
        <v>0</v>
      </c>
      <c r="AN129" s="248">
        <f>((SUMIFS('CMIP5 AL fields'!$N:$N,'CMIP5 AL fields'!$D:$D,AN$1&amp;"2d",'CMIP5 AL fields'!$A:$A,AN$2)*$R129)/1000)+((SUMIFS('CMIP5 AL fields'!$N:$N,'CMIP5 AL fields'!$D:$D,AN$1&amp;"3d",'CMIP5 AL fields'!$A:$A,AN$2)*$S129)/1000)</f>
        <v>0</v>
      </c>
      <c r="AO129" s="248">
        <f>((SUMIFS('CMIP5 AL fields'!$N:$N,'CMIP5 AL fields'!$D:$D,AO$1&amp;"2d",'CMIP5 AL fields'!$A:$A,AO$2)*$R129)/1000)+((SUMIFS('CMIP5 AL fields'!$N:$N,'CMIP5 AL fields'!$D:$D,AO$1&amp;"3d",'CMIP5 AL fields'!$A:$A,AO$2)*$S129)/1000)</f>
        <v>0</v>
      </c>
      <c r="AP129" s="248">
        <f>((SUMIFS('CMIP5 AL fields'!$N:$N,'CMIP5 AL fields'!$D:$D,AP$1&amp;"2d",'CMIP5 AL fields'!$A:$A,AP$2)*$R129)/1000)+((SUMIFS('CMIP5 AL fields'!$N:$N,'CMIP5 AL fields'!$D:$D,AP$1&amp;"3d",'CMIP5 AL fields'!$A:$A,AP$2)*$S129)/1000)</f>
        <v>0</v>
      </c>
      <c r="AQ129" s="248">
        <f>((SUMIFS('CMIP5 AL fields'!$N:$N,'CMIP5 AL fields'!$D:$D,AQ$1&amp;"_ALLt",'CMIP5 AL fields'!$A:$A,AQ$2)*$T129)/1000)+((SUMIFS('CMIP5 AL fields'!$N:$N,'CMIP5 AL fields'!$D:$D,AQ$1&amp;"_subt",'CMIP5 AL fields'!$A:$A,AQ$2)*$U129)/1000)</f>
        <v>67.815014399999995</v>
      </c>
      <c r="AR129" s="248">
        <f>((SUMIFS('CMIP5 AL fields'!$N:$N,'CMIP5 AL fields'!$D:$D,AR$1&amp;"2d",'CMIP5 AL fields'!$A:$A,AR$2)*$AA129)/1000)+((SUMIFS('CMIP5 AL fields'!$N:$N,'CMIP5 AL fields'!$D:$D,AR$1&amp;"3d",'CMIP5 AL fields'!$A:$A,AR$2)*$AB129)/1000)</f>
        <v>0</v>
      </c>
      <c r="AS129" s="248">
        <f>(SUMIFS('CMIP5 AL fields'!$N:$N,'CMIP5 AL fields'!$D:$D,AS$1,'CMIP5 AL fields'!$A:$A,AS$2)*$V129)/1000</f>
        <v>0</v>
      </c>
      <c r="AT129" s="248">
        <f>(SUMIFS('CMIP5 AL fields'!$N:$N,'CMIP5 AL fields'!$D:$D,AT$1,'CMIP5 AL fields'!$A:$A,AT$2)*$W129)/1000</f>
        <v>0</v>
      </c>
      <c r="AU129" s="248">
        <f>(SUMIFS('CMIP5 AL fields'!$N:$N,'CMIP5 AL fields'!$D:$D,AU$1,'CMIP5 AL fields'!$A:$A,AU$2)*$X129)/1000</f>
        <v>0</v>
      </c>
      <c r="AV129" s="248">
        <f>(SUMIFS('CMIP5 AL fields'!$N:$N,'CMIP5 AL fields'!$D:$D,AV$1,'CMIP5 AL fields'!$A:$A,AV$2)*AC129)/1000</f>
        <v>0</v>
      </c>
      <c r="AW129" s="248">
        <f>(SUMIFS('CMIP5 AL fields'!$N:$N,'CMIP5 AL fields'!$D:$D,AW$1,'CMIP5 AL fields'!$A:$A,AW$2)*AD129)/1000</f>
        <v>0</v>
      </c>
      <c r="AX129" s="248">
        <f>(SUMIFS('CMIP5 AL fields'!$N:$N,'CMIP5 AL fields'!$D:$D,AX$1,'CMIP5 AL fields'!$A:$A,AX$2)*AD129)/1000</f>
        <v>0</v>
      </c>
      <c r="AY129" s="248">
        <v>0</v>
      </c>
      <c r="AZ129" s="248">
        <f>(SUMIFS('CMIP5 OI fields'!$M:$M,'CMIP5 OI fields'!$D:$D,AZ$1,'CMIP5 OI fields'!$A:$A,AZ$2)*$P129)/1000</f>
        <v>97.851810240000006</v>
      </c>
      <c r="BA129" s="248">
        <f>(SUMIFS('CMIP5 OI fields'!$M:$M,'CMIP5 OI fields'!$D:$D,BA$1,'CMIP5 OI fields'!$A:$A,BA$2)*$P129)/1000</f>
        <v>68.304405599999996</v>
      </c>
      <c r="BB129" s="248">
        <f>(SUMIFS('CMIP5 OI fields'!$M:$M,'CMIP5 OI fields'!$D:$D,BB$1,'CMIP5 OI fields'!$A:$A,BB$2)*$P129)/1000</f>
        <v>38.65743359999999</v>
      </c>
      <c r="BC129" s="248">
        <f>(SUMIFS('CMIP5 OI fields'!$M:$M,'CMIP5 OI fields'!$D:$D,BC$1,'CMIP5 OI fields'!$A:$A,BC$2)*$P129)/1000</f>
        <v>3.8928384</v>
      </c>
      <c r="BD129" s="248">
        <f>(SUMIFS('CMIP5 OI fields'!$M:$M,'CMIP5 OI fields'!$D:$D,BD$1,'CMIP5 OI fields'!$A:$A,BD$2)*$P129)/1000</f>
        <v>3.1850496000000001</v>
      </c>
      <c r="BE129" s="248">
        <f>(SUMIFS('CMIP5 OI fields'!$M:$M,'CMIP5 OI fields'!$D:$D,BE$1,'CMIP5 OI fields'!$A:$A,BE$2)*$P129)/1000</f>
        <v>0.3538944</v>
      </c>
      <c r="BF129" s="248">
        <f>(SUMIFS('CMIP5 OI fields'!$M:$M,'CMIP5 OI fields'!$D:$D,BF$1,'CMIP5 OI fields'!$A:$A,BF$2)*$P129)/1000</f>
        <v>7.9626239999999999</v>
      </c>
      <c r="BG129" s="248">
        <f>(SUMIFS('CMIP5 OI fields'!$M:$M,'CMIP5 OI fields'!$D:$D,BG$1,'CMIP5 OI fields'!$A:$A,BG$2)*$P129)/1000</f>
        <v>6.1931519999999995</v>
      </c>
      <c r="BH129" s="248">
        <f>(SUMIFS('CMIP5 OI fields'!$M:$M,'CMIP5 OI fields'!$D:$D,BH$1,'CMIP5 OI fields'!$A:$A,BH$2)*$P129)/1000</f>
        <v>36.274176000000004</v>
      </c>
      <c r="BI129" s="248">
        <f>(SUMIFS('CMIP5 OI fields'!$M:$M,'CMIP5 OI fields'!$D:$D,BI$1,'CMIP5 OI fields'!$A:$A,BI$2)*$Q129)/1000</f>
        <v>0</v>
      </c>
      <c r="BJ129" s="246">
        <f t="shared" si="14"/>
        <v>310.97586672000023</v>
      </c>
      <c r="BK129" s="246">
        <f t="shared" si="14"/>
        <v>87.23775599999999</v>
      </c>
      <c r="BL129" s="246">
        <f t="shared" si="14"/>
        <v>77.515038720000007</v>
      </c>
      <c r="BM129" s="246">
        <f t="shared" si="8"/>
        <v>398.21362272000022</v>
      </c>
      <c r="BN129" s="246">
        <f t="shared" si="9"/>
        <v>475.72866144000022</v>
      </c>
    </row>
    <row r="130" spans="1:66">
      <c r="A130" s="244" t="str">
        <f>'Experiment list - Runs'!A129</f>
        <v>DP</v>
      </c>
      <c r="B130" s="244" t="str">
        <f>'Experiment list - Runs'!B129</f>
        <v>tier1</v>
      </c>
      <c r="C130" s="244" t="str">
        <f>'Experiment list - Runs'!C129</f>
        <v>1.2-E</v>
      </c>
      <c r="D130" s="244">
        <f>'Experiment list - Runs'!D129</f>
        <v>18</v>
      </c>
      <c r="E130" s="245" t="str">
        <f>'Experiment list - Runs'!E129</f>
        <v>Add'l 30 year initialized hindcasts &amp; predictions</v>
      </c>
      <c r="F130" s="245" t="str">
        <f>'Experiment list - Runs'!F129</f>
        <v>decadal-XXXX</v>
      </c>
      <c r="G130" s="244" t="str">
        <f>'Experiment list - Runs'!H129</f>
        <v>CVWG/Tribbia</v>
      </c>
      <c r="H130" s="244" t="str">
        <f>'Experiment list - Runs'!I129</f>
        <v>0.5x1CN</v>
      </c>
      <c r="I130" s="244" t="str">
        <f>'Experiment list - Runs'!J129</f>
        <v>ORNL</v>
      </c>
      <c r="J130" s="244">
        <f>'Experiment list - Runs'!K129</f>
        <v>1980</v>
      </c>
      <c r="K130" s="244">
        <f>'Experiment list - Runs'!L129</f>
        <v>2010</v>
      </c>
      <c r="L130" s="244" t="str">
        <f>'Experiment list - Runs'!M129</f>
        <v>0.5</v>
      </c>
      <c r="M130" s="244">
        <f>'Experiment list - Runs'!N129</f>
        <v>1</v>
      </c>
      <c r="N130" s="246">
        <f>'Experiment list - Runs'!O129</f>
        <v>30</v>
      </c>
      <c r="O130" s="247">
        <f>'Experiment list - Runs'!P129</f>
        <v>128</v>
      </c>
      <c r="P130" s="248">
        <f t="shared" si="10"/>
        <v>30</v>
      </c>
      <c r="Q130" s="248">
        <v>0</v>
      </c>
      <c r="R130" s="248">
        <v>0</v>
      </c>
      <c r="S130" s="248">
        <v>0</v>
      </c>
      <c r="T130" s="248">
        <f t="shared" si="11"/>
        <v>30</v>
      </c>
      <c r="U130" s="248">
        <v>0</v>
      </c>
      <c r="V130" s="248">
        <v>0</v>
      </c>
      <c r="W130" s="248">
        <v>0</v>
      </c>
      <c r="X130" s="248">
        <v>0</v>
      </c>
      <c r="Y130" s="248">
        <v>0</v>
      </c>
      <c r="Z130" s="248">
        <v>0</v>
      </c>
      <c r="AA130" s="248">
        <v>0</v>
      </c>
      <c r="AB130" s="248">
        <v>0</v>
      </c>
      <c r="AC130" s="248">
        <v>0</v>
      </c>
      <c r="AD130" s="248">
        <v>0</v>
      </c>
      <c r="AE130" s="248">
        <f>(SUMIFS('CMIP5 AL fields'!$N:$N,'CMIP5 AL fields'!$D:$D,AE$1,'CMIP5 AL fields'!$A:$A,AE$2)*$P130)/1000</f>
        <v>119.4393614400002</v>
      </c>
      <c r="AF130" s="248">
        <f>(SUMIFS('CMIP5 AL fields'!$N:$N,'CMIP5 AL fields'!$D:$D,AF$1,'CMIP5 AL fields'!$A:$A,AF$2)*$P130)/1000</f>
        <v>0.31850496000000006</v>
      </c>
      <c r="AG130" s="248">
        <f>(SUMIFS('CMIP5 AL fields'!$N:$N,'CMIP5 AL fields'!$D:$D,AG$1,'CMIP5 AL fields'!$A:$A,AG$2)*$P130)/1000</f>
        <v>10.829168639999992</v>
      </c>
      <c r="AH130" s="248">
        <f>(SUMIFS('CMIP5 AL fields'!$N:$N,'CMIP5 AL fields'!$D:$D,AH$1,'CMIP5 AL fields'!$A:$A,AH$2)*$P130)/1000</f>
        <v>7.9626239999999964</v>
      </c>
      <c r="AI130" s="248">
        <f>(SUMIFS('CMIP5 AL fields'!$N:$N,'CMIP5 AL fields'!$D:$D,AI$1,'CMIP5 AL fields'!$A:$A,AI$2)*$P130)/1000</f>
        <v>3.1850496000000001</v>
      </c>
      <c r="AJ130" s="248">
        <f>(SUMIFS('CMIP5 AL fields'!$N:$N,'CMIP5 AL fields'!$D:$D,AJ$1,'CMIP5 AL fields'!$A:$A,AJ$2)*$P130)/1000</f>
        <v>1.2740198400000002</v>
      </c>
      <c r="AK130" s="248">
        <f>(SUMIFS('CMIP5 AL fields'!$N:$N,'CMIP5 AL fields'!$D:$D,AK$1,'CMIP5 AL fields'!$A:$A,AK$2)*$P130)/1000</f>
        <v>2.2295347200000002</v>
      </c>
      <c r="AL130" s="248">
        <f>(SUMIFS('CMIP5 AL fields'!$N:$N,'CMIP5 AL fields'!$D:$D,AL$1,'CMIP5 AL fields'!$A:$A,AL$2)*$P130)/1000</f>
        <v>0</v>
      </c>
      <c r="AM130" s="248">
        <f>(SUMIFS('CMIP5 AL fields'!$N:$N,'CMIP5 AL fields'!$D:$D,AM$1,'CMIP5 AL fields'!$A:$A,AM$2)*$P130)/1000</f>
        <v>0</v>
      </c>
      <c r="AN130" s="248">
        <f>((SUMIFS('CMIP5 AL fields'!$N:$N,'CMIP5 AL fields'!$D:$D,AN$1&amp;"2d",'CMIP5 AL fields'!$A:$A,AN$2)*$R130)/1000)+((SUMIFS('CMIP5 AL fields'!$N:$N,'CMIP5 AL fields'!$D:$D,AN$1&amp;"3d",'CMIP5 AL fields'!$A:$A,AN$2)*$S130)/1000)</f>
        <v>0</v>
      </c>
      <c r="AO130" s="248">
        <f>((SUMIFS('CMIP5 AL fields'!$N:$N,'CMIP5 AL fields'!$D:$D,AO$1&amp;"2d",'CMIP5 AL fields'!$A:$A,AO$2)*$R130)/1000)+((SUMIFS('CMIP5 AL fields'!$N:$N,'CMIP5 AL fields'!$D:$D,AO$1&amp;"3d",'CMIP5 AL fields'!$A:$A,AO$2)*$S130)/1000)</f>
        <v>0</v>
      </c>
      <c r="AP130" s="248">
        <f>((SUMIFS('CMIP5 AL fields'!$N:$N,'CMIP5 AL fields'!$D:$D,AP$1&amp;"2d",'CMIP5 AL fields'!$A:$A,AP$2)*$R130)/1000)+((SUMIFS('CMIP5 AL fields'!$N:$N,'CMIP5 AL fields'!$D:$D,AP$1&amp;"3d",'CMIP5 AL fields'!$A:$A,AP$2)*$S130)/1000)</f>
        <v>0</v>
      </c>
      <c r="AQ130" s="248">
        <f>((SUMIFS('CMIP5 AL fields'!$N:$N,'CMIP5 AL fields'!$D:$D,AQ$1&amp;"_ALLt",'CMIP5 AL fields'!$A:$A,AQ$2)*$T130)/1000)+((SUMIFS('CMIP5 AL fields'!$N:$N,'CMIP5 AL fields'!$D:$D,AQ$1&amp;"_subt",'CMIP5 AL fields'!$A:$A,AQ$2)*$U130)/1000)</f>
        <v>67.815014399999995</v>
      </c>
      <c r="AR130" s="248">
        <f>((SUMIFS('CMIP5 AL fields'!$N:$N,'CMIP5 AL fields'!$D:$D,AR$1&amp;"2d",'CMIP5 AL fields'!$A:$A,AR$2)*$AA130)/1000)+((SUMIFS('CMIP5 AL fields'!$N:$N,'CMIP5 AL fields'!$D:$D,AR$1&amp;"3d",'CMIP5 AL fields'!$A:$A,AR$2)*$AB130)/1000)</f>
        <v>0</v>
      </c>
      <c r="AS130" s="248">
        <f>(SUMIFS('CMIP5 AL fields'!$N:$N,'CMIP5 AL fields'!$D:$D,AS$1,'CMIP5 AL fields'!$A:$A,AS$2)*$V130)/1000</f>
        <v>0</v>
      </c>
      <c r="AT130" s="248">
        <f>(SUMIFS('CMIP5 AL fields'!$N:$N,'CMIP5 AL fields'!$D:$D,AT$1,'CMIP5 AL fields'!$A:$A,AT$2)*$W130)/1000</f>
        <v>0</v>
      </c>
      <c r="AU130" s="248">
        <f>(SUMIFS('CMIP5 AL fields'!$N:$N,'CMIP5 AL fields'!$D:$D,AU$1,'CMIP5 AL fields'!$A:$A,AU$2)*$X130)/1000</f>
        <v>0</v>
      </c>
      <c r="AV130" s="248">
        <f>(SUMIFS('CMIP5 AL fields'!$N:$N,'CMIP5 AL fields'!$D:$D,AV$1,'CMIP5 AL fields'!$A:$A,AV$2)*AC130)/1000</f>
        <v>0</v>
      </c>
      <c r="AW130" s="248">
        <f>(SUMIFS('CMIP5 AL fields'!$N:$N,'CMIP5 AL fields'!$D:$D,AW$1,'CMIP5 AL fields'!$A:$A,AW$2)*AD130)/1000</f>
        <v>0</v>
      </c>
      <c r="AX130" s="248">
        <f>(SUMIFS('CMIP5 AL fields'!$N:$N,'CMIP5 AL fields'!$D:$D,AX$1,'CMIP5 AL fields'!$A:$A,AX$2)*AD130)/1000</f>
        <v>0</v>
      </c>
      <c r="AY130" s="248">
        <v>0</v>
      </c>
      <c r="AZ130" s="248">
        <f>(SUMIFS('CMIP5 OI fields'!$M:$M,'CMIP5 OI fields'!$D:$D,AZ$1,'CMIP5 OI fields'!$A:$A,AZ$2)*$P130)/1000</f>
        <v>97.851810240000006</v>
      </c>
      <c r="BA130" s="248">
        <f>(SUMIFS('CMIP5 OI fields'!$M:$M,'CMIP5 OI fields'!$D:$D,BA$1,'CMIP5 OI fields'!$A:$A,BA$2)*$P130)/1000</f>
        <v>68.304405599999996</v>
      </c>
      <c r="BB130" s="248">
        <f>(SUMIFS('CMIP5 OI fields'!$M:$M,'CMIP5 OI fields'!$D:$D,BB$1,'CMIP5 OI fields'!$A:$A,BB$2)*$P130)/1000</f>
        <v>38.65743359999999</v>
      </c>
      <c r="BC130" s="248">
        <f>(SUMIFS('CMIP5 OI fields'!$M:$M,'CMIP5 OI fields'!$D:$D,BC$1,'CMIP5 OI fields'!$A:$A,BC$2)*$P130)/1000</f>
        <v>3.8928384</v>
      </c>
      <c r="BD130" s="248">
        <f>(SUMIFS('CMIP5 OI fields'!$M:$M,'CMIP5 OI fields'!$D:$D,BD$1,'CMIP5 OI fields'!$A:$A,BD$2)*$P130)/1000</f>
        <v>3.1850496000000001</v>
      </c>
      <c r="BE130" s="248">
        <f>(SUMIFS('CMIP5 OI fields'!$M:$M,'CMIP5 OI fields'!$D:$D,BE$1,'CMIP5 OI fields'!$A:$A,BE$2)*$P130)/1000</f>
        <v>0.3538944</v>
      </c>
      <c r="BF130" s="248">
        <f>(SUMIFS('CMIP5 OI fields'!$M:$M,'CMIP5 OI fields'!$D:$D,BF$1,'CMIP5 OI fields'!$A:$A,BF$2)*$P130)/1000</f>
        <v>7.9626239999999999</v>
      </c>
      <c r="BG130" s="248">
        <f>(SUMIFS('CMIP5 OI fields'!$M:$M,'CMIP5 OI fields'!$D:$D,BG$1,'CMIP5 OI fields'!$A:$A,BG$2)*$P130)/1000</f>
        <v>6.1931519999999995</v>
      </c>
      <c r="BH130" s="248">
        <f>(SUMIFS('CMIP5 OI fields'!$M:$M,'CMIP5 OI fields'!$D:$D,BH$1,'CMIP5 OI fields'!$A:$A,BH$2)*$P130)/1000</f>
        <v>36.274176000000004</v>
      </c>
      <c r="BI130" s="248">
        <f>(SUMIFS('CMIP5 OI fields'!$M:$M,'CMIP5 OI fields'!$D:$D,BI$1,'CMIP5 OI fields'!$A:$A,BI$2)*$Q130)/1000</f>
        <v>0</v>
      </c>
      <c r="BJ130" s="246">
        <f t="shared" si="14"/>
        <v>310.97586672000023</v>
      </c>
      <c r="BK130" s="246">
        <f t="shared" si="14"/>
        <v>87.23775599999999</v>
      </c>
      <c r="BL130" s="246">
        <f t="shared" si="14"/>
        <v>77.515038720000007</v>
      </c>
      <c r="BM130" s="246">
        <f t="shared" si="8"/>
        <v>398.21362272000022</v>
      </c>
      <c r="BN130" s="246">
        <f t="shared" si="9"/>
        <v>475.72866144000022</v>
      </c>
    </row>
    <row r="131" spans="1:66">
      <c r="A131" s="244" t="str">
        <f>'Experiment list - Runs'!A130</f>
        <v>DP</v>
      </c>
      <c r="B131" s="244" t="str">
        <f>'Experiment list - Runs'!B130</f>
        <v>tier1</v>
      </c>
      <c r="C131" s="244" t="str">
        <f>'Experiment list - Runs'!C130</f>
        <v>1.2-E</v>
      </c>
      <c r="D131" s="244">
        <f>'Experiment list - Runs'!D130</f>
        <v>19</v>
      </c>
      <c r="E131" s="245" t="str">
        <f>'Experiment list - Runs'!E130</f>
        <v>Add'l 30 year initialized hindcasts &amp; predictions</v>
      </c>
      <c r="F131" s="245" t="str">
        <f>'Experiment list - Runs'!F130</f>
        <v>decadal-XXXX</v>
      </c>
      <c r="G131" s="244" t="str">
        <f>'Experiment list - Runs'!H130</f>
        <v>CVWG/Tribbia</v>
      </c>
      <c r="H131" s="244" t="str">
        <f>'Experiment list - Runs'!I130</f>
        <v>0.5x1CN</v>
      </c>
      <c r="I131" s="244" t="str">
        <f>'Experiment list - Runs'!J130</f>
        <v>ORNL</v>
      </c>
      <c r="J131" s="244">
        <f>'Experiment list - Runs'!K130</f>
        <v>1980</v>
      </c>
      <c r="K131" s="244">
        <f>'Experiment list - Runs'!L130</f>
        <v>2010</v>
      </c>
      <c r="L131" s="244" t="str">
        <f>'Experiment list - Runs'!M130</f>
        <v>0.5</v>
      </c>
      <c r="M131" s="244">
        <f>'Experiment list - Runs'!N130</f>
        <v>1</v>
      </c>
      <c r="N131" s="246">
        <f>'Experiment list - Runs'!O130</f>
        <v>30</v>
      </c>
      <c r="O131" s="247">
        <f>'Experiment list - Runs'!P130</f>
        <v>129</v>
      </c>
      <c r="P131" s="248">
        <f t="shared" si="10"/>
        <v>30</v>
      </c>
      <c r="Q131" s="248">
        <v>0</v>
      </c>
      <c r="R131" s="248">
        <v>0</v>
      </c>
      <c r="S131" s="248">
        <v>0</v>
      </c>
      <c r="T131" s="248">
        <f t="shared" si="11"/>
        <v>30</v>
      </c>
      <c r="U131" s="248">
        <v>0</v>
      </c>
      <c r="V131" s="248">
        <v>0</v>
      </c>
      <c r="W131" s="248">
        <v>0</v>
      </c>
      <c r="X131" s="248">
        <v>0</v>
      </c>
      <c r="Y131" s="248">
        <v>0</v>
      </c>
      <c r="Z131" s="248">
        <v>0</v>
      </c>
      <c r="AA131" s="248">
        <v>0</v>
      </c>
      <c r="AB131" s="248">
        <v>0</v>
      </c>
      <c r="AC131" s="248">
        <v>0</v>
      </c>
      <c r="AD131" s="248">
        <v>0</v>
      </c>
      <c r="AE131" s="248">
        <f>(SUMIFS('CMIP5 AL fields'!$N:$N,'CMIP5 AL fields'!$D:$D,AE$1,'CMIP5 AL fields'!$A:$A,AE$2)*$P131)/1000</f>
        <v>119.4393614400002</v>
      </c>
      <c r="AF131" s="248">
        <f>(SUMIFS('CMIP5 AL fields'!$N:$N,'CMIP5 AL fields'!$D:$D,AF$1,'CMIP5 AL fields'!$A:$A,AF$2)*$P131)/1000</f>
        <v>0.31850496000000006</v>
      </c>
      <c r="AG131" s="248">
        <f>(SUMIFS('CMIP5 AL fields'!$N:$N,'CMIP5 AL fields'!$D:$D,AG$1,'CMIP5 AL fields'!$A:$A,AG$2)*$P131)/1000</f>
        <v>10.829168639999992</v>
      </c>
      <c r="AH131" s="248">
        <f>(SUMIFS('CMIP5 AL fields'!$N:$N,'CMIP5 AL fields'!$D:$D,AH$1,'CMIP5 AL fields'!$A:$A,AH$2)*$P131)/1000</f>
        <v>7.9626239999999964</v>
      </c>
      <c r="AI131" s="248">
        <f>(SUMIFS('CMIP5 AL fields'!$N:$N,'CMIP5 AL fields'!$D:$D,AI$1,'CMIP5 AL fields'!$A:$A,AI$2)*$P131)/1000</f>
        <v>3.1850496000000001</v>
      </c>
      <c r="AJ131" s="248">
        <f>(SUMIFS('CMIP5 AL fields'!$N:$N,'CMIP5 AL fields'!$D:$D,AJ$1,'CMIP5 AL fields'!$A:$A,AJ$2)*$P131)/1000</f>
        <v>1.2740198400000002</v>
      </c>
      <c r="AK131" s="248">
        <f>(SUMIFS('CMIP5 AL fields'!$N:$N,'CMIP5 AL fields'!$D:$D,AK$1,'CMIP5 AL fields'!$A:$A,AK$2)*$P131)/1000</f>
        <v>2.2295347200000002</v>
      </c>
      <c r="AL131" s="248">
        <f>(SUMIFS('CMIP5 AL fields'!$N:$N,'CMIP5 AL fields'!$D:$D,AL$1,'CMIP5 AL fields'!$A:$A,AL$2)*$P131)/1000</f>
        <v>0</v>
      </c>
      <c r="AM131" s="248">
        <f>(SUMIFS('CMIP5 AL fields'!$N:$N,'CMIP5 AL fields'!$D:$D,AM$1,'CMIP5 AL fields'!$A:$A,AM$2)*$P131)/1000</f>
        <v>0</v>
      </c>
      <c r="AN131" s="248">
        <f>((SUMIFS('CMIP5 AL fields'!$N:$N,'CMIP5 AL fields'!$D:$D,AN$1&amp;"2d",'CMIP5 AL fields'!$A:$A,AN$2)*$R131)/1000)+((SUMIFS('CMIP5 AL fields'!$N:$N,'CMIP5 AL fields'!$D:$D,AN$1&amp;"3d",'CMIP5 AL fields'!$A:$A,AN$2)*$S131)/1000)</f>
        <v>0</v>
      </c>
      <c r="AO131" s="248">
        <f>((SUMIFS('CMIP5 AL fields'!$N:$N,'CMIP5 AL fields'!$D:$D,AO$1&amp;"2d",'CMIP5 AL fields'!$A:$A,AO$2)*$R131)/1000)+((SUMIFS('CMIP5 AL fields'!$N:$N,'CMIP5 AL fields'!$D:$D,AO$1&amp;"3d",'CMIP5 AL fields'!$A:$A,AO$2)*$S131)/1000)</f>
        <v>0</v>
      </c>
      <c r="AP131" s="248">
        <f>((SUMIFS('CMIP5 AL fields'!$N:$N,'CMIP5 AL fields'!$D:$D,AP$1&amp;"2d",'CMIP5 AL fields'!$A:$A,AP$2)*$R131)/1000)+((SUMIFS('CMIP5 AL fields'!$N:$N,'CMIP5 AL fields'!$D:$D,AP$1&amp;"3d",'CMIP5 AL fields'!$A:$A,AP$2)*$S131)/1000)</f>
        <v>0</v>
      </c>
      <c r="AQ131" s="248">
        <f>((SUMIFS('CMIP5 AL fields'!$N:$N,'CMIP5 AL fields'!$D:$D,AQ$1&amp;"_ALLt",'CMIP5 AL fields'!$A:$A,AQ$2)*$T131)/1000)+((SUMIFS('CMIP5 AL fields'!$N:$N,'CMIP5 AL fields'!$D:$D,AQ$1&amp;"_subt",'CMIP5 AL fields'!$A:$A,AQ$2)*$U131)/1000)</f>
        <v>67.815014399999995</v>
      </c>
      <c r="AR131" s="248">
        <f>((SUMIFS('CMIP5 AL fields'!$N:$N,'CMIP5 AL fields'!$D:$D,AR$1&amp;"2d",'CMIP5 AL fields'!$A:$A,AR$2)*$AA131)/1000)+((SUMIFS('CMIP5 AL fields'!$N:$N,'CMIP5 AL fields'!$D:$D,AR$1&amp;"3d",'CMIP5 AL fields'!$A:$A,AR$2)*$AB131)/1000)</f>
        <v>0</v>
      </c>
      <c r="AS131" s="248">
        <f>(SUMIFS('CMIP5 AL fields'!$N:$N,'CMIP5 AL fields'!$D:$D,AS$1,'CMIP5 AL fields'!$A:$A,AS$2)*$V131)/1000</f>
        <v>0</v>
      </c>
      <c r="AT131" s="248">
        <f>(SUMIFS('CMIP5 AL fields'!$N:$N,'CMIP5 AL fields'!$D:$D,AT$1,'CMIP5 AL fields'!$A:$A,AT$2)*$W131)/1000</f>
        <v>0</v>
      </c>
      <c r="AU131" s="248">
        <f>(SUMIFS('CMIP5 AL fields'!$N:$N,'CMIP5 AL fields'!$D:$D,AU$1,'CMIP5 AL fields'!$A:$A,AU$2)*$X131)/1000</f>
        <v>0</v>
      </c>
      <c r="AV131" s="248">
        <f>(SUMIFS('CMIP5 AL fields'!$N:$N,'CMIP5 AL fields'!$D:$D,AV$1,'CMIP5 AL fields'!$A:$A,AV$2)*AC131)/1000</f>
        <v>0</v>
      </c>
      <c r="AW131" s="248">
        <f>(SUMIFS('CMIP5 AL fields'!$N:$N,'CMIP5 AL fields'!$D:$D,AW$1,'CMIP5 AL fields'!$A:$A,AW$2)*AD131)/1000</f>
        <v>0</v>
      </c>
      <c r="AX131" s="248">
        <f>(SUMIFS('CMIP5 AL fields'!$N:$N,'CMIP5 AL fields'!$D:$D,AX$1,'CMIP5 AL fields'!$A:$A,AX$2)*AD131)/1000</f>
        <v>0</v>
      </c>
      <c r="AY131" s="248">
        <v>0</v>
      </c>
      <c r="AZ131" s="248">
        <f>(SUMIFS('CMIP5 OI fields'!$M:$M,'CMIP5 OI fields'!$D:$D,AZ$1,'CMIP5 OI fields'!$A:$A,AZ$2)*$P131)/1000</f>
        <v>97.851810240000006</v>
      </c>
      <c r="BA131" s="248">
        <f>(SUMIFS('CMIP5 OI fields'!$M:$M,'CMIP5 OI fields'!$D:$D,BA$1,'CMIP5 OI fields'!$A:$A,BA$2)*$P131)/1000</f>
        <v>68.304405599999996</v>
      </c>
      <c r="BB131" s="248">
        <f>(SUMIFS('CMIP5 OI fields'!$M:$M,'CMIP5 OI fields'!$D:$D,BB$1,'CMIP5 OI fields'!$A:$A,BB$2)*$P131)/1000</f>
        <v>38.65743359999999</v>
      </c>
      <c r="BC131" s="248">
        <f>(SUMIFS('CMIP5 OI fields'!$M:$M,'CMIP5 OI fields'!$D:$D,BC$1,'CMIP5 OI fields'!$A:$A,BC$2)*$P131)/1000</f>
        <v>3.8928384</v>
      </c>
      <c r="BD131" s="248">
        <f>(SUMIFS('CMIP5 OI fields'!$M:$M,'CMIP5 OI fields'!$D:$D,BD$1,'CMIP5 OI fields'!$A:$A,BD$2)*$P131)/1000</f>
        <v>3.1850496000000001</v>
      </c>
      <c r="BE131" s="248">
        <f>(SUMIFS('CMIP5 OI fields'!$M:$M,'CMIP5 OI fields'!$D:$D,BE$1,'CMIP5 OI fields'!$A:$A,BE$2)*$P131)/1000</f>
        <v>0.3538944</v>
      </c>
      <c r="BF131" s="248">
        <f>(SUMIFS('CMIP5 OI fields'!$M:$M,'CMIP5 OI fields'!$D:$D,BF$1,'CMIP5 OI fields'!$A:$A,BF$2)*$P131)/1000</f>
        <v>7.9626239999999999</v>
      </c>
      <c r="BG131" s="248">
        <f>(SUMIFS('CMIP5 OI fields'!$M:$M,'CMIP5 OI fields'!$D:$D,BG$1,'CMIP5 OI fields'!$A:$A,BG$2)*$P131)/1000</f>
        <v>6.1931519999999995</v>
      </c>
      <c r="BH131" s="248">
        <f>(SUMIFS('CMIP5 OI fields'!$M:$M,'CMIP5 OI fields'!$D:$D,BH$1,'CMIP5 OI fields'!$A:$A,BH$2)*$P131)/1000</f>
        <v>36.274176000000004</v>
      </c>
      <c r="BI131" s="248">
        <f>(SUMIFS('CMIP5 OI fields'!$M:$M,'CMIP5 OI fields'!$D:$D,BI$1,'CMIP5 OI fields'!$A:$A,BI$2)*$Q131)/1000</f>
        <v>0</v>
      </c>
      <c r="BJ131" s="246">
        <f t="shared" si="14"/>
        <v>310.97586672000023</v>
      </c>
      <c r="BK131" s="246">
        <f t="shared" si="14"/>
        <v>87.23775599999999</v>
      </c>
      <c r="BL131" s="246">
        <f t="shared" si="14"/>
        <v>77.515038720000007</v>
      </c>
      <c r="BM131" s="246">
        <f t="shared" ref="BM131:BM194" si="15">SUM(BJ131:BK131)</f>
        <v>398.21362272000022</v>
      </c>
      <c r="BN131" s="246">
        <f t="shared" ref="BN131:BN194" si="16">SUM(BJ131:BL131)</f>
        <v>475.72866144000022</v>
      </c>
    </row>
    <row r="132" spans="1:66">
      <c r="A132" s="244" t="str">
        <f>'Experiment list - Runs'!A131</f>
        <v>DP</v>
      </c>
      <c r="B132" s="244" t="str">
        <f>'Experiment list - Runs'!B131</f>
        <v>tier1</v>
      </c>
      <c r="C132" s="244" t="str">
        <f>'Experiment list - Runs'!C131</f>
        <v>1.2-E</v>
      </c>
      <c r="D132" s="244">
        <f>'Experiment list - Runs'!D131</f>
        <v>20</v>
      </c>
      <c r="E132" s="245" t="str">
        <f>'Experiment list - Runs'!E131</f>
        <v>Add'l 30 year initialized hindcasts &amp; predictions</v>
      </c>
      <c r="F132" s="245" t="str">
        <f>'Experiment list - Runs'!F131</f>
        <v>decadal-XXXX</v>
      </c>
      <c r="G132" s="244" t="str">
        <f>'Experiment list - Runs'!H131</f>
        <v>CVWG/Tribbia</v>
      </c>
      <c r="H132" s="244" t="str">
        <f>'Experiment list - Runs'!I131</f>
        <v>0.5x1CN</v>
      </c>
      <c r="I132" s="244" t="str">
        <f>'Experiment list - Runs'!J131</f>
        <v>ORNL</v>
      </c>
      <c r="J132" s="244">
        <f>'Experiment list - Runs'!K131</f>
        <v>1980</v>
      </c>
      <c r="K132" s="244">
        <f>'Experiment list - Runs'!L131</f>
        <v>2010</v>
      </c>
      <c r="L132" s="244" t="str">
        <f>'Experiment list - Runs'!M131</f>
        <v>0.5</v>
      </c>
      <c r="M132" s="244">
        <f>'Experiment list - Runs'!N131</f>
        <v>1</v>
      </c>
      <c r="N132" s="246">
        <f>'Experiment list - Runs'!O131</f>
        <v>30</v>
      </c>
      <c r="O132" s="247">
        <f>'Experiment list - Runs'!P131</f>
        <v>130</v>
      </c>
      <c r="P132" s="248">
        <f t="shared" ref="P132:P195" si="17">$N132</f>
        <v>30</v>
      </c>
      <c r="Q132" s="248">
        <v>0</v>
      </c>
      <c r="R132" s="248">
        <v>0</v>
      </c>
      <c r="S132" s="248">
        <v>0</v>
      </c>
      <c r="T132" s="248">
        <f t="shared" ref="T132:T195" si="18">$N132</f>
        <v>30</v>
      </c>
      <c r="U132" s="248">
        <v>0</v>
      </c>
      <c r="V132" s="248">
        <v>0</v>
      </c>
      <c r="W132" s="248">
        <v>0</v>
      </c>
      <c r="X132" s="248">
        <v>0</v>
      </c>
      <c r="Y132" s="248">
        <v>0</v>
      </c>
      <c r="Z132" s="248">
        <v>0</v>
      </c>
      <c r="AA132" s="248">
        <v>0</v>
      </c>
      <c r="AB132" s="248">
        <v>0</v>
      </c>
      <c r="AC132" s="248">
        <v>0</v>
      </c>
      <c r="AD132" s="248">
        <v>0</v>
      </c>
      <c r="AE132" s="248">
        <f>(SUMIFS('CMIP5 AL fields'!$N:$N,'CMIP5 AL fields'!$D:$D,AE$1,'CMIP5 AL fields'!$A:$A,AE$2)*$P132)/1000</f>
        <v>119.4393614400002</v>
      </c>
      <c r="AF132" s="248">
        <f>(SUMIFS('CMIP5 AL fields'!$N:$N,'CMIP5 AL fields'!$D:$D,AF$1,'CMIP5 AL fields'!$A:$A,AF$2)*$P132)/1000</f>
        <v>0.31850496000000006</v>
      </c>
      <c r="AG132" s="248">
        <f>(SUMIFS('CMIP5 AL fields'!$N:$N,'CMIP5 AL fields'!$D:$D,AG$1,'CMIP5 AL fields'!$A:$A,AG$2)*$P132)/1000</f>
        <v>10.829168639999992</v>
      </c>
      <c r="AH132" s="248">
        <f>(SUMIFS('CMIP5 AL fields'!$N:$N,'CMIP5 AL fields'!$D:$D,AH$1,'CMIP5 AL fields'!$A:$A,AH$2)*$P132)/1000</f>
        <v>7.9626239999999964</v>
      </c>
      <c r="AI132" s="248">
        <f>(SUMIFS('CMIP5 AL fields'!$N:$N,'CMIP5 AL fields'!$D:$D,AI$1,'CMIP5 AL fields'!$A:$A,AI$2)*$P132)/1000</f>
        <v>3.1850496000000001</v>
      </c>
      <c r="AJ132" s="248">
        <f>(SUMIFS('CMIP5 AL fields'!$N:$N,'CMIP5 AL fields'!$D:$D,AJ$1,'CMIP5 AL fields'!$A:$A,AJ$2)*$P132)/1000</f>
        <v>1.2740198400000002</v>
      </c>
      <c r="AK132" s="248">
        <f>(SUMIFS('CMIP5 AL fields'!$N:$N,'CMIP5 AL fields'!$D:$D,AK$1,'CMIP5 AL fields'!$A:$A,AK$2)*$P132)/1000</f>
        <v>2.2295347200000002</v>
      </c>
      <c r="AL132" s="248">
        <f>(SUMIFS('CMIP5 AL fields'!$N:$N,'CMIP5 AL fields'!$D:$D,AL$1,'CMIP5 AL fields'!$A:$A,AL$2)*$P132)/1000</f>
        <v>0</v>
      </c>
      <c r="AM132" s="248">
        <f>(SUMIFS('CMIP5 AL fields'!$N:$N,'CMIP5 AL fields'!$D:$D,AM$1,'CMIP5 AL fields'!$A:$A,AM$2)*$P132)/1000</f>
        <v>0</v>
      </c>
      <c r="AN132" s="248">
        <f>((SUMIFS('CMIP5 AL fields'!$N:$N,'CMIP5 AL fields'!$D:$D,AN$1&amp;"2d",'CMIP5 AL fields'!$A:$A,AN$2)*$R132)/1000)+((SUMIFS('CMIP5 AL fields'!$N:$N,'CMIP5 AL fields'!$D:$D,AN$1&amp;"3d",'CMIP5 AL fields'!$A:$A,AN$2)*$S132)/1000)</f>
        <v>0</v>
      </c>
      <c r="AO132" s="248">
        <f>((SUMIFS('CMIP5 AL fields'!$N:$N,'CMIP5 AL fields'!$D:$D,AO$1&amp;"2d",'CMIP5 AL fields'!$A:$A,AO$2)*$R132)/1000)+((SUMIFS('CMIP5 AL fields'!$N:$N,'CMIP5 AL fields'!$D:$D,AO$1&amp;"3d",'CMIP5 AL fields'!$A:$A,AO$2)*$S132)/1000)</f>
        <v>0</v>
      </c>
      <c r="AP132" s="248">
        <f>((SUMIFS('CMIP5 AL fields'!$N:$N,'CMIP5 AL fields'!$D:$D,AP$1&amp;"2d",'CMIP5 AL fields'!$A:$A,AP$2)*$R132)/1000)+((SUMIFS('CMIP5 AL fields'!$N:$N,'CMIP5 AL fields'!$D:$D,AP$1&amp;"3d",'CMIP5 AL fields'!$A:$A,AP$2)*$S132)/1000)</f>
        <v>0</v>
      </c>
      <c r="AQ132" s="248">
        <f>((SUMIFS('CMIP5 AL fields'!$N:$N,'CMIP5 AL fields'!$D:$D,AQ$1&amp;"_ALLt",'CMIP5 AL fields'!$A:$A,AQ$2)*$T132)/1000)+((SUMIFS('CMIP5 AL fields'!$N:$N,'CMIP5 AL fields'!$D:$D,AQ$1&amp;"_subt",'CMIP5 AL fields'!$A:$A,AQ$2)*$U132)/1000)</f>
        <v>67.815014399999995</v>
      </c>
      <c r="AR132" s="248">
        <f>((SUMIFS('CMIP5 AL fields'!$N:$N,'CMIP5 AL fields'!$D:$D,AR$1&amp;"2d",'CMIP5 AL fields'!$A:$A,AR$2)*$AA132)/1000)+((SUMIFS('CMIP5 AL fields'!$N:$N,'CMIP5 AL fields'!$D:$D,AR$1&amp;"3d",'CMIP5 AL fields'!$A:$A,AR$2)*$AB132)/1000)</f>
        <v>0</v>
      </c>
      <c r="AS132" s="248">
        <f>(SUMIFS('CMIP5 AL fields'!$N:$N,'CMIP5 AL fields'!$D:$D,AS$1,'CMIP5 AL fields'!$A:$A,AS$2)*$V132)/1000</f>
        <v>0</v>
      </c>
      <c r="AT132" s="248">
        <f>(SUMIFS('CMIP5 AL fields'!$N:$N,'CMIP5 AL fields'!$D:$D,AT$1,'CMIP5 AL fields'!$A:$A,AT$2)*$W132)/1000</f>
        <v>0</v>
      </c>
      <c r="AU132" s="248">
        <f>(SUMIFS('CMIP5 AL fields'!$N:$N,'CMIP5 AL fields'!$D:$D,AU$1,'CMIP5 AL fields'!$A:$A,AU$2)*$X132)/1000</f>
        <v>0</v>
      </c>
      <c r="AV132" s="248">
        <f>(SUMIFS('CMIP5 AL fields'!$N:$N,'CMIP5 AL fields'!$D:$D,AV$1,'CMIP5 AL fields'!$A:$A,AV$2)*AC132)/1000</f>
        <v>0</v>
      </c>
      <c r="AW132" s="248">
        <f>(SUMIFS('CMIP5 AL fields'!$N:$N,'CMIP5 AL fields'!$D:$D,AW$1,'CMIP5 AL fields'!$A:$A,AW$2)*AD132)/1000</f>
        <v>0</v>
      </c>
      <c r="AX132" s="248">
        <f>(SUMIFS('CMIP5 AL fields'!$N:$N,'CMIP5 AL fields'!$D:$D,AX$1,'CMIP5 AL fields'!$A:$A,AX$2)*AD132)/1000</f>
        <v>0</v>
      </c>
      <c r="AY132" s="248">
        <v>0</v>
      </c>
      <c r="AZ132" s="248">
        <f>(SUMIFS('CMIP5 OI fields'!$M:$M,'CMIP5 OI fields'!$D:$D,AZ$1,'CMIP5 OI fields'!$A:$A,AZ$2)*$P132)/1000</f>
        <v>97.851810240000006</v>
      </c>
      <c r="BA132" s="248">
        <f>(SUMIFS('CMIP5 OI fields'!$M:$M,'CMIP5 OI fields'!$D:$D,BA$1,'CMIP5 OI fields'!$A:$A,BA$2)*$P132)/1000</f>
        <v>68.304405599999996</v>
      </c>
      <c r="BB132" s="248">
        <f>(SUMIFS('CMIP5 OI fields'!$M:$M,'CMIP5 OI fields'!$D:$D,BB$1,'CMIP5 OI fields'!$A:$A,BB$2)*$P132)/1000</f>
        <v>38.65743359999999</v>
      </c>
      <c r="BC132" s="248">
        <f>(SUMIFS('CMIP5 OI fields'!$M:$M,'CMIP5 OI fields'!$D:$D,BC$1,'CMIP5 OI fields'!$A:$A,BC$2)*$P132)/1000</f>
        <v>3.8928384</v>
      </c>
      <c r="BD132" s="248">
        <f>(SUMIFS('CMIP5 OI fields'!$M:$M,'CMIP5 OI fields'!$D:$D,BD$1,'CMIP5 OI fields'!$A:$A,BD$2)*$P132)/1000</f>
        <v>3.1850496000000001</v>
      </c>
      <c r="BE132" s="248">
        <f>(SUMIFS('CMIP5 OI fields'!$M:$M,'CMIP5 OI fields'!$D:$D,BE$1,'CMIP5 OI fields'!$A:$A,BE$2)*$P132)/1000</f>
        <v>0.3538944</v>
      </c>
      <c r="BF132" s="248">
        <f>(SUMIFS('CMIP5 OI fields'!$M:$M,'CMIP5 OI fields'!$D:$D,BF$1,'CMIP5 OI fields'!$A:$A,BF$2)*$P132)/1000</f>
        <v>7.9626239999999999</v>
      </c>
      <c r="BG132" s="248">
        <f>(SUMIFS('CMIP5 OI fields'!$M:$M,'CMIP5 OI fields'!$D:$D,BG$1,'CMIP5 OI fields'!$A:$A,BG$2)*$P132)/1000</f>
        <v>6.1931519999999995</v>
      </c>
      <c r="BH132" s="248">
        <f>(SUMIFS('CMIP5 OI fields'!$M:$M,'CMIP5 OI fields'!$D:$D,BH$1,'CMIP5 OI fields'!$A:$A,BH$2)*$P132)/1000</f>
        <v>36.274176000000004</v>
      </c>
      <c r="BI132" s="248">
        <f>(SUMIFS('CMIP5 OI fields'!$M:$M,'CMIP5 OI fields'!$D:$D,BI$1,'CMIP5 OI fields'!$A:$A,BI$2)*$Q132)/1000</f>
        <v>0</v>
      </c>
      <c r="BJ132" s="246">
        <f t="shared" si="14"/>
        <v>310.97586672000023</v>
      </c>
      <c r="BK132" s="246">
        <f t="shared" si="14"/>
        <v>87.23775599999999</v>
      </c>
      <c r="BL132" s="246">
        <f t="shared" si="14"/>
        <v>77.515038720000007</v>
      </c>
      <c r="BM132" s="246">
        <f t="shared" si="15"/>
        <v>398.21362272000022</v>
      </c>
      <c r="BN132" s="246">
        <f t="shared" si="16"/>
        <v>475.72866144000022</v>
      </c>
    </row>
    <row r="133" spans="1:66">
      <c r="A133" s="244" t="str">
        <f>'Experiment list - Runs'!A132</f>
        <v>DP</v>
      </c>
      <c r="B133" s="244" t="str">
        <f>'Experiment list - Runs'!B132</f>
        <v>tier1</v>
      </c>
      <c r="C133" s="244" t="str">
        <f>'Experiment list - Runs'!C132</f>
        <v>1.2-E</v>
      </c>
      <c r="D133" s="244">
        <f>'Experiment list - Runs'!D132</f>
        <v>21</v>
      </c>
      <c r="E133" s="245" t="str">
        <f>'Experiment list - Runs'!E132</f>
        <v>Add'l 30 year initialized hindcasts &amp; predictions</v>
      </c>
      <c r="F133" s="245" t="str">
        <f>'Experiment list - Runs'!F132</f>
        <v>decadal-XXXX</v>
      </c>
      <c r="G133" s="244" t="str">
        <f>'Experiment list - Runs'!H132</f>
        <v>CVWG/Tribbia</v>
      </c>
      <c r="H133" s="244" t="str">
        <f>'Experiment list - Runs'!I132</f>
        <v>0.5x1CN</v>
      </c>
      <c r="I133" s="244" t="str">
        <f>'Experiment list - Runs'!J132</f>
        <v>ORNL</v>
      </c>
      <c r="J133" s="244">
        <f>'Experiment list - Runs'!K132</f>
        <v>1980</v>
      </c>
      <c r="K133" s="244">
        <f>'Experiment list - Runs'!L132</f>
        <v>2010</v>
      </c>
      <c r="L133" s="244" t="str">
        <f>'Experiment list - Runs'!M132</f>
        <v>0.5</v>
      </c>
      <c r="M133" s="244">
        <f>'Experiment list - Runs'!N132</f>
        <v>1</v>
      </c>
      <c r="N133" s="246">
        <f>'Experiment list - Runs'!O132</f>
        <v>30</v>
      </c>
      <c r="O133" s="247">
        <f>'Experiment list - Runs'!P132</f>
        <v>131</v>
      </c>
      <c r="P133" s="248">
        <f t="shared" si="17"/>
        <v>30</v>
      </c>
      <c r="Q133" s="248">
        <v>0</v>
      </c>
      <c r="R133" s="248">
        <v>0</v>
      </c>
      <c r="S133" s="248">
        <v>0</v>
      </c>
      <c r="T133" s="248">
        <f t="shared" si="18"/>
        <v>30</v>
      </c>
      <c r="U133" s="248">
        <v>0</v>
      </c>
      <c r="V133" s="248">
        <v>0</v>
      </c>
      <c r="W133" s="248">
        <v>0</v>
      </c>
      <c r="X133" s="248">
        <v>0</v>
      </c>
      <c r="Y133" s="248">
        <v>0</v>
      </c>
      <c r="Z133" s="248">
        <v>0</v>
      </c>
      <c r="AA133" s="248">
        <v>0</v>
      </c>
      <c r="AB133" s="248">
        <v>0</v>
      </c>
      <c r="AC133" s="248">
        <v>0</v>
      </c>
      <c r="AD133" s="248">
        <v>0</v>
      </c>
      <c r="AE133" s="248">
        <f>(SUMIFS('CMIP5 AL fields'!$N:$N,'CMIP5 AL fields'!$D:$D,AE$1,'CMIP5 AL fields'!$A:$A,AE$2)*$P133)/1000</f>
        <v>119.4393614400002</v>
      </c>
      <c r="AF133" s="248">
        <f>(SUMIFS('CMIP5 AL fields'!$N:$N,'CMIP5 AL fields'!$D:$D,AF$1,'CMIP5 AL fields'!$A:$A,AF$2)*$P133)/1000</f>
        <v>0.31850496000000006</v>
      </c>
      <c r="AG133" s="248">
        <f>(SUMIFS('CMIP5 AL fields'!$N:$N,'CMIP5 AL fields'!$D:$D,AG$1,'CMIP5 AL fields'!$A:$A,AG$2)*$P133)/1000</f>
        <v>10.829168639999992</v>
      </c>
      <c r="AH133" s="248">
        <f>(SUMIFS('CMIP5 AL fields'!$N:$N,'CMIP5 AL fields'!$D:$D,AH$1,'CMIP5 AL fields'!$A:$A,AH$2)*$P133)/1000</f>
        <v>7.9626239999999964</v>
      </c>
      <c r="AI133" s="248">
        <f>(SUMIFS('CMIP5 AL fields'!$N:$N,'CMIP5 AL fields'!$D:$D,AI$1,'CMIP5 AL fields'!$A:$A,AI$2)*$P133)/1000</f>
        <v>3.1850496000000001</v>
      </c>
      <c r="AJ133" s="248">
        <f>(SUMIFS('CMIP5 AL fields'!$N:$N,'CMIP5 AL fields'!$D:$D,AJ$1,'CMIP5 AL fields'!$A:$A,AJ$2)*$P133)/1000</f>
        <v>1.2740198400000002</v>
      </c>
      <c r="AK133" s="248">
        <f>(SUMIFS('CMIP5 AL fields'!$N:$N,'CMIP5 AL fields'!$D:$D,AK$1,'CMIP5 AL fields'!$A:$A,AK$2)*$P133)/1000</f>
        <v>2.2295347200000002</v>
      </c>
      <c r="AL133" s="248">
        <f>(SUMIFS('CMIP5 AL fields'!$N:$N,'CMIP5 AL fields'!$D:$D,AL$1,'CMIP5 AL fields'!$A:$A,AL$2)*$P133)/1000</f>
        <v>0</v>
      </c>
      <c r="AM133" s="248">
        <f>(SUMIFS('CMIP5 AL fields'!$N:$N,'CMIP5 AL fields'!$D:$D,AM$1,'CMIP5 AL fields'!$A:$A,AM$2)*$P133)/1000</f>
        <v>0</v>
      </c>
      <c r="AN133" s="248">
        <f>((SUMIFS('CMIP5 AL fields'!$N:$N,'CMIP5 AL fields'!$D:$D,AN$1&amp;"2d",'CMIP5 AL fields'!$A:$A,AN$2)*$R133)/1000)+((SUMIFS('CMIP5 AL fields'!$N:$N,'CMIP5 AL fields'!$D:$D,AN$1&amp;"3d",'CMIP5 AL fields'!$A:$A,AN$2)*$S133)/1000)</f>
        <v>0</v>
      </c>
      <c r="AO133" s="248">
        <f>((SUMIFS('CMIP5 AL fields'!$N:$N,'CMIP5 AL fields'!$D:$D,AO$1&amp;"2d",'CMIP5 AL fields'!$A:$A,AO$2)*$R133)/1000)+((SUMIFS('CMIP5 AL fields'!$N:$N,'CMIP5 AL fields'!$D:$D,AO$1&amp;"3d",'CMIP5 AL fields'!$A:$A,AO$2)*$S133)/1000)</f>
        <v>0</v>
      </c>
      <c r="AP133" s="248">
        <f>((SUMIFS('CMIP5 AL fields'!$N:$N,'CMIP5 AL fields'!$D:$D,AP$1&amp;"2d",'CMIP5 AL fields'!$A:$A,AP$2)*$R133)/1000)+((SUMIFS('CMIP5 AL fields'!$N:$N,'CMIP5 AL fields'!$D:$D,AP$1&amp;"3d",'CMIP5 AL fields'!$A:$A,AP$2)*$S133)/1000)</f>
        <v>0</v>
      </c>
      <c r="AQ133" s="248">
        <f>((SUMIFS('CMIP5 AL fields'!$N:$N,'CMIP5 AL fields'!$D:$D,AQ$1&amp;"_ALLt",'CMIP5 AL fields'!$A:$A,AQ$2)*$T133)/1000)+((SUMIFS('CMIP5 AL fields'!$N:$N,'CMIP5 AL fields'!$D:$D,AQ$1&amp;"_subt",'CMIP5 AL fields'!$A:$A,AQ$2)*$U133)/1000)</f>
        <v>67.815014399999995</v>
      </c>
      <c r="AR133" s="248">
        <f>((SUMIFS('CMIP5 AL fields'!$N:$N,'CMIP5 AL fields'!$D:$D,AR$1&amp;"2d",'CMIP5 AL fields'!$A:$A,AR$2)*$AA133)/1000)+((SUMIFS('CMIP5 AL fields'!$N:$N,'CMIP5 AL fields'!$D:$D,AR$1&amp;"3d",'CMIP5 AL fields'!$A:$A,AR$2)*$AB133)/1000)</f>
        <v>0</v>
      </c>
      <c r="AS133" s="248">
        <f>(SUMIFS('CMIP5 AL fields'!$N:$N,'CMIP5 AL fields'!$D:$D,AS$1,'CMIP5 AL fields'!$A:$A,AS$2)*$V133)/1000</f>
        <v>0</v>
      </c>
      <c r="AT133" s="248">
        <f>(SUMIFS('CMIP5 AL fields'!$N:$N,'CMIP5 AL fields'!$D:$D,AT$1,'CMIP5 AL fields'!$A:$A,AT$2)*$W133)/1000</f>
        <v>0</v>
      </c>
      <c r="AU133" s="248">
        <f>(SUMIFS('CMIP5 AL fields'!$N:$N,'CMIP5 AL fields'!$D:$D,AU$1,'CMIP5 AL fields'!$A:$A,AU$2)*$X133)/1000</f>
        <v>0</v>
      </c>
      <c r="AV133" s="248">
        <f>(SUMIFS('CMIP5 AL fields'!$N:$N,'CMIP5 AL fields'!$D:$D,AV$1,'CMIP5 AL fields'!$A:$A,AV$2)*AC133)/1000</f>
        <v>0</v>
      </c>
      <c r="AW133" s="248">
        <f>(SUMIFS('CMIP5 AL fields'!$N:$N,'CMIP5 AL fields'!$D:$D,AW$1,'CMIP5 AL fields'!$A:$A,AW$2)*AD133)/1000</f>
        <v>0</v>
      </c>
      <c r="AX133" s="248">
        <f>(SUMIFS('CMIP5 AL fields'!$N:$N,'CMIP5 AL fields'!$D:$D,AX$1,'CMIP5 AL fields'!$A:$A,AX$2)*AD133)/1000</f>
        <v>0</v>
      </c>
      <c r="AY133" s="248">
        <v>0</v>
      </c>
      <c r="AZ133" s="248">
        <f>(SUMIFS('CMIP5 OI fields'!$M:$M,'CMIP5 OI fields'!$D:$D,AZ$1,'CMIP5 OI fields'!$A:$A,AZ$2)*$P133)/1000</f>
        <v>97.851810240000006</v>
      </c>
      <c r="BA133" s="248">
        <f>(SUMIFS('CMIP5 OI fields'!$M:$M,'CMIP5 OI fields'!$D:$D,BA$1,'CMIP5 OI fields'!$A:$A,BA$2)*$P133)/1000</f>
        <v>68.304405599999996</v>
      </c>
      <c r="BB133" s="248">
        <f>(SUMIFS('CMIP5 OI fields'!$M:$M,'CMIP5 OI fields'!$D:$D,BB$1,'CMIP5 OI fields'!$A:$A,BB$2)*$P133)/1000</f>
        <v>38.65743359999999</v>
      </c>
      <c r="BC133" s="248">
        <f>(SUMIFS('CMIP5 OI fields'!$M:$M,'CMIP5 OI fields'!$D:$D,BC$1,'CMIP5 OI fields'!$A:$A,BC$2)*$P133)/1000</f>
        <v>3.8928384</v>
      </c>
      <c r="BD133" s="248">
        <f>(SUMIFS('CMIP5 OI fields'!$M:$M,'CMIP5 OI fields'!$D:$D,BD$1,'CMIP5 OI fields'!$A:$A,BD$2)*$P133)/1000</f>
        <v>3.1850496000000001</v>
      </c>
      <c r="BE133" s="248">
        <f>(SUMIFS('CMIP5 OI fields'!$M:$M,'CMIP5 OI fields'!$D:$D,BE$1,'CMIP5 OI fields'!$A:$A,BE$2)*$P133)/1000</f>
        <v>0.3538944</v>
      </c>
      <c r="BF133" s="248">
        <f>(SUMIFS('CMIP5 OI fields'!$M:$M,'CMIP5 OI fields'!$D:$D,BF$1,'CMIP5 OI fields'!$A:$A,BF$2)*$P133)/1000</f>
        <v>7.9626239999999999</v>
      </c>
      <c r="BG133" s="248">
        <f>(SUMIFS('CMIP5 OI fields'!$M:$M,'CMIP5 OI fields'!$D:$D,BG$1,'CMIP5 OI fields'!$A:$A,BG$2)*$P133)/1000</f>
        <v>6.1931519999999995</v>
      </c>
      <c r="BH133" s="248">
        <f>(SUMIFS('CMIP5 OI fields'!$M:$M,'CMIP5 OI fields'!$D:$D,BH$1,'CMIP5 OI fields'!$A:$A,BH$2)*$P133)/1000</f>
        <v>36.274176000000004</v>
      </c>
      <c r="BI133" s="248">
        <f>(SUMIFS('CMIP5 OI fields'!$M:$M,'CMIP5 OI fields'!$D:$D,BI$1,'CMIP5 OI fields'!$A:$A,BI$2)*$Q133)/1000</f>
        <v>0</v>
      </c>
      <c r="BJ133" s="246">
        <f t="shared" si="14"/>
        <v>310.97586672000023</v>
      </c>
      <c r="BK133" s="246">
        <f t="shared" si="14"/>
        <v>87.23775599999999</v>
      </c>
      <c r="BL133" s="246">
        <f t="shared" si="14"/>
        <v>77.515038720000007</v>
      </c>
      <c r="BM133" s="246">
        <f t="shared" si="15"/>
        <v>398.21362272000022</v>
      </c>
      <c r="BN133" s="246">
        <f t="shared" si="16"/>
        <v>475.72866144000022</v>
      </c>
    </row>
    <row r="134" spans="1:66">
      <c r="A134" s="244" t="str">
        <f>'Experiment list - Runs'!A133</f>
        <v>DP</v>
      </c>
      <c r="B134" s="244" t="str">
        <f>'Experiment list - Runs'!B133</f>
        <v>tier1</v>
      </c>
      <c r="C134" s="244" t="str">
        <f>'Experiment list - Runs'!C133</f>
        <v>1.2-E</v>
      </c>
      <c r="D134" s="244">
        <f>'Experiment list - Runs'!D133</f>
        <v>22</v>
      </c>
      <c r="E134" s="245" t="str">
        <f>'Experiment list - Runs'!E133</f>
        <v>Add'l 30 year initialized hindcasts &amp; predictions</v>
      </c>
      <c r="F134" s="245" t="str">
        <f>'Experiment list - Runs'!F133</f>
        <v>decadal-XXXX</v>
      </c>
      <c r="G134" s="244" t="str">
        <f>'Experiment list - Runs'!H133</f>
        <v>CVWG/Tribbia</v>
      </c>
      <c r="H134" s="244" t="str">
        <f>'Experiment list - Runs'!I133</f>
        <v>0.5x1CN</v>
      </c>
      <c r="I134" s="244" t="str">
        <f>'Experiment list - Runs'!J133</f>
        <v>ORNL</v>
      </c>
      <c r="J134" s="244">
        <f>'Experiment list - Runs'!K133</f>
        <v>1980</v>
      </c>
      <c r="K134" s="244">
        <f>'Experiment list - Runs'!L133</f>
        <v>2010</v>
      </c>
      <c r="L134" s="244" t="str">
        <f>'Experiment list - Runs'!M133</f>
        <v>0.5</v>
      </c>
      <c r="M134" s="244">
        <f>'Experiment list - Runs'!N133</f>
        <v>1</v>
      </c>
      <c r="N134" s="246">
        <f>'Experiment list - Runs'!O133</f>
        <v>30</v>
      </c>
      <c r="O134" s="247">
        <f>'Experiment list - Runs'!P133</f>
        <v>132</v>
      </c>
      <c r="P134" s="248">
        <f t="shared" si="17"/>
        <v>30</v>
      </c>
      <c r="Q134" s="248">
        <v>0</v>
      </c>
      <c r="R134" s="248">
        <v>0</v>
      </c>
      <c r="S134" s="248">
        <v>0</v>
      </c>
      <c r="T134" s="248">
        <f t="shared" si="18"/>
        <v>30</v>
      </c>
      <c r="U134" s="248">
        <v>0</v>
      </c>
      <c r="V134" s="248">
        <v>0</v>
      </c>
      <c r="W134" s="248">
        <v>0</v>
      </c>
      <c r="X134" s="248">
        <v>0</v>
      </c>
      <c r="Y134" s="248">
        <v>0</v>
      </c>
      <c r="Z134" s="248">
        <v>0</v>
      </c>
      <c r="AA134" s="248">
        <v>0</v>
      </c>
      <c r="AB134" s="248">
        <v>0</v>
      </c>
      <c r="AC134" s="248">
        <v>0</v>
      </c>
      <c r="AD134" s="248">
        <v>0</v>
      </c>
      <c r="AE134" s="248">
        <f>(SUMIFS('CMIP5 AL fields'!$N:$N,'CMIP5 AL fields'!$D:$D,AE$1,'CMIP5 AL fields'!$A:$A,AE$2)*$P134)/1000</f>
        <v>119.4393614400002</v>
      </c>
      <c r="AF134" s="248">
        <f>(SUMIFS('CMIP5 AL fields'!$N:$N,'CMIP5 AL fields'!$D:$D,AF$1,'CMIP5 AL fields'!$A:$A,AF$2)*$P134)/1000</f>
        <v>0.31850496000000006</v>
      </c>
      <c r="AG134" s="248">
        <f>(SUMIFS('CMIP5 AL fields'!$N:$N,'CMIP5 AL fields'!$D:$D,AG$1,'CMIP5 AL fields'!$A:$A,AG$2)*$P134)/1000</f>
        <v>10.829168639999992</v>
      </c>
      <c r="AH134" s="248">
        <f>(SUMIFS('CMIP5 AL fields'!$N:$N,'CMIP5 AL fields'!$D:$D,AH$1,'CMIP5 AL fields'!$A:$A,AH$2)*$P134)/1000</f>
        <v>7.9626239999999964</v>
      </c>
      <c r="AI134" s="248">
        <f>(SUMIFS('CMIP5 AL fields'!$N:$N,'CMIP5 AL fields'!$D:$D,AI$1,'CMIP5 AL fields'!$A:$A,AI$2)*$P134)/1000</f>
        <v>3.1850496000000001</v>
      </c>
      <c r="AJ134" s="248">
        <f>(SUMIFS('CMIP5 AL fields'!$N:$N,'CMIP5 AL fields'!$D:$D,AJ$1,'CMIP5 AL fields'!$A:$A,AJ$2)*$P134)/1000</f>
        <v>1.2740198400000002</v>
      </c>
      <c r="AK134" s="248">
        <f>(SUMIFS('CMIP5 AL fields'!$N:$N,'CMIP5 AL fields'!$D:$D,AK$1,'CMIP5 AL fields'!$A:$A,AK$2)*$P134)/1000</f>
        <v>2.2295347200000002</v>
      </c>
      <c r="AL134" s="248">
        <f>(SUMIFS('CMIP5 AL fields'!$N:$N,'CMIP5 AL fields'!$D:$D,AL$1,'CMIP5 AL fields'!$A:$A,AL$2)*$P134)/1000</f>
        <v>0</v>
      </c>
      <c r="AM134" s="248">
        <f>(SUMIFS('CMIP5 AL fields'!$N:$N,'CMIP5 AL fields'!$D:$D,AM$1,'CMIP5 AL fields'!$A:$A,AM$2)*$P134)/1000</f>
        <v>0</v>
      </c>
      <c r="AN134" s="248">
        <f>((SUMIFS('CMIP5 AL fields'!$N:$N,'CMIP5 AL fields'!$D:$D,AN$1&amp;"2d",'CMIP5 AL fields'!$A:$A,AN$2)*$R134)/1000)+((SUMIFS('CMIP5 AL fields'!$N:$N,'CMIP5 AL fields'!$D:$D,AN$1&amp;"3d",'CMIP5 AL fields'!$A:$A,AN$2)*$S134)/1000)</f>
        <v>0</v>
      </c>
      <c r="AO134" s="248">
        <f>((SUMIFS('CMIP5 AL fields'!$N:$N,'CMIP5 AL fields'!$D:$D,AO$1&amp;"2d",'CMIP5 AL fields'!$A:$A,AO$2)*$R134)/1000)+((SUMIFS('CMIP5 AL fields'!$N:$N,'CMIP5 AL fields'!$D:$D,AO$1&amp;"3d",'CMIP5 AL fields'!$A:$A,AO$2)*$S134)/1000)</f>
        <v>0</v>
      </c>
      <c r="AP134" s="248">
        <f>((SUMIFS('CMIP5 AL fields'!$N:$N,'CMIP5 AL fields'!$D:$D,AP$1&amp;"2d",'CMIP5 AL fields'!$A:$A,AP$2)*$R134)/1000)+((SUMIFS('CMIP5 AL fields'!$N:$N,'CMIP5 AL fields'!$D:$D,AP$1&amp;"3d",'CMIP5 AL fields'!$A:$A,AP$2)*$S134)/1000)</f>
        <v>0</v>
      </c>
      <c r="AQ134" s="248">
        <f>((SUMIFS('CMIP5 AL fields'!$N:$N,'CMIP5 AL fields'!$D:$D,AQ$1&amp;"_ALLt",'CMIP5 AL fields'!$A:$A,AQ$2)*$T134)/1000)+((SUMIFS('CMIP5 AL fields'!$N:$N,'CMIP5 AL fields'!$D:$D,AQ$1&amp;"_subt",'CMIP5 AL fields'!$A:$A,AQ$2)*$U134)/1000)</f>
        <v>67.815014399999995</v>
      </c>
      <c r="AR134" s="248">
        <f>((SUMIFS('CMIP5 AL fields'!$N:$N,'CMIP5 AL fields'!$D:$D,AR$1&amp;"2d",'CMIP5 AL fields'!$A:$A,AR$2)*$AA134)/1000)+((SUMIFS('CMIP5 AL fields'!$N:$N,'CMIP5 AL fields'!$D:$D,AR$1&amp;"3d",'CMIP5 AL fields'!$A:$A,AR$2)*$AB134)/1000)</f>
        <v>0</v>
      </c>
      <c r="AS134" s="248">
        <f>(SUMIFS('CMIP5 AL fields'!$N:$N,'CMIP5 AL fields'!$D:$D,AS$1,'CMIP5 AL fields'!$A:$A,AS$2)*$V134)/1000</f>
        <v>0</v>
      </c>
      <c r="AT134" s="248">
        <f>(SUMIFS('CMIP5 AL fields'!$N:$N,'CMIP5 AL fields'!$D:$D,AT$1,'CMIP5 AL fields'!$A:$A,AT$2)*$W134)/1000</f>
        <v>0</v>
      </c>
      <c r="AU134" s="248">
        <f>(SUMIFS('CMIP5 AL fields'!$N:$N,'CMIP5 AL fields'!$D:$D,AU$1,'CMIP5 AL fields'!$A:$A,AU$2)*$X134)/1000</f>
        <v>0</v>
      </c>
      <c r="AV134" s="248">
        <f>(SUMIFS('CMIP5 AL fields'!$N:$N,'CMIP5 AL fields'!$D:$D,AV$1,'CMIP5 AL fields'!$A:$A,AV$2)*AC134)/1000</f>
        <v>0</v>
      </c>
      <c r="AW134" s="248">
        <f>(SUMIFS('CMIP5 AL fields'!$N:$N,'CMIP5 AL fields'!$D:$D,AW$1,'CMIP5 AL fields'!$A:$A,AW$2)*AD134)/1000</f>
        <v>0</v>
      </c>
      <c r="AX134" s="248">
        <f>(SUMIFS('CMIP5 AL fields'!$N:$N,'CMIP5 AL fields'!$D:$D,AX$1,'CMIP5 AL fields'!$A:$A,AX$2)*AD134)/1000</f>
        <v>0</v>
      </c>
      <c r="AY134" s="248">
        <v>0</v>
      </c>
      <c r="AZ134" s="248">
        <f>(SUMIFS('CMIP5 OI fields'!$M:$M,'CMIP5 OI fields'!$D:$D,AZ$1,'CMIP5 OI fields'!$A:$A,AZ$2)*$P134)/1000</f>
        <v>97.851810240000006</v>
      </c>
      <c r="BA134" s="248">
        <f>(SUMIFS('CMIP5 OI fields'!$M:$M,'CMIP5 OI fields'!$D:$D,BA$1,'CMIP5 OI fields'!$A:$A,BA$2)*$P134)/1000</f>
        <v>68.304405599999996</v>
      </c>
      <c r="BB134" s="248">
        <f>(SUMIFS('CMIP5 OI fields'!$M:$M,'CMIP5 OI fields'!$D:$D,BB$1,'CMIP5 OI fields'!$A:$A,BB$2)*$P134)/1000</f>
        <v>38.65743359999999</v>
      </c>
      <c r="BC134" s="248">
        <f>(SUMIFS('CMIP5 OI fields'!$M:$M,'CMIP5 OI fields'!$D:$D,BC$1,'CMIP5 OI fields'!$A:$A,BC$2)*$P134)/1000</f>
        <v>3.8928384</v>
      </c>
      <c r="BD134" s="248">
        <f>(SUMIFS('CMIP5 OI fields'!$M:$M,'CMIP5 OI fields'!$D:$D,BD$1,'CMIP5 OI fields'!$A:$A,BD$2)*$P134)/1000</f>
        <v>3.1850496000000001</v>
      </c>
      <c r="BE134" s="248">
        <f>(SUMIFS('CMIP5 OI fields'!$M:$M,'CMIP5 OI fields'!$D:$D,BE$1,'CMIP5 OI fields'!$A:$A,BE$2)*$P134)/1000</f>
        <v>0.3538944</v>
      </c>
      <c r="BF134" s="248">
        <f>(SUMIFS('CMIP5 OI fields'!$M:$M,'CMIP5 OI fields'!$D:$D,BF$1,'CMIP5 OI fields'!$A:$A,BF$2)*$P134)/1000</f>
        <v>7.9626239999999999</v>
      </c>
      <c r="BG134" s="248">
        <f>(SUMIFS('CMIP5 OI fields'!$M:$M,'CMIP5 OI fields'!$D:$D,BG$1,'CMIP5 OI fields'!$A:$A,BG$2)*$P134)/1000</f>
        <v>6.1931519999999995</v>
      </c>
      <c r="BH134" s="248">
        <f>(SUMIFS('CMIP5 OI fields'!$M:$M,'CMIP5 OI fields'!$D:$D,BH$1,'CMIP5 OI fields'!$A:$A,BH$2)*$P134)/1000</f>
        <v>36.274176000000004</v>
      </c>
      <c r="BI134" s="248">
        <f>(SUMIFS('CMIP5 OI fields'!$M:$M,'CMIP5 OI fields'!$D:$D,BI$1,'CMIP5 OI fields'!$A:$A,BI$2)*$Q134)/1000</f>
        <v>0</v>
      </c>
      <c r="BJ134" s="246">
        <f t="shared" si="14"/>
        <v>310.97586672000023</v>
      </c>
      <c r="BK134" s="246">
        <f t="shared" si="14"/>
        <v>87.23775599999999</v>
      </c>
      <c r="BL134" s="246">
        <f t="shared" si="14"/>
        <v>77.515038720000007</v>
      </c>
      <c r="BM134" s="246">
        <f t="shared" si="15"/>
        <v>398.21362272000022</v>
      </c>
      <c r="BN134" s="246">
        <f t="shared" si="16"/>
        <v>475.72866144000022</v>
      </c>
    </row>
    <row r="135" spans="1:66">
      <c r="A135" s="244" t="str">
        <f>'Experiment list - Runs'!A134</f>
        <v>DP</v>
      </c>
      <c r="B135" s="244" t="str">
        <f>'Experiment list - Runs'!B134</f>
        <v>tier1</v>
      </c>
      <c r="C135" s="244" t="str">
        <f>'Experiment list - Runs'!C134</f>
        <v>1.2-E</v>
      </c>
      <c r="D135" s="244">
        <f>'Experiment list - Runs'!D134</f>
        <v>23</v>
      </c>
      <c r="E135" s="245" t="str">
        <f>'Experiment list - Runs'!E134</f>
        <v>Add'l 30 year initialized hindcasts &amp; predictions</v>
      </c>
      <c r="F135" s="245" t="str">
        <f>'Experiment list - Runs'!F134</f>
        <v>decadal-XXXX</v>
      </c>
      <c r="G135" s="244" t="str">
        <f>'Experiment list - Runs'!H134</f>
        <v>CVWG/Tribbia</v>
      </c>
      <c r="H135" s="244" t="str">
        <f>'Experiment list - Runs'!I134</f>
        <v>0.5x1CN</v>
      </c>
      <c r="I135" s="244" t="str">
        <f>'Experiment list - Runs'!J134</f>
        <v>ORNL</v>
      </c>
      <c r="J135" s="244">
        <f>'Experiment list - Runs'!K134</f>
        <v>1980</v>
      </c>
      <c r="K135" s="244">
        <f>'Experiment list - Runs'!L134</f>
        <v>2010</v>
      </c>
      <c r="L135" s="244" t="str">
        <f>'Experiment list - Runs'!M134</f>
        <v>0.5</v>
      </c>
      <c r="M135" s="244">
        <f>'Experiment list - Runs'!N134</f>
        <v>1</v>
      </c>
      <c r="N135" s="246">
        <f>'Experiment list - Runs'!O134</f>
        <v>30</v>
      </c>
      <c r="O135" s="247">
        <f>'Experiment list - Runs'!P134</f>
        <v>133</v>
      </c>
      <c r="P135" s="248">
        <f t="shared" si="17"/>
        <v>30</v>
      </c>
      <c r="Q135" s="248">
        <v>0</v>
      </c>
      <c r="R135" s="248">
        <v>0</v>
      </c>
      <c r="S135" s="248">
        <v>0</v>
      </c>
      <c r="T135" s="248">
        <f t="shared" si="18"/>
        <v>30</v>
      </c>
      <c r="U135" s="248">
        <v>0</v>
      </c>
      <c r="V135" s="248">
        <v>0</v>
      </c>
      <c r="W135" s="248">
        <v>0</v>
      </c>
      <c r="X135" s="248">
        <v>0</v>
      </c>
      <c r="Y135" s="248">
        <v>0</v>
      </c>
      <c r="Z135" s="248">
        <v>0</v>
      </c>
      <c r="AA135" s="248">
        <v>0</v>
      </c>
      <c r="AB135" s="248">
        <v>0</v>
      </c>
      <c r="AC135" s="248">
        <v>0</v>
      </c>
      <c r="AD135" s="248">
        <v>0</v>
      </c>
      <c r="AE135" s="248">
        <f>(SUMIFS('CMIP5 AL fields'!$N:$N,'CMIP5 AL fields'!$D:$D,AE$1,'CMIP5 AL fields'!$A:$A,AE$2)*$P135)/1000</f>
        <v>119.4393614400002</v>
      </c>
      <c r="AF135" s="248">
        <f>(SUMIFS('CMIP5 AL fields'!$N:$N,'CMIP5 AL fields'!$D:$D,AF$1,'CMIP5 AL fields'!$A:$A,AF$2)*$P135)/1000</f>
        <v>0.31850496000000006</v>
      </c>
      <c r="AG135" s="248">
        <f>(SUMIFS('CMIP5 AL fields'!$N:$N,'CMIP5 AL fields'!$D:$D,AG$1,'CMIP5 AL fields'!$A:$A,AG$2)*$P135)/1000</f>
        <v>10.829168639999992</v>
      </c>
      <c r="AH135" s="248">
        <f>(SUMIFS('CMIP5 AL fields'!$N:$N,'CMIP5 AL fields'!$D:$D,AH$1,'CMIP5 AL fields'!$A:$A,AH$2)*$P135)/1000</f>
        <v>7.9626239999999964</v>
      </c>
      <c r="AI135" s="248">
        <f>(SUMIFS('CMIP5 AL fields'!$N:$N,'CMIP5 AL fields'!$D:$D,AI$1,'CMIP5 AL fields'!$A:$A,AI$2)*$P135)/1000</f>
        <v>3.1850496000000001</v>
      </c>
      <c r="AJ135" s="248">
        <f>(SUMIFS('CMIP5 AL fields'!$N:$N,'CMIP5 AL fields'!$D:$D,AJ$1,'CMIP5 AL fields'!$A:$A,AJ$2)*$P135)/1000</f>
        <v>1.2740198400000002</v>
      </c>
      <c r="AK135" s="248">
        <f>(SUMIFS('CMIP5 AL fields'!$N:$N,'CMIP5 AL fields'!$D:$D,AK$1,'CMIP5 AL fields'!$A:$A,AK$2)*$P135)/1000</f>
        <v>2.2295347200000002</v>
      </c>
      <c r="AL135" s="248">
        <f>(SUMIFS('CMIP5 AL fields'!$N:$N,'CMIP5 AL fields'!$D:$D,AL$1,'CMIP5 AL fields'!$A:$A,AL$2)*$P135)/1000</f>
        <v>0</v>
      </c>
      <c r="AM135" s="248">
        <f>(SUMIFS('CMIP5 AL fields'!$N:$N,'CMIP5 AL fields'!$D:$D,AM$1,'CMIP5 AL fields'!$A:$A,AM$2)*$P135)/1000</f>
        <v>0</v>
      </c>
      <c r="AN135" s="248">
        <f>((SUMIFS('CMIP5 AL fields'!$N:$N,'CMIP5 AL fields'!$D:$D,AN$1&amp;"2d",'CMIP5 AL fields'!$A:$A,AN$2)*$R135)/1000)+((SUMIFS('CMIP5 AL fields'!$N:$N,'CMIP5 AL fields'!$D:$D,AN$1&amp;"3d",'CMIP5 AL fields'!$A:$A,AN$2)*$S135)/1000)</f>
        <v>0</v>
      </c>
      <c r="AO135" s="248">
        <f>((SUMIFS('CMIP5 AL fields'!$N:$N,'CMIP5 AL fields'!$D:$D,AO$1&amp;"2d",'CMIP5 AL fields'!$A:$A,AO$2)*$R135)/1000)+((SUMIFS('CMIP5 AL fields'!$N:$N,'CMIP5 AL fields'!$D:$D,AO$1&amp;"3d",'CMIP5 AL fields'!$A:$A,AO$2)*$S135)/1000)</f>
        <v>0</v>
      </c>
      <c r="AP135" s="248">
        <f>((SUMIFS('CMIP5 AL fields'!$N:$N,'CMIP5 AL fields'!$D:$D,AP$1&amp;"2d",'CMIP5 AL fields'!$A:$A,AP$2)*$R135)/1000)+((SUMIFS('CMIP5 AL fields'!$N:$N,'CMIP5 AL fields'!$D:$D,AP$1&amp;"3d",'CMIP5 AL fields'!$A:$A,AP$2)*$S135)/1000)</f>
        <v>0</v>
      </c>
      <c r="AQ135" s="248">
        <f>((SUMIFS('CMIP5 AL fields'!$N:$N,'CMIP5 AL fields'!$D:$D,AQ$1&amp;"_ALLt",'CMIP5 AL fields'!$A:$A,AQ$2)*$T135)/1000)+((SUMIFS('CMIP5 AL fields'!$N:$N,'CMIP5 AL fields'!$D:$D,AQ$1&amp;"_subt",'CMIP5 AL fields'!$A:$A,AQ$2)*$U135)/1000)</f>
        <v>67.815014399999995</v>
      </c>
      <c r="AR135" s="248">
        <f>((SUMIFS('CMIP5 AL fields'!$N:$N,'CMIP5 AL fields'!$D:$D,AR$1&amp;"2d",'CMIP5 AL fields'!$A:$A,AR$2)*$AA135)/1000)+((SUMIFS('CMIP5 AL fields'!$N:$N,'CMIP5 AL fields'!$D:$D,AR$1&amp;"3d",'CMIP5 AL fields'!$A:$A,AR$2)*$AB135)/1000)</f>
        <v>0</v>
      </c>
      <c r="AS135" s="248">
        <f>(SUMIFS('CMIP5 AL fields'!$N:$N,'CMIP5 AL fields'!$D:$D,AS$1,'CMIP5 AL fields'!$A:$A,AS$2)*$V135)/1000</f>
        <v>0</v>
      </c>
      <c r="AT135" s="248">
        <f>(SUMIFS('CMIP5 AL fields'!$N:$N,'CMIP5 AL fields'!$D:$D,AT$1,'CMIP5 AL fields'!$A:$A,AT$2)*$W135)/1000</f>
        <v>0</v>
      </c>
      <c r="AU135" s="248">
        <f>(SUMIFS('CMIP5 AL fields'!$N:$N,'CMIP5 AL fields'!$D:$D,AU$1,'CMIP5 AL fields'!$A:$A,AU$2)*$X135)/1000</f>
        <v>0</v>
      </c>
      <c r="AV135" s="248">
        <f>(SUMIFS('CMIP5 AL fields'!$N:$N,'CMIP5 AL fields'!$D:$D,AV$1,'CMIP5 AL fields'!$A:$A,AV$2)*AC135)/1000</f>
        <v>0</v>
      </c>
      <c r="AW135" s="248">
        <f>(SUMIFS('CMIP5 AL fields'!$N:$N,'CMIP5 AL fields'!$D:$D,AW$1,'CMIP5 AL fields'!$A:$A,AW$2)*AD135)/1000</f>
        <v>0</v>
      </c>
      <c r="AX135" s="248">
        <f>(SUMIFS('CMIP5 AL fields'!$N:$N,'CMIP5 AL fields'!$D:$D,AX$1,'CMIP5 AL fields'!$A:$A,AX$2)*AD135)/1000</f>
        <v>0</v>
      </c>
      <c r="AY135" s="248">
        <v>0</v>
      </c>
      <c r="AZ135" s="248">
        <f>(SUMIFS('CMIP5 OI fields'!$M:$M,'CMIP5 OI fields'!$D:$D,AZ$1,'CMIP5 OI fields'!$A:$A,AZ$2)*$P135)/1000</f>
        <v>97.851810240000006</v>
      </c>
      <c r="BA135" s="248">
        <f>(SUMIFS('CMIP5 OI fields'!$M:$M,'CMIP5 OI fields'!$D:$D,BA$1,'CMIP5 OI fields'!$A:$A,BA$2)*$P135)/1000</f>
        <v>68.304405599999996</v>
      </c>
      <c r="BB135" s="248">
        <f>(SUMIFS('CMIP5 OI fields'!$M:$M,'CMIP5 OI fields'!$D:$D,BB$1,'CMIP5 OI fields'!$A:$A,BB$2)*$P135)/1000</f>
        <v>38.65743359999999</v>
      </c>
      <c r="BC135" s="248">
        <f>(SUMIFS('CMIP5 OI fields'!$M:$M,'CMIP5 OI fields'!$D:$D,BC$1,'CMIP5 OI fields'!$A:$A,BC$2)*$P135)/1000</f>
        <v>3.8928384</v>
      </c>
      <c r="BD135" s="248">
        <f>(SUMIFS('CMIP5 OI fields'!$M:$M,'CMIP5 OI fields'!$D:$D,BD$1,'CMIP5 OI fields'!$A:$A,BD$2)*$P135)/1000</f>
        <v>3.1850496000000001</v>
      </c>
      <c r="BE135" s="248">
        <f>(SUMIFS('CMIP5 OI fields'!$M:$M,'CMIP5 OI fields'!$D:$D,BE$1,'CMIP5 OI fields'!$A:$A,BE$2)*$P135)/1000</f>
        <v>0.3538944</v>
      </c>
      <c r="BF135" s="248">
        <f>(SUMIFS('CMIP5 OI fields'!$M:$M,'CMIP5 OI fields'!$D:$D,BF$1,'CMIP5 OI fields'!$A:$A,BF$2)*$P135)/1000</f>
        <v>7.9626239999999999</v>
      </c>
      <c r="BG135" s="248">
        <f>(SUMIFS('CMIP5 OI fields'!$M:$M,'CMIP5 OI fields'!$D:$D,BG$1,'CMIP5 OI fields'!$A:$A,BG$2)*$P135)/1000</f>
        <v>6.1931519999999995</v>
      </c>
      <c r="BH135" s="248">
        <f>(SUMIFS('CMIP5 OI fields'!$M:$M,'CMIP5 OI fields'!$D:$D,BH$1,'CMIP5 OI fields'!$A:$A,BH$2)*$P135)/1000</f>
        <v>36.274176000000004</v>
      </c>
      <c r="BI135" s="248">
        <f>(SUMIFS('CMIP5 OI fields'!$M:$M,'CMIP5 OI fields'!$D:$D,BI$1,'CMIP5 OI fields'!$A:$A,BI$2)*$Q135)/1000</f>
        <v>0</v>
      </c>
      <c r="BJ135" s="246">
        <f t="shared" si="14"/>
        <v>310.97586672000023</v>
      </c>
      <c r="BK135" s="246">
        <f t="shared" si="14"/>
        <v>87.23775599999999</v>
      </c>
      <c r="BL135" s="246">
        <f t="shared" si="14"/>
        <v>77.515038720000007</v>
      </c>
      <c r="BM135" s="246">
        <f t="shared" si="15"/>
        <v>398.21362272000022</v>
      </c>
      <c r="BN135" s="246">
        <f t="shared" si="16"/>
        <v>475.72866144000022</v>
      </c>
    </row>
    <row r="136" spans="1:66">
      <c r="A136" s="244" t="str">
        <f>'Experiment list - Runs'!A135</f>
        <v>DP</v>
      </c>
      <c r="B136" s="244" t="str">
        <f>'Experiment list - Runs'!B135</f>
        <v>tier1</v>
      </c>
      <c r="C136" s="244" t="str">
        <f>'Experiment list - Runs'!C135</f>
        <v>1.2-E</v>
      </c>
      <c r="D136" s="244">
        <f>'Experiment list - Runs'!D135</f>
        <v>24</v>
      </c>
      <c r="E136" s="245" t="str">
        <f>'Experiment list - Runs'!E135</f>
        <v>Add'l 30 year initialized hindcasts &amp; predictions</v>
      </c>
      <c r="F136" s="245" t="str">
        <f>'Experiment list - Runs'!F135</f>
        <v>decadal-XXXX</v>
      </c>
      <c r="G136" s="244" t="str">
        <f>'Experiment list - Runs'!H135</f>
        <v>CVWG/Tribbia</v>
      </c>
      <c r="H136" s="244" t="str">
        <f>'Experiment list - Runs'!I135</f>
        <v>0.5x1CN</v>
      </c>
      <c r="I136" s="244" t="str">
        <f>'Experiment list - Runs'!J135</f>
        <v>ORNL</v>
      </c>
      <c r="J136" s="244">
        <f>'Experiment list - Runs'!K135</f>
        <v>2005</v>
      </c>
      <c r="K136" s="244">
        <f>'Experiment list - Runs'!L135</f>
        <v>2035</v>
      </c>
      <c r="L136" s="244" t="str">
        <f>'Experiment list - Runs'!M135</f>
        <v>0.5</v>
      </c>
      <c r="M136" s="244">
        <f>'Experiment list - Runs'!N135</f>
        <v>1</v>
      </c>
      <c r="N136" s="246">
        <f>'Experiment list - Runs'!O135</f>
        <v>30</v>
      </c>
      <c r="O136" s="247">
        <f>'Experiment list - Runs'!P135</f>
        <v>134</v>
      </c>
      <c r="P136" s="248">
        <f t="shared" si="17"/>
        <v>30</v>
      </c>
      <c r="Q136" s="248">
        <v>0</v>
      </c>
      <c r="R136" s="248">
        <v>0</v>
      </c>
      <c r="S136" s="248">
        <v>0</v>
      </c>
      <c r="T136" s="248">
        <f t="shared" si="18"/>
        <v>30</v>
      </c>
      <c r="U136" s="248">
        <v>0</v>
      </c>
      <c r="V136" s="248">
        <v>0</v>
      </c>
      <c r="W136" s="248">
        <v>0</v>
      </c>
      <c r="X136" s="248">
        <v>0</v>
      </c>
      <c r="Y136" s="248">
        <v>0</v>
      </c>
      <c r="Z136" s="248">
        <v>0</v>
      </c>
      <c r="AA136" s="248">
        <v>0</v>
      </c>
      <c r="AB136" s="248">
        <v>0</v>
      </c>
      <c r="AC136" s="248">
        <v>0</v>
      </c>
      <c r="AD136" s="248">
        <v>0</v>
      </c>
      <c r="AE136" s="248">
        <f>(SUMIFS('CMIP5 AL fields'!$N:$N,'CMIP5 AL fields'!$D:$D,AE$1,'CMIP5 AL fields'!$A:$A,AE$2)*$P136)/1000</f>
        <v>119.4393614400002</v>
      </c>
      <c r="AF136" s="248">
        <f>(SUMIFS('CMIP5 AL fields'!$N:$N,'CMIP5 AL fields'!$D:$D,AF$1,'CMIP5 AL fields'!$A:$A,AF$2)*$P136)/1000</f>
        <v>0.31850496000000006</v>
      </c>
      <c r="AG136" s="248">
        <f>(SUMIFS('CMIP5 AL fields'!$N:$N,'CMIP5 AL fields'!$D:$D,AG$1,'CMIP5 AL fields'!$A:$A,AG$2)*$P136)/1000</f>
        <v>10.829168639999992</v>
      </c>
      <c r="AH136" s="248">
        <f>(SUMIFS('CMIP5 AL fields'!$N:$N,'CMIP5 AL fields'!$D:$D,AH$1,'CMIP5 AL fields'!$A:$A,AH$2)*$P136)/1000</f>
        <v>7.9626239999999964</v>
      </c>
      <c r="AI136" s="248">
        <f>(SUMIFS('CMIP5 AL fields'!$N:$N,'CMIP5 AL fields'!$D:$D,AI$1,'CMIP5 AL fields'!$A:$A,AI$2)*$P136)/1000</f>
        <v>3.1850496000000001</v>
      </c>
      <c r="AJ136" s="248">
        <f>(SUMIFS('CMIP5 AL fields'!$N:$N,'CMIP5 AL fields'!$D:$D,AJ$1,'CMIP5 AL fields'!$A:$A,AJ$2)*$P136)/1000</f>
        <v>1.2740198400000002</v>
      </c>
      <c r="AK136" s="248">
        <f>(SUMIFS('CMIP5 AL fields'!$N:$N,'CMIP5 AL fields'!$D:$D,AK$1,'CMIP5 AL fields'!$A:$A,AK$2)*$P136)/1000</f>
        <v>2.2295347200000002</v>
      </c>
      <c r="AL136" s="248">
        <f>(SUMIFS('CMIP5 AL fields'!$N:$N,'CMIP5 AL fields'!$D:$D,AL$1,'CMIP5 AL fields'!$A:$A,AL$2)*$P136)/1000</f>
        <v>0</v>
      </c>
      <c r="AM136" s="248">
        <f>(SUMIFS('CMIP5 AL fields'!$N:$N,'CMIP5 AL fields'!$D:$D,AM$1,'CMIP5 AL fields'!$A:$A,AM$2)*$P136)/1000</f>
        <v>0</v>
      </c>
      <c r="AN136" s="248">
        <f>((SUMIFS('CMIP5 AL fields'!$N:$N,'CMIP5 AL fields'!$D:$D,AN$1&amp;"2d",'CMIP5 AL fields'!$A:$A,AN$2)*$R136)/1000)+((SUMIFS('CMIP5 AL fields'!$N:$N,'CMIP5 AL fields'!$D:$D,AN$1&amp;"3d",'CMIP5 AL fields'!$A:$A,AN$2)*$S136)/1000)</f>
        <v>0</v>
      </c>
      <c r="AO136" s="248">
        <f>((SUMIFS('CMIP5 AL fields'!$N:$N,'CMIP5 AL fields'!$D:$D,AO$1&amp;"2d",'CMIP5 AL fields'!$A:$A,AO$2)*$R136)/1000)+((SUMIFS('CMIP5 AL fields'!$N:$N,'CMIP5 AL fields'!$D:$D,AO$1&amp;"3d",'CMIP5 AL fields'!$A:$A,AO$2)*$S136)/1000)</f>
        <v>0</v>
      </c>
      <c r="AP136" s="248">
        <f>((SUMIFS('CMIP5 AL fields'!$N:$N,'CMIP5 AL fields'!$D:$D,AP$1&amp;"2d",'CMIP5 AL fields'!$A:$A,AP$2)*$R136)/1000)+((SUMIFS('CMIP5 AL fields'!$N:$N,'CMIP5 AL fields'!$D:$D,AP$1&amp;"3d",'CMIP5 AL fields'!$A:$A,AP$2)*$S136)/1000)</f>
        <v>0</v>
      </c>
      <c r="AQ136" s="248">
        <f>((SUMIFS('CMIP5 AL fields'!$N:$N,'CMIP5 AL fields'!$D:$D,AQ$1&amp;"_ALLt",'CMIP5 AL fields'!$A:$A,AQ$2)*$T136)/1000)+((SUMIFS('CMIP5 AL fields'!$N:$N,'CMIP5 AL fields'!$D:$D,AQ$1&amp;"_subt",'CMIP5 AL fields'!$A:$A,AQ$2)*$U136)/1000)</f>
        <v>67.815014399999995</v>
      </c>
      <c r="AR136" s="248">
        <f>((SUMIFS('CMIP5 AL fields'!$N:$N,'CMIP5 AL fields'!$D:$D,AR$1&amp;"2d",'CMIP5 AL fields'!$A:$A,AR$2)*$AA136)/1000)+((SUMIFS('CMIP5 AL fields'!$N:$N,'CMIP5 AL fields'!$D:$D,AR$1&amp;"3d",'CMIP5 AL fields'!$A:$A,AR$2)*$AB136)/1000)</f>
        <v>0</v>
      </c>
      <c r="AS136" s="248">
        <f>(SUMIFS('CMIP5 AL fields'!$N:$N,'CMIP5 AL fields'!$D:$D,AS$1,'CMIP5 AL fields'!$A:$A,AS$2)*$V136)/1000</f>
        <v>0</v>
      </c>
      <c r="AT136" s="248">
        <f>(SUMIFS('CMIP5 AL fields'!$N:$N,'CMIP5 AL fields'!$D:$D,AT$1,'CMIP5 AL fields'!$A:$A,AT$2)*$W136)/1000</f>
        <v>0</v>
      </c>
      <c r="AU136" s="248">
        <f>(SUMIFS('CMIP5 AL fields'!$N:$N,'CMIP5 AL fields'!$D:$D,AU$1,'CMIP5 AL fields'!$A:$A,AU$2)*$X136)/1000</f>
        <v>0</v>
      </c>
      <c r="AV136" s="248">
        <f>(SUMIFS('CMIP5 AL fields'!$N:$N,'CMIP5 AL fields'!$D:$D,AV$1,'CMIP5 AL fields'!$A:$A,AV$2)*AC136)/1000</f>
        <v>0</v>
      </c>
      <c r="AW136" s="248">
        <f>(SUMIFS('CMIP5 AL fields'!$N:$N,'CMIP5 AL fields'!$D:$D,AW$1,'CMIP5 AL fields'!$A:$A,AW$2)*AD136)/1000</f>
        <v>0</v>
      </c>
      <c r="AX136" s="248">
        <f>(SUMIFS('CMIP5 AL fields'!$N:$N,'CMIP5 AL fields'!$D:$D,AX$1,'CMIP5 AL fields'!$A:$A,AX$2)*AD136)/1000</f>
        <v>0</v>
      </c>
      <c r="AY136" s="248">
        <v>0</v>
      </c>
      <c r="AZ136" s="248">
        <f>(SUMIFS('CMIP5 OI fields'!$M:$M,'CMIP5 OI fields'!$D:$D,AZ$1,'CMIP5 OI fields'!$A:$A,AZ$2)*$P136)/1000</f>
        <v>97.851810240000006</v>
      </c>
      <c r="BA136" s="248">
        <f>(SUMIFS('CMIP5 OI fields'!$M:$M,'CMIP5 OI fields'!$D:$D,BA$1,'CMIP5 OI fields'!$A:$A,BA$2)*$P136)/1000</f>
        <v>68.304405599999996</v>
      </c>
      <c r="BB136" s="248">
        <f>(SUMIFS('CMIP5 OI fields'!$M:$M,'CMIP5 OI fields'!$D:$D,BB$1,'CMIP5 OI fields'!$A:$A,BB$2)*$P136)/1000</f>
        <v>38.65743359999999</v>
      </c>
      <c r="BC136" s="248">
        <f>(SUMIFS('CMIP5 OI fields'!$M:$M,'CMIP5 OI fields'!$D:$D,BC$1,'CMIP5 OI fields'!$A:$A,BC$2)*$P136)/1000</f>
        <v>3.8928384</v>
      </c>
      <c r="BD136" s="248">
        <f>(SUMIFS('CMIP5 OI fields'!$M:$M,'CMIP5 OI fields'!$D:$D,BD$1,'CMIP5 OI fields'!$A:$A,BD$2)*$P136)/1000</f>
        <v>3.1850496000000001</v>
      </c>
      <c r="BE136" s="248">
        <f>(SUMIFS('CMIP5 OI fields'!$M:$M,'CMIP5 OI fields'!$D:$D,BE$1,'CMIP5 OI fields'!$A:$A,BE$2)*$P136)/1000</f>
        <v>0.3538944</v>
      </c>
      <c r="BF136" s="248">
        <f>(SUMIFS('CMIP5 OI fields'!$M:$M,'CMIP5 OI fields'!$D:$D,BF$1,'CMIP5 OI fields'!$A:$A,BF$2)*$P136)/1000</f>
        <v>7.9626239999999999</v>
      </c>
      <c r="BG136" s="248">
        <f>(SUMIFS('CMIP5 OI fields'!$M:$M,'CMIP5 OI fields'!$D:$D,BG$1,'CMIP5 OI fields'!$A:$A,BG$2)*$P136)/1000</f>
        <v>6.1931519999999995</v>
      </c>
      <c r="BH136" s="248">
        <f>(SUMIFS('CMIP5 OI fields'!$M:$M,'CMIP5 OI fields'!$D:$D,BH$1,'CMIP5 OI fields'!$A:$A,BH$2)*$P136)/1000</f>
        <v>36.274176000000004</v>
      </c>
      <c r="BI136" s="248">
        <f>(SUMIFS('CMIP5 OI fields'!$M:$M,'CMIP5 OI fields'!$D:$D,BI$1,'CMIP5 OI fields'!$A:$A,BI$2)*$Q136)/1000</f>
        <v>0</v>
      </c>
      <c r="BJ136" s="246">
        <f t="shared" si="14"/>
        <v>310.97586672000023</v>
      </c>
      <c r="BK136" s="246">
        <f t="shared" si="14"/>
        <v>87.23775599999999</v>
      </c>
      <c r="BL136" s="246">
        <f t="shared" si="14"/>
        <v>77.515038720000007</v>
      </c>
      <c r="BM136" s="246">
        <f t="shared" si="15"/>
        <v>398.21362272000022</v>
      </c>
      <c r="BN136" s="246">
        <f t="shared" si="16"/>
        <v>475.72866144000022</v>
      </c>
    </row>
    <row r="137" spans="1:66">
      <c r="A137" s="244" t="str">
        <f>'Experiment list - Runs'!A136</f>
        <v>DP</v>
      </c>
      <c r="B137" s="244" t="str">
        <f>'Experiment list - Runs'!B136</f>
        <v>tier1</v>
      </c>
      <c r="C137" s="244" t="str">
        <f>'Experiment list - Runs'!C136</f>
        <v>1.2-E</v>
      </c>
      <c r="D137" s="244">
        <f>'Experiment list - Runs'!D136</f>
        <v>25</v>
      </c>
      <c r="E137" s="245" t="str">
        <f>'Experiment list - Runs'!E136</f>
        <v>Add'l 30 year initialized hindcasts &amp; predictions</v>
      </c>
      <c r="F137" s="245" t="str">
        <f>'Experiment list - Runs'!F136</f>
        <v>decadal-XXXX</v>
      </c>
      <c r="G137" s="244" t="str">
        <f>'Experiment list - Runs'!H136</f>
        <v>CVWG/Tribbia</v>
      </c>
      <c r="H137" s="244" t="str">
        <f>'Experiment list - Runs'!I136</f>
        <v>0.5x1CN</v>
      </c>
      <c r="I137" s="244" t="str">
        <f>'Experiment list - Runs'!J136</f>
        <v>ORNL</v>
      </c>
      <c r="J137" s="244">
        <f>'Experiment list - Runs'!K136</f>
        <v>2005</v>
      </c>
      <c r="K137" s="244">
        <f>'Experiment list - Runs'!L136</f>
        <v>2035</v>
      </c>
      <c r="L137" s="244" t="str">
        <f>'Experiment list - Runs'!M136</f>
        <v>0.5</v>
      </c>
      <c r="M137" s="244">
        <f>'Experiment list - Runs'!N136</f>
        <v>1</v>
      </c>
      <c r="N137" s="246">
        <f>'Experiment list - Runs'!O136</f>
        <v>30</v>
      </c>
      <c r="O137" s="247">
        <f>'Experiment list - Runs'!P136</f>
        <v>135</v>
      </c>
      <c r="P137" s="248">
        <f t="shared" si="17"/>
        <v>30</v>
      </c>
      <c r="Q137" s="248">
        <v>0</v>
      </c>
      <c r="R137" s="248">
        <v>0</v>
      </c>
      <c r="S137" s="248">
        <v>0</v>
      </c>
      <c r="T137" s="248">
        <f t="shared" si="18"/>
        <v>30</v>
      </c>
      <c r="U137" s="248">
        <v>0</v>
      </c>
      <c r="V137" s="248">
        <v>0</v>
      </c>
      <c r="W137" s="248">
        <v>0</v>
      </c>
      <c r="X137" s="248">
        <v>0</v>
      </c>
      <c r="Y137" s="248">
        <v>0</v>
      </c>
      <c r="Z137" s="248">
        <v>0</v>
      </c>
      <c r="AA137" s="248">
        <v>0</v>
      </c>
      <c r="AB137" s="248">
        <v>0</v>
      </c>
      <c r="AC137" s="248">
        <v>0</v>
      </c>
      <c r="AD137" s="248">
        <v>0</v>
      </c>
      <c r="AE137" s="248">
        <f>(SUMIFS('CMIP5 AL fields'!$N:$N,'CMIP5 AL fields'!$D:$D,AE$1,'CMIP5 AL fields'!$A:$A,AE$2)*$P137)/1000</f>
        <v>119.4393614400002</v>
      </c>
      <c r="AF137" s="248">
        <f>(SUMIFS('CMIP5 AL fields'!$N:$N,'CMIP5 AL fields'!$D:$D,AF$1,'CMIP5 AL fields'!$A:$A,AF$2)*$P137)/1000</f>
        <v>0.31850496000000006</v>
      </c>
      <c r="AG137" s="248">
        <f>(SUMIFS('CMIP5 AL fields'!$N:$N,'CMIP5 AL fields'!$D:$D,AG$1,'CMIP5 AL fields'!$A:$A,AG$2)*$P137)/1000</f>
        <v>10.829168639999992</v>
      </c>
      <c r="AH137" s="248">
        <f>(SUMIFS('CMIP5 AL fields'!$N:$N,'CMIP5 AL fields'!$D:$D,AH$1,'CMIP5 AL fields'!$A:$A,AH$2)*$P137)/1000</f>
        <v>7.9626239999999964</v>
      </c>
      <c r="AI137" s="248">
        <f>(SUMIFS('CMIP5 AL fields'!$N:$N,'CMIP5 AL fields'!$D:$D,AI$1,'CMIP5 AL fields'!$A:$A,AI$2)*$P137)/1000</f>
        <v>3.1850496000000001</v>
      </c>
      <c r="AJ137" s="248">
        <f>(SUMIFS('CMIP5 AL fields'!$N:$N,'CMIP5 AL fields'!$D:$D,AJ$1,'CMIP5 AL fields'!$A:$A,AJ$2)*$P137)/1000</f>
        <v>1.2740198400000002</v>
      </c>
      <c r="AK137" s="248">
        <f>(SUMIFS('CMIP5 AL fields'!$N:$N,'CMIP5 AL fields'!$D:$D,AK$1,'CMIP5 AL fields'!$A:$A,AK$2)*$P137)/1000</f>
        <v>2.2295347200000002</v>
      </c>
      <c r="AL137" s="248">
        <f>(SUMIFS('CMIP5 AL fields'!$N:$N,'CMIP5 AL fields'!$D:$D,AL$1,'CMIP5 AL fields'!$A:$A,AL$2)*$P137)/1000</f>
        <v>0</v>
      </c>
      <c r="AM137" s="248">
        <f>(SUMIFS('CMIP5 AL fields'!$N:$N,'CMIP5 AL fields'!$D:$D,AM$1,'CMIP5 AL fields'!$A:$A,AM$2)*$P137)/1000</f>
        <v>0</v>
      </c>
      <c r="AN137" s="248">
        <f>((SUMIFS('CMIP5 AL fields'!$N:$N,'CMIP5 AL fields'!$D:$D,AN$1&amp;"2d",'CMIP5 AL fields'!$A:$A,AN$2)*$R137)/1000)+((SUMIFS('CMIP5 AL fields'!$N:$N,'CMIP5 AL fields'!$D:$D,AN$1&amp;"3d",'CMIP5 AL fields'!$A:$A,AN$2)*$S137)/1000)</f>
        <v>0</v>
      </c>
      <c r="AO137" s="248">
        <f>((SUMIFS('CMIP5 AL fields'!$N:$N,'CMIP5 AL fields'!$D:$D,AO$1&amp;"2d",'CMIP5 AL fields'!$A:$A,AO$2)*$R137)/1000)+((SUMIFS('CMIP5 AL fields'!$N:$N,'CMIP5 AL fields'!$D:$D,AO$1&amp;"3d",'CMIP5 AL fields'!$A:$A,AO$2)*$S137)/1000)</f>
        <v>0</v>
      </c>
      <c r="AP137" s="248">
        <f>((SUMIFS('CMIP5 AL fields'!$N:$N,'CMIP5 AL fields'!$D:$D,AP$1&amp;"2d",'CMIP5 AL fields'!$A:$A,AP$2)*$R137)/1000)+((SUMIFS('CMIP5 AL fields'!$N:$N,'CMIP5 AL fields'!$D:$D,AP$1&amp;"3d",'CMIP5 AL fields'!$A:$A,AP$2)*$S137)/1000)</f>
        <v>0</v>
      </c>
      <c r="AQ137" s="248">
        <f>((SUMIFS('CMIP5 AL fields'!$N:$N,'CMIP5 AL fields'!$D:$D,AQ$1&amp;"_ALLt",'CMIP5 AL fields'!$A:$A,AQ$2)*$T137)/1000)+((SUMIFS('CMIP5 AL fields'!$N:$N,'CMIP5 AL fields'!$D:$D,AQ$1&amp;"_subt",'CMIP5 AL fields'!$A:$A,AQ$2)*$U137)/1000)</f>
        <v>67.815014399999995</v>
      </c>
      <c r="AR137" s="248">
        <f>((SUMIFS('CMIP5 AL fields'!$N:$N,'CMIP5 AL fields'!$D:$D,AR$1&amp;"2d",'CMIP5 AL fields'!$A:$A,AR$2)*$AA137)/1000)+((SUMIFS('CMIP5 AL fields'!$N:$N,'CMIP5 AL fields'!$D:$D,AR$1&amp;"3d",'CMIP5 AL fields'!$A:$A,AR$2)*$AB137)/1000)</f>
        <v>0</v>
      </c>
      <c r="AS137" s="248">
        <f>(SUMIFS('CMIP5 AL fields'!$N:$N,'CMIP5 AL fields'!$D:$D,AS$1,'CMIP5 AL fields'!$A:$A,AS$2)*$V137)/1000</f>
        <v>0</v>
      </c>
      <c r="AT137" s="248">
        <f>(SUMIFS('CMIP5 AL fields'!$N:$N,'CMIP5 AL fields'!$D:$D,AT$1,'CMIP5 AL fields'!$A:$A,AT$2)*$W137)/1000</f>
        <v>0</v>
      </c>
      <c r="AU137" s="248">
        <f>(SUMIFS('CMIP5 AL fields'!$N:$N,'CMIP5 AL fields'!$D:$D,AU$1,'CMIP5 AL fields'!$A:$A,AU$2)*$X137)/1000</f>
        <v>0</v>
      </c>
      <c r="AV137" s="248">
        <f>(SUMIFS('CMIP5 AL fields'!$N:$N,'CMIP5 AL fields'!$D:$D,AV$1,'CMIP5 AL fields'!$A:$A,AV$2)*AC137)/1000</f>
        <v>0</v>
      </c>
      <c r="AW137" s="248">
        <f>(SUMIFS('CMIP5 AL fields'!$N:$N,'CMIP5 AL fields'!$D:$D,AW$1,'CMIP5 AL fields'!$A:$A,AW$2)*AD137)/1000</f>
        <v>0</v>
      </c>
      <c r="AX137" s="248">
        <f>(SUMIFS('CMIP5 AL fields'!$N:$N,'CMIP5 AL fields'!$D:$D,AX$1,'CMIP5 AL fields'!$A:$A,AX$2)*AD137)/1000</f>
        <v>0</v>
      </c>
      <c r="AY137" s="248">
        <v>0</v>
      </c>
      <c r="AZ137" s="248">
        <f>(SUMIFS('CMIP5 OI fields'!$M:$M,'CMIP5 OI fields'!$D:$D,AZ$1,'CMIP5 OI fields'!$A:$A,AZ$2)*$P137)/1000</f>
        <v>97.851810240000006</v>
      </c>
      <c r="BA137" s="248">
        <f>(SUMIFS('CMIP5 OI fields'!$M:$M,'CMIP5 OI fields'!$D:$D,BA$1,'CMIP5 OI fields'!$A:$A,BA$2)*$P137)/1000</f>
        <v>68.304405599999996</v>
      </c>
      <c r="BB137" s="248">
        <f>(SUMIFS('CMIP5 OI fields'!$M:$M,'CMIP5 OI fields'!$D:$D,BB$1,'CMIP5 OI fields'!$A:$A,BB$2)*$P137)/1000</f>
        <v>38.65743359999999</v>
      </c>
      <c r="BC137" s="248">
        <f>(SUMIFS('CMIP5 OI fields'!$M:$M,'CMIP5 OI fields'!$D:$D,BC$1,'CMIP5 OI fields'!$A:$A,BC$2)*$P137)/1000</f>
        <v>3.8928384</v>
      </c>
      <c r="BD137" s="248">
        <f>(SUMIFS('CMIP5 OI fields'!$M:$M,'CMIP5 OI fields'!$D:$D,BD$1,'CMIP5 OI fields'!$A:$A,BD$2)*$P137)/1000</f>
        <v>3.1850496000000001</v>
      </c>
      <c r="BE137" s="248">
        <f>(SUMIFS('CMIP5 OI fields'!$M:$M,'CMIP5 OI fields'!$D:$D,BE$1,'CMIP5 OI fields'!$A:$A,BE$2)*$P137)/1000</f>
        <v>0.3538944</v>
      </c>
      <c r="BF137" s="248">
        <f>(SUMIFS('CMIP5 OI fields'!$M:$M,'CMIP5 OI fields'!$D:$D,BF$1,'CMIP5 OI fields'!$A:$A,BF$2)*$P137)/1000</f>
        <v>7.9626239999999999</v>
      </c>
      <c r="BG137" s="248">
        <f>(SUMIFS('CMIP5 OI fields'!$M:$M,'CMIP5 OI fields'!$D:$D,BG$1,'CMIP5 OI fields'!$A:$A,BG$2)*$P137)/1000</f>
        <v>6.1931519999999995</v>
      </c>
      <c r="BH137" s="248">
        <f>(SUMIFS('CMIP5 OI fields'!$M:$M,'CMIP5 OI fields'!$D:$D,BH$1,'CMIP5 OI fields'!$A:$A,BH$2)*$P137)/1000</f>
        <v>36.274176000000004</v>
      </c>
      <c r="BI137" s="248">
        <f>(SUMIFS('CMIP5 OI fields'!$M:$M,'CMIP5 OI fields'!$D:$D,BI$1,'CMIP5 OI fields'!$A:$A,BI$2)*$Q137)/1000</f>
        <v>0</v>
      </c>
      <c r="BJ137" s="246">
        <f t="shared" si="14"/>
        <v>310.97586672000023</v>
      </c>
      <c r="BK137" s="246">
        <f t="shared" si="14"/>
        <v>87.23775599999999</v>
      </c>
      <c r="BL137" s="246">
        <f t="shared" si="14"/>
        <v>77.515038720000007</v>
      </c>
      <c r="BM137" s="246">
        <f t="shared" si="15"/>
        <v>398.21362272000022</v>
      </c>
      <c r="BN137" s="246">
        <f t="shared" si="16"/>
        <v>475.72866144000022</v>
      </c>
    </row>
    <row r="138" spans="1:66">
      <c r="A138" s="244" t="str">
        <f>'Experiment list - Runs'!A137</f>
        <v>DP</v>
      </c>
      <c r="B138" s="244" t="str">
        <f>'Experiment list - Runs'!B137</f>
        <v>tier1</v>
      </c>
      <c r="C138" s="244" t="str">
        <f>'Experiment list - Runs'!C137</f>
        <v>1.2-E</v>
      </c>
      <c r="D138" s="244">
        <f>'Experiment list - Runs'!D137</f>
        <v>26</v>
      </c>
      <c r="E138" s="245" t="str">
        <f>'Experiment list - Runs'!E137</f>
        <v>Add'l 30 year initialized hindcasts &amp; predictions</v>
      </c>
      <c r="F138" s="245" t="str">
        <f>'Experiment list - Runs'!F137</f>
        <v>decadal-XXXX</v>
      </c>
      <c r="G138" s="244" t="str">
        <f>'Experiment list - Runs'!H137</f>
        <v>CVWG/Tribbia</v>
      </c>
      <c r="H138" s="244" t="str">
        <f>'Experiment list - Runs'!I137</f>
        <v>0.5x1CN</v>
      </c>
      <c r="I138" s="244" t="str">
        <f>'Experiment list - Runs'!J137</f>
        <v>ORNL</v>
      </c>
      <c r="J138" s="244">
        <f>'Experiment list - Runs'!K137</f>
        <v>2005</v>
      </c>
      <c r="K138" s="244">
        <f>'Experiment list - Runs'!L137</f>
        <v>2035</v>
      </c>
      <c r="L138" s="244" t="str">
        <f>'Experiment list - Runs'!M137</f>
        <v>0.5</v>
      </c>
      <c r="M138" s="244">
        <f>'Experiment list - Runs'!N137</f>
        <v>1</v>
      </c>
      <c r="N138" s="246">
        <f>'Experiment list - Runs'!O137</f>
        <v>30</v>
      </c>
      <c r="O138" s="247">
        <f>'Experiment list - Runs'!P137</f>
        <v>136</v>
      </c>
      <c r="P138" s="248">
        <f t="shared" si="17"/>
        <v>30</v>
      </c>
      <c r="Q138" s="248">
        <v>0</v>
      </c>
      <c r="R138" s="248">
        <v>0</v>
      </c>
      <c r="S138" s="248">
        <v>0</v>
      </c>
      <c r="T138" s="248">
        <f t="shared" si="18"/>
        <v>30</v>
      </c>
      <c r="U138" s="248">
        <v>0</v>
      </c>
      <c r="V138" s="248">
        <v>0</v>
      </c>
      <c r="W138" s="248">
        <v>0</v>
      </c>
      <c r="X138" s="248">
        <v>0</v>
      </c>
      <c r="Y138" s="248">
        <v>0</v>
      </c>
      <c r="Z138" s="248">
        <v>0</v>
      </c>
      <c r="AA138" s="248">
        <v>0</v>
      </c>
      <c r="AB138" s="248">
        <v>0</v>
      </c>
      <c r="AC138" s="248">
        <v>0</v>
      </c>
      <c r="AD138" s="248">
        <v>0</v>
      </c>
      <c r="AE138" s="248">
        <f>(SUMIFS('CMIP5 AL fields'!$N:$N,'CMIP5 AL fields'!$D:$D,AE$1,'CMIP5 AL fields'!$A:$A,AE$2)*$P138)/1000</f>
        <v>119.4393614400002</v>
      </c>
      <c r="AF138" s="248">
        <f>(SUMIFS('CMIP5 AL fields'!$N:$N,'CMIP5 AL fields'!$D:$D,AF$1,'CMIP5 AL fields'!$A:$A,AF$2)*$P138)/1000</f>
        <v>0.31850496000000006</v>
      </c>
      <c r="AG138" s="248">
        <f>(SUMIFS('CMIP5 AL fields'!$N:$N,'CMIP5 AL fields'!$D:$D,AG$1,'CMIP5 AL fields'!$A:$A,AG$2)*$P138)/1000</f>
        <v>10.829168639999992</v>
      </c>
      <c r="AH138" s="248">
        <f>(SUMIFS('CMIP5 AL fields'!$N:$N,'CMIP5 AL fields'!$D:$D,AH$1,'CMIP5 AL fields'!$A:$A,AH$2)*$P138)/1000</f>
        <v>7.9626239999999964</v>
      </c>
      <c r="AI138" s="248">
        <f>(SUMIFS('CMIP5 AL fields'!$N:$N,'CMIP5 AL fields'!$D:$D,AI$1,'CMIP5 AL fields'!$A:$A,AI$2)*$P138)/1000</f>
        <v>3.1850496000000001</v>
      </c>
      <c r="AJ138" s="248">
        <f>(SUMIFS('CMIP5 AL fields'!$N:$N,'CMIP5 AL fields'!$D:$D,AJ$1,'CMIP5 AL fields'!$A:$A,AJ$2)*$P138)/1000</f>
        <v>1.2740198400000002</v>
      </c>
      <c r="AK138" s="248">
        <f>(SUMIFS('CMIP5 AL fields'!$N:$N,'CMIP5 AL fields'!$D:$D,AK$1,'CMIP5 AL fields'!$A:$A,AK$2)*$P138)/1000</f>
        <v>2.2295347200000002</v>
      </c>
      <c r="AL138" s="248">
        <f>(SUMIFS('CMIP5 AL fields'!$N:$N,'CMIP5 AL fields'!$D:$D,AL$1,'CMIP5 AL fields'!$A:$A,AL$2)*$P138)/1000</f>
        <v>0</v>
      </c>
      <c r="AM138" s="248">
        <f>(SUMIFS('CMIP5 AL fields'!$N:$N,'CMIP5 AL fields'!$D:$D,AM$1,'CMIP5 AL fields'!$A:$A,AM$2)*$P138)/1000</f>
        <v>0</v>
      </c>
      <c r="AN138" s="248">
        <f>((SUMIFS('CMIP5 AL fields'!$N:$N,'CMIP5 AL fields'!$D:$D,AN$1&amp;"2d",'CMIP5 AL fields'!$A:$A,AN$2)*$R138)/1000)+((SUMIFS('CMIP5 AL fields'!$N:$N,'CMIP5 AL fields'!$D:$D,AN$1&amp;"3d",'CMIP5 AL fields'!$A:$A,AN$2)*$S138)/1000)</f>
        <v>0</v>
      </c>
      <c r="AO138" s="248">
        <f>((SUMIFS('CMIP5 AL fields'!$N:$N,'CMIP5 AL fields'!$D:$D,AO$1&amp;"2d",'CMIP5 AL fields'!$A:$A,AO$2)*$R138)/1000)+((SUMIFS('CMIP5 AL fields'!$N:$N,'CMIP5 AL fields'!$D:$D,AO$1&amp;"3d",'CMIP5 AL fields'!$A:$A,AO$2)*$S138)/1000)</f>
        <v>0</v>
      </c>
      <c r="AP138" s="248">
        <f>((SUMIFS('CMIP5 AL fields'!$N:$N,'CMIP5 AL fields'!$D:$D,AP$1&amp;"2d",'CMIP5 AL fields'!$A:$A,AP$2)*$R138)/1000)+((SUMIFS('CMIP5 AL fields'!$N:$N,'CMIP5 AL fields'!$D:$D,AP$1&amp;"3d",'CMIP5 AL fields'!$A:$A,AP$2)*$S138)/1000)</f>
        <v>0</v>
      </c>
      <c r="AQ138" s="248">
        <f>((SUMIFS('CMIP5 AL fields'!$N:$N,'CMIP5 AL fields'!$D:$D,AQ$1&amp;"_ALLt",'CMIP5 AL fields'!$A:$A,AQ$2)*$T138)/1000)+((SUMIFS('CMIP5 AL fields'!$N:$N,'CMIP5 AL fields'!$D:$D,AQ$1&amp;"_subt",'CMIP5 AL fields'!$A:$A,AQ$2)*$U138)/1000)</f>
        <v>67.815014399999995</v>
      </c>
      <c r="AR138" s="248">
        <f>((SUMIFS('CMIP5 AL fields'!$N:$N,'CMIP5 AL fields'!$D:$D,AR$1&amp;"2d",'CMIP5 AL fields'!$A:$A,AR$2)*$AA138)/1000)+((SUMIFS('CMIP5 AL fields'!$N:$N,'CMIP5 AL fields'!$D:$D,AR$1&amp;"3d",'CMIP5 AL fields'!$A:$A,AR$2)*$AB138)/1000)</f>
        <v>0</v>
      </c>
      <c r="AS138" s="248">
        <f>(SUMIFS('CMIP5 AL fields'!$N:$N,'CMIP5 AL fields'!$D:$D,AS$1,'CMIP5 AL fields'!$A:$A,AS$2)*$V138)/1000</f>
        <v>0</v>
      </c>
      <c r="AT138" s="248">
        <f>(SUMIFS('CMIP5 AL fields'!$N:$N,'CMIP5 AL fields'!$D:$D,AT$1,'CMIP5 AL fields'!$A:$A,AT$2)*$W138)/1000</f>
        <v>0</v>
      </c>
      <c r="AU138" s="248">
        <f>(SUMIFS('CMIP5 AL fields'!$N:$N,'CMIP5 AL fields'!$D:$D,AU$1,'CMIP5 AL fields'!$A:$A,AU$2)*$X138)/1000</f>
        <v>0</v>
      </c>
      <c r="AV138" s="248">
        <f>(SUMIFS('CMIP5 AL fields'!$N:$N,'CMIP5 AL fields'!$D:$D,AV$1,'CMIP5 AL fields'!$A:$A,AV$2)*AC138)/1000</f>
        <v>0</v>
      </c>
      <c r="AW138" s="248">
        <f>(SUMIFS('CMIP5 AL fields'!$N:$N,'CMIP5 AL fields'!$D:$D,AW$1,'CMIP5 AL fields'!$A:$A,AW$2)*AD138)/1000</f>
        <v>0</v>
      </c>
      <c r="AX138" s="248">
        <f>(SUMIFS('CMIP5 AL fields'!$N:$N,'CMIP5 AL fields'!$D:$D,AX$1,'CMIP5 AL fields'!$A:$A,AX$2)*AD138)/1000</f>
        <v>0</v>
      </c>
      <c r="AY138" s="248">
        <v>0</v>
      </c>
      <c r="AZ138" s="248">
        <f>(SUMIFS('CMIP5 OI fields'!$M:$M,'CMIP5 OI fields'!$D:$D,AZ$1,'CMIP5 OI fields'!$A:$A,AZ$2)*$P138)/1000</f>
        <v>97.851810240000006</v>
      </c>
      <c r="BA138" s="248">
        <f>(SUMIFS('CMIP5 OI fields'!$M:$M,'CMIP5 OI fields'!$D:$D,BA$1,'CMIP5 OI fields'!$A:$A,BA$2)*$P138)/1000</f>
        <v>68.304405599999996</v>
      </c>
      <c r="BB138" s="248">
        <f>(SUMIFS('CMIP5 OI fields'!$M:$M,'CMIP5 OI fields'!$D:$D,BB$1,'CMIP5 OI fields'!$A:$A,BB$2)*$P138)/1000</f>
        <v>38.65743359999999</v>
      </c>
      <c r="BC138" s="248">
        <f>(SUMIFS('CMIP5 OI fields'!$M:$M,'CMIP5 OI fields'!$D:$D,BC$1,'CMIP5 OI fields'!$A:$A,BC$2)*$P138)/1000</f>
        <v>3.8928384</v>
      </c>
      <c r="BD138" s="248">
        <f>(SUMIFS('CMIP5 OI fields'!$M:$M,'CMIP5 OI fields'!$D:$D,BD$1,'CMIP5 OI fields'!$A:$A,BD$2)*$P138)/1000</f>
        <v>3.1850496000000001</v>
      </c>
      <c r="BE138" s="248">
        <f>(SUMIFS('CMIP5 OI fields'!$M:$M,'CMIP5 OI fields'!$D:$D,BE$1,'CMIP5 OI fields'!$A:$A,BE$2)*$P138)/1000</f>
        <v>0.3538944</v>
      </c>
      <c r="BF138" s="248">
        <f>(SUMIFS('CMIP5 OI fields'!$M:$M,'CMIP5 OI fields'!$D:$D,BF$1,'CMIP5 OI fields'!$A:$A,BF$2)*$P138)/1000</f>
        <v>7.9626239999999999</v>
      </c>
      <c r="BG138" s="248">
        <f>(SUMIFS('CMIP5 OI fields'!$M:$M,'CMIP5 OI fields'!$D:$D,BG$1,'CMIP5 OI fields'!$A:$A,BG$2)*$P138)/1000</f>
        <v>6.1931519999999995</v>
      </c>
      <c r="BH138" s="248">
        <f>(SUMIFS('CMIP5 OI fields'!$M:$M,'CMIP5 OI fields'!$D:$D,BH$1,'CMIP5 OI fields'!$A:$A,BH$2)*$P138)/1000</f>
        <v>36.274176000000004</v>
      </c>
      <c r="BI138" s="248">
        <f>(SUMIFS('CMIP5 OI fields'!$M:$M,'CMIP5 OI fields'!$D:$D,BI$1,'CMIP5 OI fields'!$A:$A,BI$2)*$Q138)/1000</f>
        <v>0</v>
      </c>
      <c r="BJ138" s="246">
        <f t="shared" si="14"/>
        <v>310.97586672000023</v>
      </c>
      <c r="BK138" s="246">
        <f t="shared" si="14"/>
        <v>87.23775599999999</v>
      </c>
      <c r="BL138" s="246">
        <f t="shared" si="14"/>
        <v>77.515038720000007</v>
      </c>
      <c r="BM138" s="246">
        <f t="shared" si="15"/>
        <v>398.21362272000022</v>
      </c>
      <c r="BN138" s="246">
        <f t="shared" si="16"/>
        <v>475.72866144000022</v>
      </c>
    </row>
    <row r="139" spans="1:66">
      <c r="A139" s="244" t="str">
        <f>'Experiment list - Runs'!A138</f>
        <v>DP</v>
      </c>
      <c r="B139" s="244" t="str">
        <f>'Experiment list - Runs'!B138</f>
        <v>tier1</v>
      </c>
      <c r="C139" s="244" t="str">
        <f>'Experiment list - Runs'!C138</f>
        <v>1.2-E</v>
      </c>
      <c r="D139" s="244">
        <f>'Experiment list - Runs'!D138</f>
        <v>27</v>
      </c>
      <c r="E139" s="245" t="str">
        <f>'Experiment list - Runs'!E138</f>
        <v>Add'l 30 year initialized hindcasts &amp; predictions</v>
      </c>
      <c r="F139" s="245" t="str">
        <f>'Experiment list - Runs'!F138</f>
        <v>decadal-XXXX</v>
      </c>
      <c r="G139" s="244" t="str">
        <f>'Experiment list - Runs'!H138</f>
        <v>CVWG/Tribbia</v>
      </c>
      <c r="H139" s="244" t="str">
        <f>'Experiment list - Runs'!I138</f>
        <v>0.5x1CN</v>
      </c>
      <c r="I139" s="244" t="str">
        <f>'Experiment list - Runs'!J138</f>
        <v>ORNL</v>
      </c>
      <c r="J139" s="244">
        <f>'Experiment list - Runs'!K138</f>
        <v>2005</v>
      </c>
      <c r="K139" s="244">
        <f>'Experiment list - Runs'!L138</f>
        <v>2035</v>
      </c>
      <c r="L139" s="244" t="str">
        <f>'Experiment list - Runs'!M138</f>
        <v>0.5</v>
      </c>
      <c r="M139" s="244">
        <f>'Experiment list - Runs'!N138</f>
        <v>1</v>
      </c>
      <c r="N139" s="246">
        <f>'Experiment list - Runs'!O138</f>
        <v>30</v>
      </c>
      <c r="O139" s="247">
        <f>'Experiment list - Runs'!P138</f>
        <v>137</v>
      </c>
      <c r="P139" s="248">
        <f t="shared" si="17"/>
        <v>30</v>
      </c>
      <c r="Q139" s="248">
        <v>0</v>
      </c>
      <c r="R139" s="248">
        <v>0</v>
      </c>
      <c r="S139" s="248">
        <v>0</v>
      </c>
      <c r="T139" s="248">
        <f t="shared" si="18"/>
        <v>30</v>
      </c>
      <c r="U139" s="248">
        <v>0</v>
      </c>
      <c r="V139" s="248">
        <v>0</v>
      </c>
      <c r="W139" s="248">
        <v>0</v>
      </c>
      <c r="X139" s="248">
        <v>0</v>
      </c>
      <c r="Y139" s="248">
        <v>0</v>
      </c>
      <c r="Z139" s="248">
        <v>0</v>
      </c>
      <c r="AA139" s="248">
        <v>0</v>
      </c>
      <c r="AB139" s="248">
        <v>0</v>
      </c>
      <c r="AC139" s="248">
        <v>0</v>
      </c>
      <c r="AD139" s="248">
        <v>0</v>
      </c>
      <c r="AE139" s="248">
        <f>(SUMIFS('CMIP5 AL fields'!$N:$N,'CMIP5 AL fields'!$D:$D,AE$1,'CMIP5 AL fields'!$A:$A,AE$2)*$P139)/1000</f>
        <v>119.4393614400002</v>
      </c>
      <c r="AF139" s="248">
        <f>(SUMIFS('CMIP5 AL fields'!$N:$N,'CMIP5 AL fields'!$D:$D,AF$1,'CMIP5 AL fields'!$A:$A,AF$2)*$P139)/1000</f>
        <v>0.31850496000000006</v>
      </c>
      <c r="AG139" s="248">
        <f>(SUMIFS('CMIP5 AL fields'!$N:$N,'CMIP5 AL fields'!$D:$D,AG$1,'CMIP5 AL fields'!$A:$A,AG$2)*$P139)/1000</f>
        <v>10.829168639999992</v>
      </c>
      <c r="AH139" s="248">
        <f>(SUMIFS('CMIP5 AL fields'!$N:$N,'CMIP5 AL fields'!$D:$D,AH$1,'CMIP5 AL fields'!$A:$A,AH$2)*$P139)/1000</f>
        <v>7.9626239999999964</v>
      </c>
      <c r="AI139" s="248">
        <f>(SUMIFS('CMIP5 AL fields'!$N:$N,'CMIP5 AL fields'!$D:$D,AI$1,'CMIP5 AL fields'!$A:$A,AI$2)*$P139)/1000</f>
        <v>3.1850496000000001</v>
      </c>
      <c r="AJ139" s="248">
        <f>(SUMIFS('CMIP5 AL fields'!$N:$N,'CMIP5 AL fields'!$D:$D,AJ$1,'CMIP5 AL fields'!$A:$A,AJ$2)*$P139)/1000</f>
        <v>1.2740198400000002</v>
      </c>
      <c r="AK139" s="248">
        <f>(SUMIFS('CMIP5 AL fields'!$N:$N,'CMIP5 AL fields'!$D:$D,AK$1,'CMIP5 AL fields'!$A:$A,AK$2)*$P139)/1000</f>
        <v>2.2295347200000002</v>
      </c>
      <c r="AL139" s="248">
        <f>(SUMIFS('CMIP5 AL fields'!$N:$N,'CMIP5 AL fields'!$D:$D,AL$1,'CMIP5 AL fields'!$A:$A,AL$2)*$P139)/1000</f>
        <v>0</v>
      </c>
      <c r="AM139" s="248">
        <f>(SUMIFS('CMIP5 AL fields'!$N:$N,'CMIP5 AL fields'!$D:$D,AM$1,'CMIP5 AL fields'!$A:$A,AM$2)*$P139)/1000</f>
        <v>0</v>
      </c>
      <c r="AN139" s="248">
        <f>((SUMIFS('CMIP5 AL fields'!$N:$N,'CMIP5 AL fields'!$D:$D,AN$1&amp;"2d",'CMIP5 AL fields'!$A:$A,AN$2)*$R139)/1000)+((SUMIFS('CMIP5 AL fields'!$N:$N,'CMIP5 AL fields'!$D:$D,AN$1&amp;"3d",'CMIP5 AL fields'!$A:$A,AN$2)*$S139)/1000)</f>
        <v>0</v>
      </c>
      <c r="AO139" s="248">
        <f>((SUMIFS('CMIP5 AL fields'!$N:$N,'CMIP5 AL fields'!$D:$D,AO$1&amp;"2d",'CMIP5 AL fields'!$A:$A,AO$2)*$R139)/1000)+((SUMIFS('CMIP5 AL fields'!$N:$N,'CMIP5 AL fields'!$D:$D,AO$1&amp;"3d",'CMIP5 AL fields'!$A:$A,AO$2)*$S139)/1000)</f>
        <v>0</v>
      </c>
      <c r="AP139" s="248">
        <f>((SUMIFS('CMIP5 AL fields'!$N:$N,'CMIP5 AL fields'!$D:$D,AP$1&amp;"2d",'CMIP5 AL fields'!$A:$A,AP$2)*$R139)/1000)+((SUMIFS('CMIP5 AL fields'!$N:$N,'CMIP5 AL fields'!$D:$D,AP$1&amp;"3d",'CMIP5 AL fields'!$A:$A,AP$2)*$S139)/1000)</f>
        <v>0</v>
      </c>
      <c r="AQ139" s="248">
        <f>((SUMIFS('CMIP5 AL fields'!$N:$N,'CMIP5 AL fields'!$D:$D,AQ$1&amp;"_ALLt",'CMIP5 AL fields'!$A:$A,AQ$2)*$T139)/1000)+((SUMIFS('CMIP5 AL fields'!$N:$N,'CMIP5 AL fields'!$D:$D,AQ$1&amp;"_subt",'CMIP5 AL fields'!$A:$A,AQ$2)*$U139)/1000)</f>
        <v>67.815014399999995</v>
      </c>
      <c r="AR139" s="248">
        <f>((SUMIFS('CMIP5 AL fields'!$N:$N,'CMIP5 AL fields'!$D:$D,AR$1&amp;"2d",'CMIP5 AL fields'!$A:$A,AR$2)*$AA139)/1000)+((SUMIFS('CMIP5 AL fields'!$N:$N,'CMIP5 AL fields'!$D:$D,AR$1&amp;"3d",'CMIP5 AL fields'!$A:$A,AR$2)*$AB139)/1000)</f>
        <v>0</v>
      </c>
      <c r="AS139" s="248">
        <f>(SUMIFS('CMIP5 AL fields'!$N:$N,'CMIP5 AL fields'!$D:$D,AS$1,'CMIP5 AL fields'!$A:$A,AS$2)*$V139)/1000</f>
        <v>0</v>
      </c>
      <c r="AT139" s="248">
        <f>(SUMIFS('CMIP5 AL fields'!$N:$N,'CMIP5 AL fields'!$D:$D,AT$1,'CMIP5 AL fields'!$A:$A,AT$2)*$W139)/1000</f>
        <v>0</v>
      </c>
      <c r="AU139" s="248">
        <f>(SUMIFS('CMIP5 AL fields'!$N:$N,'CMIP5 AL fields'!$D:$D,AU$1,'CMIP5 AL fields'!$A:$A,AU$2)*$X139)/1000</f>
        <v>0</v>
      </c>
      <c r="AV139" s="248">
        <f>(SUMIFS('CMIP5 AL fields'!$N:$N,'CMIP5 AL fields'!$D:$D,AV$1,'CMIP5 AL fields'!$A:$A,AV$2)*AC139)/1000</f>
        <v>0</v>
      </c>
      <c r="AW139" s="248">
        <f>(SUMIFS('CMIP5 AL fields'!$N:$N,'CMIP5 AL fields'!$D:$D,AW$1,'CMIP5 AL fields'!$A:$A,AW$2)*AD139)/1000</f>
        <v>0</v>
      </c>
      <c r="AX139" s="248">
        <f>(SUMIFS('CMIP5 AL fields'!$N:$N,'CMIP5 AL fields'!$D:$D,AX$1,'CMIP5 AL fields'!$A:$A,AX$2)*AD139)/1000</f>
        <v>0</v>
      </c>
      <c r="AY139" s="248">
        <v>0</v>
      </c>
      <c r="AZ139" s="248">
        <f>(SUMIFS('CMIP5 OI fields'!$M:$M,'CMIP5 OI fields'!$D:$D,AZ$1,'CMIP5 OI fields'!$A:$A,AZ$2)*$P139)/1000</f>
        <v>97.851810240000006</v>
      </c>
      <c r="BA139" s="248">
        <f>(SUMIFS('CMIP5 OI fields'!$M:$M,'CMIP5 OI fields'!$D:$D,BA$1,'CMIP5 OI fields'!$A:$A,BA$2)*$P139)/1000</f>
        <v>68.304405599999996</v>
      </c>
      <c r="BB139" s="248">
        <f>(SUMIFS('CMIP5 OI fields'!$M:$M,'CMIP5 OI fields'!$D:$D,BB$1,'CMIP5 OI fields'!$A:$A,BB$2)*$P139)/1000</f>
        <v>38.65743359999999</v>
      </c>
      <c r="BC139" s="248">
        <f>(SUMIFS('CMIP5 OI fields'!$M:$M,'CMIP5 OI fields'!$D:$D,BC$1,'CMIP5 OI fields'!$A:$A,BC$2)*$P139)/1000</f>
        <v>3.8928384</v>
      </c>
      <c r="BD139" s="248">
        <f>(SUMIFS('CMIP5 OI fields'!$M:$M,'CMIP5 OI fields'!$D:$D,BD$1,'CMIP5 OI fields'!$A:$A,BD$2)*$P139)/1000</f>
        <v>3.1850496000000001</v>
      </c>
      <c r="BE139" s="248">
        <f>(SUMIFS('CMIP5 OI fields'!$M:$M,'CMIP5 OI fields'!$D:$D,BE$1,'CMIP5 OI fields'!$A:$A,BE$2)*$P139)/1000</f>
        <v>0.3538944</v>
      </c>
      <c r="BF139" s="248">
        <f>(SUMIFS('CMIP5 OI fields'!$M:$M,'CMIP5 OI fields'!$D:$D,BF$1,'CMIP5 OI fields'!$A:$A,BF$2)*$P139)/1000</f>
        <v>7.9626239999999999</v>
      </c>
      <c r="BG139" s="248">
        <f>(SUMIFS('CMIP5 OI fields'!$M:$M,'CMIP5 OI fields'!$D:$D,BG$1,'CMIP5 OI fields'!$A:$A,BG$2)*$P139)/1000</f>
        <v>6.1931519999999995</v>
      </c>
      <c r="BH139" s="248">
        <f>(SUMIFS('CMIP5 OI fields'!$M:$M,'CMIP5 OI fields'!$D:$D,BH$1,'CMIP5 OI fields'!$A:$A,BH$2)*$P139)/1000</f>
        <v>36.274176000000004</v>
      </c>
      <c r="BI139" s="248">
        <f>(SUMIFS('CMIP5 OI fields'!$M:$M,'CMIP5 OI fields'!$D:$D,BI$1,'CMIP5 OI fields'!$A:$A,BI$2)*$Q139)/1000</f>
        <v>0</v>
      </c>
      <c r="BJ139" s="246">
        <f t="shared" si="14"/>
        <v>310.97586672000023</v>
      </c>
      <c r="BK139" s="246">
        <f t="shared" si="14"/>
        <v>87.23775599999999</v>
      </c>
      <c r="BL139" s="246">
        <f t="shared" si="14"/>
        <v>77.515038720000007</v>
      </c>
      <c r="BM139" s="246">
        <f t="shared" si="15"/>
        <v>398.21362272000022</v>
      </c>
      <c r="BN139" s="246">
        <f t="shared" si="16"/>
        <v>475.72866144000022</v>
      </c>
    </row>
    <row r="140" spans="1:66">
      <c r="A140" s="244" t="str">
        <f>'Experiment list - Runs'!A139</f>
        <v>DP</v>
      </c>
      <c r="B140" s="244" t="str">
        <f>'Experiment list - Runs'!B139</f>
        <v>tier1</v>
      </c>
      <c r="C140" s="244" t="str">
        <f>'Experiment list - Runs'!C139</f>
        <v>1.2-E</v>
      </c>
      <c r="D140" s="244">
        <f>'Experiment list - Runs'!D139</f>
        <v>28</v>
      </c>
      <c r="E140" s="245" t="str">
        <f>'Experiment list - Runs'!E139</f>
        <v>Add'l 30 year initialized hindcasts &amp; predictions</v>
      </c>
      <c r="F140" s="245" t="str">
        <f>'Experiment list - Runs'!F139</f>
        <v>decadal-XXXX</v>
      </c>
      <c r="G140" s="244" t="str">
        <f>'Experiment list - Runs'!H139</f>
        <v>CVWG/Tribbia</v>
      </c>
      <c r="H140" s="244" t="str">
        <f>'Experiment list - Runs'!I139</f>
        <v>0.5x1CN</v>
      </c>
      <c r="I140" s="244" t="str">
        <f>'Experiment list - Runs'!J139</f>
        <v>ORNL</v>
      </c>
      <c r="J140" s="244">
        <f>'Experiment list - Runs'!K139</f>
        <v>2005</v>
      </c>
      <c r="K140" s="244">
        <f>'Experiment list - Runs'!L139</f>
        <v>2035</v>
      </c>
      <c r="L140" s="244" t="str">
        <f>'Experiment list - Runs'!M139</f>
        <v>0.5</v>
      </c>
      <c r="M140" s="244">
        <f>'Experiment list - Runs'!N139</f>
        <v>1</v>
      </c>
      <c r="N140" s="246">
        <f>'Experiment list - Runs'!O139</f>
        <v>30</v>
      </c>
      <c r="O140" s="247">
        <f>'Experiment list - Runs'!P139</f>
        <v>138</v>
      </c>
      <c r="P140" s="248">
        <f t="shared" si="17"/>
        <v>30</v>
      </c>
      <c r="Q140" s="248">
        <v>0</v>
      </c>
      <c r="R140" s="248">
        <v>0</v>
      </c>
      <c r="S140" s="248">
        <v>0</v>
      </c>
      <c r="T140" s="248">
        <f t="shared" si="18"/>
        <v>30</v>
      </c>
      <c r="U140" s="248">
        <v>0</v>
      </c>
      <c r="V140" s="248">
        <v>0</v>
      </c>
      <c r="W140" s="248">
        <v>0</v>
      </c>
      <c r="X140" s="248">
        <v>0</v>
      </c>
      <c r="Y140" s="248">
        <v>0</v>
      </c>
      <c r="Z140" s="248">
        <v>0</v>
      </c>
      <c r="AA140" s="248">
        <v>0</v>
      </c>
      <c r="AB140" s="248">
        <v>0</v>
      </c>
      <c r="AC140" s="248">
        <v>0</v>
      </c>
      <c r="AD140" s="248">
        <v>0</v>
      </c>
      <c r="AE140" s="248">
        <f>(SUMIFS('CMIP5 AL fields'!$N:$N,'CMIP5 AL fields'!$D:$D,AE$1,'CMIP5 AL fields'!$A:$A,AE$2)*$P140)/1000</f>
        <v>119.4393614400002</v>
      </c>
      <c r="AF140" s="248">
        <f>(SUMIFS('CMIP5 AL fields'!$N:$N,'CMIP5 AL fields'!$D:$D,AF$1,'CMIP5 AL fields'!$A:$A,AF$2)*$P140)/1000</f>
        <v>0.31850496000000006</v>
      </c>
      <c r="AG140" s="248">
        <f>(SUMIFS('CMIP5 AL fields'!$N:$N,'CMIP5 AL fields'!$D:$D,AG$1,'CMIP5 AL fields'!$A:$A,AG$2)*$P140)/1000</f>
        <v>10.829168639999992</v>
      </c>
      <c r="AH140" s="248">
        <f>(SUMIFS('CMIP5 AL fields'!$N:$N,'CMIP5 AL fields'!$D:$D,AH$1,'CMIP5 AL fields'!$A:$A,AH$2)*$P140)/1000</f>
        <v>7.9626239999999964</v>
      </c>
      <c r="AI140" s="248">
        <f>(SUMIFS('CMIP5 AL fields'!$N:$N,'CMIP5 AL fields'!$D:$D,AI$1,'CMIP5 AL fields'!$A:$A,AI$2)*$P140)/1000</f>
        <v>3.1850496000000001</v>
      </c>
      <c r="AJ140" s="248">
        <f>(SUMIFS('CMIP5 AL fields'!$N:$N,'CMIP5 AL fields'!$D:$D,AJ$1,'CMIP5 AL fields'!$A:$A,AJ$2)*$P140)/1000</f>
        <v>1.2740198400000002</v>
      </c>
      <c r="AK140" s="248">
        <f>(SUMIFS('CMIP5 AL fields'!$N:$N,'CMIP5 AL fields'!$D:$D,AK$1,'CMIP5 AL fields'!$A:$A,AK$2)*$P140)/1000</f>
        <v>2.2295347200000002</v>
      </c>
      <c r="AL140" s="248">
        <f>(SUMIFS('CMIP5 AL fields'!$N:$N,'CMIP5 AL fields'!$D:$D,AL$1,'CMIP5 AL fields'!$A:$A,AL$2)*$P140)/1000</f>
        <v>0</v>
      </c>
      <c r="AM140" s="248">
        <f>(SUMIFS('CMIP5 AL fields'!$N:$N,'CMIP5 AL fields'!$D:$D,AM$1,'CMIP5 AL fields'!$A:$A,AM$2)*$P140)/1000</f>
        <v>0</v>
      </c>
      <c r="AN140" s="248">
        <f>((SUMIFS('CMIP5 AL fields'!$N:$N,'CMIP5 AL fields'!$D:$D,AN$1&amp;"2d",'CMIP5 AL fields'!$A:$A,AN$2)*$R140)/1000)+((SUMIFS('CMIP5 AL fields'!$N:$N,'CMIP5 AL fields'!$D:$D,AN$1&amp;"3d",'CMIP5 AL fields'!$A:$A,AN$2)*$S140)/1000)</f>
        <v>0</v>
      </c>
      <c r="AO140" s="248">
        <f>((SUMIFS('CMIP5 AL fields'!$N:$N,'CMIP5 AL fields'!$D:$D,AO$1&amp;"2d",'CMIP5 AL fields'!$A:$A,AO$2)*$R140)/1000)+((SUMIFS('CMIP5 AL fields'!$N:$N,'CMIP5 AL fields'!$D:$D,AO$1&amp;"3d",'CMIP5 AL fields'!$A:$A,AO$2)*$S140)/1000)</f>
        <v>0</v>
      </c>
      <c r="AP140" s="248">
        <f>((SUMIFS('CMIP5 AL fields'!$N:$N,'CMIP5 AL fields'!$D:$D,AP$1&amp;"2d",'CMIP5 AL fields'!$A:$A,AP$2)*$R140)/1000)+((SUMIFS('CMIP5 AL fields'!$N:$N,'CMIP5 AL fields'!$D:$D,AP$1&amp;"3d",'CMIP5 AL fields'!$A:$A,AP$2)*$S140)/1000)</f>
        <v>0</v>
      </c>
      <c r="AQ140" s="248">
        <f>((SUMIFS('CMIP5 AL fields'!$N:$N,'CMIP5 AL fields'!$D:$D,AQ$1&amp;"_ALLt",'CMIP5 AL fields'!$A:$A,AQ$2)*$T140)/1000)+((SUMIFS('CMIP5 AL fields'!$N:$N,'CMIP5 AL fields'!$D:$D,AQ$1&amp;"_subt",'CMIP5 AL fields'!$A:$A,AQ$2)*$U140)/1000)</f>
        <v>67.815014399999995</v>
      </c>
      <c r="AR140" s="248">
        <f>((SUMIFS('CMIP5 AL fields'!$N:$N,'CMIP5 AL fields'!$D:$D,AR$1&amp;"2d",'CMIP5 AL fields'!$A:$A,AR$2)*$AA140)/1000)+((SUMIFS('CMIP5 AL fields'!$N:$N,'CMIP5 AL fields'!$D:$D,AR$1&amp;"3d",'CMIP5 AL fields'!$A:$A,AR$2)*$AB140)/1000)</f>
        <v>0</v>
      </c>
      <c r="AS140" s="248">
        <f>(SUMIFS('CMIP5 AL fields'!$N:$N,'CMIP5 AL fields'!$D:$D,AS$1,'CMIP5 AL fields'!$A:$A,AS$2)*$V140)/1000</f>
        <v>0</v>
      </c>
      <c r="AT140" s="248">
        <f>(SUMIFS('CMIP5 AL fields'!$N:$N,'CMIP5 AL fields'!$D:$D,AT$1,'CMIP5 AL fields'!$A:$A,AT$2)*$W140)/1000</f>
        <v>0</v>
      </c>
      <c r="AU140" s="248">
        <f>(SUMIFS('CMIP5 AL fields'!$N:$N,'CMIP5 AL fields'!$D:$D,AU$1,'CMIP5 AL fields'!$A:$A,AU$2)*$X140)/1000</f>
        <v>0</v>
      </c>
      <c r="AV140" s="248">
        <f>(SUMIFS('CMIP5 AL fields'!$N:$N,'CMIP5 AL fields'!$D:$D,AV$1,'CMIP5 AL fields'!$A:$A,AV$2)*AC140)/1000</f>
        <v>0</v>
      </c>
      <c r="AW140" s="248">
        <f>(SUMIFS('CMIP5 AL fields'!$N:$N,'CMIP5 AL fields'!$D:$D,AW$1,'CMIP5 AL fields'!$A:$A,AW$2)*AD140)/1000</f>
        <v>0</v>
      </c>
      <c r="AX140" s="248">
        <f>(SUMIFS('CMIP5 AL fields'!$N:$N,'CMIP5 AL fields'!$D:$D,AX$1,'CMIP5 AL fields'!$A:$A,AX$2)*AD140)/1000</f>
        <v>0</v>
      </c>
      <c r="AY140" s="248">
        <v>0</v>
      </c>
      <c r="AZ140" s="248">
        <f>(SUMIFS('CMIP5 OI fields'!$M:$M,'CMIP5 OI fields'!$D:$D,AZ$1,'CMIP5 OI fields'!$A:$A,AZ$2)*$P140)/1000</f>
        <v>97.851810240000006</v>
      </c>
      <c r="BA140" s="248">
        <f>(SUMIFS('CMIP5 OI fields'!$M:$M,'CMIP5 OI fields'!$D:$D,BA$1,'CMIP5 OI fields'!$A:$A,BA$2)*$P140)/1000</f>
        <v>68.304405599999996</v>
      </c>
      <c r="BB140" s="248">
        <f>(SUMIFS('CMIP5 OI fields'!$M:$M,'CMIP5 OI fields'!$D:$D,BB$1,'CMIP5 OI fields'!$A:$A,BB$2)*$P140)/1000</f>
        <v>38.65743359999999</v>
      </c>
      <c r="BC140" s="248">
        <f>(SUMIFS('CMIP5 OI fields'!$M:$M,'CMIP5 OI fields'!$D:$D,BC$1,'CMIP5 OI fields'!$A:$A,BC$2)*$P140)/1000</f>
        <v>3.8928384</v>
      </c>
      <c r="BD140" s="248">
        <f>(SUMIFS('CMIP5 OI fields'!$M:$M,'CMIP5 OI fields'!$D:$D,BD$1,'CMIP5 OI fields'!$A:$A,BD$2)*$P140)/1000</f>
        <v>3.1850496000000001</v>
      </c>
      <c r="BE140" s="248">
        <f>(SUMIFS('CMIP5 OI fields'!$M:$M,'CMIP5 OI fields'!$D:$D,BE$1,'CMIP5 OI fields'!$A:$A,BE$2)*$P140)/1000</f>
        <v>0.3538944</v>
      </c>
      <c r="BF140" s="248">
        <f>(SUMIFS('CMIP5 OI fields'!$M:$M,'CMIP5 OI fields'!$D:$D,BF$1,'CMIP5 OI fields'!$A:$A,BF$2)*$P140)/1000</f>
        <v>7.9626239999999999</v>
      </c>
      <c r="BG140" s="248">
        <f>(SUMIFS('CMIP5 OI fields'!$M:$M,'CMIP5 OI fields'!$D:$D,BG$1,'CMIP5 OI fields'!$A:$A,BG$2)*$P140)/1000</f>
        <v>6.1931519999999995</v>
      </c>
      <c r="BH140" s="248">
        <f>(SUMIFS('CMIP5 OI fields'!$M:$M,'CMIP5 OI fields'!$D:$D,BH$1,'CMIP5 OI fields'!$A:$A,BH$2)*$P140)/1000</f>
        <v>36.274176000000004</v>
      </c>
      <c r="BI140" s="248">
        <f>(SUMIFS('CMIP5 OI fields'!$M:$M,'CMIP5 OI fields'!$D:$D,BI$1,'CMIP5 OI fields'!$A:$A,BI$2)*$Q140)/1000</f>
        <v>0</v>
      </c>
      <c r="BJ140" s="246">
        <f t="shared" si="14"/>
        <v>310.97586672000023</v>
      </c>
      <c r="BK140" s="246">
        <f t="shared" si="14"/>
        <v>87.23775599999999</v>
      </c>
      <c r="BL140" s="246">
        <f t="shared" si="14"/>
        <v>77.515038720000007</v>
      </c>
      <c r="BM140" s="246">
        <f t="shared" si="15"/>
        <v>398.21362272000022</v>
      </c>
      <c r="BN140" s="246">
        <f t="shared" si="16"/>
        <v>475.72866144000022</v>
      </c>
    </row>
    <row r="141" spans="1:66">
      <c r="A141" s="244" t="str">
        <f>'Experiment list - Runs'!A140</f>
        <v>DP</v>
      </c>
      <c r="B141" s="244" t="str">
        <f>'Experiment list - Runs'!B140</f>
        <v>tier1</v>
      </c>
      <c r="C141" s="244" t="str">
        <f>'Experiment list - Runs'!C140</f>
        <v>1.2-E</v>
      </c>
      <c r="D141" s="244">
        <f>'Experiment list - Runs'!D140</f>
        <v>29</v>
      </c>
      <c r="E141" s="245" t="str">
        <f>'Experiment list - Runs'!E140</f>
        <v>Add'l 30 year initialized hindcasts &amp; predictions</v>
      </c>
      <c r="F141" s="245" t="str">
        <f>'Experiment list - Runs'!F140</f>
        <v>decadal-XXXX</v>
      </c>
      <c r="G141" s="244" t="str">
        <f>'Experiment list - Runs'!H140</f>
        <v>CVWG/Tribbia</v>
      </c>
      <c r="H141" s="244" t="str">
        <f>'Experiment list - Runs'!I140</f>
        <v>0.5x1CN</v>
      </c>
      <c r="I141" s="244" t="str">
        <f>'Experiment list - Runs'!J140</f>
        <v>ORNL</v>
      </c>
      <c r="J141" s="244">
        <f>'Experiment list - Runs'!K140</f>
        <v>2005</v>
      </c>
      <c r="K141" s="244">
        <f>'Experiment list - Runs'!L140</f>
        <v>2035</v>
      </c>
      <c r="L141" s="244" t="str">
        <f>'Experiment list - Runs'!M140</f>
        <v>0.5</v>
      </c>
      <c r="M141" s="244">
        <f>'Experiment list - Runs'!N140</f>
        <v>1</v>
      </c>
      <c r="N141" s="246">
        <f>'Experiment list - Runs'!O140</f>
        <v>30</v>
      </c>
      <c r="O141" s="247">
        <f>'Experiment list - Runs'!P140</f>
        <v>139</v>
      </c>
      <c r="P141" s="248">
        <f t="shared" si="17"/>
        <v>30</v>
      </c>
      <c r="Q141" s="248">
        <v>0</v>
      </c>
      <c r="R141" s="248">
        <v>0</v>
      </c>
      <c r="S141" s="248">
        <v>0</v>
      </c>
      <c r="T141" s="248">
        <f t="shared" si="18"/>
        <v>30</v>
      </c>
      <c r="U141" s="248">
        <v>0</v>
      </c>
      <c r="V141" s="248">
        <v>0</v>
      </c>
      <c r="W141" s="248">
        <v>0</v>
      </c>
      <c r="X141" s="248">
        <v>0</v>
      </c>
      <c r="Y141" s="248">
        <v>0</v>
      </c>
      <c r="Z141" s="248">
        <v>0</v>
      </c>
      <c r="AA141" s="248">
        <v>0</v>
      </c>
      <c r="AB141" s="248">
        <v>0</v>
      </c>
      <c r="AC141" s="248">
        <v>0</v>
      </c>
      <c r="AD141" s="248">
        <v>0</v>
      </c>
      <c r="AE141" s="248">
        <f>(SUMIFS('CMIP5 AL fields'!$N:$N,'CMIP5 AL fields'!$D:$D,AE$1,'CMIP5 AL fields'!$A:$A,AE$2)*$P141)/1000</f>
        <v>119.4393614400002</v>
      </c>
      <c r="AF141" s="248">
        <f>(SUMIFS('CMIP5 AL fields'!$N:$N,'CMIP5 AL fields'!$D:$D,AF$1,'CMIP5 AL fields'!$A:$A,AF$2)*$P141)/1000</f>
        <v>0.31850496000000006</v>
      </c>
      <c r="AG141" s="248">
        <f>(SUMIFS('CMIP5 AL fields'!$N:$N,'CMIP5 AL fields'!$D:$D,AG$1,'CMIP5 AL fields'!$A:$A,AG$2)*$P141)/1000</f>
        <v>10.829168639999992</v>
      </c>
      <c r="AH141" s="248">
        <f>(SUMIFS('CMIP5 AL fields'!$N:$N,'CMIP5 AL fields'!$D:$D,AH$1,'CMIP5 AL fields'!$A:$A,AH$2)*$P141)/1000</f>
        <v>7.9626239999999964</v>
      </c>
      <c r="AI141" s="248">
        <f>(SUMIFS('CMIP5 AL fields'!$N:$N,'CMIP5 AL fields'!$D:$D,AI$1,'CMIP5 AL fields'!$A:$A,AI$2)*$P141)/1000</f>
        <v>3.1850496000000001</v>
      </c>
      <c r="AJ141" s="248">
        <f>(SUMIFS('CMIP5 AL fields'!$N:$N,'CMIP5 AL fields'!$D:$D,AJ$1,'CMIP5 AL fields'!$A:$A,AJ$2)*$P141)/1000</f>
        <v>1.2740198400000002</v>
      </c>
      <c r="AK141" s="248">
        <f>(SUMIFS('CMIP5 AL fields'!$N:$N,'CMIP5 AL fields'!$D:$D,AK$1,'CMIP5 AL fields'!$A:$A,AK$2)*$P141)/1000</f>
        <v>2.2295347200000002</v>
      </c>
      <c r="AL141" s="248">
        <f>(SUMIFS('CMIP5 AL fields'!$N:$N,'CMIP5 AL fields'!$D:$D,AL$1,'CMIP5 AL fields'!$A:$A,AL$2)*$P141)/1000</f>
        <v>0</v>
      </c>
      <c r="AM141" s="248">
        <f>(SUMIFS('CMIP5 AL fields'!$N:$N,'CMIP5 AL fields'!$D:$D,AM$1,'CMIP5 AL fields'!$A:$A,AM$2)*$P141)/1000</f>
        <v>0</v>
      </c>
      <c r="AN141" s="248">
        <f>((SUMIFS('CMIP5 AL fields'!$N:$N,'CMIP5 AL fields'!$D:$D,AN$1&amp;"2d",'CMIP5 AL fields'!$A:$A,AN$2)*$R141)/1000)+((SUMIFS('CMIP5 AL fields'!$N:$N,'CMIP5 AL fields'!$D:$D,AN$1&amp;"3d",'CMIP5 AL fields'!$A:$A,AN$2)*$S141)/1000)</f>
        <v>0</v>
      </c>
      <c r="AO141" s="248">
        <f>((SUMIFS('CMIP5 AL fields'!$N:$N,'CMIP5 AL fields'!$D:$D,AO$1&amp;"2d",'CMIP5 AL fields'!$A:$A,AO$2)*$R141)/1000)+((SUMIFS('CMIP5 AL fields'!$N:$N,'CMIP5 AL fields'!$D:$D,AO$1&amp;"3d",'CMIP5 AL fields'!$A:$A,AO$2)*$S141)/1000)</f>
        <v>0</v>
      </c>
      <c r="AP141" s="248">
        <f>((SUMIFS('CMIP5 AL fields'!$N:$N,'CMIP5 AL fields'!$D:$D,AP$1&amp;"2d",'CMIP5 AL fields'!$A:$A,AP$2)*$R141)/1000)+((SUMIFS('CMIP5 AL fields'!$N:$N,'CMIP5 AL fields'!$D:$D,AP$1&amp;"3d",'CMIP5 AL fields'!$A:$A,AP$2)*$S141)/1000)</f>
        <v>0</v>
      </c>
      <c r="AQ141" s="248">
        <f>((SUMIFS('CMIP5 AL fields'!$N:$N,'CMIP5 AL fields'!$D:$D,AQ$1&amp;"_ALLt",'CMIP5 AL fields'!$A:$A,AQ$2)*$T141)/1000)+((SUMIFS('CMIP5 AL fields'!$N:$N,'CMIP5 AL fields'!$D:$D,AQ$1&amp;"_subt",'CMIP5 AL fields'!$A:$A,AQ$2)*$U141)/1000)</f>
        <v>67.815014399999995</v>
      </c>
      <c r="AR141" s="248">
        <f>((SUMIFS('CMIP5 AL fields'!$N:$N,'CMIP5 AL fields'!$D:$D,AR$1&amp;"2d",'CMIP5 AL fields'!$A:$A,AR$2)*$AA141)/1000)+((SUMIFS('CMIP5 AL fields'!$N:$N,'CMIP5 AL fields'!$D:$D,AR$1&amp;"3d",'CMIP5 AL fields'!$A:$A,AR$2)*$AB141)/1000)</f>
        <v>0</v>
      </c>
      <c r="AS141" s="248">
        <f>(SUMIFS('CMIP5 AL fields'!$N:$N,'CMIP5 AL fields'!$D:$D,AS$1,'CMIP5 AL fields'!$A:$A,AS$2)*$V141)/1000</f>
        <v>0</v>
      </c>
      <c r="AT141" s="248">
        <f>(SUMIFS('CMIP5 AL fields'!$N:$N,'CMIP5 AL fields'!$D:$D,AT$1,'CMIP5 AL fields'!$A:$A,AT$2)*$W141)/1000</f>
        <v>0</v>
      </c>
      <c r="AU141" s="248">
        <f>(SUMIFS('CMIP5 AL fields'!$N:$N,'CMIP5 AL fields'!$D:$D,AU$1,'CMIP5 AL fields'!$A:$A,AU$2)*$X141)/1000</f>
        <v>0</v>
      </c>
      <c r="AV141" s="248">
        <f>(SUMIFS('CMIP5 AL fields'!$N:$N,'CMIP5 AL fields'!$D:$D,AV$1,'CMIP5 AL fields'!$A:$A,AV$2)*AC141)/1000</f>
        <v>0</v>
      </c>
      <c r="AW141" s="248">
        <f>(SUMIFS('CMIP5 AL fields'!$N:$N,'CMIP5 AL fields'!$D:$D,AW$1,'CMIP5 AL fields'!$A:$A,AW$2)*AD141)/1000</f>
        <v>0</v>
      </c>
      <c r="AX141" s="248">
        <f>(SUMIFS('CMIP5 AL fields'!$N:$N,'CMIP5 AL fields'!$D:$D,AX$1,'CMIP5 AL fields'!$A:$A,AX$2)*AD141)/1000</f>
        <v>0</v>
      </c>
      <c r="AY141" s="248">
        <v>0</v>
      </c>
      <c r="AZ141" s="248">
        <f>(SUMIFS('CMIP5 OI fields'!$M:$M,'CMIP5 OI fields'!$D:$D,AZ$1,'CMIP5 OI fields'!$A:$A,AZ$2)*$P141)/1000</f>
        <v>97.851810240000006</v>
      </c>
      <c r="BA141" s="248">
        <f>(SUMIFS('CMIP5 OI fields'!$M:$M,'CMIP5 OI fields'!$D:$D,BA$1,'CMIP5 OI fields'!$A:$A,BA$2)*$P141)/1000</f>
        <v>68.304405599999996</v>
      </c>
      <c r="BB141" s="248">
        <f>(SUMIFS('CMIP5 OI fields'!$M:$M,'CMIP5 OI fields'!$D:$D,BB$1,'CMIP5 OI fields'!$A:$A,BB$2)*$P141)/1000</f>
        <v>38.65743359999999</v>
      </c>
      <c r="BC141" s="248">
        <f>(SUMIFS('CMIP5 OI fields'!$M:$M,'CMIP5 OI fields'!$D:$D,BC$1,'CMIP5 OI fields'!$A:$A,BC$2)*$P141)/1000</f>
        <v>3.8928384</v>
      </c>
      <c r="BD141" s="248">
        <f>(SUMIFS('CMIP5 OI fields'!$M:$M,'CMIP5 OI fields'!$D:$D,BD$1,'CMIP5 OI fields'!$A:$A,BD$2)*$P141)/1000</f>
        <v>3.1850496000000001</v>
      </c>
      <c r="BE141" s="248">
        <f>(SUMIFS('CMIP5 OI fields'!$M:$M,'CMIP5 OI fields'!$D:$D,BE$1,'CMIP5 OI fields'!$A:$A,BE$2)*$P141)/1000</f>
        <v>0.3538944</v>
      </c>
      <c r="BF141" s="248">
        <f>(SUMIFS('CMIP5 OI fields'!$M:$M,'CMIP5 OI fields'!$D:$D,BF$1,'CMIP5 OI fields'!$A:$A,BF$2)*$P141)/1000</f>
        <v>7.9626239999999999</v>
      </c>
      <c r="BG141" s="248">
        <f>(SUMIFS('CMIP5 OI fields'!$M:$M,'CMIP5 OI fields'!$D:$D,BG$1,'CMIP5 OI fields'!$A:$A,BG$2)*$P141)/1000</f>
        <v>6.1931519999999995</v>
      </c>
      <c r="BH141" s="248">
        <f>(SUMIFS('CMIP5 OI fields'!$M:$M,'CMIP5 OI fields'!$D:$D,BH$1,'CMIP5 OI fields'!$A:$A,BH$2)*$P141)/1000</f>
        <v>36.274176000000004</v>
      </c>
      <c r="BI141" s="248">
        <f>(SUMIFS('CMIP5 OI fields'!$M:$M,'CMIP5 OI fields'!$D:$D,BI$1,'CMIP5 OI fields'!$A:$A,BI$2)*$Q141)/1000</f>
        <v>0</v>
      </c>
      <c r="BJ141" s="246">
        <f t="shared" si="14"/>
        <v>310.97586672000023</v>
      </c>
      <c r="BK141" s="246">
        <f t="shared" si="14"/>
        <v>87.23775599999999</v>
      </c>
      <c r="BL141" s="246">
        <f t="shared" si="14"/>
        <v>77.515038720000007</v>
      </c>
      <c r="BM141" s="246">
        <f t="shared" si="15"/>
        <v>398.21362272000022</v>
      </c>
      <c r="BN141" s="246">
        <f t="shared" si="16"/>
        <v>475.72866144000022</v>
      </c>
    </row>
    <row r="142" spans="1:66">
      <c r="A142" s="244" t="str">
        <f>'Experiment list - Runs'!A141</f>
        <v>DP</v>
      </c>
      <c r="B142" s="244" t="str">
        <f>'Experiment list - Runs'!B141</f>
        <v>tier1</v>
      </c>
      <c r="C142" s="244" t="str">
        <f>'Experiment list - Runs'!C141</f>
        <v>1.2-E</v>
      </c>
      <c r="D142" s="244">
        <f>'Experiment list - Runs'!D141</f>
        <v>30</v>
      </c>
      <c r="E142" s="245" t="str">
        <f>'Experiment list - Runs'!E141</f>
        <v>Add'l 30 year initialized hindcasts &amp; predictions</v>
      </c>
      <c r="F142" s="245" t="str">
        <f>'Experiment list - Runs'!F141</f>
        <v>decadal-XXXX</v>
      </c>
      <c r="G142" s="244" t="str">
        <f>'Experiment list - Runs'!H141</f>
        <v>CVWG/Tribbia</v>
      </c>
      <c r="H142" s="244" t="str">
        <f>'Experiment list - Runs'!I141</f>
        <v>0.5x1CN</v>
      </c>
      <c r="I142" s="244" t="str">
        <f>'Experiment list - Runs'!J141</f>
        <v>ORNL</v>
      </c>
      <c r="J142" s="244">
        <f>'Experiment list - Runs'!K141</f>
        <v>2005</v>
      </c>
      <c r="K142" s="244">
        <f>'Experiment list - Runs'!L141</f>
        <v>2035</v>
      </c>
      <c r="L142" s="244" t="str">
        <f>'Experiment list - Runs'!M141</f>
        <v>0.5</v>
      </c>
      <c r="M142" s="244">
        <f>'Experiment list - Runs'!N141</f>
        <v>1</v>
      </c>
      <c r="N142" s="246">
        <f>'Experiment list - Runs'!O141</f>
        <v>30</v>
      </c>
      <c r="O142" s="247">
        <f>'Experiment list - Runs'!P141</f>
        <v>140</v>
      </c>
      <c r="P142" s="248">
        <f t="shared" si="17"/>
        <v>30</v>
      </c>
      <c r="Q142" s="248">
        <v>0</v>
      </c>
      <c r="R142" s="248">
        <v>0</v>
      </c>
      <c r="S142" s="248">
        <v>0</v>
      </c>
      <c r="T142" s="248">
        <f t="shared" si="18"/>
        <v>30</v>
      </c>
      <c r="U142" s="248">
        <v>0</v>
      </c>
      <c r="V142" s="248">
        <v>0</v>
      </c>
      <c r="W142" s="248">
        <v>0</v>
      </c>
      <c r="X142" s="248">
        <v>0</v>
      </c>
      <c r="Y142" s="248">
        <v>0</v>
      </c>
      <c r="Z142" s="248">
        <v>0</v>
      </c>
      <c r="AA142" s="248">
        <v>0</v>
      </c>
      <c r="AB142" s="248">
        <v>0</v>
      </c>
      <c r="AC142" s="248">
        <v>0</v>
      </c>
      <c r="AD142" s="248">
        <v>0</v>
      </c>
      <c r="AE142" s="248">
        <f>(SUMIFS('CMIP5 AL fields'!$N:$N,'CMIP5 AL fields'!$D:$D,AE$1,'CMIP5 AL fields'!$A:$A,AE$2)*$P142)/1000</f>
        <v>119.4393614400002</v>
      </c>
      <c r="AF142" s="248">
        <f>(SUMIFS('CMIP5 AL fields'!$N:$N,'CMIP5 AL fields'!$D:$D,AF$1,'CMIP5 AL fields'!$A:$A,AF$2)*$P142)/1000</f>
        <v>0.31850496000000006</v>
      </c>
      <c r="AG142" s="248">
        <f>(SUMIFS('CMIP5 AL fields'!$N:$N,'CMIP5 AL fields'!$D:$D,AG$1,'CMIP5 AL fields'!$A:$A,AG$2)*$P142)/1000</f>
        <v>10.829168639999992</v>
      </c>
      <c r="AH142" s="248">
        <f>(SUMIFS('CMIP5 AL fields'!$N:$N,'CMIP5 AL fields'!$D:$D,AH$1,'CMIP5 AL fields'!$A:$A,AH$2)*$P142)/1000</f>
        <v>7.9626239999999964</v>
      </c>
      <c r="AI142" s="248">
        <f>(SUMIFS('CMIP5 AL fields'!$N:$N,'CMIP5 AL fields'!$D:$D,AI$1,'CMIP5 AL fields'!$A:$A,AI$2)*$P142)/1000</f>
        <v>3.1850496000000001</v>
      </c>
      <c r="AJ142" s="248">
        <f>(SUMIFS('CMIP5 AL fields'!$N:$N,'CMIP5 AL fields'!$D:$D,AJ$1,'CMIP5 AL fields'!$A:$A,AJ$2)*$P142)/1000</f>
        <v>1.2740198400000002</v>
      </c>
      <c r="AK142" s="248">
        <f>(SUMIFS('CMIP5 AL fields'!$N:$N,'CMIP5 AL fields'!$D:$D,AK$1,'CMIP5 AL fields'!$A:$A,AK$2)*$P142)/1000</f>
        <v>2.2295347200000002</v>
      </c>
      <c r="AL142" s="248">
        <f>(SUMIFS('CMIP5 AL fields'!$N:$N,'CMIP5 AL fields'!$D:$D,AL$1,'CMIP5 AL fields'!$A:$A,AL$2)*$P142)/1000</f>
        <v>0</v>
      </c>
      <c r="AM142" s="248">
        <f>(SUMIFS('CMIP5 AL fields'!$N:$N,'CMIP5 AL fields'!$D:$D,AM$1,'CMIP5 AL fields'!$A:$A,AM$2)*$P142)/1000</f>
        <v>0</v>
      </c>
      <c r="AN142" s="248">
        <f>((SUMIFS('CMIP5 AL fields'!$N:$N,'CMIP5 AL fields'!$D:$D,AN$1&amp;"2d",'CMIP5 AL fields'!$A:$A,AN$2)*$R142)/1000)+((SUMIFS('CMIP5 AL fields'!$N:$N,'CMIP5 AL fields'!$D:$D,AN$1&amp;"3d",'CMIP5 AL fields'!$A:$A,AN$2)*$S142)/1000)</f>
        <v>0</v>
      </c>
      <c r="AO142" s="248">
        <f>((SUMIFS('CMIP5 AL fields'!$N:$N,'CMIP5 AL fields'!$D:$D,AO$1&amp;"2d",'CMIP5 AL fields'!$A:$A,AO$2)*$R142)/1000)+((SUMIFS('CMIP5 AL fields'!$N:$N,'CMIP5 AL fields'!$D:$D,AO$1&amp;"3d",'CMIP5 AL fields'!$A:$A,AO$2)*$S142)/1000)</f>
        <v>0</v>
      </c>
      <c r="AP142" s="248">
        <f>((SUMIFS('CMIP5 AL fields'!$N:$N,'CMIP5 AL fields'!$D:$D,AP$1&amp;"2d",'CMIP5 AL fields'!$A:$A,AP$2)*$R142)/1000)+((SUMIFS('CMIP5 AL fields'!$N:$N,'CMIP5 AL fields'!$D:$D,AP$1&amp;"3d",'CMIP5 AL fields'!$A:$A,AP$2)*$S142)/1000)</f>
        <v>0</v>
      </c>
      <c r="AQ142" s="248">
        <f>((SUMIFS('CMIP5 AL fields'!$N:$N,'CMIP5 AL fields'!$D:$D,AQ$1&amp;"_ALLt",'CMIP5 AL fields'!$A:$A,AQ$2)*$T142)/1000)+((SUMIFS('CMIP5 AL fields'!$N:$N,'CMIP5 AL fields'!$D:$D,AQ$1&amp;"_subt",'CMIP5 AL fields'!$A:$A,AQ$2)*$U142)/1000)</f>
        <v>67.815014399999995</v>
      </c>
      <c r="AR142" s="248">
        <f>((SUMIFS('CMIP5 AL fields'!$N:$N,'CMIP5 AL fields'!$D:$D,AR$1&amp;"2d",'CMIP5 AL fields'!$A:$A,AR$2)*$AA142)/1000)+((SUMIFS('CMIP5 AL fields'!$N:$N,'CMIP5 AL fields'!$D:$D,AR$1&amp;"3d",'CMIP5 AL fields'!$A:$A,AR$2)*$AB142)/1000)</f>
        <v>0</v>
      </c>
      <c r="AS142" s="248">
        <f>(SUMIFS('CMIP5 AL fields'!$N:$N,'CMIP5 AL fields'!$D:$D,AS$1,'CMIP5 AL fields'!$A:$A,AS$2)*$V142)/1000</f>
        <v>0</v>
      </c>
      <c r="AT142" s="248">
        <f>(SUMIFS('CMIP5 AL fields'!$N:$N,'CMIP5 AL fields'!$D:$D,AT$1,'CMIP5 AL fields'!$A:$A,AT$2)*$W142)/1000</f>
        <v>0</v>
      </c>
      <c r="AU142" s="248">
        <f>(SUMIFS('CMIP5 AL fields'!$N:$N,'CMIP5 AL fields'!$D:$D,AU$1,'CMIP5 AL fields'!$A:$A,AU$2)*$X142)/1000</f>
        <v>0</v>
      </c>
      <c r="AV142" s="248">
        <f>(SUMIFS('CMIP5 AL fields'!$N:$N,'CMIP5 AL fields'!$D:$D,AV$1,'CMIP5 AL fields'!$A:$A,AV$2)*AC142)/1000</f>
        <v>0</v>
      </c>
      <c r="AW142" s="248">
        <f>(SUMIFS('CMIP5 AL fields'!$N:$N,'CMIP5 AL fields'!$D:$D,AW$1,'CMIP5 AL fields'!$A:$A,AW$2)*AD142)/1000</f>
        <v>0</v>
      </c>
      <c r="AX142" s="248">
        <f>(SUMIFS('CMIP5 AL fields'!$N:$N,'CMIP5 AL fields'!$D:$D,AX$1,'CMIP5 AL fields'!$A:$A,AX$2)*AD142)/1000</f>
        <v>0</v>
      </c>
      <c r="AY142" s="248">
        <v>0</v>
      </c>
      <c r="AZ142" s="248">
        <f>(SUMIFS('CMIP5 OI fields'!$M:$M,'CMIP5 OI fields'!$D:$D,AZ$1,'CMIP5 OI fields'!$A:$A,AZ$2)*$P142)/1000</f>
        <v>97.851810240000006</v>
      </c>
      <c r="BA142" s="248">
        <f>(SUMIFS('CMIP5 OI fields'!$M:$M,'CMIP5 OI fields'!$D:$D,BA$1,'CMIP5 OI fields'!$A:$A,BA$2)*$P142)/1000</f>
        <v>68.304405599999996</v>
      </c>
      <c r="BB142" s="248">
        <f>(SUMIFS('CMIP5 OI fields'!$M:$M,'CMIP5 OI fields'!$D:$D,BB$1,'CMIP5 OI fields'!$A:$A,BB$2)*$P142)/1000</f>
        <v>38.65743359999999</v>
      </c>
      <c r="BC142" s="248">
        <f>(SUMIFS('CMIP5 OI fields'!$M:$M,'CMIP5 OI fields'!$D:$D,BC$1,'CMIP5 OI fields'!$A:$A,BC$2)*$P142)/1000</f>
        <v>3.8928384</v>
      </c>
      <c r="BD142" s="248">
        <f>(SUMIFS('CMIP5 OI fields'!$M:$M,'CMIP5 OI fields'!$D:$D,BD$1,'CMIP5 OI fields'!$A:$A,BD$2)*$P142)/1000</f>
        <v>3.1850496000000001</v>
      </c>
      <c r="BE142" s="248">
        <f>(SUMIFS('CMIP5 OI fields'!$M:$M,'CMIP5 OI fields'!$D:$D,BE$1,'CMIP5 OI fields'!$A:$A,BE$2)*$P142)/1000</f>
        <v>0.3538944</v>
      </c>
      <c r="BF142" s="248">
        <f>(SUMIFS('CMIP5 OI fields'!$M:$M,'CMIP5 OI fields'!$D:$D,BF$1,'CMIP5 OI fields'!$A:$A,BF$2)*$P142)/1000</f>
        <v>7.9626239999999999</v>
      </c>
      <c r="BG142" s="248">
        <f>(SUMIFS('CMIP5 OI fields'!$M:$M,'CMIP5 OI fields'!$D:$D,BG$1,'CMIP5 OI fields'!$A:$A,BG$2)*$P142)/1000</f>
        <v>6.1931519999999995</v>
      </c>
      <c r="BH142" s="248">
        <f>(SUMIFS('CMIP5 OI fields'!$M:$M,'CMIP5 OI fields'!$D:$D,BH$1,'CMIP5 OI fields'!$A:$A,BH$2)*$P142)/1000</f>
        <v>36.274176000000004</v>
      </c>
      <c r="BI142" s="248">
        <f>(SUMIFS('CMIP5 OI fields'!$M:$M,'CMIP5 OI fields'!$D:$D,BI$1,'CMIP5 OI fields'!$A:$A,BI$2)*$Q142)/1000</f>
        <v>0</v>
      </c>
      <c r="BJ142" s="246">
        <f t="shared" si="14"/>
        <v>310.97586672000023</v>
      </c>
      <c r="BK142" s="246">
        <f t="shared" si="14"/>
        <v>87.23775599999999</v>
      </c>
      <c r="BL142" s="246">
        <f t="shared" si="14"/>
        <v>77.515038720000007</v>
      </c>
      <c r="BM142" s="246">
        <f t="shared" si="15"/>
        <v>398.21362272000022</v>
      </c>
      <c r="BN142" s="246">
        <f t="shared" si="16"/>
        <v>475.72866144000022</v>
      </c>
    </row>
    <row r="143" spans="1:66">
      <c r="A143" s="244" t="str">
        <f>'Experiment list - Runs'!A142</f>
        <v>DP</v>
      </c>
      <c r="B143" s="244" t="str">
        <f>'Experiment list - Runs'!B142</f>
        <v>tier1</v>
      </c>
      <c r="C143" s="244" t="str">
        <f>'Experiment list - Runs'!C142</f>
        <v>1.3</v>
      </c>
      <c r="D143" s="244">
        <f>'Experiment list - Runs'!D142</f>
        <v>1</v>
      </c>
      <c r="E143" s="245" t="str">
        <f>'Experiment list - Runs'!E142</f>
        <v>Hindcasts sans volcanoes</v>
      </c>
      <c r="F143" s="245" t="str">
        <f>'Experiment list - Runs'!F142</f>
        <v>no-volcano</v>
      </c>
      <c r="G143" s="244" t="str">
        <f>'Experiment list - Runs'!H142</f>
        <v>PCWG/Ammann</v>
      </c>
      <c r="H143" s="244" t="str">
        <f>'Experiment list - Runs'!I142</f>
        <v>0.5x1CN</v>
      </c>
      <c r="I143" s="244" t="str">
        <f>'Experiment list - Runs'!J142</f>
        <v>ORNL</v>
      </c>
      <c r="J143" s="244">
        <f>'Experiment list - Runs'!K142</f>
        <v>0</v>
      </c>
      <c r="K143" s="244">
        <f>'Experiment list - Runs'!L142</f>
        <v>0</v>
      </c>
      <c r="L143" s="244" t="str">
        <f>'Experiment list - Runs'!M142</f>
        <v>0.5</v>
      </c>
      <c r="M143" s="244">
        <f>'Experiment list - Runs'!N142</f>
        <v>1</v>
      </c>
      <c r="N143" s="246">
        <f>'Experiment list - Runs'!O142</f>
        <v>0</v>
      </c>
      <c r="O143" s="247">
        <f>'Experiment list - Runs'!P142</f>
        <v>141</v>
      </c>
      <c r="P143" s="248">
        <f t="shared" si="17"/>
        <v>0</v>
      </c>
      <c r="Q143" s="248">
        <v>0</v>
      </c>
      <c r="R143" s="248">
        <v>0</v>
      </c>
      <c r="S143" s="248">
        <v>0</v>
      </c>
      <c r="T143" s="248">
        <f t="shared" si="18"/>
        <v>0</v>
      </c>
      <c r="U143" s="248">
        <v>0</v>
      </c>
      <c r="V143" s="248">
        <f>($K143-$J143)</f>
        <v>0</v>
      </c>
      <c r="W143" s="248">
        <f>($K143-$J143)</f>
        <v>0</v>
      </c>
      <c r="X143" s="248">
        <f>($K143-$J143)</f>
        <v>0</v>
      </c>
      <c r="Y143" s="248">
        <v>0</v>
      </c>
      <c r="Z143" s="248">
        <v>0</v>
      </c>
      <c r="AA143" s="248">
        <v>0</v>
      </c>
      <c r="AB143" s="248">
        <v>0</v>
      </c>
      <c r="AC143" s="248">
        <v>0</v>
      </c>
      <c r="AD143" s="248">
        <v>0</v>
      </c>
      <c r="AE143" s="248">
        <f>(SUMIFS('CMIP5 AL fields'!$N:$N,'CMIP5 AL fields'!$D:$D,AE$1,'CMIP5 AL fields'!$A:$A,AE$2)*$P143)/1000</f>
        <v>0</v>
      </c>
      <c r="AF143" s="248">
        <f>(SUMIFS('CMIP5 AL fields'!$N:$N,'CMIP5 AL fields'!$D:$D,AF$1,'CMIP5 AL fields'!$A:$A,AF$2)*$P143)/1000</f>
        <v>0</v>
      </c>
      <c r="AG143" s="248">
        <f>(SUMIFS('CMIP5 AL fields'!$N:$N,'CMIP5 AL fields'!$D:$D,AG$1,'CMIP5 AL fields'!$A:$A,AG$2)*$P143)/1000</f>
        <v>0</v>
      </c>
      <c r="AH143" s="248">
        <f>(SUMIFS('CMIP5 AL fields'!$N:$N,'CMIP5 AL fields'!$D:$D,AH$1,'CMIP5 AL fields'!$A:$A,AH$2)*$P143)/1000</f>
        <v>0</v>
      </c>
      <c r="AI143" s="248">
        <f>(SUMIFS('CMIP5 AL fields'!$N:$N,'CMIP5 AL fields'!$D:$D,AI$1,'CMIP5 AL fields'!$A:$A,AI$2)*$P143)/1000</f>
        <v>0</v>
      </c>
      <c r="AJ143" s="248">
        <f>(SUMIFS('CMIP5 AL fields'!$N:$N,'CMIP5 AL fields'!$D:$D,AJ$1,'CMIP5 AL fields'!$A:$A,AJ$2)*$P143)/1000</f>
        <v>0</v>
      </c>
      <c r="AK143" s="248">
        <f>(SUMIFS('CMIP5 AL fields'!$N:$N,'CMIP5 AL fields'!$D:$D,AK$1,'CMIP5 AL fields'!$A:$A,AK$2)*$P143)/1000</f>
        <v>0</v>
      </c>
      <c r="AL143" s="248">
        <f>(SUMIFS('CMIP5 AL fields'!$N:$N,'CMIP5 AL fields'!$D:$D,AL$1,'CMIP5 AL fields'!$A:$A,AL$2)*$P143)/1000</f>
        <v>0</v>
      </c>
      <c r="AM143" s="248">
        <f>(SUMIFS('CMIP5 AL fields'!$N:$N,'CMIP5 AL fields'!$D:$D,AM$1,'CMIP5 AL fields'!$A:$A,AM$2)*$P143)/1000</f>
        <v>0</v>
      </c>
      <c r="AN143" s="248">
        <f>((SUMIFS('CMIP5 AL fields'!$N:$N,'CMIP5 AL fields'!$D:$D,AN$1&amp;"2d",'CMIP5 AL fields'!$A:$A,AN$2)*$R143)/1000)+((SUMIFS('CMIP5 AL fields'!$N:$N,'CMIP5 AL fields'!$D:$D,AN$1&amp;"3d",'CMIP5 AL fields'!$A:$A,AN$2)*$S143)/1000)</f>
        <v>0</v>
      </c>
      <c r="AO143" s="248">
        <f>((SUMIFS('CMIP5 AL fields'!$N:$N,'CMIP5 AL fields'!$D:$D,AO$1&amp;"2d",'CMIP5 AL fields'!$A:$A,AO$2)*$R143)/1000)+((SUMIFS('CMIP5 AL fields'!$N:$N,'CMIP5 AL fields'!$D:$D,AO$1&amp;"3d",'CMIP5 AL fields'!$A:$A,AO$2)*$S143)/1000)</f>
        <v>0</v>
      </c>
      <c r="AP143" s="248">
        <f>((SUMIFS('CMIP5 AL fields'!$N:$N,'CMIP5 AL fields'!$D:$D,AP$1&amp;"2d",'CMIP5 AL fields'!$A:$A,AP$2)*$R143)/1000)+((SUMIFS('CMIP5 AL fields'!$N:$N,'CMIP5 AL fields'!$D:$D,AP$1&amp;"3d",'CMIP5 AL fields'!$A:$A,AP$2)*$S143)/1000)</f>
        <v>0</v>
      </c>
      <c r="AQ143" s="248">
        <f>((SUMIFS('CMIP5 AL fields'!$N:$N,'CMIP5 AL fields'!$D:$D,AQ$1&amp;"_ALLt",'CMIP5 AL fields'!$A:$A,AQ$2)*$T143)/1000)+((SUMIFS('CMIP5 AL fields'!$N:$N,'CMIP5 AL fields'!$D:$D,AQ$1&amp;"_subt",'CMIP5 AL fields'!$A:$A,AQ$2)*$U143)/1000)</f>
        <v>0</v>
      </c>
      <c r="AR143" s="248">
        <f>((SUMIFS('CMIP5 AL fields'!$N:$N,'CMIP5 AL fields'!$D:$D,AR$1&amp;"2d",'CMIP5 AL fields'!$A:$A,AR$2)*$AA143)/1000)+((SUMIFS('CMIP5 AL fields'!$N:$N,'CMIP5 AL fields'!$D:$D,AR$1&amp;"3d",'CMIP5 AL fields'!$A:$A,AR$2)*$AB143)/1000)</f>
        <v>0</v>
      </c>
      <c r="AS143" s="248">
        <f>(SUMIFS('CMIP5 AL fields'!$N:$N,'CMIP5 AL fields'!$D:$D,AS$1,'CMIP5 AL fields'!$A:$A,AS$2)*$V143)/1000</f>
        <v>0</v>
      </c>
      <c r="AT143" s="248">
        <f>(SUMIFS('CMIP5 AL fields'!$N:$N,'CMIP5 AL fields'!$D:$D,AT$1,'CMIP5 AL fields'!$A:$A,AT$2)*$W143)/1000</f>
        <v>0</v>
      </c>
      <c r="AU143" s="248">
        <f>(SUMIFS('CMIP5 AL fields'!$N:$N,'CMIP5 AL fields'!$D:$D,AU$1,'CMIP5 AL fields'!$A:$A,AU$2)*$X143)/1000</f>
        <v>0</v>
      </c>
      <c r="AV143" s="248">
        <f>(SUMIFS('CMIP5 AL fields'!$N:$N,'CMIP5 AL fields'!$D:$D,AV$1,'CMIP5 AL fields'!$A:$A,AV$2)*AC143)/1000</f>
        <v>0</v>
      </c>
      <c r="AW143" s="248">
        <f>(SUMIFS('CMIP5 AL fields'!$N:$N,'CMIP5 AL fields'!$D:$D,AW$1,'CMIP5 AL fields'!$A:$A,AW$2)*AD143)/1000</f>
        <v>0</v>
      </c>
      <c r="AX143" s="248">
        <f>(SUMIFS('CMIP5 AL fields'!$N:$N,'CMIP5 AL fields'!$D:$D,AX$1,'CMIP5 AL fields'!$A:$A,AX$2)*AD143)/1000</f>
        <v>0</v>
      </c>
      <c r="AY143" s="248">
        <v>0</v>
      </c>
      <c r="AZ143" s="248">
        <f>(SUMIFS('CMIP5 OI fields'!$M:$M,'CMIP5 OI fields'!$D:$D,AZ$1,'CMIP5 OI fields'!$A:$A,AZ$2)*$P143)/1000</f>
        <v>0</v>
      </c>
      <c r="BA143" s="248">
        <f>(SUMIFS('CMIP5 OI fields'!$M:$M,'CMIP5 OI fields'!$D:$D,BA$1,'CMIP5 OI fields'!$A:$A,BA$2)*$P143)/1000</f>
        <v>0</v>
      </c>
      <c r="BB143" s="248">
        <f>(SUMIFS('CMIP5 OI fields'!$M:$M,'CMIP5 OI fields'!$D:$D,BB$1,'CMIP5 OI fields'!$A:$A,BB$2)*$P143)/1000</f>
        <v>0</v>
      </c>
      <c r="BC143" s="248">
        <f>(SUMIFS('CMIP5 OI fields'!$M:$M,'CMIP5 OI fields'!$D:$D,BC$1,'CMIP5 OI fields'!$A:$A,BC$2)*$P143)/1000</f>
        <v>0</v>
      </c>
      <c r="BD143" s="248">
        <f>(SUMIFS('CMIP5 OI fields'!$M:$M,'CMIP5 OI fields'!$D:$D,BD$1,'CMIP5 OI fields'!$A:$A,BD$2)*$P143)/1000</f>
        <v>0</v>
      </c>
      <c r="BE143" s="248">
        <f>(SUMIFS('CMIP5 OI fields'!$M:$M,'CMIP5 OI fields'!$D:$D,BE$1,'CMIP5 OI fields'!$A:$A,BE$2)*$P143)/1000</f>
        <v>0</v>
      </c>
      <c r="BF143" s="248">
        <f>(SUMIFS('CMIP5 OI fields'!$M:$M,'CMIP5 OI fields'!$D:$D,BF$1,'CMIP5 OI fields'!$A:$A,BF$2)*$P143)/1000</f>
        <v>0</v>
      </c>
      <c r="BG143" s="248">
        <f>(SUMIFS('CMIP5 OI fields'!$M:$M,'CMIP5 OI fields'!$D:$D,BG$1,'CMIP5 OI fields'!$A:$A,BG$2)*$P143)/1000</f>
        <v>0</v>
      </c>
      <c r="BH143" s="248">
        <f>(SUMIFS('CMIP5 OI fields'!$M:$M,'CMIP5 OI fields'!$D:$D,BH$1,'CMIP5 OI fields'!$A:$A,BH$2)*$P143)/1000</f>
        <v>0</v>
      </c>
      <c r="BI143" s="248">
        <f>(SUMIFS('CMIP5 OI fields'!$M:$M,'CMIP5 OI fields'!$D:$D,BI$1,'CMIP5 OI fields'!$A:$A,BI$2)*$Q143)/1000</f>
        <v>0</v>
      </c>
      <c r="BJ143" s="246">
        <f t="shared" ref="BJ143:BL162" si="19">SUMIF($AE$2:$BI$2,BJ$2,$AE143:$BI143)</f>
        <v>0</v>
      </c>
      <c r="BK143" s="246">
        <f t="shared" si="19"/>
        <v>0</v>
      </c>
      <c r="BL143" s="246">
        <f t="shared" si="19"/>
        <v>0</v>
      </c>
      <c r="BM143" s="246">
        <f t="shared" si="15"/>
        <v>0</v>
      </c>
      <c r="BN143" s="246">
        <f t="shared" si="16"/>
        <v>0</v>
      </c>
    </row>
    <row r="144" spans="1:66">
      <c r="A144" s="244" t="str">
        <f>'Experiment list - Runs'!A143</f>
        <v>DP</v>
      </c>
      <c r="B144" s="244" t="str">
        <f>'Experiment list - Runs'!B143</f>
        <v>tier1</v>
      </c>
      <c r="C144" s="244" t="str">
        <f>'Experiment list - Runs'!C143</f>
        <v>1.4</v>
      </c>
      <c r="D144" s="244">
        <f>'Experiment list - Runs'!D143</f>
        <v>1</v>
      </c>
      <c r="E144" s="245" t="str">
        <f>'Experiment list - Runs'!E143</f>
        <v>Prediction with 2010 Pinatubo-like eruption</v>
      </c>
      <c r="F144" s="245" t="str">
        <f>'Experiment list - Runs'!F143</f>
        <v>volcano-2010</v>
      </c>
      <c r="G144" s="244" t="str">
        <f>'Experiment list - Runs'!H143</f>
        <v>PCWG/Ammann</v>
      </c>
      <c r="H144" s="244" t="str">
        <f>'Experiment list - Runs'!I143</f>
        <v>0.5x1CN</v>
      </c>
      <c r="I144" s="244" t="str">
        <f>'Experiment list - Runs'!J143</f>
        <v>NERSC</v>
      </c>
      <c r="J144" s="244">
        <f>'Experiment list - Runs'!K143</f>
        <v>2005</v>
      </c>
      <c r="K144" s="244">
        <f>'Experiment list - Runs'!L143</f>
        <v>2015</v>
      </c>
      <c r="L144" s="244" t="str">
        <f>'Experiment list - Runs'!M143</f>
        <v>0.5</v>
      </c>
      <c r="M144" s="244">
        <f>'Experiment list - Runs'!N143</f>
        <v>1</v>
      </c>
      <c r="N144" s="246">
        <f>'Experiment list - Runs'!O143</f>
        <v>10</v>
      </c>
      <c r="O144" s="247">
        <f>'Experiment list - Runs'!P143</f>
        <v>142</v>
      </c>
      <c r="P144" s="248">
        <f t="shared" si="17"/>
        <v>10</v>
      </c>
      <c r="Q144" s="248">
        <v>0</v>
      </c>
      <c r="R144" s="248">
        <v>0</v>
      </c>
      <c r="S144" s="248">
        <v>0</v>
      </c>
      <c r="T144" s="248">
        <f t="shared" si="18"/>
        <v>10</v>
      </c>
      <c r="U144" s="248">
        <v>0</v>
      </c>
      <c r="V144" s="248">
        <v>0</v>
      </c>
      <c r="W144" s="248">
        <v>0</v>
      </c>
      <c r="X144" s="248">
        <v>0</v>
      </c>
      <c r="Y144" s="248">
        <v>0</v>
      </c>
      <c r="Z144" s="248">
        <v>0</v>
      </c>
      <c r="AA144" s="248">
        <v>0</v>
      </c>
      <c r="AB144" s="248">
        <v>0</v>
      </c>
      <c r="AC144" s="248">
        <v>0</v>
      </c>
      <c r="AD144" s="248">
        <v>0</v>
      </c>
      <c r="AE144" s="248">
        <f>(SUMIFS('CMIP5 AL fields'!$N:$N,'CMIP5 AL fields'!$D:$D,AE$1,'CMIP5 AL fields'!$A:$A,AE$2)*$P144)/1000</f>
        <v>39.813120480000066</v>
      </c>
      <c r="AF144" s="248">
        <f>(SUMIFS('CMIP5 AL fields'!$N:$N,'CMIP5 AL fields'!$D:$D,AF$1,'CMIP5 AL fields'!$A:$A,AF$2)*$P144)/1000</f>
        <v>0.10616832000000001</v>
      </c>
      <c r="AG144" s="248">
        <f>(SUMIFS('CMIP5 AL fields'!$N:$N,'CMIP5 AL fields'!$D:$D,AG$1,'CMIP5 AL fields'!$A:$A,AG$2)*$P144)/1000</f>
        <v>3.6097228799999974</v>
      </c>
      <c r="AH144" s="248">
        <f>(SUMIFS('CMIP5 AL fields'!$N:$N,'CMIP5 AL fields'!$D:$D,AH$1,'CMIP5 AL fields'!$A:$A,AH$2)*$P144)/1000</f>
        <v>2.6542079999999988</v>
      </c>
      <c r="AI144" s="248">
        <f>(SUMIFS('CMIP5 AL fields'!$N:$N,'CMIP5 AL fields'!$D:$D,AI$1,'CMIP5 AL fields'!$A:$A,AI$2)*$P144)/1000</f>
        <v>1.0616832000000003</v>
      </c>
      <c r="AJ144" s="248">
        <f>(SUMIFS('CMIP5 AL fields'!$N:$N,'CMIP5 AL fields'!$D:$D,AJ$1,'CMIP5 AL fields'!$A:$A,AJ$2)*$P144)/1000</f>
        <v>0.42467328000000004</v>
      </c>
      <c r="AK144" s="248">
        <f>(SUMIFS('CMIP5 AL fields'!$N:$N,'CMIP5 AL fields'!$D:$D,AK$1,'CMIP5 AL fields'!$A:$A,AK$2)*$P144)/1000</f>
        <v>0.74317823999999999</v>
      </c>
      <c r="AL144" s="248">
        <f>(SUMIFS('CMIP5 AL fields'!$N:$N,'CMIP5 AL fields'!$D:$D,AL$1,'CMIP5 AL fields'!$A:$A,AL$2)*$P144)/1000</f>
        <v>0</v>
      </c>
      <c r="AM144" s="248">
        <f>(SUMIFS('CMIP5 AL fields'!$N:$N,'CMIP5 AL fields'!$D:$D,AM$1,'CMIP5 AL fields'!$A:$A,AM$2)*$P144)/1000</f>
        <v>0</v>
      </c>
      <c r="AN144" s="248">
        <f>((SUMIFS('CMIP5 AL fields'!$N:$N,'CMIP5 AL fields'!$D:$D,AN$1&amp;"2d",'CMIP5 AL fields'!$A:$A,AN$2)*$R144)/1000)+((SUMIFS('CMIP5 AL fields'!$N:$N,'CMIP5 AL fields'!$D:$D,AN$1&amp;"3d",'CMIP5 AL fields'!$A:$A,AN$2)*$S144)/1000)</f>
        <v>0</v>
      </c>
      <c r="AO144" s="248">
        <f>((SUMIFS('CMIP5 AL fields'!$N:$N,'CMIP5 AL fields'!$D:$D,AO$1&amp;"2d",'CMIP5 AL fields'!$A:$A,AO$2)*$R144)/1000)+((SUMIFS('CMIP5 AL fields'!$N:$N,'CMIP5 AL fields'!$D:$D,AO$1&amp;"3d",'CMIP5 AL fields'!$A:$A,AO$2)*$S144)/1000)</f>
        <v>0</v>
      </c>
      <c r="AP144" s="248">
        <f>((SUMIFS('CMIP5 AL fields'!$N:$N,'CMIP5 AL fields'!$D:$D,AP$1&amp;"2d",'CMIP5 AL fields'!$A:$A,AP$2)*$R144)/1000)+((SUMIFS('CMIP5 AL fields'!$N:$N,'CMIP5 AL fields'!$D:$D,AP$1&amp;"3d",'CMIP5 AL fields'!$A:$A,AP$2)*$S144)/1000)</f>
        <v>0</v>
      </c>
      <c r="AQ144" s="248">
        <f>((SUMIFS('CMIP5 AL fields'!$N:$N,'CMIP5 AL fields'!$D:$D,AQ$1&amp;"_ALLt",'CMIP5 AL fields'!$A:$A,AQ$2)*$T144)/1000)+((SUMIFS('CMIP5 AL fields'!$N:$N,'CMIP5 AL fields'!$D:$D,AQ$1&amp;"_subt",'CMIP5 AL fields'!$A:$A,AQ$2)*$U144)/1000)</f>
        <v>22.605004800000003</v>
      </c>
      <c r="AR144" s="248">
        <f>((SUMIFS('CMIP5 AL fields'!$N:$N,'CMIP5 AL fields'!$D:$D,AR$1&amp;"2d",'CMIP5 AL fields'!$A:$A,AR$2)*$AA144)/1000)+((SUMIFS('CMIP5 AL fields'!$N:$N,'CMIP5 AL fields'!$D:$D,AR$1&amp;"3d",'CMIP5 AL fields'!$A:$A,AR$2)*$AB144)/1000)</f>
        <v>0</v>
      </c>
      <c r="AS144" s="248">
        <f>(SUMIFS('CMIP5 AL fields'!$N:$N,'CMIP5 AL fields'!$D:$D,AS$1,'CMIP5 AL fields'!$A:$A,AS$2)*$V144)/1000</f>
        <v>0</v>
      </c>
      <c r="AT144" s="248">
        <f>(SUMIFS('CMIP5 AL fields'!$N:$N,'CMIP5 AL fields'!$D:$D,AT$1,'CMIP5 AL fields'!$A:$A,AT$2)*$W144)/1000</f>
        <v>0</v>
      </c>
      <c r="AU144" s="248">
        <f>(SUMIFS('CMIP5 AL fields'!$N:$N,'CMIP5 AL fields'!$D:$D,AU$1,'CMIP5 AL fields'!$A:$A,AU$2)*$X144)/1000</f>
        <v>0</v>
      </c>
      <c r="AV144" s="248">
        <f>(SUMIFS('CMIP5 AL fields'!$N:$N,'CMIP5 AL fields'!$D:$D,AV$1,'CMIP5 AL fields'!$A:$A,AV$2)*AC144)/1000</f>
        <v>0</v>
      </c>
      <c r="AW144" s="248">
        <f>(SUMIFS('CMIP5 AL fields'!$N:$N,'CMIP5 AL fields'!$D:$D,AW$1,'CMIP5 AL fields'!$A:$A,AW$2)*AD144)/1000</f>
        <v>0</v>
      </c>
      <c r="AX144" s="248">
        <f>(SUMIFS('CMIP5 AL fields'!$N:$N,'CMIP5 AL fields'!$D:$D,AX$1,'CMIP5 AL fields'!$A:$A,AX$2)*AD144)/1000</f>
        <v>0</v>
      </c>
      <c r="AY144" s="248">
        <v>0</v>
      </c>
      <c r="AZ144" s="248">
        <f>(SUMIFS('CMIP5 OI fields'!$M:$M,'CMIP5 OI fields'!$D:$D,AZ$1,'CMIP5 OI fields'!$A:$A,AZ$2)*$P144)/1000</f>
        <v>32.617270080000004</v>
      </c>
      <c r="BA144" s="248">
        <f>(SUMIFS('CMIP5 OI fields'!$M:$M,'CMIP5 OI fields'!$D:$D,BA$1,'CMIP5 OI fields'!$A:$A,BA$2)*$P144)/1000</f>
        <v>22.7681352</v>
      </c>
      <c r="BB144" s="248">
        <f>(SUMIFS('CMIP5 OI fields'!$M:$M,'CMIP5 OI fields'!$D:$D,BB$1,'CMIP5 OI fields'!$A:$A,BB$2)*$P144)/1000</f>
        <v>12.885811199999996</v>
      </c>
      <c r="BC144" s="248">
        <f>(SUMIFS('CMIP5 OI fields'!$M:$M,'CMIP5 OI fields'!$D:$D,BC$1,'CMIP5 OI fields'!$A:$A,BC$2)*$P144)/1000</f>
        <v>1.2976127999999998</v>
      </c>
      <c r="BD144" s="248">
        <f>(SUMIFS('CMIP5 OI fields'!$M:$M,'CMIP5 OI fields'!$D:$D,BD$1,'CMIP5 OI fields'!$A:$A,BD$2)*$P144)/1000</f>
        <v>1.0616832000000003</v>
      </c>
      <c r="BE144" s="248">
        <f>(SUMIFS('CMIP5 OI fields'!$M:$M,'CMIP5 OI fields'!$D:$D,BE$1,'CMIP5 OI fields'!$A:$A,BE$2)*$P144)/1000</f>
        <v>0.11796480000000001</v>
      </c>
      <c r="BF144" s="248">
        <f>(SUMIFS('CMIP5 OI fields'!$M:$M,'CMIP5 OI fields'!$D:$D,BF$1,'CMIP5 OI fields'!$A:$A,BF$2)*$P144)/1000</f>
        <v>2.6542079999999997</v>
      </c>
      <c r="BG144" s="248">
        <f>(SUMIFS('CMIP5 OI fields'!$M:$M,'CMIP5 OI fields'!$D:$D,BG$1,'CMIP5 OI fields'!$A:$A,BG$2)*$P144)/1000</f>
        <v>2.0643839999999996</v>
      </c>
      <c r="BH144" s="248">
        <f>(SUMIFS('CMIP5 OI fields'!$M:$M,'CMIP5 OI fields'!$D:$D,BH$1,'CMIP5 OI fields'!$A:$A,BH$2)*$P144)/1000</f>
        <v>12.091392000000003</v>
      </c>
      <c r="BI144" s="248">
        <f>(SUMIFS('CMIP5 OI fields'!$M:$M,'CMIP5 OI fields'!$D:$D,BI$1,'CMIP5 OI fields'!$A:$A,BI$2)*$Q144)/1000</f>
        <v>0</v>
      </c>
      <c r="BJ144" s="246">
        <f t="shared" si="19"/>
        <v>103.65862224000007</v>
      </c>
      <c r="BK144" s="246">
        <f t="shared" si="19"/>
        <v>29.079252</v>
      </c>
      <c r="BL144" s="246">
        <f t="shared" si="19"/>
        <v>25.83834624</v>
      </c>
      <c r="BM144" s="246">
        <f t="shared" si="15"/>
        <v>132.73787424000008</v>
      </c>
      <c r="BN144" s="246">
        <f t="shared" si="16"/>
        <v>158.57622048000007</v>
      </c>
    </row>
    <row r="145" spans="1:66">
      <c r="A145" s="244" t="str">
        <f>'Experiment list - Runs'!A144</f>
        <v>DP</v>
      </c>
      <c r="B145" s="244" t="str">
        <f>'Experiment list - Runs'!B144</f>
        <v>tier1</v>
      </c>
      <c r="C145" s="244" t="str">
        <f>'Experiment list - Runs'!C144</f>
        <v>1.4</v>
      </c>
      <c r="D145" s="244">
        <f>'Experiment list - Runs'!D144</f>
        <v>2</v>
      </c>
      <c r="E145" s="245" t="str">
        <f>'Experiment list - Runs'!E144</f>
        <v>Prediction with 2010 Pinatubo-like eruption</v>
      </c>
      <c r="F145" s="245" t="str">
        <f>'Experiment list - Runs'!F144</f>
        <v>volcano-2010</v>
      </c>
      <c r="G145" s="244" t="str">
        <f>'Experiment list - Runs'!H144</f>
        <v>PCWG/Ammann</v>
      </c>
      <c r="H145" s="244" t="str">
        <f>'Experiment list - Runs'!I144</f>
        <v>0.5x1CN</v>
      </c>
      <c r="I145" s="244" t="str">
        <f>'Experiment list - Runs'!J144</f>
        <v>NERSC</v>
      </c>
      <c r="J145" s="244">
        <f>'Experiment list - Runs'!K144</f>
        <v>2005</v>
      </c>
      <c r="K145" s="244">
        <f>'Experiment list - Runs'!L144</f>
        <v>2015</v>
      </c>
      <c r="L145" s="244" t="str">
        <f>'Experiment list - Runs'!M144</f>
        <v>0.5</v>
      </c>
      <c r="M145" s="244">
        <f>'Experiment list - Runs'!N144</f>
        <v>1</v>
      </c>
      <c r="N145" s="246">
        <f>'Experiment list - Runs'!O144</f>
        <v>10</v>
      </c>
      <c r="O145" s="247">
        <f>'Experiment list - Runs'!P144</f>
        <v>143</v>
      </c>
      <c r="P145" s="248">
        <f t="shared" si="17"/>
        <v>10</v>
      </c>
      <c r="Q145" s="248">
        <v>0</v>
      </c>
      <c r="R145" s="248">
        <v>0</v>
      </c>
      <c r="S145" s="248">
        <v>0</v>
      </c>
      <c r="T145" s="248">
        <f t="shared" si="18"/>
        <v>10</v>
      </c>
      <c r="U145" s="248">
        <v>0</v>
      </c>
      <c r="V145" s="248">
        <v>0</v>
      </c>
      <c r="W145" s="248">
        <v>0</v>
      </c>
      <c r="X145" s="248">
        <v>0</v>
      </c>
      <c r="Y145" s="248">
        <v>0</v>
      </c>
      <c r="Z145" s="248">
        <v>0</v>
      </c>
      <c r="AA145" s="248">
        <v>0</v>
      </c>
      <c r="AB145" s="248">
        <v>0</v>
      </c>
      <c r="AC145" s="248">
        <v>0</v>
      </c>
      <c r="AD145" s="248">
        <v>0</v>
      </c>
      <c r="AE145" s="248">
        <f>(SUMIFS('CMIP5 AL fields'!$N:$N,'CMIP5 AL fields'!$D:$D,AE$1,'CMIP5 AL fields'!$A:$A,AE$2)*$P145)/1000</f>
        <v>39.813120480000066</v>
      </c>
      <c r="AF145" s="248">
        <f>(SUMIFS('CMIP5 AL fields'!$N:$N,'CMIP5 AL fields'!$D:$D,AF$1,'CMIP5 AL fields'!$A:$A,AF$2)*$P145)/1000</f>
        <v>0.10616832000000001</v>
      </c>
      <c r="AG145" s="248">
        <f>(SUMIFS('CMIP5 AL fields'!$N:$N,'CMIP5 AL fields'!$D:$D,AG$1,'CMIP5 AL fields'!$A:$A,AG$2)*$P145)/1000</f>
        <v>3.6097228799999974</v>
      </c>
      <c r="AH145" s="248">
        <f>(SUMIFS('CMIP5 AL fields'!$N:$N,'CMIP5 AL fields'!$D:$D,AH$1,'CMIP5 AL fields'!$A:$A,AH$2)*$P145)/1000</f>
        <v>2.6542079999999988</v>
      </c>
      <c r="AI145" s="248">
        <f>(SUMIFS('CMIP5 AL fields'!$N:$N,'CMIP5 AL fields'!$D:$D,AI$1,'CMIP5 AL fields'!$A:$A,AI$2)*$P145)/1000</f>
        <v>1.0616832000000003</v>
      </c>
      <c r="AJ145" s="248">
        <f>(SUMIFS('CMIP5 AL fields'!$N:$N,'CMIP5 AL fields'!$D:$D,AJ$1,'CMIP5 AL fields'!$A:$A,AJ$2)*$P145)/1000</f>
        <v>0.42467328000000004</v>
      </c>
      <c r="AK145" s="248">
        <f>(SUMIFS('CMIP5 AL fields'!$N:$N,'CMIP5 AL fields'!$D:$D,AK$1,'CMIP5 AL fields'!$A:$A,AK$2)*$P145)/1000</f>
        <v>0.74317823999999999</v>
      </c>
      <c r="AL145" s="248">
        <f>(SUMIFS('CMIP5 AL fields'!$N:$N,'CMIP5 AL fields'!$D:$D,AL$1,'CMIP5 AL fields'!$A:$A,AL$2)*$P145)/1000</f>
        <v>0</v>
      </c>
      <c r="AM145" s="248">
        <f>(SUMIFS('CMIP5 AL fields'!$N:$N,'CMIP5 AL fields'!$D:$D,AM$1,'CMIP5 AL fields'!$A:$A,AM$2)*$P145)/1000</f>
        <v>0</v>
      </c>
      <c r="AN145" s="248">
        <f>((SUMIFS('CMIP5 AL fields'!$N:$N,'CMIP5 AL fields'!$D:$D,AN$1&amp;"2d",'CMIP5 AL fields'!$A:$A,AN$2)*$R145)/1000)+((SUMIFS('CMIP5 AL fields'!$N:$N,'CMIP5 AL fields'!$D:$D,AN$1&amp;"3d",'CMIP5 AL fields'!$A:$A,AN$2)*$S145)/1000)</f>
        <v>0</v>
      </c>
      <c r="AO145" s="248">
        <f>((SUMIFS('CMIP5 AL fields'!$N:$N,'CMIP5 AL fields'!$D:$D,AO$1&amp;"2d",'CMIP5 AL fields'!$A:$A,AO$2)*$R145)/1000)+((SUMIFS('CMIP5 AL fields'!$N:$N,'CMIP5 AL fields'!$D:$D,AO$1&amp;"3d",'CMIP5 AL fields'!$A:$A,AO$2)*$S145)/1000)</f>
        <v>0</v>
      </c>
      <c r="AP145" s="248">
        <f>((SUMIFS('CMIP5 AL fields'!$N:$N,'CMIP5 AL fields'!$D:$D,AP$1&amp;"2d",'CMIP5 AL fields'!$A:$A,AP$2)*$R145)/1000)+((SUMIFS('CMIP5 AL fields'!$N:$N,'CMIP5 AL fields'!$D:$D,AP$1&amp;"3d",'CMIP5 AL fields'!$A:$A,AP$2)*$S145)/1000)</f>
        <v>0</v>
      </c>
      <c r="AQ145" s="248">
        <f>((SUMIFS('CMIP5 AL fields'!$N:$N,'CMIP5 AL fields'!$D:$D,AQ$1&amp;"_ALLt",'CMIP5 AL fields'!$A:$A,AQ$2)*$T145)/1000)+((SUMIFS('CMIP5 AL fields'!$N:$N,'CMIP5 AL fields'!$D:$D,AQ$1&amp;"_subt",'CMIP5 AL fields'!$A:$A,AQ$2)*$U145)/1000)</f>
        <v>22.605004800000003</v>
      </c>
      <c r="AR145" s="248">
        <f>((SUMIFS('CMIP5 AL fields'!$N:$N,'CMIP5 AL fields'!$D:$D,AR$1&amp;"2d",'CMIP5 AL fields'!$A:$A,AR$2)*$AA145)/1000)+((SUMIFS('CMIP5 AL fields'!$N:$N,'CMIP5 AL fields'!$D:$D,AR$1&amp;"3d",'CMIP5 AL fields'!$A:$A,AR$2)*$AB145)/1000)</f>
        <v>0</v>
      </c>
      <c r="AS145" s="248">
        <f>(SUMIFS('CMIP5 AL fields'!$N:$N,'CMIP5 AL fields'!$D:$D,AS$1,'CMIP5 AL fields'!$A:$A,AS$2)*$V145)/1000</f>
        <v>0</v>
      </c>
      <c r="AT145" s="248">
        <f>(SUMIFS('CMIP5 AL fields'!$N:$N,'CMIP5 AL fields'!$D:$D,AT$1,'CMIP5 AL fields'!$A:$A,AT$2)*$W145)/1000</f>
        <v>0</v>
      </c>
      <c r="AU145" s="248">
        <f>(SUMIFS('CMIP5 AL fields'!$N:$N,'CMIP5 AL fields'!$D:$D,AU$1,'CMIP5 AL fields'!$A:$A,AU$2)*$X145)/1000</f>
        <v>0</v>
      </c>
      <c r="AV145" s="248">
        <f>(SUMIFS('CMIP5 AL fields'!$N:$N,'CMIP5 AL fields'!$D:$D,AV$1,'CMIP5 AL fields'!$A:$A,AV$2)*AC145)/1000</f>
        <v>0</v>
      </c>
      <c r="AW145" s="248">
        <f>(SUMIFS('CMIP5 AL fields'!$N:$N,'CMIP5 AL fields'!$D:$D,AW$1,'CMIP5 AL fields'!$A:$A,AW$2)*AD145)/1000</f>
        <v>0</v>
      </c>
      <c r="AX145" s="248">
        <f>(SUMIFS('CMIP5 AL fields'!$N:$N,'CMIP5 AL fields'!$D:$D,AX$1,'CMIP5 AL fields'!$A:$A,AX$2)*AD145)/1000</f>
        <v>0</v>
      </c>
      <c r="AY145" s="248">
        <v>0</v>
      </c>
      <c r="AZ145" s="248">
        <f>(SUMIFS('CMIP5 OI fields'!$M:$M,'CMIP5 OI fields'!$D:$D,AZ$1,'CMIP5 OI fields'!$A:$A,AZ$2)*$P145)/1000</f>
        <v>32.617270080000004</v>
      </c>
      <c r="BA145" s="248">
        <f>(SUMIFS('CMIP5 OI fields'!$M:$M,'CMIP5 OI fields'!$D:$D,BA$1,'CMIP5 OI fields'!$A:$A,BA$2)*$P145)/1000</f>
        <v>22.7681352</v>
      </c>
      <c r="BB145" s="248">
        <f>(SUMIFS('CMIP5 OI fields'!$M:$M,'CMIP5 OI fields'!$D:$D,BB$1,'CMIP5 OI fields'!$A:$A,BB$2)*$P145)/1000</f>
        <v>12.885811199999996</v>
      </c>
      <c r="BC145" s="248">
        <f>(SUMIFS('CMIP5 OI fields'!$M:$M,'CMIP5 OI fields'!$D:$D,BC$1,'CMIP5 OI fields'!$A:$A,BC$2)*$P145)/1000</f>
        <v>1.2976127999999998</v>
      </c>
      <c r="BD145" s="248">
        <f>(SUMIFS('CMIP5 OI fields'!$M:$M,'CMIP5 OI fields'!$D:$D,BD$1,'CMIP5 OI fields'!$A:$A,BD$2)*$P145)/1000</f>
        <v>1.0616832000000003</v>
      </c>
      <c r="BE145" s="248">
        <f>(SUMIFS('CMIP5 OI fields'!$M:$M,'CMIP5 OI fields'!$D:$D,BE$1,'CMIP5 OI fields'!$A:$A,BE$2)*$P145)/1000</f>
        <v>0.11796480000000001</v>
      </c>
      <c r="BF145" s="248">
        <f>(SUMIFS('CMIP5 OI fields'!$M:$M,'CMIP5 OI fields'!$D:$D,BF$1,'CMIP5 OI fields'!$A:$A,BF$2)*$P145)/1000</f>
        <v>2.6542079999999997</v>
      </c>
      <c r="BG145" s="248">
        <f>(SUMIFS('CMIP5 OI fields'!$M:$M,'CMIP5 OI fields'!$D:$D,BG$1,'CMIP5 OI fields'!$A:$A,BG$2)*$P145)/1000</f>
        <v>2.0643839999999996</v>
      </c>
      <c r="BH145" s="248">
        <f>(SUMIFS('CMIP5 OI fields'!$M:$M,'CMIP5 OI fields'!$D:$D,BH$1,'CMIP5 OI fields'!$A:$A,BH$2)*$P145)/1000</f>
        <v>12.091392000000003</v>
      </c>
      <c r="BI145" s="248">
        <f>(SUMIFS('CMIP5 OI fields'!$M:$M,'CMIP5 OI fields'!$D:$D,BI$1,'CMIP5 OI fields'!$A:$A,BI$2)*$Q145)/1000</f>
        <v>0</v>
      </c>
      <c r="BJ145" s="246">
        <f t="shared" si="19"/>
        <v>103.65862224000007</v>
      </c>
      <c r="BK145" s="246">
        <f t="shared" si="19"/>
        <v>29.079252</v>
      </c>
      <c r="BL145" s="246">
        <f t="shared" si="19"/>
        <v>25.83834624</v>
      </c>
      <c r="BM145" s="246">
        <f t="shared" si="15"/>
        <v>132.73787424000008</v>
      </c>
      <c r="BN145" s="246">
        <f t="shared" si="16"/>
        <v>158.57622048000007</v>
      </c>
    </row>
    <row r="146" spans="1:66">
      <c r="A146" s="244" t="str">
        <f>'Experiment list - Runs'!A145</f>
        <v>DP</v>
      </c>
      <c r="B146" s="244" t="str">
        <f>'Experiment list - Runs'!B145</f>
        <v>tier1</v>
      </c>
      <c r="C146" s="244" t="str">
        <f>'Experiment list - Runs'!C145</f>
        <v>1.4</v>
      </c>
      <c r="D146" s="244">
        <f>'Experiment list - Runs'!D145</f>
        <v>3</v>
      </c>
      <c r="E146" s="245" t="str">
        <f>'Experiment list - Runs'!E145</f>
        <v>Prediction with 2010 Pinatubo-like eruption</v>
      </c>
      <c r="F146" s="245" t="str">
        <f>'Experiment list - Runs'!F145</f>
        <v>volcano-2010</v>
      </c>
      <c r="G146" s="244" t="str">
        <f>'Experiment list - Runs'!H145</f>
        <v>PCWG/Ammann</v>
      </c>
      <c r="H146" s="244" t="str">
        <f>'Experiment list - Runs'!I145</f>
        <v>0.5x1CN</v>
      </c>
      <c r="I146" s="244" t="str">
        <f>'Experiment list - Runs'!J145</f>
        <v>NERSC</v>
      </c>
      <c r="J146" s="244">
        <f>'Experiment list - Runs'!K145</f>
        <v>2005</v>
      </c>
      <c r="K146" s="244">
        <f>'Experiment list - Runs'!L145</f>
        <v>2015</v>
      </c>
      <c r="L146" s="244" t="str">
        <f>'Experiment list - Runs'!M145</f>
        <v>0.5</v>
      </c>
      <c r="M146" s="244">
        <f>'Experiment list - Runs'!N145</f>
        <v>1</v>
      </c>
      <c r="N146" s="246">
        <f>'Experiment list - Runs'!O145</f>
        <v>10</v>
      </c>
      <c r="O146" s="247">
        <f>'Experiment list - Runs'!P145</f>
        <v>144</v>
      </c>
      <c r="P146" s="248">
        <f t="shared" si="17"/>
        <v>10</v>
      </c>
      <c r="Q146" s="248">
        <v>0</v>
      </c>
      <c r="R146" s="248">
        <v>0</v>
      </c>
      <c r="S146" s="248">
        <v>0</v>
      </c>
      <c r="T146" s="248">
        <f t="shared" si="18"/>
        <v>10</v>
      </c>
      <c r="U146" s="248">
        <v>0</v>
      </c>
      <c r="V146" s="248">
        <v>0</v>
      </c>
      <c r="W146" s="248">
        <v>0</v>
      </c>
      <c r="X146" s="248">
        <v>0</v>
      </c>
      <c r="Y146" s="248">
        <v>0</v>
      </c>
      <c r="Z146" s="248">
        <v>0</v>
      </c>
      <c r="AA146" s="248">
        <v>0</v>
      </c>
      <c r="AB146" s="248">
        <v>0</v>
      </c>
      <c r="AC146" s="248">
        <v>0</v>
      </c>
      <c r="AD146" s="248">
        <v>0</v>
      </c>
      <c r="AE146" s="248">
        <f>(SUMIFS('CMIP5 AL fields'!$N:$N,'CMIP5 AL fields'!$D:$D,AE$1,'CMIP5 AL fields'!$A:$A,AE$2)*$P146)/1000</f>
        <v>39.813120480000066</v>
      </c>
      <c r="AF146" s="248">
        <f>(SUMIFS('CMIP5 AL fields'!$N:$N,'CMIP5 AL fields'!$D:$D,AF$1,'CMIP5 AL fields'!$A:$A,AF$2)*$P146)/1000</f>
        <v>0.10616832000000001</v>
      </c>
      <c r="AG146" s="248">
        <f>(SUMIFS('CMIP5 AL fields'!$N:$N,'CMIP5 AL fields'!$D:$D,AG$1,'CMIP5 AL fields'!$A:$A,AG$2)*$P146)/1000</f>
        <v>3.6097228799999974</v>
      </c>
      <c r="AH146" s="248">
        <f>(SUMIFS('CMIP5 AL fields'!$N:$N,'CMIP5 AL fields'!$D:$D,AH$1,'CMIP5 AL fields'!$A:$A,AH$2)*$P146)/1000</f>
        <v>2.6542079999999988</v>
      </c>
      <c r="AI146" s="248">
        <f>(SUMIFS('CMIP5 AL fields'!$N:$N,'CMIP5 AL fields'!$D:$D,AI$1,'CMIP5 AL fields'!$A:$A,AI$2)*$P146)/1000</f>
        <v>1.0616832000000003</v>
      </c>
      <c r="AJ146" s="248">
        <f>(SUMIFS('CMIP5 AL fields'!$N:$N,'CMIP5 AL fields'!$D:$D,AJ$1,'CMIP5 AL fields'!$A:$A,AJ$2)*$P146)/1000</f>
        <v>0.42467328000000004</v>
      </c>
      <c r="AK146" s="248">
        <f>(SUMIFS('CMIP5 AL fields'!$N:$N,'CMIP5 AL fields'!$D:$D,AK$1,'CMIP5 AL fields'!$A:$A,AK$2)*$P146)/1000</f>
        <v>0.74317823999999999</v>
      </c>
      <c r="AL146" s="248">
        <f>(SUMIFS('CMIP5 AL fields'!$N:$N,'CMIP5 AL fields'!$D:$D,AL$1,'CMIP5 AL fields'!$A:$A,AL$2)*$P146)/1000</f>
        <v>0</v>
      </c>
      <c r="AM146" s="248">
        <f>(SUMIFS('CMIP5 AL fields'!$N:$N,'CMIP5 AL fields'!$D:$D,AM$1,'CMIP5 AL fields'!$A:$A,AM$2)*$P146)/1000</f>
        <v>0</v>
      </c>
      <c r="AN146" s="248">
        <f>((SUMIFS('CMIP5 AL fields'!$N:$N,'CMIP5 AL fields'!$D:$D,AN$1&amp;"2d",'CMIP5 AL fields'!$A:$A,AN$2)*$R146)/1000)+((SUMIFS('CMIP5 AL fields'!$N:$N,'CMIP5 AL fields'!$D:$D,AN$1&amp;"3d",'CMIP5 AL fields'!$A:$A,AN$2)*$S146)/1000)</f>
        <v>0</v>
      </c>
      <c r="AO146" s="248">
        <f>((SUMIFS('CMIP5 AL fields'!$N:$N,'CMIP5 AL fields'!$D:$D,AO$1&amp;"2d",'CMIP5 AL fields'!$A:$A,AO$2)*$R146)/1000)+((SUMIFS('CMIP5 AL fields'!$N:$N,'CMIP5 AL fields'!$D:$D,AO$1&amp;"3d",'CMIP5 AL fields'!$A:$A,AO$2)*$S146)/1000)</f>
        <v>0</v>
      </c>
      <c r="AP146" s="248">
        <f>((SUMIFS('CMIP5 AL fields'!$N:$N,'CMIP5 AL fields'!$D:$D,AP$1&amp;"2d",'CMIP5 AL fields'!$A:$A,AP$2)*$R146)/1000)+((SUMIFS('CMIP5 AL fields'!$N:$N,'CMIP5 AL fields'!$D:$D,AP$1&amp;"3d",'CMIP5 AL fields'!$A:$A,AP$2)*$S146)/1000)</f>
        <v>0</v>
      </c>
      <c r="AQ146" s="248">
        <f>((SUMIFS('CMIP5 AL fields'!$N:$N,'CMIP5 AL fields'!$D:$D,AQ$1&amp;"_ALLt",'CMIP5 AL fields'!$A:$A,AQ$2)*$T146)/1000)+((SUMIFS('CMIP5 AL fields'!$N:$N,'CMIP5 AL fields'!$D:$D,AQ$1&amp;"_subt",'CMIP5 AL fields'!$A:$A,AQ$2)*$U146)/1000)</f>
        <v>22.605004800000003</v>
      </c>
      <c r="AR146" s="248">
        <f>((SUMIFS('CMIP5 AL fields'!$N:$N,'CMIP5 AL fields'!$D:$D,AR$1&amp;"2d",'CMIP5 AL fields'!$A:$A,AR$2)*$AA146)/1000)+((SUMIFS('CMIP5 AL fields'!$N:$N,'CMIP5 AL fields'!$D:$D,AR$1&amp;"3d",'CMIP5 AL fields'!$A:$A,AR$2)*$AB146)/1000)</f>
        <v>0</v>
      </c>
      <c r="AS146" s="248">
        <f>(SUMIFS('CMIP5 AL fields'!$N:$N,'CMIP5 AL fields'!$D:$D,AS$1,'CMIP5 AL fields'!$A:$A,AS$2)*$V146)/1000</f>
        <v>0</v>
      </c>
      <c r="AT146" s="248">
        <f>(SUMIFS('CMIP5 AL fields'!$N:$N,'CMIP5 AL fields'!$D:$D,AT$1,'CMIP5 AL fields'!$A:$A,AT$2)*$W146)/1000</f>
        <v>0</v>
      </c>
      <c r="AU146" s="248">
        <f>(SUMIFS('CMIP5 AL fields'!$N:$N,'CMIP5 AL fields'!$D:$D,AU$1,'CMIP5 AL fields'!$A:$A,AU$2)*$X146)/1000</f>
        <v>0</v>
      </c>
      <c r="AV146" s="248">
        <f>(SUMIFS('CMIP5 AL fields'!$N:$N,'CMIP5 AL fields'!$D:$D,AV$1,'CMIP5 AL fields'!$A:$A,AV$2)*AC146)/1000</f>
        <v>0</v>
      </c>
      <c r="AW146" s="248">
        <f>(SUMIFS('CMIP5 AL fields'!$N:$N,'CMIP5 AL fields'!$D:$D,AW$1,'CMIP5 AL fields'!$A:$A,AW$2)*AD146)/1000</f>
        <v>0</v>
      </c>
      <c r="AX146" s="248">
        <f>(SUMIFS('CMIP5 AL fields'!$N:$N,'CMIP5 AL fields'!$D:$D,AX$1,'CMIP5 AL fields'!$A:$A,AX$2)*AD146)/1000</f>
        <v>0</v>
      </c>
      <c r="AY146" s="248">
        <v>0</v>
      </c>
      <c r="AZ146" s="248">
        <f>(SUMIFS('CMIP5 OI fields'!$M:$M,'CMIP5 OI fields'!$D:$D,AZ$1,'CMIP5 OI fields'!$A:$A,AZ$2)*$P146)/1000</f>
        <v>32.617270080000004</v>
      </c>
      <c r="BA146" s="248">
        <f>(SUMIFS('CMIP5 OI fields'!$M:$M,'CMIP5 OI fields'!$D:$D,BA$1,'CMIP5 OI fields'!$A:$A,BA$2)*$P146)/1000</f>
        <v>22.7681352</v>
      </c>
      <c r="BB146" s="248">
        <f>(SUMIFS('CMIP5 OI fields'!$M:$M,'CMIP5 OI fields'!$D:$D,BB$1,'CMIP5 OI fields'!$A:$A,BB$2)*$P146)/1000</f>
        <v>12.885811199999996</v>
      </c>
      <c r="BC146" s="248">
        <f>(SUMIFS('CMIP5 OI fields'!$M:$M,'CMIP5 OI fields'!$D:$D,BC$1,'CMIP5 OI fields'!$A:$A,BC$2)*$P146)/1000</f>
        <v>1.2976127999999998</v>
      </c>
      <c r="BD146" s="248">
        <f>(SUMIFS('CMIP5 OI fields'!$M:$M,'CMIP5 OI fields'!$D:$D,BD$1,'CMIP5 OI fields'!$A:$A,BD$2)*$P146)/1000</f>
        <v>1.0616832000000003</v>
      </c>
      <c r="BE146" s="248">
        <f>(SUMIFS('CMIP5 OI fields'!$M:$M,'CMIP5 OI fields'!$D:$D,BE$1,'CMIP5 OI fields'!$A:$A,BE$2)*$P146)/1000</f>
        <v>0.11796480000000001</v>
      </c>
      <c r="BF146" s="248">
        <f>(SUMIFS('CMIP5 OI fields'!$M:$M,'CMIP5 OI fields'!$D:$D,BF$1,'CMIP5 OI fields'!$A:$A,BF$2)*$P146)/1000</f>
        <v>2.6542079999999997</v>
      </c>
      <c r="BG146" s="248">
        <f>(SUMIFS('CMIP5 OI fields'!$M:$M,'CMIP5 OI fields'!$D:$D,BG$1,'CMIP5 OI fields'!$A:$A,BG$2)*$P146)/1000</f>
        <v>2.0643839999999996</v>
      </c>
      <c r="BH146" s="248">
        <f>(SUMIFS('CMIP5 OI fields'!$M:$M,'CMIP5 OI fields'!$D:$D,BH$1,'CMIP5 OI fields'!$A:$A,BH$2)*$P146)/1000</f>
        <v>12.091392000000003</v>
      </c>
      <c r="BI146" s="248">
        <f>(SUMIFS('CMIP5 OI fields'!$M:$M,'CMIP5 OI fields'!$D:$D,BI$1,'CMIP5 OI fields'!$A:$A,BI$2)*$Q146)/1000</f>
        <v>0</v>
      </c>
      <c r="BJ146" s="246">
        <f t="shared" si="19"/>
        <v>103.65862224000007</v>
      </c>
      <c r="BK146" s="246">
        <f t="shared" si="19"/>
        <v>29.079252</v>
      </c>
      <c r="BL146" s="246">
        <f t="shared" si="19"/>
        <v>25.83834624</v>
      </c>
      <c r="BM146" s="246">
        <f t="shared" si="15"/>
        <v>132.73787424000008</v>
      </c>
      <c r="BN146" s="246">
        <f t="shared" si="16"/>
        <v>158.57622048000007</v>
      </c>
    </row>
    <row r="147" spans="1:66">
      <c r="A147" s="244" t="str">
        <f>'Experiment list - Runs'!A146</f>
        <v>DP</v>
      </c>
      <c r="B147" s="244" t="str">
        <f>'Experiment list - Runs'!B146</f>
        <v>tier1</v>
      </c>
      <c r="C147" s="244" t="str">
        <f>'Experiment list - Runs'!C146</f>
        <v>1.4</v>
      </c>
      <c r="D147" s="244">
        <f>'Experiment list - Runs'!D146</f>
        <v>4</v>
      </c>
      <c r="E147" s="245" t="str">
        <f>'Experiment list - Runs'!E146</f>
        <v>Prediction with 2010 Pinatubo-like eruption</v>
      </c>
      <c r="F147" s="245" t="str">
        <f>'Experiment list - Runs'!F146</f>
        <v>volcano-2010</v>
      </c>
      <c r="G147" s="244" t="str">
        <f>'Experiment list - Runs'!H146</f>
        <v>PCWG/Ammann</v>
      </c>
      <c r="H147" s="244" t="str">
        <f>'Experiment list - Runs'!I146</f>
        <v>0.5x1CN</v>
      </c>
      <c r="I147" s="244" t="str">
        <f>'Experiment list - Runs'!J146</f>
        <v>NERSC</v>
      </c>
      <c r="J147" s="244">
        <f>'Experiment list - Runs'!K146</f>
        <v>2005</v>
      </c>
      <c r="K147" s="244">
        <f>'Experiment list - Runs'!L146</f>
        <v>2015</v>
      </c>
      <c r="L147" s="244" t="str">
        <f>'Experiment list - Runs'!M146</f>
        <v>0.5</v>
      </c>
      <c r="M147" s="244">
        <f>'Experiment list - Runs'!N146</f>
        <v>1</v>
      </c>
      <c r="N147" s="246">
        <f>'Experiment list - Runs'!O146</f>
        <v>10</v>
      </c>
      <c r="O147" s="247">
        <f>'Experiment list - Runs'!P146</f>
        <v>145</v>
      </c>
      <c r="P147" s="248">
        <f t="shared" si="17"/>
        <v>10</v>
      </c>
      <c r="Q147" s="248">
        <v>0</v>
      </c>
      <c r="R147" s="248">
        <v>0</v>
      </c>
      <c r="S147" s="248">
        <v>0</v>
      </c>
      <c r="T147" s="248">
        <f t="shared" si="18"/>
        <v>10</v>
      </c>
      <c r="U147" s="248">
        <v>0</v>
      </c>
      <c r="V147" s="248">
        <v>0</v>
      </c>
      <c r="W147" s="248">
        <v>0</v>
      </c>
      <c r="X147" s="248">
        <v>0</v>
      </c>
      <c r="Y147" s="248">
        <v>0</v>
      </c>
      <c r="Z147" s="248">
        <v>0</v>
      </c>
      <c r="AA147" s="248">
        <v>0</v>
      </c>
      <c r="AB147" s="248">
        <v>0</v>
      </c>
      <c r="AC147" s="248">
        <v>0</v>
      </c>
      <c r="AD147" s="248">
        <v>0</v>
      </c>
      <c r="AE147" s="248">
        <f>(SUMIFS('CMIP5 AL fields'!$N:$N,'CMIP5 AL fields'!$D:$D,AE$1,'CMIP5 AL fields'!$A:$A,AE$2)*$P147)/1000</f>
        <v>39.813120480000066</v>
      </c>
      <c r="AF147" s="248">
        <f>(SUMIFS('CMIP5 AL fields'!$N:$N,'CMIP5 AL fields'!$D:$D,AF$1,'CMIP5 AL fields'!$A:$A,AF$2)*$P147)/1000</f>
        <v>0.10616832000000001</v>
      </c>
      <c r="AG147" s="248">
        <f>(SUMIFS('CMIP5 AL fields'!$N:$N,'CMIP5 AL fields'!$D:$D,AG$1,'CMIP5 AL fields'!$A:$A,AG$2)*$P147)/1000</f>
        <v>3.6097228799999974</v>
      </c>
      <c r="AH147" s="248">
        <f>(SUMIFS('CMIP5 AL fields'!$N:$N,'CMIP5 AL fields'!$D:$D,AH$1,'CMIP5 AL fields'!$A:$A,AH$2)*$P147)/1000</f>
        <v>2.6542079999999988</v>
      </c>
      <c r="AI147" s="248">
        <f>(SUMIFS('CMIP5 AL fields'!$N:$N,'CMIP5 AL fields'!$D:$D,AI$1,'CMIP5 AL fields'!$A:$A,AI$2)*$P147)/1000</f>
        <v>1.0616832000000003</v>
      </c>
      <c r="AJ147" s="248">
        <f>(SUMIFS('CMIP5 AL fields'!$N:$N,'CMIP5 AL fields'!$D:$D,AJ$1,'CMIP5 AL fields'!$A:$A,AJ$2)*$P147)/1000</f>
        <v>0.42467328000000004</v>
      </c>
      <c r="AK147" s="248">
        <f>(SUMIFS('CMIP5 AL fields'!$N:$N,'CMIP5 AL fields'!$D:$D,AK$1,'CMIP5 AL fields'!$A:$A,AK$2)*$P147)/1000</f>
        <v>0.74317823999999999</v>
      </c>
      <c r="AL147" s="248">
        <f>(SUMIFS('CMIP5 AL fields'!$N:$N,'CMIP5 AL fields'!$D:$D,AL$1,'CMIP5 AL fields'!$A:$A,AL$2)*$P147)/1000</f>
        <v>0</v>
      </c>
      <c r="AM147" s="248">
        <f>(SUMIFS('CMIP5 AL fields'!$N:$N,'CMIP5 AL fields'!$D:$D,AM$1,'CMIP5 AL fields'!$A:$A,AM$2)*$P147)/1000</f>
        <v>0</v>
      </c>
      <c r="AN147" s="248">
        <f>((SUMIFS('CMIP5 AL fields'!$N:$N,'CMIP5 AL fields'!$D:$D,AN$1&amp;"2d",'CMIP5 AL fields'!$A:$A,AN$2)*$R147)/1000)+((SUMIFS('CMIP5 AL fields'!$N:$N,'CMIP5 AL fields'!$D:$D,AN$1&amp;"3d",'CMIP5 AL fields'!$A:$A,AN$2)*$S147)/1000)</f>
        <v>0</v>
      </c>
      <c r="AO147" s="248">
        <f>((SUMIFS('CMIP5 AL fields'!$N:$N,'CMIP5 AL fields'!$D:$D,AO$1&amp;"2d",'CMIP5 AL fields'!$A:$A,AO$2)*$R147)/1000)+((SUMIFS('CMIP5 AL fields'!$N:$N,'CMIP5 AL fields'!$D:$D,AO$1&amp;"3d",'CMIP5 AL fields'!$A:$A,AO$2)*$S147)/1000)</f>
        <v>0</v>
      </c>
      <c r="AP147" s="248">
        <f>((SUMIFS('CMIP5 AL fields'!$N:$N,'CMIP5 AL fields'!$D:$D,AP$1&amp;"2d",'CMIP5 AL fields'!$A:$A,AP$2)*$R147)/1000)+((SUMIFS('CMIP5 AL fields'!$N:$N,'CMIP5 AL fields'!$D:$D,AP$1&amp;"3d",'CMIP5 AL fields'!$A:$A,AP$2)*$S147)/1000)</f>
        <v>0</v>
      </c>
      <c r="AQ147" s="248">
        <f>((SUMIFS('CMIP5 AL fields'!$N:$N,'CMIP5 AL fields'!$D:$D,AQ$1&amp;"_ALLt",'CMIP5 AL fields'!$A:$A,AQ$2)*$T147)/1000)+((SUMIFS('CMIP5 AL fields'!$N:$N,'CMIP5 AL fields'!$D:$D,AQ$1&amp;"_subt",'CMIP5 AL fields'!$A:$A,AQ$2)*$U147)/1000)</f>
        <v>22.605004800000003</v>
      </c>
      <c r="AR147" s="248">
        <f>((SUMIFS('CMIP5 AL fields'!$N:$N,'CMIP5 AL fields'!$D:$D,AR$1&amp;"2d",'CMIP5 AL fields'!$A:$A,AR$2)*$AA147)/1000)+((SUMIFS('CMIP5 AL fields'!$N:$N,'CMIP5 AL fields'!$D:$D,AR$1&amp;"3d",'CMIP5 AL fields'!$A:$A,AR$2)*$AB147)/1000)</f>
        <v>0</v>
      </c>
      <c r="AS147" s="248">
        <f>(SUMIFS('CMIP5 AL fields'!$N:$N,'CMIP5 AL fields'!$D:$D,AS$1,'CMIP5 AL fields'!$A:$A,AS$2)*$V147)/1000</f>
        <v>0</v>
      </c>
      <c r="AT147" s="248">
        <f>(SUMIFS('CMIP5 AL fields'!$N:$N,'CMIP5 AL fields'!$D:$D,AT$1,'CMIP5 AL fields'!$A:$A,AT$2)*$W147)/1000</f>
        <v>0</v>
      </c>
      <c r="AU147" s="248">
        <f>(SUMIFS('CMIP5 AL fields'!$N:$N,'CMIP5 AL fields'!$D:$D,AU$1,'CMIP5 AL fields'!$A:$A,AU$2)*$X147)/1000</f>
        <v>0</v>
      </c>
      <c r="AV147" s="248">
        <f>(SUMIFS('CMIP5 AL fields'!$N:$N,'CMIP5 AL fields'!$D:$D,AV$1,'CMIP5 AL fields'!$A:$A,AV$2)*AC147)/1000</f>
        <v>0</v>
      </c>
      <c r="AW147" s="248">
        <f>(SUMIFS('CMIP5 AL fields'!$N:$N,'CMIP5 AL fields'!$D:$D,AW$1,'CMIP5 AL fields'!$A:$A,AW$2)*AD147)/1000</f>
        <v>0</v>
      </c>
      <c r="AX147" s="248">
        <f>(SUMIFS('CMIP5 AL fields'!$N:$N,'CMIP5 AL fields'!$D:$D,AX$1,'CMIP5 AL fields'!$A:$A,AX$2)*AD147)/1000</f>
        <v>0</v>
      </c>
      <c r="AY147" s="248">
        <v>0</v>
      </c>
      <c r="AZ147" s="248">
        <f>(SUMIFS('CMIP5 OI fields'!$M:$M,'CMIP5 OI fields'!$D:$D,AZ$1,'CMIP5 OI fields'!$A:$A,AZ$2)*$P147)/1000</f>
        <v>32.617270080000004</v>
      </c>
      <c r="BA147" s="248">
        <f>(SUMIFS('CMIP5 OI fields'!$M:$M,'CMIP5 OI fields'!$D:$D,BA$1,'CMIP5 OI fields'!$A:$A,BA$2)*$P147)/1000</f>
        <v>22.7681352</v>
      </c>
      <c r="BB147" s="248">
        <f>(SUMIFS('CMIP5 OI fields'!$M:$M,'CMIP5 OI fields'!$D:$D,BB$1,'CMIP5 OI fields'!$A:$A,BB$2)*$P147)/1000</f>
        <v>12.885811199999996</v>
      </c>
      <c r="BC147" s="248">
        <f>(SUMIFS('CMIP5 OI fields'!$M:$M,'CMIP5 OI fields'!$D:$D,BC$1,'CMIP5 OI fields'!$A:$A,BC$2)*$P147)/1000</f>
        <v>1.2976127999999998</v>
      </c>
      <c r="BD147" s="248">
        <f>(SUMIFS('CMIP5 OI fields'!$M:$M,'CMIP5 OI fields'!$D:$D,BD$1,'CMIP5 OI fields'!$A:$A,BD$2)*$P147)/1000</f>
        <v>1.0616832000000003</v>
      </c>
      <c r="BE147" s="248">
        <f>(SUMIFS('CMIP5 OI fields'!$M:$M,'CMIP5 OI fields'!$D:$D,BE$1,'CMIP5 OI fields'!$A:$A,BE$2)*$P147)/1000</f>
        <v>0.11796480000000001</v>
      </c>
      <c r="BF147" s="248">
        <f>(SUMIFS('CMIP5 OI fields'!$M:$M,'CMIP5 OI fields'!$D:$D,BF$1,'CMIP5 OI fields'!$A:$A,BF$2)*$P147)/1000</f>
        <v>2.6542079999999997</v>
      </c>
      <c r="BG147" s="248">
        <f>(SUMIFS('CMIP5 OI fields'!$M:$M,'CMIP5 OI fields'!$D:$D,BG$1,'CMIP5 OI fields'!$A:$A,BG$2)*$P147)/1000</f>
        <v>2.0643839999999996</v>
      </c>
      <c r="BH147" s="248">
        <f>(SUMIFS('CMIP5 OI fields'!$M:$M,'CMIP5 OI fields'!$D:$D,BH$1,'CMIP5 OI fields'!$A:$A,BH$2)*$P147)/1000</f>
        <v>12.091392000000003</v>
      </c>
      <c r="BI147" s="248">
        <f>(SUMIFS('CMIP5 OI fields'!$M:$M,'CMIP5 OI fields'!$D:$D,BI$1,'CMIP5 OI fields'!$A:$A,BI$2)*$Q147)/1000</f>
        <v>0</v>
      </c>
      <c r="BJ147" s="246">
        <f t="shared" si="19"/>
        <v>103.65862224000007</v>
      </c>
      <c r="BK147" s="246">
        <f t="shared" si="19"/>
        <v>29.079252</v>
      </c>
      <c r="BL147" s="246">
        <f t="shared" si="19"/>
        <v>25.83834624</v>
      </c>
      <c r="BM147" s="246">
        <f t="shared" si="15"/>
        <v>132.73787424000008</v>
      </c>
      <c r="BN147" s="246">
        <f t="shared" si="16"/>
        <v>158.57622048000007</v>
      </c>
    </row>
    <row r="148" spans="1:66">
      <c r="A148" s="244" t="str">
        <f>'Experiment list - Runs'!A147</f>
        <v>DP</v>
      </c>
      <c r="B148" s="244" t="str">
        <f>'Experiment list - Runs'!B147</f>
        <v>tier1</v>
      </c>
      <c r="C148" s="244" t="str">
        <f>'Experiment list - Runs'!C147</f>
        <v>1.4</v>
      </c>
      <c r="D148" s="244">
        <f>'Experiment list - Runs'!D147</f>
        <v>5</v>
      </c>
      <c r="E148" s="245" t="str">
        <f>'Experiment list - Runs'!E147</f>
        <v>Prediction with 2010 Pinatubo-like eruption</v>
      </c>
      <c r="F148" s="245" t="str">
        <f>'Experiment list - Runs'!F147</f>
        <v>volcano-2010</v>
      </c>
      <c r="G148" s="244" t="str">
        <f>'Experiment list - Runs'!H147</f>
        <v>PCWG/Ammann</v>
      </c>
      <c r="H148" s="244" t="str">
        <f>'Experiment list - Runs'!I147</f>
        <v>0.5x1CN</v>
      </c>
      <c r="I148" s="244" t="str">
        <f>'Experiment list - Runs'!J147</f>
        <v>NERSC</v>
      </c>
      <c r="J148" s="244">
        <f>'Experiment list - Runs'!K147</f>
        <v>2005</v>
      </c>
      <c r="K148" s="244">
        <f>'Experiment list - Runs'!L147</f>
        <v>2015</v>
      </c>
      <c r="L148" s="244" t="str">
        <f>'Experiment list - Runs'!M147</f>
        <v>0.5</v>
      </c>
      <c r="M148" s="244">
        <f>'Experiment list - Runs'!N147</f>
        <v>1</v>
      </c>
      <c r="N148" s="246">
        <f>'Experiment list - Runs'!O147</f>
        <v>10</v>
      </c>
      <c r="O148" s="247">
        <f>'Experiment list - Runs'!P147</f>
        <v>146</v>
      </c>
      <c r="P148" s="248">
        <f t="shared" si="17"/>
        <v>10</v>
      </c>
      <c r="Q148" s="248">
        <v>0</v>
      </c>
      <c r="R148" s="248">
        <v>0</v>
      </c>
      <c r="S148" s="248">
        <v>0</v>
      </c>
      <c r="T148" s="248">
        <f t="shared" si="18"/>
        <v>10</v>
      </c>
      <c r="U148" s="248">
        <v>0</v>
      </c>
      <c r="V148" s="248">
        <v>0</v>
      </c>
      <c r="W148" s="248">
        <v>0</v>
      </c>
      <c r="X148" s="248">
        <v>0</v>
      </c>
      <c r="Y148" s="248">
        <v>0</v>
      </c>
      <c r="Z148" s="248">
        <v>0</v>
      </c>
      <c r="AA148" s="248">
        <v>0</v>
      </c>
      <c r="AB148" s="248">
        <v>0</v>
      </c>
      <c r="AC148" s="248">
        <v>0</v>
      </c>
      <c r="AD148" s="248">
        <v>0</v>
      </c>
      <c r="AE148" s="248">
        <f>(SUMIFS('CMIP5 AL fields'!$N:$N,'CMIP5 AL fields'!$D:$D,AE$1,'CMIP5 AL fields'!$A:$A,AE$2)*$P148)/1000</f>
        <v>39.813120480000066</v>
      </c>
      <c r="AF148" s="248">
        <f>(SUMIFS('CMIP5 AL fields'!$N:$N,'CMIP5 AL fields'!$D:$D,AF$1,'CMIP5 AL fields'!$A:$A,AF$2)*$P148)/1000</f>
        <v>0.10616832000000001</v>
      </c>
      <c r="AG148" s="248">
        <f>(SUMIFS('CMIP5 AL fields'!$N:$N,'CMIP5 AL fields'!$D:$D,AG$1,'CMIP5 AL fields'!$A:$A,AG$2)*$P148)/1000</f>
        <v>3.6097228799999974</v>
      </c>
      <c r="AH148" s="248">
        <f>(SUMIFS('CMIP5 AL fields'!$N:$N,'CMIP5 AL fields'!$D:$D,AH$1,'CMIP5 AL fields'!$A:$A,AH$2)*$P148)/1000</f>
        <v>2.6542079999999988</v>
      </c>
      <c r="AI148" s="248">
        <f>(SUMIFS('CMIP5 AL fields'!$N:$N,'CMIP5 AL fields'!$D:$D,AI$1,'CMIP5 AL fields'!$A:$A,AI$2)*$P148)/1000</f>
        <v>1.0616832000000003</v>
      </c>
      <c r="AJ148" s="248">
        <f>(SUMIFS('CMIP5 AL fields'!$N:$N,'CMIP5 AL fields'!$D:$D,AJ$1,'CMIP5 AL fields'!$A:$A,AJ$2)*$P148)/1000</f>
        <v>0.42467328000000004</v>
      </c>
      <c r="AK148" s="248">
        <f>(SUMIFS('CMIP5 AL fields'!$N:$N,'CMIP5 AL fields'!$D:$D,AK$1,'CMIP5 AL fields'!$A:$A,AK$2)*$P148)/1000</f>
        <v>0.74317823999999999</v>
      </c>
      <c r="AL148" s="248">
        <f>(SUMIFS('CMIP5 AL fields'!$N:$N,'CMIP5 AL fields'!$D:$D,AL$1,'CMIP5 AL fields'!$A:$A,AL$2)*$P148)/1000</f>
        <v>0</v>
      </c>
      <c r="AM148" s="248">
        <f>(SUMIFS('CMIP5 AL fields'!$N:$N,'CMIP5 AL fields'!$D:$D,AM$1,'CMIP5 AL fields'!$A:$A,AM$2)*$P148)/1000</f>
        <v>0</v>
      </c>
      <c r="AN148" s="248">
        <f>((SUMIFS('CMIP5 AL fields'!$N:$N,'CMIP5 AL fields'!$D:$D,AN$1&amp;"2d",'CMIP5 AL fields'!$A:$A,AN$2)*$R148)/1000)+((SUMIFS('CMIP5 AL fields'!$N:$N,'CMIP5 AL fields'!$D:$D,AN$1&amp;"3d",'CMIP5 AL fields'!$A:$A,AN$2)*$S148)/1000)</f>
        <v>0</v>
      </c>
      <c r="AO148" s="248">
        <f>((SUMIFS('CMIP5 AL fields'!$N:$N,'CMIP5 AL fields'!$D:$D,AO$1&amp;"2d",'CMIP5 AL fields'!$A:$A,AO$2)*$R148)/1000)+((SUMIFS('CMIP5 AL fields'!$N:$N,'CMIP5 AL fields'!$D:$D,AO$1&amp;"3d",'CMIP5 AL fields'!$A:$A,AO$2)*$S148)/1000)</f>
        <v>0</v>
      </c>
      <c r="AP148" s="248">
        <f>((SUMIFS('CMIP5 AL fields'!$N:$N,'CMIP5 AL fields'!$D:$D,AP$1&amp;"2d",'CMIP5 AL fields'!$A:$A,AP$2)*$R148)/1000)+((SUMIFS('CMIP5 AL fields'!$N:$N,'CMIP5 AL fields'!$D:$D,AP$1&amp;"3d",'CMIP5 AL fields'!$A:$A,AP$2)*$S148)/1000)</f>
        <v>0</v>
      </c>
      <c r="AQ148" s="248">
        <f>((SUMIFS('CMIP5 AL fields'!$N:$N,'CMIP5 AL fields'!$D:$D,AQ$1&amp;"_ALLt",'CMIP5 AL fields'!$A:$A,AQ$2)*$T148)/1000)+((SUMIFS('CMIP5 AL fields'!$N:$N,'CMIP5 AL fields'!$D:$D,AQ$1&amp;"_subt",'CMIP5 AL fields'!$A:$A,AQ$2)*$U148)/1000)</f>
        <v>22.605004800000003</v>
      </c>
      <c r="AR148" s="248">
        <f>((SUMIFS('CMIP5 AL fields'!$N:$N,'CMIP5 AL fields'!$D:$D,AR$1&amp;"2d",'CMIP5 AL fields'!$A:$A,AR$2)*$AA148)/1000)+((SUMIFS('CMIP5 AL fields'!$N:$N,'CMIP5 AL fields'!$D:$D,AR$1&amp;"3d",'CMIP5 AL fields'!$A:$A,AR$2)*$AB148)/1000)</f>
        <v>0</v>
      </c>
      <c r="AS148" s="248">
        <f>(SUMIFS('CMIP5 AL fields'!$N:$N,'CMIP5 AL fields'!$D:$D,AS$1,'CMIP5 AL fields'!$A:$A,AS$2)*$V148)/1000</f>
        <v>0</v>
      </c>
      <c r="AT148" s="248">
        <f>(SUMIFS('CMIP5 AL fields'!$N:$N,'CMIP5 AL fields'!$D:$D,AT$1,'CMIP5 AL fields'!$A:$A,AT$2)*$W148)/1000</f>
        <v>0</v>
      </c>
      <c r="AU148" s="248">
        <f>(SUMIFS('CMIP5 AL fields'!$N:$N,'CMIP5 AL fields'!$D:$D,AU$1,'CMIP5 AL fields'!$A:$A,AU$2)*$X148)/1000</f>
        <v>0</v>
      </c>
      <c r="AV148" s="248">
        <f>(SUMIFS('CMIP5 AL fields'!$N:$N,'CMIP5 AL fields'!$D:$D,AV$1,'CMIP5 AL fields'!$A:$A,AV$2)*AC148)/1000</f>
        <v>0</v>
      </c>
      <c r="AW148" s="248">
        <f>(SUMIFS('CMIP5 AL fields'!$N:$N,'CMIP5 AL fields'!$D:$D,AW$1,'CMIP5 AL fields'!$A:$A,AW$2)*AD148)/1000</f>
        <v>0</v>
      </c>
      <c r="AX148" s="248">
        <f>(SUMIFS('CMIP5 AL fields'!$N:$N,'CMIP5 AL fields'!$D:$D,AX$1,'CMIP5 AL fields'!$A:$A,AX$2)*AD148)/1000</f>
        <v>0</v>
      </c>
      <c r="AY148" s="248">
        <v>0</v>
      </c>
      <c r="AZ148" s="248">
        <f>(SUMIFS('CMIP5 OI fields'!$M:$M,'CMIP5 OI fields'!$D:$D,AZ$1,'CMIP5 OI fields'!$A:$A,AZ$2)*$P148)/1000</f>
        <v>32.617270080000004</v>
      </c>
      <c r="BA148" s="248">
        <f>(SUMIFS('CMIP5 OI fields'!$M:$M,'CMIP5 OI fields'!$D:$D,BA$1,'CMIP5 OI fields'!$A:$A,BA$2)*$P148)/1000</f>
        <v>22.7681352</v>
      </c>
      <c r="BB148" s="248">
        <f>(SUMIFS('CMIP5 OI fields'!$M:$M,'CMIP5 OI fields'!$D:$D,BB$1,'CMIP5 OI fields'!$A:$A,BB$2)*$P148)/1000</f>
        <v>12.885811199999996</v>
      </c>
      <c r="BC148" s="248">
        <f>(SUMIFS('CMIP5 OI fields'!$M:$M,'CMIP5 OI fields'!$D:$D,BC$1,'CMIP5 OI fields'!$A:$A,BC$2)*$P148)/1000</f>
        <v>1.2976127999999998</v>
      </c>
      <c r="BD148" s="248">
        <f>(SUMIFS('CMIP5 OI fields'!$M:$M,'CMIP5 OI fields'!$D:$D,BD$1,'CMIP5 OI fields'!$A:$A,BD$2)*$P148)/1000</f>
        <v>1.0616832000000003</v>
      </c>
      <c r="BE148" s="248">
        <f>(SUMIFS('CMIP5 OI fields'!$M:$M,'CMIP5 OI fields'!$D:$D,BE$1,'CMIP5 OI fields'!$A:$A,BE$2)*$P148)/1000</f>
        <v>0.11796480000000001</v>
      </c>
      <c r="BF148" s="248">
        <f>(SUMIFS('CMIP5 OI fields'!$M:$M,'CMIP5 OI fields'!$D:$D,BF$1,'CMIP5 OI fields'!$A:$A,BF$2)*$P148)/1000</f>
        <v>2.6542079999999997</v>
      </c>
      <c r="BG148" s="248">
        <f>(SUMIFS('CMIP5 OI fields'!$M:$M,'CMIP5 OI fields'!$D:$D,BG$1,'CMIP5 OI fields'!$A:$A,BG$2)*$P148)/1000</f>
        <v>2.0643839999999996</v>
      </c>
      <c r="BH148" s="248">
        <f>(SUMIFS('CMIP5 OI fields'!$M:$M,'CMIP5 OI fields'!$D:$D,BH$1,'CMIP5 OI fields'!$A:$A,BH$2)*$P148)/1000</f>
        <v>12.091392000000003</v>
      </c>
      <c r="BI148" s="248">
        <f>(SUMIFS('CMIP5 OI fields'!$M:$M,'CMIP5 OI fields'!$D:$D,BI$1,'CMIP5 OI fields'!$A:$A,BI$2)*$Q148)/1000</f>
        <v>0</v>
      </c>
      <c r="BJ148" s="246">
        <f t="shared" si="19"/>
        <v>103.65862224000007</v>
      </c>
      <c r="BK148" s="246">
        <f t="shared" si="19"/>
        <v>29.079252</v>
      </c>
      <c r="BL148" s="246">
        <f t="shared" si="19"/>
        <v>25.83834624</v>
      </c>
      <c r="BM148" s="246">
        <f t="shared" si="15"/>
        <v>132.73787424000008</v>
      </c>
      <c r="BN148" s="246">
        <f t="shared" si="16"/>
        <v>158.57622048000007</v>
      </c>
    </row>
    <row r="149" spans="1:66">
      <c r="A149" s="244" t="str">
        <f>'Experiment list - Runs'!A148</f>
        <v>DP</v>
      </c>
      <c r="B149" s="244" t="str">
        <f>'Experiment list - Runs'!B148</f>
        <v>tier1</v>
      </c>
      <c r="C149" s="244" t="str">
        <f>'Experiment list - Runs'!C148</f>
        <v>1.5</v>
      </c>
      <c r="D149" s="244">
        <f>'Experiment list - Runs'!D148</f>
        <v>1</v>
      </c>
      <c r="E149" s="245" t="str">
        <f>'Experiment list - Runs'!E148</f>
        <v>Alternative Initialization strategies</v>
      </c>
      <c r="F149" s="245" t="str">
        <f>'Experiment list - Runs'!F148</f>
        <v>decadal-iY-XXXX</v>
      </c>
      <c r="G149" s="244" t="str">
        <f>'Experiment list - Runs'!H148</f>
        <v>CVWG/Tribbia</v>
      </c>
      <c r="H149" s="244" t="str">
        <f>'Experiment list - Runs'!I148</f>
        <v>0.5x1CN</v>
      </c>
      <c r="I149" s="244" t="str">
        <f>'Experiment list - Runs'!J148</f>
        <v>ORNL</v>
      </c>
      <c r="J149" s="244">
        <f>'Experiment list - Runs'!K148</f>
        <v>0</v>
      </c>
      <c r="K149" s="244">
        <f>'Experiment list - Runs'!L148</f>
        <v>10</v>
      </c>
      <c r="L149" s="244" t="str">
        <f>'Experiment list - Runs'!M148</f>
        <v>0.5</v>
      </c>
      <c r="M149" s="244">
        <f>'Experiment list - Runs'!N148</f>
        <v>1</v>
      </c>
      <c r="N149" s="246">
        <f>'Experiment list - Runs'!O148</f>
        <v>10</v>
      </c>
      <c r="O149" s="247">
        <f>'Experiment list - Runs'!P148</f>
        <v>147</v>
      </c>
      <c r="P149" s="248">
        <f t="shared" si="17"/>
        <v>10</v>
      </c>
      <c r="Q149" s="248">
        <v>0</v>
      </c>
      <c r="R149" s="248">
        <v>0</v>
      </c>
      <c r="S149" s="248">
        <v>0</v>
      </c>
      <c r="T149" s="248">
        <f t="shared" si="18"/>
        <v>10</v>
      </c>
      <c r="U149" s="248">
        <v>0</v>
      </c>
      <c r="V149" s="248">
        <v>0</v>
      </c>
      <c r="W149" s="248">
        <v>0</v>
      </c>
      <c r="X149" s="248">
        <v>0</v>
      </c>
      <c r="Y149" s="248">
        <v>0</v>
      </c>
      <c r="Z149" s="248">
        <v>0</v>
      </c>
      <c r="AA149" s="248">
        <v>0</v>
      </c>
      <c r="AB149" s="248">
        <v>0</v>
      </c>
      <c r="AC149" s="248">
        <v>0</v>
      </c>
      <c r="AD149" s="248">
        <v>0</v>
      </c>
      <c r="AE149" s="248">
        <f>(SUMIFS('CMIP5 AL fields'!$N:$N,'CMIP5 AL fields'!$D:$D,AE$1,'CMIP5 AL fields'!$A:$A,AE$2)*$P149)/1000</f>
        <v>39.813120480000066</v>
      </c>
      <c r="AF149" s="248">
        <f>(SUMIFS('CMIP5 AL fields'!$N:$N,'CMIP5 AL fields'!$D:$D,AF$1,'CMIP5 AL fields'!$A:$A,AF$2)*$P149)/1000</f>
        <v>0.10616832000000001</v>
      </c>
      <c r="AG149" s="248">
        <f>(SUMIFS('CMIP5 AL fields'!$N:$N,'CMIP5 AL fields'!$D:$D,AG$1,'CMIP5 AL fields'!$A:$A,AG$2)*$P149)/1000</f>
        <v>3.6097228799999974</v>
      </c>
      <c r="AH149" s="248">
        <f>(SUMIFS('CMIP5 AL fields'!$N:$N,'CMIP5 AL fields'!$D:$D,AH$1,'CMIP5 AL fields'!$A:$A,AH$2)*$P149)/1000</f>
        <v>2.6542079999999988</v>
      </c>
      <c r="AI149" s="248">
        <f>(SUMIFS('CMIP5 AL fields'!$N:$N,'CMIP5 AL fields'!$D:$D,AI$1,'CMIP5 AL fields'!$A:$A,AI$2)*$P149)/1000</f>
        <v>1.0616832000000003</v>
      </c>
      <c r="AJ149" s="248">
        <f>(SUMIFS('CMIP5 AL fields'!$N:$N,'CMIP5 AL fields'!$D:$D,AJ$1,'CMIP5 AL fields'!$A:$A,AJ$2)*$P149)/1000</f>
        <v>0.42467328000000004</v>
      </c>
      <c r="AK149" s="248">
        <f>(SUMIFS('CMIP5 AL fields'!$N:$N,'CMIP5 AL fields'!$D:$D,AK$1,'CMIP5 AL fields'!$A:$A,AK$2)*$P149)/1000</f>
        <v>0.74317823999999999</v>
      </c>
      <c r="AL149" s="248">
        <f>(SUMIFS('CMIP5 AL fields'!$N:$N,'CMIP5 AL fields'!$D:$D,AL$1,'CMIP5 AL fields'!$A:$A,AL$2)*$P149)/1000</f>
        <v>0</v>
      </c>
      <c r="AM149" s="248">
        <f>(SUMIFS('CMIP5 AL fields'!$N:$N,'CMIP5 AL fields'!$D:$D,AM$1,'CMIP5 AL fields'!$A:$A,AM$2)*$P149)/1000</f>
        <v>0</v>
      </c>
      <c r="AN149" s="248">
        <f>((SUMIFS('CMIP5 AL fields'!$N:$N,'CMIP5 AL fields'!$D:$D,AN$1&amp;"2d",'CMIP5 AL fields'!$A:$A,AN$2)*$R149)/1000)+((SUMIFS('CMIP5 AL fields'!$N:$N,'CMIP5 AL fields'!$D:$D,AN$1&amp;"3d",'CMIP5 AL fields'!$A:$A,AN$2)*$S149)/1000)</f>
        <v>0</v>
      </c>
      <c r="AO149" s="248">
        <f>((SUMIFS('CMIP5 AL fields'!$N:$N,'CMIP5 AL fields'!$D:$D,AO$1&amp;"2d",'CMIP5 AL fields'!$A:$A,AO$2)*$R149)/1000)+((SUMIFS('CMIP5 AL fields'!$N:$N,'CMIP5 AL fields'!$D:$D,AO$1&amp;"3d",'CMIP5 AL fields'!$A:$A,AO$2)*$S149)/1000)</f>
        <v>0</v>
      </c>
      <c r="AP149" s="248">
        <f>((SUMIFS('CMIP5 AL fields'!$N:$N,'CMIP5 AL fields'!$D:$D,AP$1&amp;"2d",'CMIP5 AL fields'!$A:$A,AP$2)*$R149)/1000)+((SUMIFS('CMIP5 AL fields'!$N:$N,'CMIP5 AL fields'!$D:$D,AP$1&amp;"3d",'CMIP5 AL fields'!$A:$A,AP$2)*$S149)/1000)</f>
        <v>0</v>
      </c>
      <c r="AQ149" s="248">
        <f>((SUMIFS('CMIP5 AL fields'!$N:$N,'CMIP5 AL fields'!$D:$D,AQ$1&amp;"_ALLt",'CMIP5 AL fields'!$A:$A,AQ$2)*$T149)/1000)+((SUMIFS('CMIP5 AL fields'!$N:$N,'CMIP5 AL fields'!$D:$D,AQ$1&amp;"_subt",'CMIP5 AL fields'!$A:$A,AQ$2)*$U149)/1000)</f>
        <v>22.605004800000003</v>
      </c>
      <c r="AR149" s="248">
        <f>((SUMIFS('CMIP5 AL fields'!$N:$N,'CMIP5 AL fields'!$D:$D,AR$1&amp;"2d",'CMIP5 AL fields'!$A:$A,AR$2)*$AA149)/1000)+((SUMIFS('CMIP5 AL fields'!$N:$N,'CMIP5 AL fields'!$D:$D,AR$1&amp;"3d",'CMIP5 AL fields'!$A:$A,AR$2)*$AB149)/1000)</f>
        <v>0</v>
      </c>
      <c r="AS149" s="248">
        <f>(SUMIFS('CMIP5 AL fields'!$N:$N,'CMIP5 AL fields'!$D:$D,AS$1,'CMIP5 AL fields'!$A:$A,AS$2)*$V149)/1000</f>
        <v>0</v>
      </c>
      <c r="AT149" s="248">
        <f>(SUMIFS('CMIP5 AL fields'!$N:$N,'CMIP5 AL fields'!$D:$D,AT$1,'CMIP5 AL fields'!$A:$A,AT$2)*$W149)/1000</f>
        <v>0</v>
      </c>
      <c r="AU149" s="248">
        <f>(SUMIFS('CMIP5 AL fields'!$N:$N,'CMIP5 AL fields'!$D:$D,AU$1,'CMIP5 AL fields'!$A:$A,AU$2)*$X149)/1000</f>
        <v>0</v>
      </c>
      <c r="AV149" s="248">
        <f>(SUMIFS('CMIP5 AL fields'!$N:$N,'CMIP5 AL fields'!$D:$D,AV$1,'CMIP5 AL fields'!$A:$A,AV$2)*AC149)/1000</f>
        <v>0</v>
      </c>
      <c r="AW149" s="248">
        <f>(SUMIFS('CMIP5 AL fields'!$N:$N,'CMIP5 AL fields'!$D:$D,AW$1,'CMIP5 AL fields'!$A:$A,AW$2)*AD149)/1000</f>
        <v>0</v>
      </c>
      <c r="AX149" s="248">
        <f>(SUMIFS('CMIP5 AL fields'!$N:$N,'CMIP5 AL fields'!$D:$D,AX$1,'CMIP5 AL fields'!$A:$A,AX$2)*AD149)/1000</f>
        <v>0</v>
      </c>
      <c r="AY149" s="248">
        <v>0</v>
      </c>
      <c r="AZ149" s="248">
        <f>(SUMIFS('CMIP5 OI fields'!$M:$M,'CMIP5 OI fields'!$D:$D,AZ$1,'CMIP5 OI fields'!$A:$A,AZ$2)*$P149)/1000</f>
        <v>32.617270080000004</v>
      </c>
      <c r="BA149" s="248">
        <f>(SUMIFS('CMIP5 OI fields'!$M:$M,'CMIP5 OI fields'!$D:$D,BA$1,'CMIP5 OI fields'!$A:$A,BA$2)*$P149)/1000</f>
        <v>22.7681352</v>
      </c>
      <c r="BB149" s="248">
        <f>(SUMIFS('CMIP5 OI fields'!$M:$M,'CMIP5 OI fields'!$D:$D,BB$1,'CMIP5 OI fields'!$A:$A,BB$2)*$P149)/1000</f>
        <v>12.885811199999996</v>
      </c>
      <c r="BC149" s="248">
        <f>(SUMIFS('CMIP5 OI fields'!$M:$M,'CMIP5 OI fields'!$D:$D,BC$1,'CMIP5 OI fields'!$A:$A,BC$2)*$P149)/1000</f>
        <v>1.2976127999999998</v>
      </c>
      <c r="BD149" s="248">
        <f>(SUMIFS('CMIP5 OI fields'!$M:$M,'CMIP5 OI fields'!$D:$D,BD$1,'CMIP5 OI fields'!$A:$A,BD$2)*$P149)/1000</f>
        <v>1.0616832000000003</v>
      </c>
      <c r="BE149" s="248">
        <f>(SUMIFS('CMIP5 OI fields'!$M:$M,'CMIP5 OI fields'!$D:$D,BE$1,'CMIP5 OI fields'!$A:$A,BE$2)*$P149)/1000</f>
        <v>0.11796480000000001</v>
      </c>
      <c r="BF149" s="248">
        <f>(SUMIFS('CMIP5 OI fields'!$M:$M,'CMIP5 OI fields'!$D:$D,BF$1,'CMIP5 OI fields'!$A:$A,BF$2)*$P149)/1000</f>
        <v>2.6542079999999997</v>
      </c>
      <c r="BG149" s="248">
        <f>(SUMIFS('CMIP5 OI fields'!$M:$M,'CMIP5 OI fields'!$D:$D,BG$1,'CMIP5 OI fields'!$A:$A,BG$2)*$P149)/1000</f>
        <v>2.0643839999999996</v>
      </c>
      <c r="BH149" s="248">
        <f>(SUMIFS('CMIP5 OI fields'!$M:$M,'CMIP5 OI fields'!$D:$D,BH$1,'CMIP5 OI fields'!$A:$A,BH$2)*$P149)/1000</f>
        <v>12.091392000000003</v>
      </c>
      <c r="BI149" s="248">
        <f>(SUMIFS('CMIP5 OI fields'!$M:$M,'CMIP5 OI fields'!$D:$D,BI$1,'CMIP5 OI fields'!$A:$A,BI$2)*$Q149)/1000</f>
        <v>0</v>
      </c>
      <c r="BJ149" s="246">
        <f t="shared" si="19"/>
        <v>103.65862224000007</v>
      </c>
      <c r="BK149" s="246">
        <f t="shared" si="19"/>
        <v>29.079252</v>
      </c>
      <c r="BL149" s="246">
        <f t="shared" si="19"/>
        <v>25.83834624</v>
      </c>
      <c r="BM149" s="246">
        <f t="shared" si="15"/>
        <v>132.73787424000008</v>
      </c>
      <c r="BN149" s="246">
        <f t="shared" si="16"/>
        <v>158.57622048000007</v>
      </c>
    </row>
    <row r="150" spans="1:66">
      <c r="A150" s="244" t="str">
        <f>'Experiment list - Runs'!A149</f>
        <v>DP</v>
      </c>
      <c r="B150" s="244" t="str">
        <f>'Experiment list - Runs'!B149</f>
        <v>tier1</v>
      </c>
      <c r="C150" s="244" t="str">
        <f>'Experiment list - Runs'!C149</f>
        <v>1.5</v>
      </c>
      <c r="D150" s="244">
        <f>'Experiment list - Runs'!D149</f>
        <v>2</v>
      </c>
      <c r="E150" s="245" t="str">
        <f>'Experiment list - Runs'!E149</f>
        <v>Alternative Initialization strategies</v>
      </c>
      <c r="F150" s="245" t="str">
        <f>'Experiment list - Runs'!F149</f>
        <v>decadal-iY-XXXX</v>
      </c>
      <c r="G150" s="244" t="str">
        <f>'Experiment list - Runs'!H149</f>
        <v>CVWG/Tribbia</v>
      </c>
      <c r="H150" s="244" t="str">
        <f>'Experiment list - Runs'!I149</f>
        <v>0.5x1CN</v>
      </c>
      <c r="I150" s="244" t="str">
        <f>'Experiment list - Runs'!J149</f>
        <v>ORNL</v>
      </c>
      <c r="J150" s="244">
        <f>'Experiment list - Runs'!K149</f>
        <v>0</v>
      </c>
      <c r="K150" s="244">
        <f>'Experiment list - Runs'!L149</f>
        <v>10</v>
      </c>
      <c r="L150" s="244" t="str">
        <f>'Experiment list - Runs'!M149</f>
        <v>0.5</v>
      </c>
      <c r="M150" s="244">
        <f>'Experiment list - Runs'!N149</f>
        <v>1</v>
      </c>
      <c r="N150" s="246">
        <f>'Experiment list - Runs'!O149</f>
        <v>10</v>
      </c>
      <c r="O150" s="247">
        <f>'Experiment list - Runs'!P149</f>
        <v>148</v>
      </c>
      <c r="P150" s="248">
        <f t="shared" si="17"/>
        <v>10</v>
      </c>
      <c r="Q150" s="248">
        <v>0</v>
      </c>
      <c r="R150" s="248">
        <v>0</v>
      </c>
      <c r="S150" s="248">
        <v>0</v>
      </c>
      <c r="T150" s="248">
        <f t="shared" si="18"/>
        <v>10</v>
      </c>
      <c r="U150" s="248">
        <v>0</v>
      </c>
      <c r="V150" s="248">
        <v>0</v>
      </c>
      <c r="W150" s="248">
        <v>0</v>
      </c>
      <c r="X150" s="248">
        <v>0</v>
      </c>
      <c r="Y150" s="248">
        <v>0</v>
      </c>
      <c r="Z150" s="248">
        <v>0</v>
      </c>
      <c r="AA150" s="248">
        <v>0</v>
      </c>
      <c r="AB150" s="248">
        <v>0</v>
      </c>
      <c r="AC150" s="248">
        <v>0</v>
      </c>
      <c r="AD150" s="248">
        <v>0</v>
      </c>
      <c r="AE150" s="248">
        <f>(SUMIFS('CMIP5 AL fields'!$N:$N,'CMIP5 AL fields'!$D:$D,AE$1,'CMIP5 AL fields'!$A:$A,AE$2)*$P150)/1000</f>
        <v>39.813120480000066</v>
      </c>
      <c r="AF150" s="248">
        <f>(SUMIFS('CMIP5 AL fields'!$N:$N,'CMIP5 AL fields'!$D:$D,AF$1,'CMIP5 AL fields'!$A:$A,AF$2)*$P150)/1000</f>
        <v>0.10616832000000001</v>
      </c>
      <c r="AG150" s="248">
        <f>(SUMIFS('CMIP5 AL fields'!$N:$N,'CMIP5 AL fields'!$D:$D,AG$1,'CMIP5 AL fields'!$A:$A,AG$2)*$P150)/1000</f>
        <v>3.6097228799999974</v>
      </c>
      <c r="AH150" s="248">
        <f>(SUMIFS('CMIP5 AL fields'!$N:$N,'CMIP5 AL fields'!$D:$D,AH$1,'CMIP5 AL fields'!$A:$A,AH$2)*$P150)/1000</f>
        <v>2.6542079999999988</v>
      </c>
      <c r="AI150" s="248">
        <f>(SUMIFS('CMIP5 AL fields'!$N:$N,'CMIP5 AL fields'!$D:$D,AI$1,'CMIP5 AL fields'!$A:$A,AI$2)*$P150)/1000</f>
        <v>1.0616832000000003</v>
      </c>
      <c r="AJ150" s="248">
        <f>(SUMIFS('CMIP5 AL fields'!$N:$N,'CMIP5 AL fields'!$D:$D,AJ$1,'CMIP5 AL fields'!$A:$A,AJ$2)*$P150)/1000</f>
        <v>0.42467328000000004</v>
      </c>
      <c r="AK150" s="248">
        <f>(SUMIFS('CMIP5 AL fields'!$N:$N,'CMIP5 AL fields'!$D:$D,AK$1,'CMIP5 AL fields'!$A:$A,AK$2)*$P150)/1000</f>
        <v>0.74317823999999999</v>
      </c>
      <c r="AL150" s="248">
        <f>(SUMIFS('CMIP5 AL fields'!$N:$N,'CMIP5 AL fields'!$D:$D,AL$1,'CMIP5 AL fields'!$A:$A,AL$2)*$P150)/1000</f>
        <v>0</v>
      </c>
      <c r="AM150" s="248">
        <f>(SUMIFS('CMIP5 AL fields'!$N:$N,'CMIP5 AL fields'!$D:$D,AM$1,'CMIP5 AL fields'!$A:$A,AM$2)*$P150)/1000</f>
        <v>0</v>
      </c>
      <c r="AN150" s="248">
        <f>((SUMIFS('CMIP5 AL fields'!$N:$N,'CMIP5 AL fields'!$D:$D,AN$1&amp;"2d",'CMIP5 AL fields'!$A:$A,AN$2)*$R150)/1000)+((SUMIFS('CMIP5 AL fields'!$N:$N,'CMIP5 AL fields'!$D:$D,AN$1&amp;"3d",'CMIP5 AL fields'!$A:$A,AN$2)*$S150)/1000)</f>
        <v>0</v>
      </c>
      <c r="AO150" s="248">
        <f>((SUMIFS('CMIP5 AL fields'!$N:$N,'CMIP5 AL fields'!$D:$D,AO$1&amp;"2d",'CMIP5 AL fields'!$A:$A,AO$2)*$R150)/1000)+((SUMIFS('CMIP5 AL fields'!$N:$N,'CMIP5 AL fields'!$D:$D,AO$1&amp;"3d",'CMIP5 AL fields'!$A:$A,AO$2)*$S150)/1000)</f>
        <v>0</v>
      </c>
      <c r="AP150" s="248">
        <f>((SUMIFS('CMIP5 AL fields'!$N:$N,'CMIP5 AL fields'!$D:$D,AP$1&amp;"2d",'CMIP5 AL fields'!$A:$A,AP$2)*$R150)/1000)+((SUMIFS('CMIP5 AL fields'!$N:$N,'CMIP5 AL fields'!$D:$D,AP$1&amp;"3d",'CMIP5 AL fields'!$A:$A,AP$2)*$S150)/1000)</f>
        <v>0</v>
      </c>
      <c r="AQ150" s="248">
        <f>((SUMIFS('CMIP5 AL fields'!$N:$N,'CMIP5 AL fields'!$D:$D,AQ$1&amp;"_ALLt",'CMIP5 AL fields'!$A:$A,AQ$2)*$T150)/1000)+((SUMIFS('CMIP5 AL fields'!$N:$N,'CMIP5 AL fields'!$D:$D,AQ$1&amp;"_subt",'CMIP5 AL fields'!$A:$A,AQ$2)*$U150)/1000)</f>
        <v>22.605004800000003</v>
      </c>
      <c r="AR150" s="248">
        <f>((SUMIFS('CMIP5 AL fields'!$N:$N,'CMIP5 AL fields'!$D:$D,AR$1&amp;"2d",'CMIP5 AL fields'!$A:$A,AR$2)*$AA150)/1000)+((SUMIFS('CMIP5 AL fields'!$N:$N,'CMIP5 AL fields'!$D:$D,AR$1&amp;"3d",'CMIP5 AL fields'!$A:$A,AR$2)*$AB150)/1000)</f>
        <v>0</v>
      </c>
      <c r="AS150" s="248">
        <f>(SUMIFS('CMIP5 AL fields'!$N:$N,'CMIP5 AL fields'!$D:$D,AS$1,'CMIP5 AL fields'!$A:$A,AS$2)*$V150)/1000</f>
        <v>0</v>
      </c>
      <c r="AT150" s="248">
        <f>(SUMIFS('CMIP5 AL fields'!$N:$N,'CMIP5 AL fields'!$D:$D,AT$1,'CMIP5 AL fields'!$A:$A,AT$2)*$W150)/1000</f>
        <v>0</v>
      </c>
      <c r="AU150" s="248">
        <f>(SUMIFS('CMIP5 AL fields'!$N:$N,'CMIP5 AL fields'!$D:$D,AU$1,'CMIP5 AL fields'!$A:$A,AU$2)*$X150)/1000</f>
        <v>0</v>
      </c>
      <c r="AV150" s="248">
        <f>(SUMIFS('CMIP5 AL fields'!$N:$N,'CMIP5 AL fields'!$D:$D,AV$1,'CMIP5 AL fields'!$A:$A,AV$2)*AC150)/1000</f>
        <v>0</v>
      </c>
      <c r="AW150" s="248">
        <f>(SUMIFS('CMIP5 AL fields'!$N:$N,'CMIP5 AL fields'!$D:$D,AW$1,'CMIP5 AL fields'!$A:$A,AW$2)*AD150)/1000</f>
        <v>0</v>
      </c>
      <c r="AX150" s="248">
        <f>(SUMIFS('CMIP5 AL fields'!$N:$N,'CMIP5 AL fields'!$D:$D,AX$1,'CMIP5 AL fields'!$A:$A,AX$2)*AD150)/1000</f>
        <v>0</v>
      </c>
      <c r="AY150" s="248">
        <v>0</v>
      </c>
      <c r="AZ150" s="248">
        <f>(SUMIFS('CMIP5 OI fields'!$M:$M,'CMIP5 OI fields'!$D:$D,AZ$1,'CMIP5 OI fields'!$A:$A,AZ$2)*$P150)/1000</f>
        <v>32.617270080000004</v>
      </c>
      <c r="BA150" s="248">
        <f>(SUMIFS('CMIP5 OI fields'!$M:$M,'CMIP5 OI fields'!$D:$D,BA$1,'CMIP5 OI fields'!$A:$A,BA$2)*$P150)/1000</f>
        <v>22.7681352</v>
      </c>
      <c r="BB150" s="248">
        <f>(SUMIFS('CMIP5 OI fields'!$M:$M,'CMIP5 OI fields'!$D:$D,BB$1,'CMIP5 OI fields'!$A:$A,BB$2)*$P150)/1000</f>
        <v>12.885811199999996</v>
      </c>
      <c r="BC150" s="248">
        <f>(SUMIFS('CMIP5 OI fields'!$M:$M,'CMIP5 OI fields'!$D:$D,BC$1,'CMIP5 OI fields'!$A:$A,BC$2)*$P150)/1000</f>
        <v>1.2976127999999998</v>
      </c>
      <c r="BD150" s="248">
        <f>(SUMIFS('CMIP5 OI fields'!$M:$M,'CMIP5 OI fields'!$D:$D,BD$1,'CMIP5 OI fields'!$A:$A,BD$2)*$P150)/1000</f>
        <v>1.0616832000000003</v>
      </c>
      <c r="BE150" s="248">
        <f>(SUMIFS('CMIP5 OI fields'!$M:$M,'CMIP5 OI fields'!$D:$D,BE$1,'CMIP5 OI fields'!$A:$A,BE$2)*$P150)/1000</f>
        <v>0.11796480000000001</v>
      </c>
      <c r="BF150" s="248">
        <f>(SUMIFS('CMIP5 OI fields'!$M:$M,'CMIP5 OI fields'!$D:$D,BF$1,'CMIP5 OI fields'!$A:$A,BF$2)*$P150)/1000</f>
        <v>2.6542079999999997</v>
      </c>
      <c r="BG150" s="248">
        <f>(SUMIFS('CMIP5 OI fields'!$M:$M,'CMIP5 OI fields'!$D:$D,BG$1,'CMIP5 OI fields'!$A:$A,BG$2)*$P150)/1000</f>
        <v>2.0643839999999996</v>
      </c>
      <c r="BH150" s="248">
        <f>(SUMIFS('CMIP5 OI fields'!$M:$M,'CMIP5 OI fields'!$D:$D,BH$1,'CMIP5 OI fields'!$A:$A,BH$2)*$P150)/1000</f>
        <v>12.091392000000003</v>
      </c>
      <c r="BI150" s="248">
        <f>(SUMIFS('CMIP5 OI fields'!$M:$M,'CMIP5 OI fields'!$D:$D,BI$1,'CMIP5 OI fields'!$A:$A,BI$2)*$Q150)/1000</f>
        <v>0</v>
      </c>
      <c r="BJ150" s="246">
        <f t="shared" si="19"/>
        <v>103.65862224000007</v>
      </c>
      <c r="BK150" s="246">
        <f t="shared" si="19"/>
        <v>29.079252</v>
      </c>
      <c r="BL150" s="246">
        <f t="shared" si="19"/>
        <v>25.83834624</v>
      </c>
      <c r="BM150" s="246">
        <f t="shared" si="15"/>
        <v>132.73787424000008</v>
      </c>
      <c r="BN150" s="246">
        <f t="shared" si="16"/>
        <v>158.57622048000007</v>
      </c>
    </row>
    <row r="151" spans="1:66">
      <c r="A151" s="244" t="str">
        <f>'Experiment list - Runs'!A150</f>
        <v>DP</v>
      </c>
      <c r="B151" s="244" t="str">
        <f>'Experiment list - Runs'!B150</f>
        <v>tier1</v>
      </c>
      <c r="C151" s="244" t="str">
        <f>'Experiment list - Runs'!C150</f>
        <v>1.5</v>
      </c>
      <c r="D151" s="244">
        <f>'Experiment list - Runs'!D150</f>
        <v>3</v>
      </c>
      <c r="E151" s="245" t="str">
        <f>'Experiment list - Runs'!E150</f>
        <v>Alternative Initialization strategies</v>
      </c>
      <c r="F151" s="245" t="str">
        <f>'Experiment list - Runs'!F150</f>
        <v>decadal-iY-XXXX</v>
      </c>
      <c r="G151" s="244" t="str">
        <f>'Experiment list - Runs'!H150</f>
        <v>CVWG/Tribbia</v>
      </c>
      <c r="H151" s="244" t="str">
        <f>'Experiment list - Runs'!I150</f>
        <v>0.5x1CN</v>
      </c>
      <c r="I151" s="244" t="str">
        <f>'Experiment list - Runs'!J150</f>
        <v>ORNL</v>
      </c>
      <c r="J151" s="244">
        <f>'Experiment list - Runs'!K150</f>
        <v>0</v>
      </c>
      <c r="K151" s="244">
        <f>'Experiment list - Runs'!L150</f>
        <v>10</v>
      </c>
      <c r="L151" s="244" t="str">
        <f>'Experiment list - Runs'!M150</f>
        <v>0.5</v>
      </c>
      <c r="M151" s="244">
        <f>'Experiment list - Runs'!N150</f>
        <v>1</v>
      </c>
      <c r="N151" s="246">
        <f>'Experiment list - Runs'!O150</f>
        <v>10</v>
      </c>
      <c r="O151" s="247">
        <f>'Experiment list - Runs'!P150</f>
        <v>149</v>
      </c>
      <c r="P151" s="248">
        <f t="shared" si="17"/>
        <v>10</v>
      </c>
      <c r="Q151" s="248">
        <v>0</v>
      </c>
      <c r="R151" s="248">
        <v>0</v>
      </c>
      <c r="S151" s="248">
        <v>0</v>
      </c>
      <c r="T151" s="248">
        <f t="shared" si="18"/>
        <v>10</v>
      </c>
      <c r="U151" s="248">
        <v>0</v>
      </c>
      <c r="V151" s="248">
        <v>0</v>
      </c>
      <c r="W151" s="248">
        <v>0</v>
      </c>
      <c r="X151" s="248">
        <v>0</v>
      </c>
      <c r="Y151" s="248">
        <v>0</v>
      </c>
      <c r="Z151" s="248">
        <v>0</v>
      </c>
      <c r="AA151" s="248">
        <v>0</v>
      </c>
      <c r="AB151" s="248">
        <v>0</v>
      </c>
      <c r="AC151" s="248">
        <v>0</v>
      </c>
      <c r="AD151" s="248">
        <v>0</v>
      </c>
      <c r="AE151" s="248">
        <f>(SUMIFS('CMIP5 AL fields'!$N:$N,'CMIP5 AL fields'!$D:$D,AE$1,'CMIP5 AL fields'!$A:$A,AE$2)*$P151)/1000</f>
        <v>39.813120480000066</v>
      </c>
      <c r="AF151" s="248">
        <f>(SUMIFS('CMIP5 AL fields'!$N:$N,'CMIP5 AL fields'!$D:$D,AF$1,'CMIP5 AL fields'!$A:$A,AF$2)*$P151)/1000</f>
        <v>0.10616832000000001</v>
      </c>
      <c r="AG151" s="248">
        <f>(SUMIFS('CMIP5 AL fields'!$N:$N,'CMIP5 AL fields'!$D:$D,AG$1,'CMIP5 AL fields'!$A:$A,AG$2)*$P151)/1000</f>
        <v>3.6097228799999974</v>
      </c>
      <c r="AH151" s="248">
        <f>(SUMIFS('CMIP5 AL fields'!$N:$N,'CMIP5 AL fields'!$D:$D,AH$1,'CMIP5 AL fields'!$A:$A,AH$2)*$P151)/1000</f>
        <v>2.6542079999999988</v>
      </c>
      <c r="AI151" s="248">
        <f>(SUMIFS('CMIP5 AL fields'!$N:$N,'CMIP5 AL fields'!$D:$D,AI$1,'CMIP5 AL fields'!$A:$A,AI$2)*$P151)/1000</f>
        <v>1.0616832000000003</v>
      </c>
      <c r="AJ151" s="248">
        <f>(SUMIFS('CMIP5 AL fields'!$N:$N,'CMIP5 AL fields'!$D:$D,AJ$1,'CMIP5 AL fields'!$A:$A,AJ$2)*$P151)/1000</f>
        <v>0.42467328000000004</v>
      </c>
      <c r="AK151" s="248">
        <f>(SUMIFS('CMIP5 AL fields'!$N:$N,'CMIP5 AL fields'!$D:$D,AK$1,'CMIP5 AL fields'!$A:$A,AK$2)*$P151)/1000</f>
        <v>0.74317823999999999</v>
      </c>
      <c r="AL151" s="248">
        <f>(SUMIFS('CMIP5 AL fields'!$N:$N,'CMIP5 AL fields'!$D:$D,AL$1,'CMIP5 AL fields'!$A:$A,AL$2)*$P151)/1000</f>
        <v>0</v>
      </c>
      <c r="AM151" s="248">
        <f>(SUMIFS('CMIP5 AL fields'!$N:$N,'CMIP5 AL fields'!$D:$D,AM$1,'CMIP5 AL fields'!$A:$A,AM$2)*$P151)/1000</f>
        <v>0</v>
      </c>
      <c r="AN151" s="248">
        <f>((SUMIFS('CMIP5 AL fields'!$N:$N,'CMIP5 AL fields'!$D:$D,AN$1&amp;"2d",'CMIP5 AL fields'!$A:$A,AN$2)*$R151)/1000)+((SUMIFS('CMIP5 AL fields'!$N:$N,'CMIP5 AL fields'!$D:$D,AN$1&amp;"3d",'CMIP5 AL fields'!$A:$A,AN$2)*$S151)/1000)</f>
        <v>0</v>
      </c>
      <c r="AO151" s="248">
        <f>((SUMIFS('CMIP5 AL fields'!$N:$N,'CMIP5 AL fields'!$D:$D,AO$1&amp;"2d",'CMIP5 AL fields'!$A:$A,AO$2)*$R151)/1000)+((SUMIFS('CMIP5 AL fields'!$N:$N,'CMIP5 AL fields'!$D:$D,AO$1&amp;"3d",'CMIP5 AL fields'!$A:$A,AO$2)*$S151)/1000)</f>
        <v>0</v>
      </c>
      <c r="AP151" s="248">
        <f>((SUMIFS('CMIP5 AL fields'!$N:$N,'CMIP5 AL fields'!$D:$D,AP$1&amp;"2d",'CMIP5 AL fields'!$A:$A,AP$2)*$R151)/1000)+((SUMIFS('CMIP5 AL fields'!$N:$N,'CMIP5 AL fields'!$D:$D,AP$1&amp;"3d",'CMIP5 AL fields'!$A:$A,AP$2)*$S151)/1000)</f>
        <v>0</v>
      </c>
      <c r="AQ151" s="248">
        <f>((SUMIFS('CMIP5 AL fields'!$N:$N,'CMIP5 AL fields'!$D:$D,AQ$1&amp;"_ALLt",'CMIP5 AL fields'!$A:$A,AQ$2)*$T151)/1000)+((SUMIFS('CMIP5 AL fields'!$N:$N,'CMIP5 AL fields'!$D:$D,AQ$1&amp;"_subt",'CMIP5 AL fields'!$A:$A,AQ$2)*$U151)/1000)</f>
        <v>22.605004800000003</v>
      </c>
      <c r="AR151" s="248">
        <f>((SUMIFS('CMIP5 AL fields'!$N:$N,'CMIP5 AL fields'!$D:$D,AR$1&amp;"2d",'CMIP5 AL fields'!$A:$A,AR$2)*$AA151)/1000)+((SUMIFS('CMIP5 AL fields'!$N:$N,'CMIP5 AL fields'!$D:$D,AR$1&amp;"3d",'CMIP5 AL fields'!$A:$A,AR$2)*$AB151)/1000)</f>
        <v>0</v>
      </c>
      <c r="AS151" s="248">
        <f>(SUMIFS('CMIP5 AL fields'!$N:$N,'CMIP5 AL fields'!$D:$D,AS$1,'CMIP5 AL fields'!$A:$A,AS$2)*$V151)/1000</f>
        <v>0</v>
      </c>
      <c r="AT151" s="248">
        <f>(SUMIFS('CMIP5 AL fields'!$N:$N,'CMIP5 AL fields'!$D:$D,AT$1,'CMIP5 AL fields'!$A:$A,AT$2)*$W151)/1000</f>
        <v>0</v>
      </c>
      <c r="AU151" s="248">
        <f>(SUMIFS('CMIP5 AL fields'!$N:$N,'CMIP5 AL fields'!$D:$D,AU$1,'CMIP5 AL fields'!$A:$A,AU$2)*$X151)/1000</f>
        <v>0</v>
      </c>
      <c r="AV151" s="248">
        <f>(SUMIFS('CMIP5 AL fields'!$N:$N,'CMIP5 AL fields'!$D:$D,AV$1,'CMIP5 AL fields'!$A:$A,AV$2)*AC151)/1000</f>
        <v>0</v>
      </c>
      <c r="AW151" s="248">
        <f>(SUMIFS('CMIP5 AL fields'!$N:$N,'CMIP5 AL fields'!$D:$D,AW$1,'CMIP5 AL fields'!$A:$A,AW$2)*AD151)/1000</f>
        <v>0</v>
      </c>
      <c r="AX151" s="248">
        <f>(SUMIFS('CMIP5 AL fields'!$N:$N,'CMIP5 AL fields'!$D:$D,AX$1,'CMIP5 AL fields'!$A:$A,AX$2)*AD151)/1000</f>
        <v>0</v>
      </c>
      <c r="AY151" s="248">
        <v>0</v>
      </c>
      <c r="AZ151" s="248">
        <f>(SUMIFS('CMIP5 OI fields'!$M:$M,'CMIP5 OI fields'!$D:$D,AZ$1,'CMIP5 OI fields'!$A:$A,AZ$2)*$P151)/1000</f>
        <v>32.617270080000004</v>
      </c>
      <c r="BA151" s="248">
        <f>(SUMIFS('CMIP5 OI fields'!$M:$M,'CMIP5 OI fields'!$D:$D,BA$1,'CMIP5 OI fields'!$A:$A,BA$2)*$P151)/1000</f>
        <v>22.7681352</v>
      </c>
      <c r="BB151" s="248">
        <f>(SUMIFS('CMIP5 OI fields'!$M:$M,'CMIP5 OI fields'!$D:$D,BB$1,'CMIP5 OI fields'!$A:$A,BB$2)*$P151)/1000</f>
        <v>12.885811199999996</v>
      </c>
      <c r="BC151" s="248">
        <f>(SUMIFS('CMIP5 OI fields'!$M:$M,'CMIP5 OI fields'!$D:$D,BC$1,'CMIP5 OI fields'!$A:$A,BC$2)*$P151)/1000</f>
        <v>1.2976127999999998</v>
      </c>
      <c r="BD151" s="248">
        <f>(SUMIFS('CMIP5 OI fields'!$M:$M,'CMIP5 OI fields'!$D:$D,BD$1,'CMIP5 OI fields'!$A:$A,BD$2)*$P151)/1000</f>
        <v>1.0616832000000003</v>
      </c>
      <c r="BE151" s="248">
        <f>(SUMIFS('CMIP5 OI fields'!$M:$M,'CMIP5 OI fields'!$D:$D,BE$1,'CMIP5 OI fields'!$A:$A,BE$2)*$P151)/1000</f>
        <v>0.11796480000000001</v>
      </c>
      <c r="BF151" s="248">
        <f>(SUMIFS('CMIP5 OI fields'!$M:$M,'CMIP5 OI fields'!$D:$D,BF$1,'CMIP5 OI fields'!$A:$A,BF$2)*$P151)/1000</f>
        <v>2.6542079999999997</v>
      </c>
      <c r="BG151" s="248">
        <f>(SUMIFS('CMIP5 OI fields'!$M:$M,'CMIP5 OI fields'!$D:$D,BG$1,'CMIP5 OI fields'!$A:$A,BG$2)*$P151)/1000</f>
        <v>2.0643839999999996</v>
      </c>
      <c r="BH151" s="248">
        <f>(SUMIFS('CMIP5 OI fields'!$M:$M,'CMIP5 OI fields'!$D:$D,BH$1,'CMIP5 OI fields'!$A:$A,BH$2)*$P151)/1000</f>
        <v>12.091392000000003</v>
      </c>
      <c r="BI151" s="248">
        <f>(SUMIFS('CMIP5 OI fields'!$M:$M,'CMIP5 OI fields'!$D:$D,BI$1,'CMIP5 OI fields'!$A:$A,BI$2)*$Q151)/1000</f>
        <v>0</v>
      </c>
      <c r="BJ151" s="246">
        <f t="shared" si="19"/>
        <v>103.65862224000007</v>
      </c>
      <c r="BK151" s="246">
        <f t="shared" si="19"/>
        <v>29.079252</v>
      </c>
      <c r="BL151" s="246">
        <f t="shared" si="19"/>
        <v>25.83834624</v>
      </c>
      <c r="BM151" s="246">
        <f t="shared" si="15"/>
        <v>132.73787424000008</v>
      </c>
      <c r="BN151" s="246">
        <f t="shared" si="16"/>
        <v>158.57622048000007</v>
      </c>
    </row>
    <row r="152" spans="1:66">
      <c r="A152" s="244" t="str">
        <f>'Experiment list - Runs'!A151</f>
        <v>DP</v>
      </c>
      <c r="B152" s="244" t="str">
        <f>'Experiment list - Runs'!B151</f>
        <v>tier1</v>
      </c>
      <c r="C152" s="244" t="str">
        <f>'Experiment list - Runs'!C151</f>
        <v>1.6</v>
      </c>
      <c r="D152" s="244">
        <f>'Experiment list - Runs'!D151</f>
        <v>1</v>
      </c>
      <c r="E152" s="245" t="str">
        <f>'Experiment list - Runs'!E151</f>
        <v>More complete atm chemistry</v>
      </c>
      <c r="F152" s="245" t="str">
        <f>'Experiment list - Runs'!F151</f>
        <v>*</v>
      </c>
      <c r="G152" s="244" t="str">
        <f>'Experiment list - Runs'!H151</f>
        <v>ChemCWG/Lamarque</v>
      </c>
      <c r="H152" s="244" t="str">
        <f>'Experiment list - Runs'!I151</f>
        <v>0.5x1CN</v>
      </c>
      <c r="I152" s="244" t="str">
        <f>'Experiment list - Runs'!J151</f>
        <v>ORNL</v>
      </c>
      <c r="J152" s="244">
        <f>'Experiment list - Runs'!K151</f>
        <v>0</v>
      </c>
      <c r="K152" s="244">
        <f>'Experiment list - Runs'!L151</f>
        <v>0</v>
      </c>
      <c r="L152" s="244" t="str">
        <f>'Experiment list - Runs'!M151</f>
        <v>0.5</v>
      </c>
      <c r="M152" s="244">
        <f>'Experiment list - Runs'!N151</f>
        <v>1</v>
      </c>
      <c r="N152" s="246">
        <f>'Experiment list - Runs'!O151</f>
        <v>0</v>
      </c>
      <c r="O152" s="247">
        <f>'Experiment list - Runs'!P151</f>
        <v>150</v>
      </c>
      <c r="P152" s="248">
        <f t="shared" si="17"/>
        <v>0</v>
      </c>
      <c r="Q152" s="248">
        <v>0</v>
      </c>
      <c r="R152" s="248">
        <v>0</v>
      </c>
      <c r="S152" s="248">
        <v>0</v>
      </c>
      <c r="T152" s="248">
        <f t="shared" si="18"/>
        <v>0</v>
      </c>
      <c r="U152" s="248">
        <v>0</v>
      </c>
      <c r="V152" s="248">
        <v>0</v>
      </c>
      <c r="W152" s="248">
        <v>0</v>
      </c>
      <c r="X152" s="248">
        <v>0</v>
      </c>
      <c r="Y152" s="248">
        <v>0</v>
      </c>
      <c r="Z152" s="248">
        <v>0</v>
      </c>
      <c r="AA152" s="248">
        <v>0</v>
      </c>
      <c r="AB152" s="248">
        <v>0</v>
      </c>
      <c r="AC152" s="248">
        <v>0</v>
      </c>
      <c r="AD152" s="248">
        <v>0</v>
      </c>
      <c r="AE152" s="248">
        <f>(SUMIFS('CMIP5 AL fields'!$N:$N,'CMIP5 AL fields'!$D:$D,AE$1,'CMIP5 AL fields'!$A:$A,AE$2)*$P152)/1000</f>
        <v>0</v>
      </c>
      <c r="AF152" s="248">
        <f>(SUMIFS('CMIP5 AL fields'!$N:$N,'CMIP5 AL fields'!$D:$D,AF$1,'CMIP5 AL fields'!$A:$A,AF$2)*$P152)/1000</f>
        <v>0</v>
      </c>
      <c r="AG152" s="248">
        <f>(SUMIFS('CMIP5 AL fields'!$N:$N,'CMIP5 AL fields'!$D:$D,AG$1,'CMIP5 AL fields'!$A:$A,AG$2)*$P152)/1000</f>
        <v>0</v>
      </c>
      <c r="AH152" s="248">
        <f>(SUMIFS('CMIP5 AL fields'!$N:$N,'CMIP5 AL fields'!$D:$D,AH$1,'CMIP5 AL fields'!$A:$A,AH$2)*$P152)/1000</f>
        <v>0</v>
      </c>
      <c r="AI152" s="248">
        <f>(SUMIFS('CMIP5 AL fields'!$N:$N,'CMIP5 AL fields'!$D:$D,AI$1,'CMIP5 AL fields'!$A:$A,AI$2)*$P152)/1000</f>
        <v>0</v>
      </c>
      <c r="AJ152" s="248">
        <f>(SUMIFS('CMIP5 AL fields'!$N:$N,'CMIP5 AL fields'!$D:$D,AJ$1,'CMIP5 AL fields'!$A:$A,AJ$2)*$P152)/1000</f>
        <v>0</v>
      </c>
      <c r="AK152" s="248">
        <f>(SUMIFS('CMIP5 AL fields'!$N:$N,'CMIP5 AL fields'!$D:$D,AK$1,'CMIP5 AL fields'!$A:$A,AK$2)*$P152)/1000</f>
        <v>0</v>
      </c>
      <c r="AL152" s="248">
        <f>(SUMIFS('CMIP5 AL fields'!$N:$N,'CMIP5 AL fields'!$D:$D,AL$1,'CMIP5 AL fields'!$A:$A,AL$2)*$P152)/1000</f>
        <v>0</v>
      </c>
      <c r="AM152" s="248">
        <f>(SUMIFS('CMIP5 AL fields'!$N:$N,'CMIP5 AL fields'!$D:$D,AM$1,'CMIP5 AL fields'!$A:$A,AM$2)*$P152)/1000</f>
        <v>0</v>
      </c>
      <c r="AN152" s="248">
        <f>((SUMIFS('CMIP5 AL fields'!$N:$N,'CMIP5 AL fields'!$D:$D,AN$1&amp;"2d",'CMIP5 AL fields'!$A:$A,AN$2)*$R152)/1000)+((SUMIFS('CMIP5 AL fields'!$N:$N,'CMIP5 AL fields'!$D:$D,AN$1&amp;"3d",'CMIP5 AL fields'!$A:$A,AN$2)*$S152)/1000)</f>
        <v>0</v>
      </c>
      <c r="AO152" s="248">
        <f>((SUMIFS('CMIP5 AL fields'!$N:$N,'CMIP5 AL fields'!$D:$D,AO$1&amp;"2d",'CMIP5 AL fields'!$A:$A,AO$2)*$R152)/1000)+((SUMIFS('CMIP5 AL fields'!$N:$N,'CMIP5 AL fields'!$D:$D,AO$1&amp;"3d",'CMIP5 AL fields'!$A:$A,AO$2)*$S152)/1000)</f>
        <v>0</v>
      </c>
      <c r="AP152" s="248">
        <f>((SUMIFS('CMIP5 AL fields'!$N:$N,'CMIP5 AL fields'!$D:$D,AP$1&amp;"2d",'CMIP5 AL fields'!$A:$A,AP$2)*$R152)/1000)+((SUMIFS('CMIP5 AL fields'!$N:$N,'CMIP5 AL fields'!$D:$D,AP$1&amp;"3d",'CMIP5 AL fields'!$A:$A,AP$2)*$S152)/1000)</f>
        <v>0</v>
      </c>
      <c r="AQ152" s="248">
        <f>((SUMIFS('CMIP5 AL fields'!$N:$N,'CMIP5 AL fields'!$D:$D,AQ$1&amp;"_ALLt",'CMIP5 AL fields'!$A:$A,AQ$2)*$T152)/1000)+((SUMIFS('CMIP5 AL fields'!$N:$N,'CMIP5 AL fields'!$D:$D,AQ$1&amp;"_subt",'CMIP5 AL fields'!$A:$A,AQ$2)*$U152)/1000)</f>
        <v>0</v>
      </c>
      <c r="AR152" s="248">
        <f>((SUMIFS('CMIP5 AL fields'!$N:$N,'CMIP5 AL fields'!$D:$D,AR$1&amp;"2d",'CMIP5 AL fields'!$A:$A,AR$2)*$AA152)/1000)+((SUMIFS('CMIP5 AL fields'!$N:$N,'CMIP5 AL fields'!$D:$D,AR$1&amp;"3d",'CMIP5 AL fields'!$A:$A,AR$2)*$AB152)/1000)</f>
        <v>0</v>
      </c>
      <c r="AS152" s="248">
        <f>(SUMIFS('CMIP5 AL fields'!$N:$N,'CMIP5 AL fields'!$D:$D,AS$1,'CMIP5 AL fields'!$A:$A,AS$2)*$V152)/1000</f>
        <v>0</v>
      </c>
      <c r="AT152" s="248">
        <f>(SUMIFS('CMIP5 AL fields'!$N:$N,'CMIP5 AL fields'!$D:$D,AT$1,'CMIP5 AL fields'!$A:$A,AT$2)*$W152)/1000</f>
        <v>0</v>
      </c>
      <c r="AU152" s="248">
        <f>(SUMIFS('CMIP5 AL fields'!$N:$N,'CMIP5 AL fields'!$D:$D,AU$1,'CMIP5 AL fields'!$A:$A,AU$2)*$X152)/1000</f>
        <v>0</v>
      </c>
      <c r="AV152" s="248">
        <f>(SUMIFS('CMIP5 AL fields'!$N:$N,'CMIP5 AL fields'!$D:$D,AV$1,'CMIP5 AL fields'!$A:$A,AV$2)*AC152)/1000</f>
        <v>0</v>
      </c>
      <c r="AW152" s="248">
        <f>(SUMIFS('CMIP5 AL fields'!$N:$N,'CMIP5 AL fields'!$D:$D,AW$1,'CMIP5 AL fields'!$A:$A,AW$2)*AD152)/1000</f>
        <v>0</v>
      </c>
      <c r="AX152" s="248">
        <f>(SUMIFS('CMIP5 AL fields'!$N:$N,'CMIP5 AL fields'!$D:$D,AX$1,'CMIP5 AL fields'!$A:$A,AX$2)*AD152)/1000</f>
        <v>0</v>
      </c>
      <c r="AY152" s="248">
        <v>0</v>
      </c>
      <c r="AZ152" s="248">
        <f>(SUMIFS('CMIP5 OI fields'!$M:$M,'CMIP5 OI fields'!$D:$D,AZ$1,'CMIP5 OI fields'!$A:$A,AZ$2)*$P152)/1000</f>
        <v>0</v>
      </c>
      <c r="BA152" s="248">
        <f>(SUMIFS('CMIP5 OI fields'!$M:$M,'CMIP5 OI fields'!$D:$D,BA$1,'CMIP5 OI fields'!$A:$A,BA$2)*$P152)/1000</f>
        <v>0</v>
      </c>
      <c r="BB152" s="248">
        <f>(SUMIFS('CMIP5 OI fields'!$M:$M,'CMIP5 OI fields'!$D:$D,BB$1,'CMIP5 OI fields'!$A:$A,BB$2)*$P152)/1000</f>
        <v>0</v>
      </c>
      <c r="BC152" s="248">
        <f>(SUMIFS('CMIP5 OI fields'!$M:$M,'CMIP5 OI fields'!$D:$D,BC$1,'CMIP5 OI fields'!$A:$A,BC$2)*$P152)/1000</f>
        <v>0</v>
      </c>
      <c r="BD152" s="248">
        <f>(SUMIFS('CMIP5 OI fields'!$M:$M,'CMIP5 OI fields'!$D:$D,BD$1,'CMIP5 OI fields'!$A:$A,BD$2)*$P152)/1000</f>
        <v>0</v>
      </c>
      <c r="BE152" s="248">
        <f>(SUMIFS('CMIP5 OI fields'!$M:$M,'CMIP5 OI fields'!$D:$D,BE$1,'CMIP5 OI fields'!$A:$A,BE$2)*$P152)/1000</f>
        <v>0</v>
      </c>
      <c r="BF152" s="248">
        <f>(SUMIFS('CMIP5 OI fields'!$M:$M,'CMIP5 OI fields'!$D:$D,BF$1,'CMIP5 OI fields'!$A:$A,BF$2)*$P152)/1000</f>
        <v>0</v>
      </c>
      <c r="BG152" s="248">
        <f>(SUMIFS('CMIP5 OI fields'!$M:$M,'CMIP5 OI fields'!$D:$D,BG$1,'CMIP5 OI fields'!$A:$A,BG$2)*$P152)/1000</f>
        <v>0</v>
      </c>
      <c r="BH152" s="248">
        <f>(SUMIFS('CMIP5 OI fields'!$M:$M,'CMIP5 OI fields'!$D:$D,BH$1,'CMIP5 OI fields'!$A:$A,BH$2)*$P152)/1000</f>
        <v>0</v>
      </c>
      <c r="BI152" s="248">
        <f>(SUMIFS('CMIP5 OI fields'!$M:$M,'CMIP5 OI fields'!$D:$D,BI$1,'CMIP5 OI fields'!$A:$A,BI$2)*$Q152)/1000</f>
        <v>0</v>
      </c>
      <c r="BJ152" s="246">
        <f t="shared" si="19"/>
        <v>0</v>
      </c>
      <c r="BK152" s="246">
        <f t="shared" si="19"/>
        <v>0</v>
      </c>
      <c r="BL152" s="246">
        <f t="shared" si="19"/>
        <v>0</v>
      </c>
      <c r="BM152" s="246">
        <f t="shared" si="15"/>
        <v>0</v>
      </c>
      <c r="BN152" s="246">
        <f t="shared" si="16"/>
        <v>0</v>
      </c>
    </row>
    <row r="153" spans="1:66">
      <c r="A153" s="244" t="str">
        <f>'Experiment list - Runs'!A152</f>
        <v>DP</v>
      </c>
      <c r="B153" s="244" t="str">
        <f>'Experiment list - Runs'!B152</f>
        <v>tier1</v>
      </c>
      <c r="C153" s="244" t="str">
        <f>'Experiment list - Runs'!C152</f>
        <v>2.1</v>
      </c>
      <c r="D153" s="244">
        <f>'Experiment list - Runs'!D152</f>
        <v>1</v>
      </c>
      <c r="E153" s="245" t="str">
        <f>'Experiment list - Runs'!E152</f>
        <v>Future “time slice” (2026-2035) (atm only)</v>
      </c>
      <c r="F153" s="245" t="str">
        <f>'Experiment list - Runs'!F152</f>
        <v>sst-2030</v>
      </c>
      <c r="G153" s="244" t="str">
        <f>'Experiment list - Runs'!H152</f>
        <v>AMWG/?</v>
      </c>
      <c r="H153" s="244" t="str">
        <f>'Experiment list - Runs'!I152</f>
        <v>0.5x1CN</v>
      </c>
      <c r="I153" s="244" t="str">
        <f>'Experiment list - Runs'!J152</f>
        <v>ORNL</v>
      </c>
      <c r="J153" s="244">
        <f>'Experiment list - Runs'!K152</f>
        <v>2026</v>
      </c>
      <c r="K153" s="244">
        <f>'Experiment list - Runs'!L152</f>
        <v>2035</v>
      </c>
      <c r="L153" s="244" t="str">
        <f>'Experiment list - Runs'!M152</f>
        <v>0.5</v>
      </c>
      <c r="M153" s="244">
        <f>'Experiment list - Runs'!N152</f>
        <v>1</v>
      </c>
      <c r="N153" s="246">
        <f>'Experiment list - Runs'!O152</f>
        <v>10</v>
      </c>
      <c r="O153" s="247">
        <f>'Experiment list - Runs'!P152</f>
        <v>151</v>
      </c>
      <c r="P153" s="248">
        <f t="shared" si="17"/>
        <v>10</v>
      </c>
      <c r="Q153" s="248">
        <v>0</v>
      </c>
      <c r="R153" s="248">
        <v>0</v>
      </c>
      <c r="S153" s="248">
        <v>0</v>
      </c>
      <c r="T153" s="248">
        <f t="shared" si="18"/>
        <v>10</v>
      </c>
      <c r="U153" s="248">
        <v>0</v>
      </c>
      <c r="V153" s="248">
        <v>0</v>
      </c>
      <c r="W153" s="248">
        <v>0</v>
      </c>
      <c r="X153" s="248">
        <v>0</v>
      </c>
      <c r="Y153" s="248">
        <v>0</v>
      </c>
      <c r="Z153" s="248">
        <v>0</v>
      </c>
      <c r="AA153" s="248">
        <v>0</v>
      </c>
      <c r="AB153" s="248">
        <v>0</v>
      </c>
      <c r="AC153" s="248">
        <v>0</v>
      </c>
      <c r="AD153" s="248">
        <v>0</v>
      </c>
      <c r="AE153" s="248">
        <f>(SUMIFS('CMIP5 AL fields'!$N:$N,'CMIP5 AL fields'!$D:$D,AE$1,'CMIP5 AL fields'!$A:$A,AE$2)*$P153)/1000</f>
        <v>39.813120480000066</v>
      </c>
      <c r="AF153" s="248">
        <f>(SUMIFS('CMIP5 AL fields'!$N:$N,'CMIP5 AL fields'!$D:$D,AF$1,'CMIP5 AL fields'!$A:$A,AF$2)*$P153)/1000</f>
        <v>0.10616832000000001</v>
      </c>
      <c r="AG153" s="248">
        <f>(SUMIFS('CMIP5 AL fields'!$N:$N,'CMIP5 AL fields'!$D:$D,AG$1,'CMIP5 AL fields'!$A:$A,AG$2)*$P153)/1000</f>
        <v>3.6097228799999974</v>
      </c>
      <c r="AH153" s="248">
        <f>(SUMIFS('CMIP5 AL fields'!$N:$N,'CMIP5 AL fields'!$D:$D,AH$1,'CMIP5 AL fields'!$A:$A,AH$2)*$P153)/1000</f>
        <v>2.6542079999999988</v>
      </c>
      <c r="AI153" s="248">
        <f>(SUMIFS('CMIP5 AL fields'!$N:$N,'CMIP5 AL fields'!$D:$D,AI$1,'CMIP5 AL fields'!$A:$A,AI$2)*$P153)/1000</f>
        <v>1.0616832000000003</v>
      </c>
      <c r="AJ153" s="248">
        <f>(SUMIFS('CMIP5 AL fields'!$N:$N,'CMIP5 AL fields'!$D:$D,AJ$1,'CMIP5 AL fields'!$A:$A,AJ$2)*$P153)/1000</f>
        <v>0.42467328000000004</v>
      </c>
      <c r="AK153" s="248">
        <f>(SUMIFS('CMIP5 AL fields'!$N:$N,'CMIP5 AL fields'!$D:$D,AK$1,'CMIP5 AL fields'!$A:$A,AK$2)*$P153)/1000</f>
        <v>0.74317823999999999</v>
      </c>
      <c r="AL153" s="248">
        <f>(SUMIFS('CMIP5 AL fields'!$N:$N,'CMIP5 AL fields'!$D:$D,AL$1,'CMIP5 AL fields'!$A:$A,AL$2)*$P153)/1000</f>
        <v>0</v>
      </c>
      <c r="AM153" s="248">
        <f>(SUMIFS('CMIP5 AL fields'!$N:$N,'CMIP5 AL fields'!$D:$D,AM$1,'CMIP5 AL fields'!$A:$A,AM$2)*$P153)/1000</f>
        <v>0</v>
      </c>
      <c r="AN153" s="248">
        <f>((SUMIFS('CMIP5 AL fields'!$N:$N,'CMIP5 AL fields'!$D:$D,AN$1&amp;"2d",'CMIP5 AL fields'!$A:$A,AN$2)*$R153)/1000)+((SUMIFS('CMIP5 AL fields'!$N:$N,'CMIP5 AL fields'!$D:$D,AN$1&amp;"3d",'CMIP5 AL fields'!$A:$A,AN$2)*$S153)/1000)</f>
        <v>0</v>
      </c>
      <c r="AO153" s="248">
        <f>((SUMIFS('CMIP5 AL fields'!$N:$N,'CMIP5 AL fields'!$D:$D,AO$1&amp;"2d",'CMIP5 AL fields'!$A:$A,AO$2)*$R153)/1000)+((SUMIFS('CMIP5 AL fields'!$N:$N,'CMIP5 AL fields'!$D:$D,AO$1&amp;"3d",'CMIP5 AL fields'!$A:$A,AO$2)*$S153)/1000)</f>
        <v>0</v>
      </c>
      <c r="AP153" s="248">
        <f>((SUMIFS('CMIP5 AL fields'!$N:$N,'CMIP5 AL fields'!$D:$D,AP$1&amp;"2d",'CMIP5 AL fields'!$A:$A,AP$2)*$R153)/1000)+((SUMIFS('CMIP5 AL fields'!$N:$N,'CMIP5 AL fields'!$D:$D,AP$1&amp;"3d",'CMIP5 AL fields'!$A:$A,AP$2)*$S153)/1000)</f>
        <v>0</v>
      </c>
      <c r="AQ153" s="248">
        <f>((SUMIFS('CMIP5 AL fields'!$N:$N,'CMIP5 AL fields'!$D:$D,AQ$1&amp;"_ALLt",'CMIP5 AL fields'!$A:$A,AQ$2)*$T153)/1000)+((SUMIFS('CMIP5 AL fields'!$N:$N,'CMIP5 AL fields'!$D:$D,AQ$1&amp;"_subt",'CMIP5 AL fields'!$A:$A,AQ$2)*$U153)/1000)</f>
        <v>22.605004800000003</v>
      </c>
      <c r="AR153" s="248">
        <f>((SUMIFS('CMIP5 AL fields'!$N:$N,'CMIP5 AL fields'!$D:$D,AR$1&amp;"2d",'CMIP5 AL fields'!$A:$A,AR$2)*$AA153)/1000)+((SUMIFS('CMIP5 AL fields'!$N:$N,'CMIP5 AL fields'!$D:$D,AR$1&amp;"3d",'CMIP5 AL fields'!$A:$A,AR$2)*$AB153)/1000)</f>
        <v>0</v>
      </c>
      <c r="AS153" s="248">
        <f>(SUMIFS('CMIP5 AL fields'!$N:$N,'CMIP5 AL fields'!$D:$D,AS$1,'CMIP5 AL fields'!$A:$A,AS$2)*$V153)/1000</f>
        <v>0</v>
      </c>
      <c r="AT153" s="248">
        <f>(SUMIFS('CMIP5 AL fields'!$N:$N,'CMIP5 AL fields'!$D:$D,AT$1,'CMIP5 AL fields'!$A:$A,AT$2)*$W153)/1000</f>
        <v>0</v>
      </c>
      <c r="AU153" s="248">
        <f>(SUMIFS('CMIP5 AL fields'!$N:$N,'CMIP5 AL fields'!$D:$D,AU$1,'CMIP5 AL fields'!$A:$A,AU$2)*$X153)/1000</f>
        <v>0</v>
      </c>
      <c r="AV153" s="248">
        <f>(SUMIFS('CMIP5 AL fields'!$N:$N,'CMIP5 AL fields'!$D:$D,AV$1,'CMIP5 AL fields'!$A:$A,AV$2)*AC153)/1000</f>
        <v>0</v>
      </c>
      <c r="AW153" s="248">
        <f>(SUMIFS('CMIP5 AL fields'!$N:$N,'CMIP5 AL fields'!$D:$D,AW$1,'CMIP5 AL fields'!$A:$A,AW$2)*AD153)/1000</f>
        <v>0</v>
      </c>
      <c r="AX153" s="248">
        <f>(SUMIFS('CMIP5 AL fields'!$N:$N,'CMIP5 AL fields'!$D:$D,AX$1,'CMIP5 AL fields'!$A:$A,AX$2)*AD153)/1000</f>
        <v>0</v>
      </c>
      <c r="AY153" s="248">
        <v>0</v>
      </c>
      <c r="AZ153" s="248">
        <f>(SUMIFS('CMIP5 OI fields'!$M:$M,'CMIP5 OI fields'!$D:$D,AZ$1,'CMIP5 OI fields'!$A:$A,AZ$2)*$P153)/1000</f>
        <v>32.617270080000004</v>
      </c>
      <c r="BA153" s="248">
        <f>(SUMIFS('CMIP5 OI fields'!$M:$M,'CMIP5 OI fields'!$D:$D,BA$1,'CMIP5 OI fields'!$A:$A,BA$2)*$P153)/1000</f>
        <v>22.7681352</v>
      </c>
      <c r="BB153" s="248">
        <f>(SUMIFS('CMIP5 OI fields'!$M:$M,'CMIP5 OI fields'!$D:$D,BB$1,'CMIP5 OI fields'!$A:$A,BB$2)*$P153)/1000</f>
        <v>12.885811199999996</v>
      </c>
      <c r="BC153" s="248">
        <f>(SUMIFS('CMIP5 OI fields'!$M:$M,'CMIP5 OI fields'!$D:$D,BC$1,'CMIP5 OI fields'!$A:$A,BC$2)*$P153)/1000</f>
        <v>1.2976127999999998</v>
      </c>
      <c r="BD153" s="248">
        <f>(SUMIFS('CMIP5 OI fields'!$M:$M,'CMIP5 OI fields'!$D:$D,BD$1,'CMIP5 OI fields'!$A:$A,BD$2)*$P153)/1000</f>
        <v>1.0616832000000003</v>
      </c>
      <c r="BE153" s="248">
        <f>(SUMIFS('CMIP5 OI fields'!$M:$M,'CMIP5 OI fields'!$D:$D,BE$1,'CMIP5 OI fields'!$A:$A,BE$2)*$P153)/1000</f>
        <v>0.11796480000000001</v>
      </c>
      <c r="BF153" s="248">
        <f>(SUMIFS('CMIP5 OI fields'!$M:$M,'CMIP5 OI fields'!$D:$D,BF$1,'CMIP5 OI fields'!$A:$A,BF$2)*$P153)/1000</f>
        <v>2.6542079999999997</v>
      </c>
      <c r="BG153" s="248">
        <f>(SUMIFS('CMIP5 OI fields'!$M:$M,'CMIP5 OI fields'!$D:$D,BG$1,'CMIP5 OI fields'!$A:$A,BG$2)*$P153)/1000</f>
        <v>2.0643839999999996</v>
      </c>
      <c r="BH153" s="248">
        <f>(SUMIFS('CMIP5 OI fields'!$M:$M,'CMIP5 OI fields'!$D:$D,BH$1,'CMIP5 OI fields'!$A:$A,BH$2)*$P153)/1000</f>
        <v>12.091392000000003</v>
      </c>
      <c r="BI153" s="248">
        <f>(SUMIFS('CMIP5 OI fields'!$M:$M,'CMIP5 OI fields'!$D:$D,BI$1,'CMIP5 OI fields'!$A:$A,BI$2)*$Q153)/1000</f>
        <v>0</v>
      </c>
      <c r="BJ153" s="246">
        <f t="shared" si="19"/>
        <v>103.65862224000007</v>
      </c>
      <c r="BK153" s="246">
        <f t="shared" si="19"/>
        <v>29.079252</v>
      </c>
      <c r="BL153" s="246">
        <f t="shared" si="19"/>
        <v>25.83834624</v>
      </c>
      <c r="BM153" s="246">
        <f t="shared" si="15"/>
        <v>132.73787424000008</v>
      </c>
      <c r="BN153" s="246">
        <f t="shared" si="16"/>
        <v>158.57622048000007</v>
      </c>
    </row>
    <row r="154" spans="1:66">
      <c r="A154" s="244" t="str">
        <f>'Experiment list - Runs'!A153</f>
        <v>DP</v>
      </c>
      <c r="B154" s="244" t="str">
        <f>'Experiment list - Runs'!B153</f>
        <v>tier1</v>
      </c>
      <c r="C154" s="244" t="str">
        <f>'Experiment list - Runs'!C153</f>
        <v>2.1-E</v>
      </c>
      <c r="D154" s="244">
        <f>'Experiment list - Runs'!D153</f>
        <v>2</v>
      </c>
      <c r="E154" s="245" t="str">
        <f>'Experiment list - Runs'!E153</f>
        <v>Add’l future “time slice” (2026-2035) (atm only)</v>
      </c>
      <c r="F154" s="245" t="str">
        <f>'Experiment list - Runs'!F153</f>
        <v>sst-2030</v>
      </c>
      <c r="G154" s="244" t="str">
        <f>'Experiment list - Runs'!H153</f>
        <v>AMWG/?</v>
      </c>
      <c r="H154" s="244" t="str">
        <f>'Experiment list - Runs'!I153</f>
        <v>0.5x1CN</v>
      </c>
      <c r="I154" s="244" t="str">
        <f>'Experiment list - Runs'!J153</f>
        <v>ORNL</v>
      </c>
      <c r="J154" s="244">
        <f>'Experiment list - Runs'!K153</f>
        <v>2026</v>
      </c>
      <c r="K154" s="244">
        <f>'Experiment list - Runs'!L153</f>
        <v>2035</v>
      </c>
      <c r="L154" s="244" t="str">
        <f>'Experiment list - Runs'!M153</f>
        <v>0.5</v>
      </c>
      <c r="M154" s="244">
        <f>'Experiment list - Runs'!N153</f>
        <v>1</v>
      </c>
      <c r="N154" s="246">
        <f>'Experiment list - Runs'!O153</f>
        <v>10</v>
      </c>
      <c r="O154" s="247">
        <f>'Experiment list - Runs'!P153</f>
        <v>152</v>
      </c>
      <c r="P154" s="248">
        <f t="shared" si="17"/>
        <v>10</v>
      </c>
      <c r="Q154" s="248">
        <v>0</v>
      </c>
      <c r="R154" s="248">
        <v>0</v>
      </c>
      <c r="S154" s="248">
        <v>0</v>
      </c>
      <c r="T154" s="248">
        <f t="shared" si="18"/>
        <v>10</v>
      </c>
      <c r="U154" s="248">
        <v>0</v>
      </c>
      <c r="V154" s="248">
        <v>0</v>
      </c>
      <c r="W154" s="248">
        <v>0</v>
      </c>
      <c r="X154" s="248">
        <v>0</v>
      </c>
      <c r="Y154" s="248">
        <v>0</v>
      </c>
      <c r="Z154" s="248">
        <v>0</v>
      </c>
      <c r="AA154" s="248">
        <v>0</v>
      </c>
      <c r="AB154" s="248">
        <v>0</v>
      </c>
      <c r="AC154" s="248">
        <v>0</v>
      </c>
      <c r="AD154" s="248">
        <v>0</v>
      </c>
      <c r="AE154" s="248">
        <f>(SUMIFS('CMIP5 AL fields'!$N:$N,'CMIP5 AL fields'!$D:$D,AE$1,'CMIP5 AL fields'!$A:$A,AE$2)*$P154)/1000</f>
        <v>39.813120480000066</v>
      </c>
      <c r="AF154" s="248">
        <f>(SUMIFS('CMIP5 AL fields'!$N:$N,'CMIP5 AL fields'!$D:$D,AF$1,'CMIP5 AL fields'!$A:$A,AF$2)*$P154)/1000</f>
        <v>0.10616832000000001</v>
      </c>
      <c r="AG154" s="248">
        <f>(SUMIFS('CMIP5 AL fields'!$N:$N,'CMIP5 AL fields'!$D:$D,AG$1,'CMIP5 AL fields'!$A:$A,AG$2)*$P154)/1000</f>
        <v>3.6097228799999974</v>
      </c>
      <c r="AH154" s="248">
        <f>(SUMIFS('CMIP5 AL fields'!$N:$N,'CMIP5 AL fields'!$D:$D,AH$1,'CMIP5 AL fields'!$A:$A,AH$2)*$P154)/1000</f>
        <v>2.6542079999999988</v>
      </c>
      <c r="AI154" s="248">
        <f>(SUMIFS('CMIP5 AL fields'!$N:$N,'CMIP5 AL fields'!$D:$D,AI$1,'CMIP5 AL fields'!$A:$A,AI$2)*$P154)/1000</f>
        <v>1.0616832000000003</v>
      </c>
      <c r="AJ154" s="248">
        <f>(SUMIFS('CMIP5 AL fields'!$N:$N,'CMIP5 AL fields'!$D:$D,AJ$1,'CMIP5 AL fields'!$A:$A,AJ$2)*$P154)/1000</f>
        <v>0.42467328000000004</v>
      </c>
      <c r="AK154" s="248">
        <f>(SUMIFS('CMIP5 AL fields'!$N:$N,'CMIP5 AL fields'!$D:$D,AK$1,'CMIP5 AL fields'!$A:$A,AK$2)*$P154)/1000</f>
        <v>0.74317823999999999</v>
      </c>
      <c r="AL154" s="248">
        <f>(SUMIFS('CMIP5 AL fields'!$N:$N,'CMIP5 AL fields'!$D:$D,AL$1,'CMIP5 AL fields'!$A:$A,AL$2)*$P154)/1000</f>
        <v>0</v>
      </c>
      <c r="AM154" s="248">
        <f>(SUMIFS('CMIP5 AL fields'!$N:$N,'CMIP5 AL fields'!$D:$D,AM$1,'CMIP5 AL fields'!$A:$A,AM$2)*$P154)/1000</f>
        <v>0</v>
      </c>
      <c r="AN154" s="248">
        <f>((SUMIFS('CMIP5 AL fields'!$N:$N,'CMIP5 AL fields'!$D:$D,AN$1&amp;"2d",'CMIP5 AL fields'!$A:$A,AN$2)*$R154)/1000)+((SUMIFS('CMIP5 AL fields'!$N:$N,'CMIP5 AL fields'!$D:$D,AN$1&amp;"3d",'CMIP5 AL fields'!$A:$A,AN$2)*$S154)/1000)</f>
        <v>0</v>
      </c>
      <c r="AO154" s="248">
        <f>((SUMIFS('CMIP5 AL fields'!$N:$N,'CMIP5 AL fields'!$D:$D,AO$1&amp;"2d",'CMIP5 AL fields'!$A:$A,AO$2)*$R154)/1000)+((SUMIFS('CMIP5 AL fields'!$N:$N,'CMIP5 AL fields'!$D:$D,AO$1&amp;"3d",'CMIP5 AL fields'!$A:$A,AO$2)*$S154)/1000)</f>
        <v>0</v>
      </c>
      <c r="AP154" s="248">
        <f>((SUMIFS('CMIP5 AL fields'!$N:$N,'CMIP5 AL fields'!$D:$D,AP$1&amp;"2d",'CMIP5 AL fields'!$A:$A,AP$2)*$R154)/1000)+((SUMIFS('CMIP5 AL fields'!$N:$N,'CMIP5 AL fields'!$D:$D,AP$1&amp;"3d",'CMIP5 AL fields'!$A:$A,AP$2)*$S154)/1000)</f>
        <v>0</v>
      </c>
      <c r="AQ154" s="248">
        <f>((SUMIFS('CMIP5 AL fields'!$N:$N,'CMIP5 AL fields'!$D:$D,AQ$1&amp;"_ALLt",'CMIP5 AL fields'!$A:$A,AQ$2)*$T154)/1000)+((SUMIFS('CMIP5 AL fields'!$N:$N,'CMIP5 AL fields'!$D:$D,AQ$1&amp;"_subt",'CMIP5 AL fields'!$A:$A,AQ$2)*$U154)/1000)</f>
        <v>22.605004800000003</v>
      </c>
      <c r="AR154" s="248">
        <f>((SUMIFS('CMIP5 AL fields'!$N:$N,'CMIP5 AL fields'!$D:$D,AR$1&amp;"2d",'CMIP5 AL fields'!$A:$A,AR$2)*$AA154)/1000)+((SUMIFS('CMIP5 AL fields'!$N:$N,'CMIP5 AL fields'!$D:$D,AR$1&amp;"3d",'CMIP5 AL fields'!$A:$A,AR$2)*$AB154)/1000)</f>
        <v>0</v>
      </c>
      <c r="AS154" s="248">
        <f>(SUMIFS('CMIP5 AL fields'!$N:$N,'CMIP5 AL fields'!$D:$D,AS$1,'CMIP5 AL fields'!$A:$A,AS$2)*$V154)/1000</f>
        <v>0</v>
      </c>
      <c r="AT154" s="248">
        <f>(SUMIFS('CMIP5 AL fields'!$N:$N,'CMIP5 AL fields'!$D:$D,AT$1,'CMIP5 AL fields'!$A:$A,AT$2)*$W154)/1000</f>
        <v>0</v>
      </c>
      <c r="AU154" s="248">
        <f>(SUMIFS('CMIP5 AL fields'!$N:$N,'CMIP5 AL fields'!$D:$D,AU$1,'CMIP5 AL fields'!$A:$A,AU$2)*$X154)/1000</f>
        <v>0</v>
      </c>
      <c r="AV154" s="248">
        <f>(SUMIFS('CMIP5 AL fields'!$N:$N,'CMIP5 AL fields'!$D:$D,AV$1,'CMIP5 AL fields'!$A:$A,AV$2)*AC154)/1000</f>
        <v>0</v>
      </c>
      <c r="AW154" s="248">
        <f>(SUMIFS('CMIP5 AL fields'!$N:$N,'CMIP5 AL fields'!$D:$D,AW$1,'CMIP5 AL fields'!$A:$A,AW$2)*AD154)/1000</f>
        <v>0</v>
      </c>
      <c r="AX154" s="248">
        <f>(SUMIFS('CMIP5 AL fields'!$N:$N,'CMIP5 AL fields'!$D:$D,AX$1,'CMIP5 AL fields'!$A:$A,AX$2)*AD154)/1000</f>
        <v>0</v>
      </c>
      <c r="AY154" s="248">
        <v>0</v>
      </c>
      <c r="AZ154" s="248">
        <f>(SUMIFS('CMIP5 OI fields'!$M:$M,'CMIP5 OI fields'!$D:$D,AZ$1,'CMIP5 OI fields'!$A:$A,AZ$2)*$P154)/1000</f>
        <v>32.617270080000004</v>
      </c>
      <c r="BA154" s="248">
        <f>(SUMIFS('CMIP5 OI fields'!$M:$M,'CMIP5 OI fields'!$D:$D,BA$1,'CMIP5 OI fields'!$A:$A,BA$2)*$P154)/1000</f>
        <v>22.7681352</v>
      </c>
      <c r="BB154" s="248">
        <f>(SUMIFS('CMIP5 OI fields'!$M:$M,'CMIP5 OI fields'!$D:$D,BB$1,'CMIP5 OI fields'!$A:$A,BB$2)*$P154)/1000</f>
        <v>12.885811199999996</v>
      </c>
      <c r="BC154" s="248">
        <f>(SUMIFS('CMIP5 OI fields'!$M:$M,'CMIP5 OI fields'!$D:$D,BC$1,'CMIP5 OI fields'!$A:$A,BC$2)*$P154)/1000</f>
        <v>1.2976127999999998</v>
      </c>
      <c r="BD154" s="248">
        <f>(SUMIFS('CMIP5 OI fields'!$M:$M,'CMIP5 OI fields'!$D:$D,BD$1,'CMIP5 OI fields'!$A:$A,BD$2)*$P154)/1000</f>
        <v>1.0616832000000003</v>
      </c>
      <c r="BE154" s="248">
        <f>(SUMIFS('CMIP5 OI fields'!$M:$M,'CMIP5 OI fields'!$D:$D,BE$1,'CMIP5 OI fields'!$A:$A,BE$2)*$P154)/1000</f>
        <v>0.11796480000000001</v>
      </c>
      <c r="BF154" s="248">
        <f>(SUMIFS('CMIP5 OI fields'!$M:$M,'CMIP5 OI fields'!$D:$D,BF$1,'CMIP5 OI fields'!$A:$A,BF$2)*$P154)/1000</f>
        <v>2.6542079999999997</v>
      </c>
      <c r="BG154" s="248">
        <f>(SUMIFS('CMIP5 OI fields'!$M:$M,'CMIP5 OI fields'!$D:$D,BG$1,'CMIP5 OI fields'!$A:$A,BG$2)*$P154)/1000</f>
        <v>2.0643839999999996</v>
      </c>
      <c r="BH154" s="248">
        <f>(SUMIFS('CMIP5 OI fields'!$M:$M,'CMIP5 OI fields'!$D:$D,BH$1,'CMIP5 OI fields'!$A:$A,BH$2)*$P154)/1000</f>
        <v>12.091392000000003</v>
      </c>
      <c r="BI154" s="248">
        <f>(SUMIFS('CMIP5 OI fields'!$M:$M,'CMIP5 OI fields'!$D:$D,BI$1,'CMIP5 OI fields'!$A:$A,BI$2)*$Q154)/1000</f>
        <v>0</v>
      </c>
      <c r="BJ154" s="246">
        <f t="shared" si="19"/>
        <v>103.65862224000007</v>
      </c>
      <c r="BK154" s="246">
        <f t="shared" si="19"/>
        <v>29.079252</v>
      </c>
      <c r="BL154" s="246">
        <f t="shared" si="19"/>
        <v>25.83834624</v>
      </c>
      <c r="BM154" s="246">
        <f t="shared" si="15"/>
        <v>132.73787424000008</v>
      </c>
      <c r="BN154" s="246">
        <f t="shared" si="16"/>
        <v>158.57622048000007</v>
      </c>
    </row>
    <row r="155" spans="1:66">
      <c r="A155" s="244" t="str">
        <f>'Experiment list - Runs'!A154</f>
        <v>DP</v>
      </c>
      <c r="B155" s="244" t="str">
        <f>'Experiment list - Runs'!B154</f>
        <v>tier1</v>
      </c>
      <c r="C155" s="244" t="str">
        <f>'Experiment list - Runs'!C154</f>
        <v>2.1-E</v>
      </c>
      <c r="D155" s="244">
        <f>'Experiment list - Runs'!D154</f>
        <v>3</v>
      </c>
      <c r="E155" s="245" t="str">
        <f>'Experiment list - Runs'!E154</f>
        <v>Add’l future “time slice” (2026-2035) (atm only)</v>
      </c>
      <c r="F155" s="245" t="str">
        <f>'Experiment list - Runs'!F154</f>
        <v>sst-2030</v>
      </c>
      <c r="G155" s="244" t="str">
        <f>'Experiment list - Runs'!H154</f>
        <v>AMWG/?</v>
      </c>
      <c r="H155" s="244" t="str">
        <f>'Experiment list - Runs'!I154</f>
        <v>0.5x1CN</v>
      </c>
      <c r="I155" s="244" t="str">
        <f>'Experiment list - Runs'!J154</f>
        <v>ORNL</v>
      </c>
      <c r="J155" s="244">
        <f>'Experiment list - Runs'!K154</f>
        <v>2026</v>
      </c>
      <c r="K155" s="244">
        <f>'Experiment list - Runs'!L154</f>
        <v>2035</v>
      </c>
      <c r="L155" s="244" t="str">
        <f>'Experiment list - Runs'!M154</f>
        <v>0.5</v>
      </c>
      <c r="M155" s="244">
        <f>'Experiment list - Runs'!N154</f>
        <v>1</v>
      </c>
      <c r="N155" s="246">
        <f>'Experiment list - Runs'!O154</f>
        <v>10</v>
      </c>
      <c r="O155" s="247">
        <f>'Experiment list - Runs'!P154</f>
        <v>153</v>
      </c>
      <c r="P155" s="248">
        <f t="shared" si="17"/>
        <v>10</v>
      </c>
      <c r="Q155" s="248">
        <v>0</v>
      </c>
      <c r="R155" s="248">
        <v>0</v>
      </c>
      <c r="S155" s="248">
        <v>0</v>
      </c>
      <c r="T155" s="248">
        <f t="shared" si="18"/>
        <v>10</v>
      </c>
      <c r="U155" s="248">
        <v>0</v>
      </c>
      <c r="V155" s="248">
        <v>0</v>
      </c>
      <c r="W155" s="248">
        <v>0</v>
      </c>
      <c r="X155" s="248">
        <v>0</v>
      </c>
      <c r="Y155" s="248">
        <v>0</v>
      </c>
      <c r="Z155" s="248">
        <v>0</v>
      </c>
      <c r="AA155" s="248">
        <v>0</v>
      </c>
      <c r="AB155" s="248">
        <v>0</v>
      </c>
      <c r="AC155" s="248">
        <v>0</v>
      </c>
      <c r="AD155" s="248">
        <v>0</v>
      </c>
      <c r="AE155" s="248">
        <f>(SUMIFS('CMIP5 AL fields'!$N:$N,'CMIP5 AL fields'!$D:$D,AE$1,'CMIP5 AL fields'!$A:$A,AE$2)*$P155)/1000</f>
        <v>39.813120480000066</v>
      </c>
      <c r="AF155" s="248">
        <f>(SUMIFS('CMIP5 AL fields'!$N:$N,'CMIP5 AL fields'!$D:$D,AF$1,'CMIP5 AL fields'!$A:$A,AF$2)*$P155)/1000</f>
        <v>0.10616832000000001</v>
      </c>
      <c r="AG155" s="248">
        <f>(SUMIFS('CMIP5 AL fields'!$N:$N,'CMIP5 AL fields'!$D:$D,AG$1,'CMIP5 AL fields'!$A:$A,AG$2)*$P155)/1000</f>
        <v>3.6097228799999974</v>
      </c>
      <c r="AH155" s="248">
        <f>(SUMIFS('CMIP5 AL fields'!$N:$N,'CMIP5 AL fields'!$D:$D,AH$1,'CMIP5 AL fields'!$A:$A,AH$2)*$P155)/1000</f>
        <v>2.6542079999999988</v>
      </c>
      <c r="AI155" s="248">
        <f>(SUMIFS('CMIP5 AL fields'!$N:$N,'CMIP5 AL fields'!$D:$D,AI$1,'CMIP5 AL fields'!$A:$A,AI$2)*$P155)/1000</f>
        <v>1.0616832000000003</v>
      </c>
      <c r="AJ155" s="248">
        <f>(SUMIFS('CMIP5 AL fields'!$N:$N,'CMIP5 AL fields'!$D:$D,AJ$1,'CMIP5 AL fields'!$A:$A,AJ$2)*$P155)/1000</f>
        <v>0.42467328000000004</v>
      </c>
      <c r="AK155" s="248">
        <f>(SUMIFS('CMIP5 AL fields'!$N:$N,'CMIP5 AL fields'!$D:$D,AK$1,'CMIP5 AL fields'!$A:$A,AK$2)*$P155)/1000</f>
        <v>0.74317823999999999</v>
      </c>
      <c r="AL155" s="248">
        <f>(SUMIFS('CMIP5 AL fields'!$N:$N,'CMIP5 AL fields'!$D:$D,AL$1,'CMIP5 AL fields'!$A:$A,AL$2)*$P155)/1000</f>
        <v>0</v>
      </c>
      <c r="AM155" s="248">
        <f>(SUMIFS('CMIP5 AL fields'!$N:$N,'CMIP5 AL fields'!$D:$D,AM$1,'CMIP5 AL fields'!$A:$A,AM$2)*$P155)/1000</f>
        <v>0</v>
      </c>
      <c r="AN155" s="248">
        <f>((SUMIFS('CMIP5 AL fields'!$N:$N,'CMIP5 AL fields'!$D:$D,AN$1&amp;"2d",'CMIP5 AL fields'!$A:$A,AN$2)*$R155)/1000)+((SUMIFS('CMIP5 AL fields'!$N:$N,'CMIP5 AL fields'!$D:$D,AN$1&amp;"3d",'CMIP5 AL fields'!$A:$A,AN$2)*$S155)/1000)</f>
        <v>0</v>
      </c>
      <c r="AO155" s="248">
        <f>((SUMIFS('CMIP5 AL fields'!$N:$N,'CMIP5 AL fields'!$D:$D,AO$1&amp;"2d",'CMIP5 AL fields'!$A:$A,AO$2)*$R155)/1000)+((SUMIFS('CMIP5 AL fields'!$N:$N,'CMIP5 AL fields'!$D:$D,AO$1&amp;"3d",'CMIP5 AL fields'!$A:$A,AO$2)*$S155)/1000)</f>
        <v>0</v>
      </c>
      <c r="AP155" s="248">
        <f>((SUMIFS('CMIP5 AL fields'!$N:$N,'CMIP5 AL fields'!$D:$D,AP$1&amp;"2d",'CMIP5 AL fields'!$A:$A,AP$2)*$R155)/1000)+((SUMIFS('CMIP5 AL fields'!$N:$N,'CMIP5 AL fields'!$D:$D,AP$1&amp;"3d",'CMIP5 AL fields'!$A:$A,AP$2)*$S155)/1000)</f>
        <v>0</v>
      </c>
      <c r="AQ155" s="248">
        <f>((SUMIFS('CMIP5 AL fields'!$N:$N,'CMIP5 AL fields'!$D:$D,AQ$1&amp;"_ALLt",'CMIP5 AL fields'!$A:$A,AQ$2)*$T155)/1000)+((SUMIFS('CMIP5 AL fields'!$N:$N,'CMIP5 AL fields'!$D:$D,AQ$1&amp;"_subt",'CMIP5 AL fields'!$A:$A,AQ$2)*$U155)/1000)</f>
        <v>22.605004800000003</v>
      </c>
      <c r="AR155" s="248">
        <f>((SUMIFS('CMIP5 AL fields'!$N:$N,'CMIP5 AL fields'!$D:$D,AR$1&amp;"2d",'CMIP5 AL fields'!$A:$A,AR$2)*$AA155)/1000)+((SUMIFS('CMIP5 AL fields'!$N:$N,'CMIP5 AL fields'!$D:$D,AR$1&amp;"3d",'CMIP5 AL fields'!$A:$A,AR$2)*$AB155)/1000)</f>
        <v>0</v>
      </c>
      <c r="AS155" s="248">
        <f>(SUMIFS('CMIP5 AL fields'!$N:$N,'CMIP5 AL fields'!$D:$D,AS$1,'CMIP5 AL fields'!$A:$A,AS$2)*$V155)/1000</f>
        <v>0</v>
      </c>
      <c r="AT155" s="248">
        <f>(SUMIFS('CMIP5 AL fields'!$N:$N,'CMIP5 AL fields'!$D:$D,AT$1,'CMIP5 AL fields'!$A:$A,AT$2)*$W155)/1000</f>
        <v>0</v>
      </c>
      <c r="AU155" s="248">
        <f>(SUMIFS('CMIP5 AL fields'!$N:$N,'CMIP5 AL fields'!$D:$D,AU$1,'CMIP5 AL fields'!$A:$A,AU$2)*$X155)/1000</f>
        <v>0</v>
      </c>
      <c r="AV155" s="248">
        <f>(SUMIFS('CMIP5 AL fields'!$N:$N,'CMIP5 AL fields'!$D:$D,AV$1,'CMIP5 AL fields'!$A:$A,AV$2)*AC155)/1000</f>
        <v>0</v>
      </c>
      <c r="AW155" s="248">
        <f>(SUMIFS('CMIP5 AL fields'!$N:$N,'CMIP5 AL fields'!$D:$D,AW$1,'CMIP5 AL fields'!$A:$A,AW$2)*AD155)/1000</f>
        <v>0</v>
      </c>
      <c r="AX155" s="248">
        <f>(SUMIFS('CMIP5 AL fields'!$N:$N,'CMIP5 AL fields'!$D:$D,AX$1,'CMIP5 AL fields'!$A:$A,AX$2)*AD155)/1000</f>
        <v>0</v>
      </c>
      <c r="AY155" s="248">
        <v>0</v>
      </c>
      <c r="AZ155" s="248">
        <f>(SUMIFS('CMIP5 OI fields'!$M:$M,'CMIP5 OI fields'!$D:$D,AZ$1,'CMIP5 OI fields'!$A:$A,AZ$2)*$P155)/1000</f>
        <v>32.617270080000004</v>
      </c>
      <c r="BA155" s="248">
        <f>(SUMIFS('CMIP5 OI fields'!$M:$M,'CMIP5 OI fields'!$D:$D,BA$1,'CMIP5 OI fields'!$A:$A,BA$2)*$P155)/1000</f>
        <v>22.7681352</v>
      </c>
      <c r="BB155" s="248">
        <f>(SUMIFS('CMIP5 OI fields'!$M:$M,'CMIP5 OI fields'!$D:$D,BB$1,'CMIP5 OI fields'!$A:$A,BB$2)*$P155)/1000</f>
        <v>12.885811199999996</v>
      </c>
      <c r="BC155" s="248">
        <f>(SUMIFS('CMIP5 OI fields'!$M:$M,'CMIP5 OI fields'!$D:$D,BC$1,'CMIP5 OI fields'!$A:$A,BC$2)*$P155)/1000</f>
        <v>1.2976127999999998</v>
      </c>
      <c r="BD155" s="248">
        <f>(SUMIFS('CMIP5 OI fields'!$M:$M,'CMIP5 OI fields'!$D:$D,BD$1,'CMIP5 OI fields'!$A:$A,BD$2)*$P155)/1000</f>
        <v>1.0616832000000003</v>
      </c>
      <c r="BE155" s="248">
        <f>(SUMIFS('CMIP5 OI fields'!$M:$M,'CMIP5 OI fields'!$D:$D,BE$1,'CMIP5 OI fields'!$A:$A,BE$2)*$P155)/1000</f>
        <v>0.11796480000000001</v>
      </c>
      <c r="BF155" s="248">
        <f>(SUMIFS('CMIP5 OI fields'!$M:$M,'CMIP5 OI fields'!$D:$D,BF$1,'CMIP5 OI fields'!$A:$A,BF$2)*$P155)/1000</f>
        <v>2.6542079999999997</v>
      </c>
      <c r="BG155" s="248">
        <f>(SUMIFS('CMIP5 OI fields'!$M:$M,'CMIP5 OI fields'!$D:$D,BG$1,'CMIP5 OI fields'!$A:$A,BG$2)*$P155)/1000</f>
        <v>2.0643839999999996</v>
      </c>
      <c r="BH155" s="248">
        <f>(SUMIFS('CMIP5 OI fields'!$M:$M,'CMIP5 OI fields'!$D:$D,BH$1,'CMIP5 OI fields'!$A:$A,BH$2)*$P155)/1000</f>
        <v>12.091392000000003</v>
      </c>
      <c r="BI155" s="248">
        <f>(SUMIFS('CMIP5 OI fields'!$M:$M,'CMIP5 OI fields'!$D:$D,BI$1,'CMIP5 OI fields'!$A:$A,BI$2)*$Q155)/1000</f>
        <v>0</v>
      </c>
      <c r="BJ155" s="246">
        <f t="shared" si="19"/>
        <v>103.65862224000007</v>
      </c>
      <c r="BK155" s="246">
        <f t="shared" si="19"/>
        <v>29.079252</v>
      </c>
      <c r="BL155" s="246">
        <f t="shared" si="19"/>
        <v>25.83834624</v>
      </c>
      <c r="BM155" s="246">
        <f t="shared" si="15"/>
        <v>132.73787424000008</v>
      </c>
      <c r="BN155" s="246">
        <f t="shared" si="16"/>
        <v>158.57622048000007</v>
      </c>
    </row>
    <row r="156" spans="1:66">
      <c r="A156" s="244" t="str">
        <f>'Experiment list - Runs'!A155</f>
        <v>DP</v>
      </c>
      <c r="B156" s="244" t="str">
        <f>'Experiment list - Runs'!B155</f>
        <v>tier1</v>
      </c>
      <c r="C156" s="244" t="str">
        <f>'Experiment list - Runs'!C155</f>
        <v>3.1-S</v>
      </c>
      <c r="D156" s="244">
        <f>'Experiment list - Runs'!D155</f>
        <v>1</v>
      </c>
      <c r="E156" s="245" t="str">
        <f>'Experiment list - Runs'!E155</f>
        <v>100-Yr Control</v>
      </c>
      <c r="F156" s="245" t="str">
        <f>'Experiment list - Runs'!F155</f>
        <v>pi-control</v>
      </c>
      <c r="G156" s="244" t="str">
        <f>'Experiment list - Runs'!H155</f>
        <v>CCSM/Hurrell</v>
      </c>
      <c r="H156" s="244" t="str">
        <f>'Experiment list - Runs'!I155</f>
        <v>0.5x1CN</v>
      </c>
      <c r="I156" s="244" t="str">
        <f>'Experiment list - Runs'!J155</f>
        <v>ORNL</v>
      </c>
      <c r="J156" s="244">
        <f>'Experiment list - Runs'!K155</f>
        <v>1</v>
      </c>
      <c r="K156" s="244">
        <f>'Experiment list - Runs'!L155</f>
        <v>100</v>
      </c>
      <c r="L156" s="244" t="str">
        <f>'Experiment list - Runs'!M155</f>
        <v>0.5</v>
      </c>
      <c r="M156" s="244">
        <f>'Experiment list - Runs'!N155</f>
        <v>1</v>
      </c>
      <c r="N156" s="246">
        <f>'Experiment list - Runs'!O155</f>
        <v>100</v>
      </c>
      <c r="O156" s="247">
        <f>'Experiment list - Runs'!P155</f>
        <v>154</v>
      </c>
      <c r="P156" s="248">
        <f t="shared" si="17"/>
        <v>100</v>
      </c>
      <c r="Q156" s="248">
        <v>0</v>
      </c>
      <c r="R156" s="248">
        <v>0</v>
      </c>
      <c r="S156" s="248">
        <v>0</v>
      </c>
      <c r="T156" s="248">
        <f t="shared" si="18"/>
        <v>100</v>
      </c>
      <c r="U156" s="248">
        <v>0</v>
      </c>
      <c r="V156" s="248">
        <v>0</v>
      </c>
      <c r="W156" s="248">
        <v>0</v>
      </c>
      <c r="X156" s="248">
        <v>0</v>
      </c>
      <c r="Y156" s="248">
        <v>0</v>
      </c>
      <c r="Z156" s="248">
        <v>0</v>
      </c>
      <c r="AA156" s="248">
        <v>0</v>
      </c>
      <c r="AB156" s="248">
        <v>0</v>
      </c>
      <c r="AC156" s="248">
        <v>0</v>
      </c>
      <c r="AD156" s="248">
        <v>0</v>
      </c>
      <c r="AE156" s="248">
        <f>(SUMIFS('CMIP5 AL fields'!$N:$N,'CMIP5 AL fields'!$D:$D,AE$1,'CMIP5 AL fields'!$A:$A,AE$2)*$P156)/1000</f>
        <v>398.13120480000066</v>
      </c>
      <c r="AF156" s="248">
        <f>(SUMIFS('CMIP5 AL fields'!$N:$N,'CMIP5 AL fields'!$D:$D,AF$1,'CMIP5 AL fields'!$A:$A,AF$2)*$P156)/1000</f>
        <v>1.0616832</v>
      </c>
      <c r="AG156" s="248">
        <f>(SUMIFS('CMIP5 AL fields'!$N:$N,'CMIP5 AL fields'!$D:$D,AG$1,'CMIP5 AL fields'!$A:$A,AG$2)*$P156)/1000</f>
        <v>36.097228799999975</v>
      </c>
      <c r="AH156" s="248">
        <f>(SUMIFS('CMIP5 AL fields'!$N:$N,'CMIP5 AL fields'!$D:$D,AH$1,'CMIP5 AL fields'!$A:$A,AH$2)*$P156)/1000</f>
        <v>26.542079999999988</v>
      </c>
      <c r="AI156" s="248">
        <f>(SUMIFS('CMIP5 AL fields'!$N:$N,'CMIP5 AL fields'!$D:$D,AI$1,'CMIP5 AL fields'!$A:$A,AI$2)*$P156)/1000</f>
        <v>10.616832</v>
      </c>
      <c r="AJ156" s="248">
        <f>(SUMIFS('CMIP5 AL fields'!$N:$N,'CMIP5 AL fields'!$D:$D,AJ$1,'CMIP5 AL fields'!$A:$A,AJ$2)*$P156)/1000</f>
        <v>4.2467328000000002</v>
      </c>
      <c r="AK156" s="248">
        <f>(SUMIFS('CMIP5 AL fields'!$N:$N,'CMIP5 AL fields'!$D:$D,AK$1,'CMIP5 AL fields'!$A:$A,AK$2)*$P156)/1000</f>
        <v>7.4317824000000003</v>
      </c>
      <c r="AL156" s="248">
        <f>(SUMIFS('CMIP5 AL fields'!$N:$N,'CMIP5 AL fields'!$D:$D,AL$1,'CMIP5 AL fields'!$A:$A,AL$2)*$P156)/1000</f>
        <v>0</v>
      </c>
      <c r="AM156" s="248">
        <f>(SUMIFS('CMIP5 AL fields'!$N:$N,'CMIP5 AL fields'!$D:$D,AM$1,'CMIP5 AL fields'!$A:$A,AM$2)*$P156)/1000</f>
        <v>0</v>
      </c>
      <c r="AN156" s="248">
        <f>((SUMIFS('CMIP5 AL fields'!$N:$N,'CMIP5 AL fields'!$D:$D,AN$1&amp;"2d",'CMIP5 AL fields'!$A:$A,AN$2)*$R156)/1000)+((SUMIFS('CMIP5 AL fields'!$N:$N,'CMIP5 AL fields'!$D:$D,AN$1&amp;"3d",'CMIP5 AL fields'!$A:$A,AN$2)*$S156)/1000)</f>
        <v>0</v>
      </c>
      <c r="AO156" s="248">
        <f>((SUMIFS('CMIP5 AL fields'!$N:$N,'CMIP5 AL fields'!$D:$D,AO$1&amp;"2d",'CMIP5 AL fields'!$A:$A,AO$2)*$R156)/1000)+((SUMIFS('CMIP5 AL fields'!$N:$N,'CMIP5 AL fields'!$D:$D,AO$1&amp;"3d",'CMIP5 AL fields'!$A:$A,AO$2)*$S156)/1000)</f>
        <v>0</v>
      </c>
      <c r="AP156" s="248">
        <f>((SUMIFS('CMIP5 AL fields'!$N:$N,'CMIP5 AL fields'!$D:$D,AP$1&amp;"2d",'CMIP5 AL fields'!$A:$A,AP$2)*$R156)/1000)+((SUMIFS('CMIP5 AL fields'!$N:$N,'CMIP5 AL fields'!$D:$D,AP$1&amp;"3d",'CMIP5 AL fields'!$A:$A,AP$2)*$S156)/1000)</f>
        <v>0</v>
      </c>
      <c r="AQ156" s="248">
        <f>((SUMIFS('CMIP5 AL fields'!$N:$N,'CMIP5 AL fields'!$D:$D,AQ$1&amp;"_ALLt",'CMIP5 AL fields'!$A:$A,AQ$2)*$T156)/1000)+((SUMIFS('CMIP5 AL fields'!$N:$N,'CMIP5 AL fields'!$D:$D,AQ$1&amp;"_subt",'CMIP5 AL fields'!$A:$A,AQ$2)*$U156)/1000)</f>
        <v>226.050048</v>
      </c>
      <c r="AR156" s="248">
        <f>((SUMIFS('CMIP5 AL fields'!$N:$N,'CMIP5 AL fields'!$D:$D,AR$1&amp;"2d",'CMIP5 AL fields'!$A:$A,AR$2)*$AA156)/1000)+((SUMIFS('CMIP5 AL fields'!$N:$N,'CMIP5 AL fields'!$D:$D,AR$1&amp;"3d",'CMIP5 AL fields'!$A:$A,AR$2)*$AB156)/1000)</f>
        <v>0</v>
      </c>
      <c r="AS156" s="248">
        <f>(SUMIFS('CMIP5 AL fields'!$N:$N,'CMIP5 AL fields'!$D:$D,AS$1,'CMIP5 AL fields'!$A:$A,AS$2)*$V156)/1000</f>
        <v>0</v>
      </c>
      <c r="AT156" s="248">
        <f>(SUMIFS('CMIP5 AL fields'!$N:$N,'CMIP5 AL fields'!$D:$D,AT$1,'CMIP5 AL fields'!$A:$A,AT$2)*$W156)/1000</f>
        <v>0</v>
      </c>
      <c r="AU156" s="248">
        <f>(SUMIFS('CMIP5 AL fields'!$N:$N,'CMIP5 AL fields'!$D:$D,AU$1,'CMIP5 AL fields'!$A:$A,AU$2)*$X156)/1000</f>
        <v>0</v>
      </c>
      <c r="AV156" s="248">
        <f>(SUMIFS('CMIP5 AL fields'!$N:$N,'CMIP5 AL fields'!$D:$D,AV$1,'CMIP5 AL fields'!$A:$A,AV$2)*AC156)/1000</f>
        <v>0</v>
      </c>
      <c r="AW156" s="248">
        <f>(SUMIFS('CMIP5 AL fields'!$N:$N,'CMIP5 AL fields'!$D:$D,AW$1,'CMIP5 AL fields'!$A:$A,AW$2)*AD156)/1000</f>
        <v>0</v>
      </c>
      <c r="AX156" s="248">
        <f>(SUMIFS('CMIP5 AL fields'!$N:$N,'CMIP5 AL fields'!$D:$D,AX$1,'CMIP5 AL fields'!$A:$A,AX$2)*AD156)/1000</f>
        <v>0</v>
      </c>
      <c r="AY156" s="248">
        <v>0</v>
      </c>
      <c r="AZ156" s="248">
        <f>(SUMIFS('CMIP5 OI fields'!$M:$M,'CMIP5 OI fields'!$D:$D,AZ$1,'CMIP5 OI fields'!$A:$A,AZ$2)*$P156)/1000</f>
        <v>326.17270080000003</v>
      </c>
      <c r="BA156" s="248">
        <f>(SUMIFS('CMIP5 OI fields'!$M:$M,'CMIP5 OI fields'!$D:$D,BA$1,'CMIP5 OI fields'!$A:$A,BA$2)*$P156)/1000</f>
        <v>227.681352</v>
      </c>
      <c r="BB156" s="248">
        <f>(SUMIFS('CMIP5 OI fields'!$M:$M,'CMIP5 OI fields'!$D:$D,BB$1,'CMIP5 OI fields'!$A:$A,BB$2)*$P156)/1000</f>
        <v>128.85811199999998</v>
      </c>
      <c r="BC156" s="248">
        <f>(SUMIFS('CMIP5 OI fields'!$M:$M,'CMIP5 OI fields'!$D:$D,BC$1,'CMIP5 OI fields'!$A:$A,BC$2)*$P156)/1000</f>
        <v>12.976128000000001</v>
      </c>
      <c r="BD156" s="248">
        <f>(SUMIFS('CMIP5 OI fields'!$M:$M,'CMIP5 OI fields'!$D:$D,BD$1,'CMIP5 OI fields'!$A:$A,BD$2)*$P156)/1000</f>
        <v>10.616832</v>
      </c>
      <c r="BE156" s="248">
        <f>(SUMIFS('CMIP5 OI fields'!$M:$M,'CMIP5 OI fields'!$D:$D,BE$1,'CMIP5 OI fields'!$A:$A,BE$2)*$P156)/1000</f>
        <v>1.179648</v>
      </c>
      <c r="BF156" s="248">
        <f>(SUMIFS('CMIP5 OI fields'!$M:$M,'CMIP5 OI fields'!$D:$D,BF$1,'CMIP5 OI fields'!$A:$A,BF$2)*$P156)/1000</f>
        <v>26.542079999999999</v>
      </c>
      <c r="BG156" s="248">
        <f>(SUMIFS('CMIP5 OI fields'!$M:$M,'CMIP5 OI fields'!$D:$D,BG$1,'CMIP5 OI fields'!$A:$A,BG$2)*$P156)/1000</f>
        <v>20.643839999999997</v>
      </c>
      <c r="BH156" s="248">
        <f>(SUMIFS('CMIP5 OI fields'!$M:$M,'CMIP5 OI fields'!$D:$D,BH$1,'CMIP5 OI fields'!$A:$A,BH$2)*$P156)/1000</f>
        <v>120.91392000000003</v>
      </c>
      <c r="BI156" s="248">
        <f>(SUMIFS('CMIP5 OI fields'!$M:$M,'CMIP5 OI fields'!$D:$D,BI$1,'CMIP5 OI fields'!$A:$A,BI$2)*$Q156)/1000</f>
        <v>0</v>
      </c>
      <c r="BJ156" s="246">
        <f t="shared" si="19"/>
        <v>1036.5862224000007</v>
      </c>
      <c r="BK156" s="246">
        <f t="shared" si="19"/>
        <v>290.79251999999997</v>
      </c>
      <c r="BL156" s="246">
        <f t="shared" si="19"/>
        <v>258.38346239999998</v>
      </c>
      <c r="BM156" s="246">
        <f t="shared" si="15"/>
        <v>1327.3787424000006</v>
      </c>
      <c r="BN156" s="246">
        <f t="shared" si="16"/>
        <v>1585.7622048000007</v>
      </c>
    </row>
    <row r="157" spans="1:66">
      <c r="A157" s="244" t="str">
        <f>'Experiment list - Runs'!A156</f>
        <v>DP</v>
      </c>
      <c r="B157" s="244" t="str">
        <f>'Experiment list - Runs'!B156</f>
        <v>tier1</v>
      </c>
      <c r="C157" s="244" t="str">
        <f>'Experiment list - Runs'!C156</f>
        <v>6.1-S</v>
      </c>
      <c r="D157" s="244">
        <f>'Experiment list - Runs'!D156</f>
        <v>1</v>
      </c>
      <c r="E157" s="245" t="str">
        <f>'Experiment list - Runs'!E156</f>
        <v>1% CO2 increase</v>
      </c>
      <c r="F157" s="245" t="str">
        <f>'Experiment list - Runs'!F156</f>
        <v>1pct-co2</v>
      </c>
      <c r="G157" s="244" t="str">
        <f>'Experiment list - Runs'!H156</f>
        <v>CCWG/Meehl</v>
      </c>
      <c r="H157" s="244" t="str">
        <f>'Experiment list - Runs'!I156</f>
        <v>1x1noCN</v>
      </c>
      <c r="I157" s="244" t="str">
        <f>'Experiment list - Runs'!J156</f>
        <v>NCAR</v>
      </c>
      <c r="J157" s="244">
        <f>'Experiment list - Runs'!K156</f>
        <v>1850</v>
      </c>
      <c r="K157" s="244">
        <f>'Experiment list - Runs'!L156</f>
        <v>1990</v>
      </c>
      <c r="L157" s="244" t="str">
        <f>'Experiment list - Runs'!M156</f>
        <v>1</v>
      </c>
      <c r="M157" s="244">
        <f>'Experiment list - Runs'!N156</f>
        <v>1</v>
      </c>
      <c r="N157" s="246">
        <f>'Experiment list - Runs'!O156</f>
        <v>141</v>
      </c>
      <c r="O157" s="247">
        <f>'Experiment list - Runs'!P156</f>
        <v>155</v>
      </c>
      <c r="P157" s="248">
        <f t="shared" si="17"/>
        <v>141</v>
      </c>
      <c r="Q157" s="248">
        <v>0</v>
      </c>
      <c r="R157" s="248">
        <v>0</v>
      </c>
      <c r="S157" s="248">
        <v>0</v>
      </c>
      <c r="T157" s="248">
        <f t="shared" si="18"/>
        <v>141</v>
      </c>
      <c r="U157" s="248">
        <v>0</v>
      </c>
      <c r="V157" s="248">
        <v>0</v>
      </c>
      <c r="W157" s="248">
        <v>0</v>
      </c>
      <c r="X157" s="248">
        <v>0</v>
      </c>
      <c r="Y157" s="248">
        <v>0</v>
      </c>
      <c r="Z157" s="248">
        <v>0</v>
      </c>
      <c r="AA157" s="248">
        <v>0</v>
      </c>
      <c r="AB157" s="248">
        <v>0</v>
      </c>
      <c r="AC157" s="248">
        <v>0</v>
      </c>
      <c r="AD157" s="248">
        <v>0</v>
      </c>
      <c r="AE157" s="248">
        <f>(SUMIFS('CMIP5 AL fields'!$N:$N,'CMIP5 AL fields'!$D:$D,AE$1,'CMIP5 AL fields'!$A:$A,AE$2)*$P157)/1000</f>
        <v>561.36499876800099</v>
      </c>
      <c r="AF157" s="248">
        <f>(SUMIFS('CMIP5 AL fields'!$N:$N,'CMIP5 AL fields'!$D:$D,AF$1,'CMIP5 AL fields'!$A:$A,AF$2)*$P157)/1000</f>
        <v>1.4969733120000002</v>
      </c>
      <c r="AG157" s="248">
        <f>(SUMIFS('CMIP5 AL fields'!$N:$N,'CMIP5 AL fields'!$D:$D,AG$1,'CMIP5 AL fields'!$A:$A,AG$2)*$P157)/1000</f>
        <v>50.897092607999973</v>
      </c>
      <c r="AH157" s="248">
        <f>(SUMIFS('CMIP5 AL fields'!$N:$N,'CMIP5 AL fields'!$D:$D,AH$1,'CMIP5 AL fields'!$A:$A,AH$2)*$P157)/1000</f>
        <v>37.424332799999981</v>
      </c>
      <c r="AI157" s="248">
        <f>(SUMIFS('CMIP5 AL fields'!$N:$N,'CMIP5 AL fields'!$D:$D,AI$1,'CMIP5 AL fields'!$A:$A,AI$2)*$P157)/1000</f>
        <v>14.969733120000001</v>
      </c>
      <c r="AJ157" s="248">
        <f>(SUMIFS('CMIP5 AL fields'!$N:$N,'CMIP5 AL fields'!$D:$D,AJ$1,'CMIP5 AL fields'!$A:$A,AJ$2)*$P157)/1000</f>
        <v>5.9878932480000007</v>
      </c>
      <c r="AK157" s="248">
        <f>(SUMIFS('CMIP5 AL fields'!$N:$N,'CMIP5 AL fields'!$D:$D,AK$1,'CMIP5 AL fields'!$A:$A,AK$2)*$P157)/1000</f>
        <v>10.478813184</v>
      </c>
      <c r="AL157" s="248">
        <f>(SUMIFS('CMIP5 AL fields'!$N:$N,'CMIP5 AL fields'!$D:$D,AL$1,'CMIP5 AL fields'!$A:$A,AL$2)*$P157)/1000</f>
        <v>0</v>
      </c>
      <c r="AM157" s="248">
        <f>(SUMIFS('CMIP5 AL fields'!$N:$N,'CMIP5 AL fields'!$D:$D,AM$1,'CMIP5 AL fields'!$A:$A,AM$2)*$P157)/1000</f>
        <v>0</v>
      </c>
      <c r="AN157" s="248">
        <f>((SUMIFS('CMIP5 AL fields'!$N:$N,'CMIP5 AL fields'!$D:$D,AN$1&amp;"2d",'CMIP5 AL fields'!$A:$A,AN$2)*$R157)/1000)+((SUMIFS('CMIP5 AL fields'!$N:$N,'CMIP5 AL fields'!$D:$D,AN$1&amp;"3d",'CMIP5 AL fields'!$A:$A,AN$2)*$S157)/1000)</f>
        <v>0</v>
      </c>
      <c r="AO157" s="248">
        <f>((SUMIFS('CMIP5 AL fields'!$N:$N,'CMIP5 AL fields'!$D:$D,AO$1&amp;"2d",'CMIP5 AL fields'!$A:$A,AO$2)*$R157)/1000)+((SUMIFS('CMIP5 AL fields'!$N:$N,'CMIP5 AL fields'!$D:$D,AO$1&amp;"3d",'CMIP5 AL fields'!$A:$A,AO$2)*$S157)/1000)</f>
        <v>0</v>
      </c>
      <c r="AP157" s="248">
        <f>((SUMIFS('CMIP5 AL fields'!$N:$N,'CMIP5 AL fields'!$D:$D,AP$1&amp;"2d",'CMIP5 AL fields'!$A:$A,AP$2)*$R157)/1000)+((SUMIFS('CMIP5 AL fields'!$N:$N,'CMIP5 AL fields'!$D:$D,AP$1&amp;"3d",'CMIP5 AL fields'!$A:$A,AP$2)*$S157)/1000)</f>
        <v>0</v>
      </c>
      <c r="AQ157" s="248">
        <f>((SUMIFS('CMIP5 AL fields'!$N:$N,'CMIP5 AL fields'!$D:$D,AQ$1&amp;"_ALLt",'CMIP5 AL fields'!$A:$A,AQ$2)*$T157)/1000)+((SUMIFS('CMIP5 AL fields'!$N:$N,'CMIP5 AL fields'!$D:$D,AQ$1&amp;"_subt",'CMIP5 AL fields'!$A:$A,AQ$2)*$U157)/1000)</f>
        <v>318.73056768000004</v>
      </c>
      <c r="AR157" s="248">
        <f>((SUMIFS('CMIP5 AL fields'!$N:$N,'CMIP5 AL fields'!$D:$D,AR$1&amp;"2d",'CMIP5 AL fields'!$A:$A,AR$2)*$AA157)/1000)+((SUMIFS('CMIP5 AL fields'!$N:$N,'CMIP5 AL fields'!$D:$D,AR$1&amp;"3d",'CMIP5 AL fields'!$A:$A,AR$2)*$AB157)/1000)</f>
        <v>0</v>
      </c>
      <c r="AS157" s="248">
        <f>(SUMIFS('CMIP5 AL fields'!$N:$N,'CMIP5 AL fields'!$D:$D,AS$1,'CMIP5 AL fields'!$A:$A,AS$2)*$V157)/1000</f>
        <v>0</v>
      </c>
      <c r="AT157" s="248">
        <f>(SUMIFS('CMIP5 AL fields'!$N:$N,'CMIP5 AL fields'!$D:$D,AT$1,'CMIP5 AL fields'!$A:$A,AT$2)*$W157)/1000</f>
        <v>0</v>
      </c>
      <c r="AU157" s="248">
        <f>(SUMIFS('CMIP5 AL fields'!$N:$N,'CMIP5 AL fields'!$D:$D,AU$1,'CMIP5 AL fields'!$A:$A,AU$2)*$X157)/1000</f>
        <v>0</v>
      </c>
      <c r="AV157" s="248">
        <f>(SUMIFS('CMIP5 AL fields'!$N:$N,'CMIP5 AL fields'!$D:$D,AV$1,'CMIP5 AL fields'!$A:$A,AV$2)*AC157)/1000</f>
        <v>0</v>
      </c>
      <c r="AW157" s="248">
        <f>(SUMIFS('CMIP5 AL fields'!$N:$N,'CMIP5 AL fields'!$D:$D,AW$1,'CMIP5 AL fields'!$A:$A,AW$2)*AD157)/1000</f>
        <v>0</v>
      </c>
      <c r="AX157" s="248">
        <f>(SUMIFS('CMIP5 AL fields'!$N:$N,'CMIP5 AL fields'!$D:$D,AX$1,'CMIP5 AL fields'!$A:$A,AX$2)*AD157)/1000</f>
        <v>0</v>
      </c>
      <c r="AY157" s="248">
        <v>0</v>
      </c>
      <c r="AZ157" s="248">
        <f>(SUMIFS('CMIP5 OI fields'!$M:$M,'CMIP5 OI fields'!$D:$D,AZ$1,'CMIP5 OI fields'!$A:$A,AZ$2)*$P157)/1000</f>
        <v>459.903508128</v>
      </c>
      <c r="BA157" s="248">
        <f>(SUMIFS('CMIP5 OI fields'!$M:$M,'CMIP5 OI fields'!$D:$D,BA$1,'CMIP5 OI fields'!$A:$A,BA$2)*$P157)/1000</f>
        <v>321.03070631999998</v>
      </c>
      <c r="BB157" s="248">
        <f>(SUMIFS('CMIP5 OI fields'!$M:$M,'CMIP5 OI fields'!$D:$D,BB$1,'CMIP5 OI fields'!$A:$A,BB$2)*$P157)/1000</f>
        <v>181.68993791999995</v>
      </c>
      <c r="BC157" s="248">
        <f>(SUMIFS('CMIP5 OI fields'!$M:$M,'CMIP5 OI fields'!$D:$D,BC$1,'CMIP5 OI fields'!$A:$A,BC$2)*$P157)/1000</f>
        <v>18.296340479999998</v>
      </c>
      <c r="BD157" s="248">
        <f>(SUMIFS('CMIP5 OI fields'!$M:$M,'CMIP5 OI fields'!$D:$D,BD$1,'CMIP5 OI fields'!$A:$A,BD$2)*$P157)/1000</f>
        <v>14.969733120000001</v>
      </c>
      <c r="BE157" s="248">
        <f>(SUMIFS('CMIP5 OI fields'!$M:$M,'CMIP5 OI fields'!$D:$D,BE$1,'CMIP5 OI fields'!$A:$A,BE$2)*$P157)/1000</f>
        <v>1.6633036800000003</v>
      </c>
      <c r="BF157" s="248">
        <f>(SUMIFS('CMIP5 OI fields'!$M:$M,'CMIP5 OI fields'!$D:$D,BF$1,'CMIP5 OI fields'!$A:$A,BF$2)*$P157)/1000</f>
        <v>37.424332799999995</v>
      </c>
      <c r="BG157" s="248">
        <f>(SUMIFS('CMIP5 OI fields'!$M:$M,'CMIP5 OI fields'!$D:$D,BG$1,'CMIP5 OI fields'!$A:$A,BG$2)*$P157)/1000</f>
        <v>29.107814399999995</v>
      </c>
      <c r="BH157" s="248">
        <f>(SUMIFS('CMIP5 OI fields'!$M:$M,'CMIP5 OI fields'!$D:$D,BH$1,'CMIP5 OI fields'!$A:$A,BH$2)*$P157)/1000</f>
        <v>170.48862720000005</v>
      </c>
      <c r="BI157" s="248">
        <f>(SUMIFS('CMIP5 OI fields'!$M:$M,'CMIP5 OI fields'!$D:$D,BI$1,'CMIP5 OI fields'!$A:$A,BI$2)*$Q157)/1000</f>
        <v>0</v>
      </c>
      <c r="BJ157" s="246">
        <f t="shared" si="19"/>
        <v>1461.5865735840011</v>
      </c>
      <c r="BK157" s="246">
        <f t="shared" si="19"/>
        <v>410.01745319999998</v>
      </c>
      <c r="BL157" s="246">
        <f t="shared" si="19"/>
        <v>364.32068198399998</v>
      </c>
      <c r="BM157" s="246">
        <f t="shared" si="15"/>
        <v>1871.6040267840012</v>
      </c>
      <c r="BN157" s="246">
        <f t="shared" si="16"/>
        <v>2235.9247087680014</v>
      </c>
    </row>
    <row r="158" spans="1:66">
      <c r="A158" s="244" t="str">
        <f>'Experiment list - Runs'!A157</f>
        <v>LT</v>
      </c>
      <c r="B158" s="244" t="str">
        <f>'Experiment list - Runs'!B157</f>
        <v>core</v>
      </c>
      <c r="C158" s="244" t="str">
        <f>'Experiment list - Runs'!C157</f>
        <v>3.1</v>
      </c>
      <c r="D158" s="244">
        <f>'Experiment list - Runs'!D157</f>
        <v>1</v>
      </c>
      <c r="E158" s="245" t="str">
        <f>'Experiment list - Runs'!E157</f>
        <v>Pre-industrial control (concentrations)</v>
      </c>
      <c r="F158" s="245" t="str">
        <f>'Experiment list - Runs'!F157</f>
        <v>pi-control</v>
      </c>
      <c r="G158" s="244" t="str">
        <f>'Experiment list - Runs'!H157</f>
        <v>CCSM/Hurrell</v>
      </c>
      <c r="H158" s="244" t="str">
        <f>'Experiment list - Runs'!I157</f>
        <v>1x1CN</v>
      </c>
      <c r="I158" s="244" t="str">
        <f>'Experiment list - Runs'!J157</f>
        <v>NCAR</v>
      </c>
      <c r="J158" s="244">
        <f>'Experiment list - Runs'!K157</f>
        <v>1</v>
      </c>
      <c r="K158" s="244">
        <f>'Experiment list - Runs'!L157</f>
        <v>1000</v>
      </c>
      <c r="L158" s="244" t="str">
        <f>'Experiment list - Runs'!M157</f>
        <v>1</v>
      </c>
      <c r="M158" s="244">
        <f>'Experiment list - Runs'!N157</f>
        <v>1</v>
      </c>
      <c r="N158" s="246">
        <f>'Experiment list - Runs'!O157</f>
        <v>1000</v>
      </c>
      <c r="O158" s="247">
        <f>'Experiment list - Runs'!P157</f>
        <v>156</v>
      </c>
      <c r="P158" s="248">
        <f t="shared" si="17"/>
        <v>1000</v>
      </c>
      <c r="Q158" s="248">
        <v>0</v>
      </c>
      <c r="R158" s="248">
        <v>0</v>
      </c>
      <c r="S158" s="248">
        <v>0</v>
      </c>
      <c r="T158" s="248">
        <f t="shared" si="18"/>
        <v>1000</v>
      </c>
      <c r="U158" s="248">
        <v>0</v>
      </c>
      <c r="V158" s="248">
        <v>30</v>
      </c>
      <c r="W158" s="248">
        <v>30</v>
      </c>
      <c r="X158" s="248">
        <v>0</v>
      </c>
      <c r="Y158" s="248">
        <v>0</v>
      </c>
      <c r="Z158" s="248">
        <v>0</v>
      </c>
      <c r="AA158" s="248">
        <v>0</v>
      </c>
      <c r="AB158" s="248">
        <v>0</v>
      </c>
      <c r="AC158" s="248">
        <v>0</v>
      </c>
      <c r="AD158" s="248">
        <v>0</v>
      </c>
      <c r="AE158" s="248">
        <f>(SUMIFS('CMIP5 AL fields'!$O:$O,'CMIP5 AL fields'!$D:$D,AE$1,'CMIP5 AL fields'!$A:$A,AE$2)*$P158)/1000</f>
        <v>995.32804800000167</v>
      </c>
      <c r="AF158" s="248">
        <f>(SUMIFS('CMIP5 AL fields'!$O:$O,'CMIP5 AL fields'!$D:$D,AF$1,'CMIP5 AL fields'!$A:$A,AF$2)*$P158)/1000</f>
        <v>2.6542080000000001</v>
      </c>
      <c r="AG158" s="248">
        <f>(SUMIFS('CMIP5 AL fields'!$O:$O,'CMIP5 AL fields'!$D:$D,AG$1,'CMIP5 AL fields'!$A:$A,AG$2)*$P158)/1000</f>
        <v>90.243071999999941</v>
      </c>
      <c r="AH158" s="248">
        <f>(SUMIFS('CMIP5 AL fields'!$O:$O,'CMIP5 AL fields'!$D:$D,AH$1,'CMIP5 AL fields'!$A:$A,AH$2)*$P158)/1000</f>
        <v>66.355199999999968</v>
      </c>
      <c r="AI158" s="248">
        <f>(SUMIFS('CMIP5 AL fields'!$O:$O,'CMIP5 AL fields'!$D:$D,AI$1,'CMIP5 AL fields'!$A:$A,AI$2)*$P158)/1000</f>
        <v>26.542080000000002</v>
      </c>
      <c r="AJ158" s="248">
        <f>(SUMIFS('CMIP5 AL fields'!$O:$O,'CMIP5 AL fields'!$D:$D,AJ$1,'CMIP5 AL fields'!$A:$A,AJ$2)*$P158)/1000</f>
        <v>10.616832</v>
      </c>
      <c r="AK158" s="248">
        <f>(SUMIFS('CMIP5 AL fields'!$O:$O,'CMIP5 AL fields'!$D:$D,AK$1,'CMIP5 AL fields'!$A:$A,AK$2)*$P158)/1000</f>
        <v>18.579456</v>
      </c>
      <c r="AL158" s="248">
        <f>(SUMIFS('CMIP5 AL fields'!$O:$O,'CMIP5 AL fields'!$D:$D,AL$1,'CMIP5 AL fields'!$A:$A,AL$2)*$P158)/1000</f>
        <v>0</v>
      </c>
      <c r="AM158" s="248">
        <f>(SUMIFS('CMIP5 AL fields'!$O:$O,'CMIP5 AL fields'!$D:$D,AM$1,'CMIP5 AL fields'!$A:$A,AM$2)*$P158)/1000</f>
        <v>0</v>
      </c>
      <c r="AN158" s="248">
        <f>((SUMIFS('CMIP5 AL fields'!$O:$O,'CMIP5 AL fields'!$D:$D,AN$1&amp;"2d",'CMIP5 AL fields'!$A:$A,AN$2)*$R158)/1000)+((SUMIFS('CMIP5 AL fields'!$O:$O,'CMIP5 AL fields'!$D:$D,AN$1&amp;"3d",'CMIP5 AL fields'!$A:$A,AN$2)*$S158)/1000)</f>
        <v>0</v>
      </c>
      <c r="AO158" s="248">
        <f>((SUMIFS('CMIP5 AL fields'!$N:$N,'CMIP5 AL fields'!$D:$D,AO$1&amp;"2d",'CMIP5 AL fields'!$A:$A,AO$2)*$R158)/1000)+((SUMIFS('CMIP5 AL fields'!$N:$N,'CMIP5 AL fields'!$D:$D,AO$1&amp;"3d",'CMIP5 AL fields'!$A:$A,AO$2)*$S158)/1000)</f>
        <v>0</v>
      </c>
      <c r="AP158" s="248">
        <f>((SUMIFS('CMIP5 AL fields'!$N:$N,'CMIP5 AL fields'!$D:$D,AP$1&amp;"2d",'CMIP5 AL fields'!$A:$A,AP$2)*$R158)/1000)+((SUMIFS('CMIP5 AL fields'!$N:$N,'CMIP5 AL fields'!$D:$D,AP$1&amp;"3d",'CMIP5 AL fields'!$A:$A,AP$2)*$S158)/1000)</f>
        <v>0</v>
      </c>
      <c r="AQ158" s="248">
        <f>((SUMIFS('CMIP5 AL fields'!$O:$O,'CMIP5 AL fields'!$D:$D,AQ$1&amp;"_ALLt",'CMIP5 AL fields'!$A:$A,AQ$2)*$T158)/1000)+((SUMIFS('CMIP5 AL fields'!$O:$O,'CMIP5 AL fields'!$D:$D,AQ$1&amp;"_subt",'CMIP5 AL fields'!$A:$A,AQ$2)*$U158)/1000)</f>
        <v>565.12512000000004</v>
      </c>
      <c r="AR158" s="248">
        <f>((SUMIFS('CMIP5 AL fields'!$O:$O,'CMIP5 AL fields'!$D:$D,AR$1&amp;"2d",'CMIP5 AL fields'!$A:$A,AR$2)*$AA158)/1000)+((SUMIFS('CMIP5 AL fields'!$O:$O,'CMIP5 AL fields'!$D:$D,AR$1&amp;"3d",'CMIP5 AL fields'!$A:$A,AR$2)*$AB158)/1000)</f>
        <v>0</v>
      </c>
      <c r="AS158" s="248">
        <f>(SUMIFS('CMIP5 AL fields'!$O:$O,'CMIP5 AL fields'!$D:$D,AS$1,'CMIP5 AL fields'!$A:$A,AS$2)*$V158)/1000</f>
        <v>1249.7338367999998</v>
      </c>
      <c r="AT158" s="248">
        <f>(SUMIFS('CMIP5 AL fields'!$O:$O,'CMIP5 AL fields'!$D:$D,AT$1,'CMIP5 AL fields'!$A:$A,AT$2)*$W158)/1000</f>
        <v>96.878591999999998</v>
      </c>
      <c r="AU158" s="248">
        <f>(SUMIFS('CMIP5 AL fields'!$O:$O,'CMIP5 AL fields'!$D:$D,AU$1,'CMIP5 AL fields'!$A:$A,AU$2)*$X158)/1000</f>
        <v>0</v>
      </c>
      <c r="AV158" s="248">
        <f>(SUMIFS('CMIP5 AL fields'!$O:$O,'CMIP5 AL fields'!$D:$D,AV$1,'CMIP5 AL fields'!$A:$A,AV$2)*AC158)/1000</f>
        <v>0</v>
      </c>
      <c r="AW158" s="248">
        <f>(SUMIFS('CMIP5 AL fields'!$O:$O,'CMIP5 AL fields'!$D:$D,AW$1,'CMIP5 AL fields'!$A:$A,AW$2)*AD158)/1000</f>
        <v>0</v>
      </c>
      <c r="AX158" s="248">
        <f>(SUMIFS('CMIP5 AL fields'!$O:$O,'CMIP5 AL fields'!$D:$D,AX$1,'CMIP5 AL fields'!$A:$A,AX$2)*AD158)/1000</f>
        <v>0</v>
      </c>
      <c r="AY158" s="248">
        <v>0</v>
      </c>
      <c r="AZ158" s="248">
        <f>(SUMIFS('CMIP5 OI fields'!$M:$M,'CMIP5 OI fields'!$D:$D,AZ$1,'CMIP5 OI fields'!$A:$A,AZ$2)*$P158)/1000</f>
        <v>3261.7270080000003</v>
      </c>
      <c r="BA158" s="248">
        <f>(SUMIFS('CMIP5 OI fields'!$M:$M,'CMIP5 OI fields'!$D:$D,BA$1,'CMIP5 OI fields'!$A:$A,BA$2)*$P158)/1000</f>
        <v>2276.8135200000002</v>
      </c>
      <c r="BB158" s="248">
        <f>(SUMIFS('CMIP5 OI fields'!$M:$M,'CMIP5 OI fields'!$D:$D,BB$1,'CMIP5 OI fields'!$A:$A,BB$2)*$P158)/1000</f>
        <v>1288.5811199999996</v>
      </c>
      <c r="BC158" s="248">
        <f>(SUMIFS('CMIP5 OI fields'!$M:$M,'CMIP5 OI fields'!$D:$D,BC$1,'CMIP5 OI fields'!$A:$A,BC$2)*$P158)/1000</f>
        <v>129.76128</v>
      </c>
      <c r="BD158" s="248">
        <f>(SUMIFS('CMIP5 OI fields'!$M:$M,'CMIP5 OI fields'!$D:$D,BD$1,'CMIP5 OI fields'!$A:$A,BD$2)*$P158)/1000</f>
        <v>106.16832000000001</v>
      </c>
      <c r="BE158" s="248">
        <f>(SUMIFS('CMIP5 OI fields'!$M:$M,'CMIP5 OI fields'!$D:$D,BE$1,'CMIP5 OI fields'!$A:$A,BE$2)*$P158)/1000</f>
        <v>11.796480000000001</v>
      </c>
      <c r="BF158" s="248">
        <f>(SUMIFS('CMIP5 OI fields'!$M:$M,'CMIP5 OI fields'!$D:$D,BF$1,'CMIP5 OI fields'!$A:$A,BF$2)*$P158)/1000</f>
        <v>265.42079999999999</v>
      </c>
      <c r="BG158" s="248">
        <f>(SUMIFS('CMIP5 OI fields'!$M:$M,'CMIP5 OI fields'!$D:$D,BG$1,'CMIP5 OI fields'!$A:$A,BG$2)*$P158)/1000</f>
        <v>206.43839999999997</v>
      </c>
      <c r="BH158" s="248">
        <f>(SUMIFS('CMIP5 OI fields'!$M:$M,'CMIP5 OI fields'!$D:$D,BH$1,'CMIP5 OI fields'!$A:$A,BH$2)*$P158)/1000</f>
        <v>1209.1392000000001</v>
      </c>
      <c r="BI158" s="248">
        <f>(SUMIFS('CMIP5 OI fields'!$M:$M,'CMIP5 OI fields'!$D:$D,BI$1,'CMIP5 OI fields'!$A:$A,BI$2)*$Q158)/1000</f>
        <v>0</v>
      </c>
      <c r="BJ158" s="246">
        <f t="shared" si="19"/>
        <v>6680.7598368000008</v>
      </c>
      <c r="BK158" s="246">
        <f t="shared" si="19"/>
        <v>2669.0464800000004</v>
      </c>
      <c r="BL158" s="246">
        <f t="shared" si="19"/>
        <v>2528.0962559999998</v>
      </c>
      <c r="BM158" s="246">
        <f t="shared" si="15"/>
        <v>9349.8063168000008</v>
      </c>
      <c r="BN158" s="246">
        <f t="shared" si="16"/>
        <v>11877.902572800002</v>
      </c>
    </row>
    <row r="159" spans="1:66">
      <c r="A159" s="244" t="str">
        <f>'Experiment list - Runs'!A158</f>
        <v>LT</v>
      </c>
      <c r="B159" s="244" t="str">
        <f>'Experiment list - Runs'!B158</f>
        <v>core</v>
      </c>
      <c r="C159" s="244" t="str">
        <f>'Experiment list - Runs'!C158</f>
        <v>3.1-X</v>
      </c>
      <c r="D159" s="244">
        <f>'Experiment list - Runs'!D158</f>
        <v>1</v>
      </c>
      <c r="E159" s="245" t="str">
        <f>'Experiment list - Runs'!E158</f>
        <v>Pre-industrial control (concentrations, no CN)</v>
      </c>
      <c r="F159" s="245" t="str">
        <f>'Experiment list - Runs'!F158</f>
        <v>pi-control</v>
      </c>
      <c r="G159" s="244" t="str">
        <f>'Experiment list - Runs'!H158</f>
        <v>CCSM/Hurrell</v>
      </c>
      <c r="H159" s="244" t="str">
        <f>'Experiment list - Runs'!I158</f>
        <v>1x1noCN</v>
      </c>
      <c r="I159" s="244" t="str">
        <f>'Experiment list - Runs'!J158</f>
        <v>NCAR</v>
      </c>
      <c r="J159" s="244">
        <f>'Experiment list - Runs'!K158</f>
        <v>1</v>
      </c>
      <c r="K159" s="244">
        <f>'Experiment list - Runs'!L158</f>
        <v>1000</v>
      </c>
      <c r="L159" s="244" t="str">
        <f>'Experiment list - Runs'!M158</f>
        <v>1</v>
      </c>
      <c r="M159" s="244">
        <f>'Experiment list - Runs'!N158</f>
        <v>1</v>
      </c>
      <c r="N159" s="246">
        <f>'Experiment list - Runs'!O158</f>
        <v>1000</v>
      </c>
      <c r="O159" s="247">
        <f>'Experiment list - Runs'!P158</f>
        <v>157</v>
      </c>
      <c r="P159" s="248">
        <f t="shared" si="17"/>
        <v>1000</v>
      </c>
      <c r="Q159" s="248">
        <v>0</v>
      </c>
      <c r="R159" s="248">
        <v>0</v>
      </c>
      <c r="S159" s="248">
        <v>0</v>
      </c>
      <c r="T159" s="248">
        <f t="shared" si="18"/>
        <v>1000</v>
      </c>
      <c r="U159" s="248">
        <v>0</v>
      </c>
      <c r="V159" s="248">
        <v>0</v>
      </c>
      <c r="W159" s="248">
        <v>30</v>
      </c>
      <c r="X159" s="248">
        <v>0</v>
      </c>
      <c r="Y159" s="248">
        <v>0</v>
      </c>
      <c r="Z159" s="248">
        <v>0</v>
      </c>
      <c r="AA159" s="248">
        <v>0</v>
      </c>
      <c r="AB159" s="248">
        <v>0</v>
      </c>
      <c r="AC159" s="248">
        <v>0</v>
      </c>
      <c r="AD159" s="248">
        <v>0</v>
      </c>
      <c r="AE159" s="248">
        <f>(SUMIFS('CMIP5 AL fields'!$O:$O,'CMIP5 AL fields'!$D:$D,AE$1,'CMIP5 AL fields'!$A:$A,AE$2)*$P159)/1000</f>
        <v>995.32804800000167</v>
      </c>
      <c r="AF159" s="248">
        <f>(SUMIFS('CMIP5 AL fields'!$O:$O,'CMIP5 AL fields'!$D:$D,AF$1,'CMIP5 AL fields'!$A:$A,AF$2)*$P159)/1000</f>
        <v>2.6542080000000001</v>
      </c>
      <c r="AG159" s="248">
        <f>(SUMIFS('CMIP5 AL fields'!$O:$O,'CMIP5 AL fields'!$D:$D,AG$1,'CMIP5 AL fields'!$A:$A,AG$2)*$P159)/1000</f>
        <v>90.243071999999941</v>
      </c>
      <c r="AH159" s="248">
        <f>(SUMIFS('CMIP5 AL fields'!$O:$O,'CMIP5 AL fields'!$D:$D,AH$1,'CMIP5 AL fields'!$A:$A,AH$2)*$P159)/1000</f>
        <v>66.355199999999968</v>
      </c>
      <c r="AI159" s="248">
        <f>(SUMIFS('CMIP5 AL fields'!$O:$O,'CMIP5 AL fields'!$D:$D,AI$1,'CMIP5 AL fields'!$A:$A,AI$2)*$P159)/1000</f>
        <v>26.542080000000002</v>
      </c>
      <c r="AJ159" s="248">
        <f>(SUMIFS('CMIP5 AL fields'!$O:$O,'CMIP5 AL fields'!$D:$D,AJ$1,'CMIP5 AL fields'!$A:$A,AJ$2)*$P159)/1000</f>
        <v>10.616832</v>
      </c>
      <c r="AK159" s="248">
        <f>(SUMIFS('CMIP5 AL fields'!$O:$O,'CMIP5 AL fields'!$D:$D,AK$1,'CMIP5 AL fields'!$A:$A,AK$2)*$P159)/1000</f>
        <v>18.579456</v>
      </c>
      <c r="AL159" s="248">
        <f>(SUMIFS('CMIP5 AL fields'!$O:$O,'CMIP5 AL fields'!$D:$D,AL$1,'CMIP5 AL fields'!$A:$A,AL$2)*$P159)/1000</f>
        <v>0</v>
      </c>
      <c r="AM159" s="248">
        <f>(SUMIFS('CMIP5 AL fields'!$O:$O,'CMIP5 AL fields'!$D:$D,AM$1,'CMIP5 AL fields'!$A:$A,AM$2)*$P159)/1000</f>
        <v>0</v>
      </c>
      <c r="AN159" s="248">
        <f>((SUMIFS('CMIP5 AL fields'!$O:$O,'CMIP5 AL fields'!$D:$D,AN$1&amp;"2d",'CMIP5 AL fields'!$A:$A,AN$2)*$R159)/1000)+((SUMIFS('CMIP5 AL fields'!$O:$O,'CMIP5 AL fields'!$D:$D,AN$1&amp;"3d",'CMIP5 AL fields'!$A:$A,AN$2)*$S159)/1000)</f>
        <v>0</v>
      </c>
      <c r="AO159" s="248">
        <f>((SUMIFS('CMIP5 AL fields'!$N:$N,'CMIP5 AL fields'!$D:$D,AO$1&amp;"2d",'CMIP5 AL fields'!$A:$A,AO$2)*$R159)/1000)+((SUMIFS('CMIP5 AL fields'!$N:$N,'CMIP5 AL fields'!$D:$D,AO$1&amp;"3d",'CMIP5 AL fields'!$A:$A,AO$2)*$S159)/1000)</f>
        <v>0</v>
      </c>
      <c r="AP159" s="248">
        <f>((SUMIFS('CMIP5 AL fields'!$N:$N,'CMIP5 AL fields'!$D:$D,AP$1&amp;"2d",'CMIP5 AL fields'!$A:$A,AP$2)*$R159)/1000)+((SUMIFS('CMIP5 AL fields'!$N:$N,'CMIP5 AL fields'!$D:$D,AP$1&amp;"3d",'CMIP5 AL fields'!$A:$A,AP$2)*$S159)/1000)</f>
        <v>0</v>
      </c>
      <c r="AQ159" s="248">
        <f>((SUMIFS('CMIP5 AL fields'!$O:$O,'CMIP5 AL fields'!$D:$D,AQ$1&amp;"_ALLt",'CMIP5 AL fields'!$A:$A,AQ$2)*$T159)/1000)+((SUMIFS('CMIP5 AL fields'!$O:$O,'CMIP5 AL fields'!$D:$D,AQ$1&amp;"_subt",'CMIP5 AL fields'!$A:$A,AQ$2)*$U159)/1000)</f>
        <v>565.12512000000004</v>
      </c>
      <c r="AR159" s="248">
        <f>((SUMIFS('CMIP5 AL fields'!$O:$O,'CMIP5 AL fields'!$D:$D,AR$1&amp;"2d",'CMIP5 AL fields'!$A:$A,AR$2)*$AA159)/1000)+((SUMIFS('CMIP5 AL fields'!$O:$O,'CMIP5 AL fields'!$D:$D,AR$1&amp;"3d",'CMIP5 AL fields'!$A:$A,AR$2)*$AB159)/1000)</f>
        <v>0</v>
      </c>
      <c r="AS159" s="248">
        <f>(SUMIFS('CMIP5 AL fields'!$O:$O,'CMIP5 AL fields'!$D:$D,AS$1,'CMIP5 AL fields'!$A:$A,AS$2)*$V159)/1000</f>
        <v>0</v>
      </c>
      <c r="AT159" s="248">
        <f>(SUMIFS('CMIP5 AL fields'!$O:$O,'CMIP5 AL fields'!$D:$D,AT$1,'CMIP5 AL fields'!$A:$A,AT$2)*$W159)/1000</f>
        <v>96.878591999999998</v>
      </c>
      <c r="AU159" s="248">
        <f>(SUMIFS('CMIP5 AL fields'!$O:$O,'CMIP5 AL fields'!$D:$D,AU$1,'CMIP5 AL fields'!$A:$A,AU$2)*$X159)/1000</f>
        <v>0</v>
      </c>
      <c r="AV159" s="248">
        <f>(SUMIFS('CMIP5 AL fields'!$O:$O,'CMIP5 AL fields'!$D:$D,AV$1,'CMIP5 AL fields'!$A:$A,AV$2)*AC159)/1000</f>
        <v>0</v>
      </c>
      <c r="AW159" s="248">
        <f>(SUMIFS('CMIP5 AL fields'!$O:$O,'CMIP5 AL fields'!$D:$D,AW$1,'CMIP5 AL fields'!$A:$A,AW$2)*AD159)/1000</f>
        <v>0</v>
      </c>
      <c r="AX159" s="248">
        <f>(SUMIFS('CMIP5 AL fields'!$O:$O,'CMIP5 AL fields'!$D:$D,AX$1,'CMIP5 AL fields'!$A:$A,AX$2)*AD159)/1000</f>
        <v>0</v>
      </c>
      <c r="AY159" s="248">
        <v>0</v>
      </c>
      <c r="AZ159" s="248">
        <f>(SUMIFS('CMIP5 OI fields'!$M:$M,'CMIP5 OI fields'!$D:$D,AZ$1,'CMIP5 OI fields'!$A:$A,AZ$2)*$P159)/1000</f>
        <v>3261.7270080000003</v>
      </c>
      <c r="BA159" s="248">
        <f>(SUMIFS('CMIP5 OI fields'!$M:$M,'CMIP5 OI fields'!$D:$D,BA$1,'CMIP5 OI fields'!$A:$A,BA$2)*$P159)/1000</f>
        <v>2276.8135200000002</v>
      </c>
      <c r="BB159" s="248">
        <f>(SUMIFS('CMIP5 OI fields'!$M:$M,'CMIP5 OI fields'!$D:$D,BB$1,'CMIP5 OI fields'!$A:$A,BB$2)*$P159)/1000</f>
        <v>1288.5811199999996</v>
      </c>
      <c r="BC159" s="248">
        <f>(SUMIFS('CMIP5 OI fields'!$M:$M,'CMIP5 OI fields'!$D:$D,BC$1,'CMIP5 OI fields'!$A:$A,BC$2)*$P159)/1000</f>
        <v>129.76128</v>
      </c>
      <c r="BD159" s="248">
        <f>(SUMIFS('CMIP5 OI fields'!$M:$M,'CMIP5 OI fields'!$D:$D,BD$1,'CMIP5 OI fields'!$A:$A,BD$2)*$P159)/1000</f>
        <v>106.16832000000001</v>
      </c>
      <c r="BE159" s="248">
        <f>(SUMIFS('CMIP5 OI fields'!$M:$M,'CMIP5 OI fields'!$D:$D,BE$1,'CMIP5 OI fields'!$A:$A,BE$2)*$P159)/1000</f>
        <v>11.796480000000001</v>
      </c>
      <c r="BF159" s="248">
        <f>(SUMIFS('CMIP5 OI fields'!$M:$M,'CMIP5 OI fields'!$D:$D,BF$1,'CMIP5 OI fields'!$A:$A,BF$2)*$P159)/1000</f>
        <v>265.42079999999999</v>
      </c>
      <c r="BG159" s="248">
        <f>(SUMIFS('CMIP5 OI fields'!$M:$M,'CMIP5 OI fields'!$D:$D,BG$1,'CMIP5 OI fields'!$A:$A,BG$2)*$P159)/1000</f>
        <v>206.43839999999997</v>
      </c>
      <c r="BH159" s="248">
        <f>(SUMIFS('CMIP5 OI fields'!$M:$M,'CMIP5 OI fields'!$D:$D,BH$1,'CMIP5 OI fields'!$A:$A,BH$2)*$P159)/1000</f>
        <v>1209.1392000000001</v>
      </c>
      <c r="BI159" s="248">
        <f>(SUMIFS('CMIP5 OI fields'!$M:$M,'CMIP5 OI fields'!$D:$D,BI$1,'CMIP5 OI fields'!$A:$A,BI$2)*$Q159)/1000</f>
        <v>0</v>
      </c>
      <c r="BJ159" s="246">
        <f t="shared" si="19"/>
        <v>5431.0260000000017</v>
      </c>
      <c r="BK159" s="246">
        <f t="shared" si="19"/>
        <v>2669.0464800000004</v>
      </c>
      <c r="BL159" s="246">
        <f t="shared" si="19"/>
        <v>2528.0962559999998</v>
      </c>
      <c r="BM159" s="246">
        <f t="shared" si="15"/>
        <v>8100.0724800000025</v>
      </c>
      <c r="BN159" s="246">
        <f t="shared" si="16"/>
        <v>10628.168736000003</v>
      </c>
    </row>
    <row r="160" spans="1:66">
      <c r="A160" s="244" t="str">
        <f>'Experiment list - Runs'!A159</f>
        <v>LT</v>
      </c>
      <c r="B160" s="244" t="str">
        <f>'Experiment list - Runs'!B159</f>
        <v>core</v>
      </c>
      <c r="C160" s="244" t="str">
        <f>'Experiment list - Runs'!C159</f>
        <v>3.2</v>
      </c>
      <c r="D160" s="244">
        <f>'Experiment list - Runs'!D159</f>
        <v>1</v>
      </c>
      <c r="E160" s="245" t="str">
        <f>'Experiment list - Runs'!E159</f>
        <v>Historical (1850-2005, concentrations)</v>
      </c>
      <c r="F160" s="245" t="str">
        <f>'Experiment list - Runs'!F159</f>
        <v>historical</v>
      </c>
      <c r="G160" s="244" t="str">
        <f>'Experiment list - Runs'!H159</f>
        <v>CCWG/Meehl</v>
      </c>
      <c r="H160" s="244" t="str">
        <f>'Experiment list - Runs'!I159</f>
        <v>1x1CN</v>
      </c>
      <c r="I160" s="244" t="str">
        <f>'Experiment list - Runs'!J159</f>
        <v>NCAR</v>
      </c>
      <c r="J160" s="244">
        <f>'Experiment list - Runs'!K159</f>
        <v>1850</v>
      </c>
      <c r="K160" s="244">
        <f>'Experiment list - Runs'!L159</f>
        <v>2005</v>
      </c>
      <c r="L160" s="244" t="str">
        <f>'Experiment list - Runs'!M159</f>
        <v>1</v>
      </c>
      <c r="M160" s="244">
        <f>'Experiment list - Runs'!N159</f>
        <v>1</v>
      </c>
      <c r="N160" s="246">
        <f>'Experiment list - Runs'!O159</f>
        <v>156</v>
      </c>
      <c r="O160" s="247">
        <f>'Experiment list - Runs'!P159</f>
        <v>158</v>
      </c>
      <c r="P160" s="248">
        <f t="shared" si="17"/>
        <v>156</v>
      </c>
      <c r="Q160" s="248">
        <v>1</v>
      </c>
      <c r="R160" s="248">
        <f t="shared" ref="R160:R172" si="20">$N160</f>
        <v>156</v>
      </c>
      <c r="S160" s="248">
        <v>11</v>
      </c>
      <c r="T160" s="248">
        <f t="shared" si="18"/>
        <v>156</v>
      </c>
      <c r="U160" s="248">
        <v>56</v>
      </c>
      <c r="V160" s="248">
        <v>56</v>
      </c>
      <c r="W160" s="248">
        <v>56</v>
      </c>
      <c r="X160" s="248">
        <v>46</v>
      </c>
      <c r="Y160" s="248">
        <v>0</v>
      </c>
      <c r="Z160" s="248">
        <v>0</v>
      </c>
      <c r="AA160" s="248">
        <v>0</v>
      </c>
      <c r="AB160" s="248">
        <v>0</v>
      </c>
      <c r="AC160" s="248">
        <v>0</v>
      </c>
      <c r="AD160" s="248">
        <v>0</v>
      </c>
      <c r="AE160" s="248">
        <f>(SUMIFS('CMIP5 AL fields'!$O:$O,'CMIP5 AL fields'!$D:$D,AE$1,'CMIP5 AL fields'!$A:$A,AE$2)*$P160)/1000</f>
        <v>155.27117548800027</v>
      </c>
      <c r="AF160" s="248">
        <f>(SUMIFS('CMIP5 AL fields'!$O:$O,'CMIP5 AL fields'!$D:$D,AF$1,'CMIP5 AL fields'!$A:$A,AF$2)*$P160)/1000</f>
        <v>0.41405644800000002</v>
      </c>
      <c r="AG160" s="248">
        <f>(SUMIFS('CMIP5 AL fields'!$O:$O,'CMIP5 AL fields'!$D:$D,AG$1,'CMIP5 AL fields'!$A:$A,AG$2)*$P160)/1000</f>
        <v>14.07791923199999</v>
      </c>
      <c r="AH160" s="248">
        <f>(SUMIFS('CMIP5 AL fields'!$O:$O,'CMIP5 AL fields'!$D:$D,AH$1,'CMIP5 AL fields'!$A:$A,AH$2)*$P160)/1000</f>
        <v>10.351411199999996</v>
      </c>
      <c r="AI160" s="248">
        <f>(SUMIFS('CMIP5 AL fields'!$O:$O,'CMIP5 AL fields'!$D:$D,AI$1,'CMIP5 AL fields'!$A:$A,AI$2)*$P160)/1000</f>
        <v>4.1405644800000001</v>
      </c>
      <c r="AJ160" s="248">
        <f>(SUMIFS('CMIP5 AL fields'!$O:$O,'CMIP5 AL fields'!$D:$D,AJ$1,'CMIP5 AL fields'!$A:$A,AJ$2)*$P160)/1000</f>
        <v>1.6562257920000001</v>
      </c>
      <c r="AK160" s="248">
        <f>(SUMIFS('CMIP5 AL fields'!$O:$O,'CMIP5 AL fields'!$D:$D,AK$1,'CMIP5 AL fields'!$A:$A,AK$2)*$P160)/1000</f>
        <v>2.898395136</v>
      </c>
      <c r="AL160" s="248">
        <f>(SUMIFS('CMIP5 AL fields'!$O:$O,'CMIP5 AL fields'!$D:$D,AL$1,'CMIP5 AL fields'!$A:$A,AL$2)*$P160)/1000</f>
        <v>0</v>
      </c>
      <c r="AM160" s="248">
        <f>(SUMIFS('CMIP5 AL fields'!$O:$O,'CMIP5 AL fields'!$D:$D,AM$1,'CMIP5 AL fields'!$A:$A,AM$2)*$P160)/1000</f>
        <v>0</v>
      </c>
      <c r="AN160" s="248">
        <f>((SUMIFS('CMIP5 AL fields'!$O:$O,'CMIP5 AL fields'!$D:$D,AN$1&amp;"2d",'CMIP5 AL fields'!$A:$A,AN$2)*$R160)/1000)+((SUMIFS('CMIP5 AL fields'!$O:$O,'CMIP5 AL fields'!$D:$D,AN$1&amp;"3d",'CMIP5 AL fields'!$A:$A,AN$2)*$S160)/1000)</f>
        <v>29.132587007999987</v>
      </c>
      <c r="AO160" s="248">
        <f>((SUMIFS('CMIP5 AL fields'!$N:$N,'CMIP5 AL fields'!$D:$D,AO$1&amp;"2d",'CMIP5 AL fields'!$A:$A,AO$2)*$R160)/1000)+((SUMIFS('CMIP5 AL fields'!$N:$N,'CMIP5 AL fields'!$D:$D,AO$1&amp;"3d",'CMIP5 AL fields'!$A:$A,AO$2)*$S160)/1000)</f>
        <v>12.442927104000001</v>
      </c>
      <c r="AP160" s="248">
        <f>((SUMIFS('CMIP5 AL fields'!$N:$N,'CMIP5 AL fields'!$D:$D,AP$1&amp;"2d",'CMIP5 AL fields'!$A:$A,AP$2)*$R160)/1000)+((SUMIFS('CMIP5 AL fields'!$N:$N,'CMIP5 AL fields'!$D:$D,AP$1&amp;"3d",'CMIP5 AL fields'!$A:$A,AP$2)*$S160)/1000)</f>
        <v>45.142769663999985</v>
      </c>
      <c r="AQ160" s="248">
        <f>((SUMIFS('CMIP5 AL fields'!$O:$O,'CMIP5 AL fields'!$D:$D,AQ$1&amp;"_ALLt",'CMIP5 AL fields'!$A:$A,AQ$2)*$T160)/1000)+((SUMIFS('CMIP5 AL fields'!$O:$O,'CMIP5 AL fields'!$D:$D,AQ$1&amp;"_subt",'CMIP5 AL fields'!$A:$A,AQ$2)*$U160)/1000)</f>
        <v>345.85657343999992</v>
      </c>
      <c r="AR160" s="248">
        <f>((SUMIFS('CMIP5 AL fields'!$O:$O,'CMIP5 AL fields'!$D:$D,AR$1&amp;"2d",'CMIP5 AL fields'!$A:$A,AR$2)*$AA160)/1000)+((SUMIFS('CMIP5 AL fields'!$O:$O,'CMIP5 AL fields'!$D:$D,AR$1&amp;"3d",'CMIP5 AL fields'!$A:$A,AR$2)*$AB160)/1000)</f>
        <v>0</v>
      </c>
      <c r="AS160" s="248">
        <f>(SUMIFS('CMIP5 AL fields'!$O:$O,'CMIP5 AL fields'!$D:$D,AS$1,'CMIP5 AL fields'!$A:$A,AS$2)*$V160)/1000</f>
        <v>2332.8364953599994</v>
      </c>
      <c r="AT160" s="248">
        <f>(SUMIFS('CMIP5 AL fields'!$O:$O,'CMIP5 AL fields'!$D:$D,AT$1,'CMIP5 AL fields'!$A:$A,AT$2)*$W160)/1000</f>
        <v>180.8400384</v>
      </c>
      <c r="AU160" s="248">
        <f>(SUMIFS('CMIP5 AL fields'!$O:$O,'CMIP5 AL fields'!$D:$D,AU$1,'CMIP5 AL fields'!$A:$A,AU$2)*$X160)/1000</f>
        <v>653.60756736000008</v>
      </c>
      <c r="AV160" s="248">
        <f>(SUMIFS('CMIP5 AL fields'!$O:$O,'CMIP5 AL fields'!$D:$D,AV$1,'CMIP5 AL fields'!$A:$A,AV$2)*AC160)/1000</f>
        <v>0</v>
      </c>
      <c r="AW160" s="248">
        <f>(SUMIFS('CMIP5 AL fields'!$O:$O,'CMIP5 AL fields'!$D:$D,AW$1,'CMIP5 AL fields'!$A:$A,AW$2)*AD160)/1000</f>
        <v>0</v>
      </c>
      <c r="AX160" s="248">
        <f>(SUMIFS('CMIP5 AL fields'!$O:$O,'CMIP5 AL fields'!$D:$D,AX$1,'CMIP5 AL fields'!$A:$A,AX$2)*AD160)/1000</f>
        <v>0</v>
      </c>
      <c r="AY160" s="248">
        <v>0</v>
      </c>
      <c r="AZ160" s="248">
        <f>(SUMIFS('CMIP5 OI fields'!$M:$M,'CMIP5 OI fields'!$D:$D,AZ$1,'CMIP5 OI fields'!$A:$A,AZ$2)*$P160)/1000</f>
        <v>508.82941324800004</v>
      </c>
      <c r="BA160" s="248">
        <f>(SUMIFS('CMIP5 OI fields'!$M:$M,'CMIP5 OI fields'!$D:$D,BA$1,'CMIP5 OI fields'!$A:$A,BA$2)*$P160)/1000</f>
        <v>355.18290912000003</v>
      </c>
      <c r="BB160" s="248">
        <f>(SUMIFS('CMIP5 OI fields'!$M:$M,'CMIP5 OI fields'!$D:$D,BB$1,'CMIP5 OI fields'!$A:$A,BB$2)*$P160)/1000</f>
        <v>201.01865471999994</v>
      </c>
      <c r="BC160" s="248">
        <f>(SUMIFS('CMIP5 OI fields'!$M:$M,'CMIP5 OI fields'!$D:$D,BC$1,'CMIP5 OI fields'!$A:$A,BC$2)*$P160)/1000</f>
        <v>20.242759679999999</v>
      </c>
      <c r="BD160" s="248">
        <f>(SUMIFS('CMIP5 OI fields'!$M:$M,'CMIP5 OI fields'!$D:$D,BD$1,'CMIP5 OI fields'!$A:$A,BD$2)*$P160)/1000</f>
        <v>16.56225792</v>
      </c>
      <c r="BE160" s="248">
        <f>(SUMIFS('CMIP5 OI fields'!$M:$M,'CMIP5 OI fields'!$D:$D,BE$1,'CMIP5 OI fields'!$A:$A,BE$2)*$P160)/1000</f>
        <v>1.8402508800000001</v>
      </c>
      <c r="BF160" s="248">
        <f>(SUMIFS('CMIP5 OI fields'!$M:$M,'CMIP5 OI fields'!$D:$D,BF$1,'CMIP5 OI fields'!$A:$A,BF$2)*$P160)/1000</f>
        <v>41.405644799999997</v>
      </c>
      <c r="BG160" s="248">
        <f>(SUMIFS('CMIP5 OI fields'!$M:$M,'CMIP5 OI fields'!$D:$D,BG$1,'CMIP5 OI fields'!$A:$A,BG$2)*$P160)/1000</f>
        <v>32.204390399999994</v>
      </c>
      <c r="BH160" s="248">
        <f>(SUMIFS('CMIP5 OI fields'!$M:$M,'CMIP5 OI fields'!$D:$D,BH$1,'CMIP5 OI fields'!$A:$A,BH$2)*$P160)/1000</f>
        <v>188.62571520000003</v>
      </c>
      <c r="BI160" s="248">
        <f>(SUMIFS('CMIP5 OI fields'!$M:$M,'CMIP5 OI fields'!$D:$D,BI$1,'CMIP5 OI fields'!$A:$A,BI$2)*$Q160)/1000</f>
        <v>0.64880640000000012</v>
      </c>
      <c r="BJ160" s="246">
        <f t="shared" si="19"/>
        <v>4286.2407384960006</v>
      </c>
      <c r="BK160" s="246">
        <f t="shared" si="19"/>
        <v>428.81417798400003</v>
      </c>
      <c r="BL160" s="246">
        <f t="shared" si="19"/>
        <v>440.17459199999996</v>
      </c>
      <c r="BM160" s="246">
        <f t="shared" si="15"/>
        <v>4715.0549164800004</v>
      </c>
      <c r="BN160" s="246">
        <f t="shared" si="16"/>
        <v>5155.2295084800007</v>
      </c>
    </row>
    <row r="161" spans="1:66">
      <c r="A161" s="244" t="str">
        <f>'Experiment list - Runs'!A160</f>
        <v>LT</v>
      </c>
      <c r="B161" s="244" t="str">
        <f>'Experiment list - Runs'!B160</f>
        <v>core</v>
      </c>
      <c r="C161" s="244" t="str">
        <f>'Experiment list - Runs'!C160</f>
        <v>3.2-E</v>
      </c>
      <c r="D161" s="244">
        <f>'Experiment list - Runs'!D160</f>
        <v>1</v>
      </c>
      <c r="E161" s="245" t="str">
        <f>'Experiment list - Runs'!E160</f>
        <v>Add’l historical (concentrations)</v>
      </c>
      <c r="F161" s="245" t="str">
        <f>'Experiment list - Runs'!F160</f>
        <v>historical</v>
      </c>
      <c r="G161" s="244" t="str">
        <f>'Experiment list - Runs'!H160</f>
        <v>CCWG/Meehl</v>
      </c>
      <c r="H161" s="244" t="str">
        <f>'Experiment list - Runs'!I160</f>
        <v>1x1CN</v>
      </c>
      <c r="I161" s="244" t="str">
        <f>'Experiment list - Runs'!J160</f>
        <v>NCAR</v>
      </c>
      <c r="J161" s="244">
        <f>'Experiment list - Runs'!K160</f>
        <v>1850</v>
      </c>
      <c r="K161" s="244">
        <f>'Experiment list - Runs'!L160</f>
        <v>2005</v>
      </c>
      <c r="L161" s="244" t="str">
        <f>'Experiment list - Runs'!M160</f>
        <v>1</v>
      </c>
      <c r="M161" s="244">
        <f>'Experiment list - Runs'!N160</f>
        <v>1</v>
      </c>
      <c r="N161" s="246">
        <f>'Experiment list - Runs'!O160</f>
        <v>156</v>
      </c>
      <c r="O161" s="247">
        <f>'Experiment list - Runs'!P160</f>
        <v>159</v>
      </c>
      <c r="P161" s="248">
        <f t="shared" si="17"/>
        <v>156</v>
      </c>
      <c r="Q161" s="248">
        <v>1</v>
      </c>
      <c r="R161" s="248">
        <f t="shared" si="20"/>
        <v>156</v>
      </c>
      <c r="S161" s="248">
        <v>11</v>
      </c>
      <c r="T161" s="248">
        <f t="shared" si="18"/>
        <v>156</v>
      </c>
      <c r="U161" s="248">
        <v>0</v>
      </c>
      <c r="V161" s="248">
        <v>0</v>
      </c>
      <c r="W161" s="248">
        <v>0</v>
      </c>
      <c r="X161" s="248">
        <v>0</v>
      </c>
      <c r="Y161" s="248">
        <v>0</v>
      </c>
      <c r="Z161" s="248">
        <v>0</v>
      </c>
      <c r="AA161" s="248">
        <v>0</v>
      </c>
      <c r="AB161" s="248">
        <v>0</v>
      </c>
      <c r="AC161" s="248">
        <v>0</v>
      </c>
      <c r="AD161" s="248">
        <v>0</v>
      </c>
      <c r="AE161" s="248">
        <f>(SUMIFS('CMIP5 AL fields'!$O:$O,'CMIP5 AL fields'!$D:$D,AE$1,'CMIP5 AL fields'!$A:$A,AE$2)*$P161)/1000</f>
        <v>155.27117548800027</v>
      </c>
      <c r="AF161" s="248">
        <f>(SUMIFS('CMIP5 AL fields'!$O:$O,'CMIP5 AL fields'!$D:$D,AF$1,'CMIP5 AL fields'!$A:$A,AF$2)*$P161)/1000</f>
        <v>0.41405644800000002</v>
      </c>
      <c r="AG161" s="248">
        <f>(SUMIFS('CMIP5 AL fields'!$O:$O,'CMIP5 AL fields'!$D:$D,AG$1,'CMIP5 AL fields'!$A:$A,AG$2)*$P161)/1000</f>
        <v>14.07791923199999</v>
      </c>
      <c r="AH161" s="248">
        <f>(SUMIFS('CMIP5 AL fields'!$O:$O,'CMIP5 AL fields'!$D:$D,AH$1,'CMIP5 AL fields'!$A:$A,AH$2)*$P161)/1000</f>
        <v>10.351411199999996</v>
      </c>
      <c r="AI161" s="248">
        <f>(SUMIFS('CMIP5 AL fields'!$O:$O,'CMIP5 AL fields'!$D:$D,AI$1,'CMIP5 AL fields'!$A:$A,AI$2)*$P161)/1000</f>
        <v>4.1405644800000001</v>
      </c>
      <c r="AJ161" s="248">
        <f>(SUMIFS('CMIP5 AL fields'!$O:$O,'CMIP5 AL fields'!$D:$D,AJ$1,'CMIP5 AL fields'!$A:$A,AJ$2)*$P161)/1000</f>
        <v>1.6562257920000001</v>
      </c>
      <c r="AK161" s="248">
        <f>(SUMIFS('CMIP5 AL fields'!$O:$O,'CMIP5 AL fields'!$D:$D,AK$1,'CMIP5 AL fields'!$A:$A,AK$2)*$P161)/1000</f>
        <v>2.898395136</v>
      </c>
      <c r="AL161" s="248">
        <f>(SUMIFS('CMIP5 AL fields'!$O:$O,'CMIP5 AL fields'!$D:$D,AL$1,'CMIP5 AL fields'!$A:$A,AL$2)*$P161)/1000</f>
        <v>0</v>
      </c>
      <c r="AM161" s="248">
        <f>(SUMIFS('CMIP5 AL fields'!$O:$O,'CMIP5 AL fields'!$D:$D,AM$1,'CMIP5 AL fields'!$A:$A,AM$2)*$P161)/1000</f>
        <v>0</v>
      </c>
      <c r="AN161" s="248">
        <f>((SUMIFS('CMIP5 AL fields'!$O:$O,'CMIP5 AL fields'!$D:$D,AN$1&amp;"2d",'CMIP5 AL fields'!$A:$A,AN$2)*$R161)/1000)+((SUMIFS('CMIP5 AL fields'!$O:$O,'CMIP5 AL fields'!$D:$D,AN$1&amp;"3d",'CMIP5 AL fields'!$A:$A,AN$2)*$S161)/1000)</f>
        <v>29.132587007999987</v>
      </c>
      <c r="AO161" s="248">
        <f>((SUMIFS('CMIP5 AL fields'!$N:$N,'CMIP5 AL fields'!$D:$D,AO$1&amp;"2d",'CMIP5 AL fields'!$A:$A,AO$2)*$R161)/1000)+((SUMIFS('CMIP5 AL fields'!$N:$N,'CMIP5 AL fields'!$D:$D,AO$1&amp;"3d",'CMIP5 AL fields'!$A:$A,AO$2)*$S161)/1000)</f>
        <v>12.442927104000001</v>
      </c>
      <c r="AP161" s="248">
        <f>((SUMIFS('CMIP5 AL fields'!$N:$N,'CMIP5 AL fields'!$D:$D,AP$1&amp;"2d",'CMIP5 AL fields'!$A:$A,AP$2)*$R161)/1000)+((SUMIFS('CMIP5 AL fields'!$N:$N,'CMIP5 AL fields'!$D:$D,AP$1&amp;"3d",'CMIP5 AL fields'!$A:$A,AP$2)*$S161)/1000)</f>
        <v>45.142769663999985</v>
      </c>
      <c r="AQ161" s="248">
        <f>((SUMIFS('CMIP5 AL fields'!$O:$O,'CMIP5 AL fields'!$D:$D,AQ$1&amp;"_ALLt",'CMIP5 AL fields'!$A:$A,AQ$2)*$T161)/1000)+((SUMIFS('CMIP5 AL fields'!$O:$O,'CMIP5 AL fields'!$D:$D,AQ$1&amp;"_subt",'CMIP5 AL fields'!$A:$A,AQ$2)*$U161)/1000)</f>
        <v>88.159518720000008</v>
      </c>
      <c r="AR161" s="248">
        <f>((SUMIFS('CMIP5 AL fields'!$O:$O,'CMIP5 AL fields'!$D:$D,AR$1&amp;"2d",'CMIP5 AL fields'!$A:$A,AR$2)*$AA161)/1000)+((SUMIFS('CMIP5 AL fields'!$O:$O,'CMIP5 AL fields'!$D:$D,AR$1&amp;"3d",'CMIP5 AL fields'!$A:$A,AR$2)*$AB161)/1000)</f>
        <v>0</v>
      </c>
      <c r="AS161" s="248">
        <f>(SUMIFS('CMIP5 AL fields'!$O:$O,'CMIP5 AL fields'!$D:$D,AS$1,'CMIP5 AL fields'!$A:$A,AS$2)*$V161)/1000</f>
        <v>0</v>
      </c>
      <c r="AT161" s="248">
        <f>(SUMIFS('CMIP5 AL fields'!$O:$O,'CMIP5 AL fields'!$D:$D,AT$1,'CMIP5 AL fields'!$A:$A,AT$2)*$W161)/1000</f>
        <v>0</v>
      </c>
      <c r="AU161" s="248">
        <f>(SUMIFS('CMIP5 AL fields'!$O:$O,'CMIP5 AL fields'!$D:$D,AU$1,'CMIP5 AL fields'!$A:$A,AU$2)*$X161)/1000</f>
        <v>0</v>
      </c>
      <c r="AV161" s="248">
        <f>(SUMIFS('CMIP5 AL fields'!$O:$O,'CMIP5 AL fields'!$D:$D,AV$1,'CMIP5 AL fields'!$A:$A,AV$2)*AC161)/1000</f>
        <v>0</v>
      </c>
      <c r="AW161" s="248">
        <f>(SUMIFS('CMIP5 AL fields'!$O:$O,'CMIP5 AL fields'!$D:$D,AW$1,'CMIP5 AL fields'!$A:$A,AW$2)*AD161)/1000</f>
        <v>0</v>
      </c>
      <c r="AX161" s="248">
        <f>(SUMIFS('CMIP5 AL fields'!$O:$O,'CMIP5 AL fields'!$D:$D,AX$1,'CMIP5 AL fields'!$A:$A,AX$2)*AD161)/1000</f>
        <v>0</v>
      </c>
      <c r="AY161" s="248">
        <v>0</v>
      </c>
      <c r="AZ161" s="248">
        <f>(SUMIFS('CMIP5 OI fields'!$M:$M,'CMIP5 OI fields'!$D:$D,AZ$1,'CMIP5 OI fields'!$A:$A,AZ$2)*$P161)/1000</f>
        <v>508.82941324800004</v>
      </c>
      <c r="BA161" s="248">
        <f>(SUMIFS('CMIP5 OI fields'!$M:$M,'CMIP5 OI fields'!$D:$D,BA$1,'CMIP5 OI fields'!$A:$A,BA$2)*$P161)/1000</f>
        <v>355.18290912000003</v>
      </c>
      <c r="BB161" s="248">
        <f>(SUMIFS('CMIP5 OI fields'!$M:$M,'CMIP5 OI fields'!$D:$D,BB$1,'CMIP5 OI fields'!$A:$A,BB$2)*$P161)/1000</f>
        <v>201.01865471999994</v>
      </c>
      <c r="BC161" s="248">
        <f>(SUMIFS('CMIP5 OI fields'!$M:$M,'CMIP5 OI fields'!$D:$D,BC$1,'CMIP5 OI fields'!$A:$A,BC$2)*$P161)/1000</f>
        <v>20.242759679999999</v>
      </c>
      <c r="BD161" s="248">
        <f>(SUMIFS('CMIP5 OI fields'!$M:$M,'CMIP5 OI fields'!$D:$D,BD$1,'CMIP5 OI fields'!$A:$A,BD$2)*$P161)/1000</f>
        <v>16.56225792</v>
      </c>
      <c r="BE161" s="248">
        <f>(SUMIFS('CMIP5 OI fields'!$M:$M,'CMIP5 OI fields'!$D:$D,BE$1,'CMIP5 OI fields'!$A:$A,BE$2)*$P161)/1000</f>
        <v>1.8402508800000001</v>
      </c>
      <c r="BF161" s="248">
        <f>(SUMIFS('CMIP5 OI fields'!$M:$M,'CMIP5 OI fields'!$D:$D,BF$1,'CMIP5 OI fields'!$A:$A,BF$2)*$P161)/1000</f>
        <v>41.405644799999997</v>
      </c>
      <c r="BG161" s="248">
        <f>(SUMIFS('CMIP5 OI fields'!$M:$M,'CMIP5 OI fields'!$D:$D,BG$1,'CMIP5 OI fields'!$A:$A,BG$2)*$P161)/1000</f>
        <v>32.204390399999994</v>
      </c>
      <c r="BH161" s="248">
        <f>(SUMIFS('CMIP5 OI fields'!$M:$M,'CMIP5 OI fields'!$D:$D,BH$1,'CMIP5 OI fields'!$A:$A,BH$2)*$P161)/1000</f>
        <v>188.62571520000003</v>
      </c>
      <c r="BI161" s="248">
        <f>(SUMIFS('CMIP5 OI fields'!$M:$M,'CMIP5 OI fields'!$D:$D,BI$1,'CMIP5 OI fields'!$A:$A,BI$2)*$Q161)/1000</f>
        <v>0.64880640000000012</v>
      </c>
      <c r="BJ161" s="246">
        <f t="shared" si="19"/>
        <v>861.25958265600025</v>
      </c>
      <c r="BK161" s="246">
        <f t="shared" si="19"/>
        <v>428.81417798400003</v>
      </c>
      <c r="BL161" s="246">
        <f t="shared" si="19"/>
        <v>440.17459199999996</v>
      </c>
      <c r="BM161" s="246">
        <f t="shared" si="15"/>
        <v>1290.0737606400003</v>
      </c>
      <c r="BN161" s="246">
        <f t="shared" si="16"/>
        <v>1730.2483526400001</v>
      </c>
    </row>
    <row r="162" spans="1:66">
      <c r="A162" s="244" t="str">
        <f>'Experiment list - Runs'!A161</f>
        <v>LT</v>
      </c>
      <c r="B162" s="244" t="str">
        <f>'Experiment list - Runs'!B161</f>
        <v>core</v>
      </c>
      <c r="C162" s="244" t="str">
        <f>'Experiment list - Runs'!C161</f>
        <v>3.2-E</v>
      </c>
      <c r="D162" s="244">
        <f>'Experiment list - Runs'!D161</f>
        <v>2</v>
      </c>
      <c r="E162" s="245" t="str">
        <f>'Experiment list - Runs'!E161</f>
        <v>Add’l historical (concentrations)</v>
      </c>
      <c r="F162" s="245" t="str">
        <f>'Experiment list - Runs'!F161</f>
        <v>historical</v>
      </c>
      <c r="G162" s="244" t="str">
        <f>'Experiment list - Runs'!H161</f>
        <v>CCWG/Meehl</v>
      </c>
      <c r="H162" s="244" t="str">
        <f>'Experiment list - Runs'!I161</f>
        <v>1x1CN</v>
      </c>
      <c r="I162" s="244" t="str">
        <f>'Experiment list - Runs'!J161</f>
        <v>NCAR</v>
      </c>
      <c r="J162" s="244">
        <f>'Experiment list - Runs'!K161</f>
        <v>1850</v>
      </c>
      <c r="K162" s="244">
        <f>'Experiment list - Runs'!L161</f>
        <v>2005</v>
      </c>
      <c r="L162" s="244" t="str">
        <f>'Experiment list - Runs'!M161</f>
        <v>1</v>
      </c>
      <c r="M162" s="244">
        <f>'Experiment list - Runs'!N161</f>
        <v>1</v>
      </c>
      <c r="N162" s="246">
        <f>'Experiment list - Runs'!O161</f>
        <v>156</v>
      </c>
      <c r="O162" s="247">
        <f>'Experiment list - Runs'!P161</f>
        <v>160</v>
      </c>
      <c r="P162" s="248">
        <f t="shared" si="17"/>
        <v>156</v>
      </c>
      <c r="Q162" s="248">
        <v>1</v>
      </c>
      <c r="R162" s="248">
        <f t="shared" si="20"/>
        <v>156</v>
      </c>
      <c r="S162" s="248">
        <v>11</v>
      </c>
      <c r="T162" s="248">
        <f t="shared" si="18"/>
        <v>156</v>
      </c>
      <c r="U162" s="248">
        <v>0</v>
      </c>
      <c r="V162" s="248">
        <v>0</v>
      </c>
      <c r="W162" s="248">
        <v>0</v>
      </c>
      <c r="X162" s="248">
        <v>0</v>
      </c>
      <c r="Y162" s="248">
        <v>0</v>
      </c>
      <c r="Z162" s="248">
        <v>0</v>
      </c>
      <c r="AA162" s="248">
        <v>0</v>
      </c>
      <c r="AB162" s="248">
        <v>0</v>
      </c>
      <c r="AC162" s="248">
        <v>0</v>
      </c>
      <c r="AD162" s="248">
        <v>0</v>
      </c>
      <c r="AE162" s="248">
        <f>(SUMIFS('CMIP5 AL fields'!$O:$O,'CMIP5 AL fields'!$D:$D,AE$1,'CMIP5 AL fields'!$A:$A,AE$2)*$P162)/1000</f>
        <v>155.27117548800027</v>
      </c>
      <c r="AF162" s="248">
        <f>(SUMIFS('CMIP5 AL fields'!$O:$O,'CMIP5 AL fields'!$D:$D,AF$1,'CMIP5 AL fields'!$A:$A,AF$2)*$P162)/1000</f>
        <v>0.41405644800000002</v>
      </c>
      <c r="AG162" s="248">
        <f>(SUMIFS('CMIP5 AL fields'!$O:$O,'CMIP5 AL fields'!$D:$D,AG$1,'CMIP5 AL fields'!$A:$A,AG$2)*$P162)/1000</f>
        <v>14.07791923199999</v>
      </c>
      <c r="AH162" s="248">
        <f>(SUMIFS('CMIP5 AL fields'!$O:$O,'CMIP5 AL fields'!$D:$D,AH$1,'CMIP5 AL fields'!$A:$A,AH$2)*$P162)/1000</f>
        <v>10.351411199999996</v>
      </c>
      <c r="AI162" s="248">
        <f>(SUMIFS('CMIP5 AL fields'!$O:$O,'CMIP5 AL fields'!$D:$D,AI$1,'CMIP5 AL fields'!$A:$A,AI$2)*$P162)/1000</f>
        <v>4.1405644800000001</v>
      </c>
      <c r="AJ162" s="248">
        <f>(SUMIFS('CMIP5 AL fields'!$O:$O,'CMIP5 AL fields'!$D:$D,AJ$1,'CMIP5 AL fields'!$A:$A,AJ$2)*$P162)/1000</f>
        <v>1.6562257920000001</v>
      </c>
      <c r="AK162" s="248">
        <f>(SUMIFS('CMIP5 AL fields'!$O:$O,'CMIP5 AL fields'!$D:$D,AK$1,'CMIP5 AL fields'!$A:$A,AK$2)*$P162)/1000</f>
        <v>2.898395136</v>
      </c>
      <c r="AL162" s="248">
        <f>(SUMIFS('CMIP5 AL fields'!$O:$O,'CMIP5 AL fields'!$D:$D,AL$1,'CMIP5 AL fields'!$A:$A,AL$2)*$P162)/1000</f>
        <v>0</v>
      </c>
      <c r="AM162" s="248">
        <f>(SUMIFS('CMIP5 AL fields'!$O:$O,'CMIP5 AL fields'!$D:$D,AM$1,'CMIP5 AL fields'!$A:$A,AM$2)*$P162)/1000</f>
        <v>0</v>
      </c>
      <c r="AN162" s="248">
        <f>((SUMIFS('CMIP5 AL fields'!$O:$O,'CMIP5 AL fields'!$D:$D,AN$1&amp;"2d",'CMIP5 AL fields'!$A:$A,AN$2)*$R162)/1000)+((SUMIFS('CMIP5 AL fields'!$O:$O,'CMIP5 AL fields'!$D:$D,AN$1&amp;"3d",'CMIP5 AL fields'!$A:$A,AN$2)*$S162)/1000)</f>
        <v>29.132587007999987</v>
      </c>
      <c r="AO162" s="248">
        <f>((SUMIFS('CMIP5 AL fields'!$N:$N,'CMIP5 AL fields'!$D:$D,AO$1&amp;"2d",'CMIP5 AL fields'!$A:$A,AO$2)*$R162)/1000)+((SUMIFS('CMIP5 AL fields'!$N:$N,'CMIP5 AL fields'!$D:$D,AO$1&amp;"3d",'CMIP5 AL fields'!$A:$A,AO$2)*$S162)/1000)</f>
        <v>12.442927104000001</v>
      </c>
      <c r="AP162" s="248">
        <f>((SUMIFS('CMIP5 AL fields'!$N:$N,'CMIP5 AL fields'!$D:$D,AP$1&amp;"2d",'CMIP5 AL fields'!$A:$A,AP$2)*$R162)/1000)+((SUMIFS('CMIP5 AL fields'!$N:$N,'CMIP5 AL fields'!$D:$D,AP$1&amp;"3d",'CMIP5 AL fields'!$A:$A,AP$2)*$S162)/1000)</f>
        <v>45.142769663999985</v>
      </c>
      <c r="AQ162" s="248">
        <f>((SUMIFS('CMIP5 AL fields'!$O:$O,'CMIP5 AL fields'!$D:$D,AQ$1&amp;"_ALLt",'CMIP5 AL fields'!$A:$A,AQ$2)*$T162)/1000)+((SUMIFS('CMIP5 AL fields'!$O:$O,'CMIP5 AL fields'!$D:$D,AQ$1&amp;"_subt",'CMIP5 AL fields'!$A:$A,AQ$2)*$U162)/1000)</f>
        <v>88.159518720000008</v>
      </c>
      <c r="AR162" s="248">
        <f>((SUMIFS('CMIP5 AL fields'!$O:$O,'CMIP5 AL fields'!$D:$D,AR$1&amp;"2d",'CMIP5 AL fields'!$A:$A,AR$2)*$AA162)/1000)+((SUMIFS('CMIP5 AL fields'!$O:$O,'CMIP5 AL fields'!$D:$D,AR$1&amp;"3d",'CMIP5 AL fields'!$A:$A,AR$2)*$AB162)/1000)</f>
        <v>0</v>
      </c>
      <c r="AS162" s="248">
        <f>(SUMIFS('CMIP5 AL fields'!$O:$O,'CMIP5 AL fields'!$D:$D,AS$1,'CMIP5 AL fields'!$A:$A,AS$2)*$V162)/1000</f>
        <v>0</v>
      </c>
      <c r="AT162" s="248">
        <f>(SUMIFS('CMIP5 AL fields'!$O:$O,'CMIP5 AL fields'!$D:$D,AT$1,'CMIP5 AL fields'!$A:$A,AT$2)*$W162)/1000</f>
        <v>0</v>
      </c>
      <c r="AU162" s="248">
        <f>(SUMIFS('CMIP5 AL fields'!$O:$O,'CMIP5 AL fields'!$D:$D,AU$1,'CMIP5 AL fields'!$A:$A,AU$2)*$X162)/1000</f>
        <v>0</v>
      </c>
      <c r="AV162" s="248">
        <f>(SUMIFS('CMIP5 AL fields'!$O:$O,'CMIP5 AL fields'!$D:$D,AV$1,'CMIP5 AL fields'!$A:$A,AV$2)*AC162)/1000</f>
        <v>0</v>
      </c>
      <c r="AW162" s="248">
        <f>(SUMIFS('CMIP5 AL fields'!$O:$O,'CMIP5 AL fields'!$D:$D,AW$1,'CMIP5 AL fields'!$A:$A,AW$2)*AD162)/1000</f>
        <v>0</v>
      </c>
      <c r="AX162" s="248">
        <f>(SUMIFS('CMIP5 AL fields'!$O:$O,'CMIP5 AL fields'!$D:$D,AX$1,'CMIP5 AL fields'!$A:$A,AX$2)*AD162)/1000</f>
        <v>0</v>
      </c>
      <c r="AY162" s="248">
        <v>0</v>
      </c>
      <c r="AZ162" s="248">
        <f>(SUMIFS('CMIP5 OI fields'!$M:$M,'CMIP5 OI fields'!$D:$D,AZ$1,'CMIP5 OI fields'!$A:$A,AZ$2)*$P162)/1000</f>
        <v>508.82941324800004</v>
      </c>
      <c r="BA162" s="248">
        <f>(SUMIFS('CMIP5 OI fields'!$M:$M,'CMIP5 OI fields'!$D:$D,BA$1,'CMIP5 OI fields'!$A:$A,BA$2)*$P162)/1000</f>
        <v>355.18290912000003</v>
      </c>
      <c r="BB162" s="248">
        <f>(SUMIFS('CMIP5 OI fields'!$M:$M,'CMIP5 OI fields'!$D:$D,BB$1,'CMIP5 OI fields'!$A:$A,BB$2)*$P162)/1000</f>
        <v>201.01865471999994</v>
      </c>
      <c r="BC162" s="248">
        <f>(SUMIFS('CMIP5 OI fields'!$M:$M,'CMIP5 OI fields'!$D:$D,BC$1,'CMIP5 OI fields'!$A:$A,BC$2)*$P162)/1000</f>
        <v>20.242759679999999</v>
      </c>
      <c r="BD162" s="248">
        <f>(SUMIFS('CMIP5 OI fields'!$M:$M,'CMIP5 OI fields'!$D:$D,BD$1,'CMIP5 OI fields'!$A:$A,BD$2)*$P162)/1000</f>
        <v>16.56225792</v>
      </c>
      <c r="BE162" s="248">
        <f>(SUMIFS('CMIP5 OI fields'!$M:$M,'CMIP5 OI fields'!$D:$D,BE$1,'CMIP5 OI fields'!$A:$A,BE$2)*$P162)/1000</f>
        <v>1.8402508800000001</v>
      </c>
      <c r="BF162" s="248">
        <f>(SUMIFS('CMIP5 OI fields'!$M:$M,'CMIP5 OI fields'!$D:$D,BF$1,'CMIP5 OI fields'!$A:$A,BF$2)*$P162)/1000</f>
        <v>41.405644799999997</v>
      </c>
      <c r="BG162" s="248">
        <f>(SUMIFS('CMIP5 OI fields'!$M:$M,'CMIP5 OI fields'!$D:$D,BG$1,'CMIP5 OI fields'!$A:$A,BG$2)*$P162)/1000</f>
        <v>32.204390399999994</v>
      </c>
      <c r="BH162" s="248">
        <f>(SUMIFS('CMIP5 OI fields'!$M:$M,'CMIP5 OI fields'!$D:$D,BH$1,'CMIP5 OI fields'!$A:$A,BH$2)*$P162)/1000</f>
        <v>188.62571520000003</v>
      </c>
      <c r="BI162" s="248">
        <f>(SUMIFS('CMIP5 OI fields'!$M:$M,'CMIP5 OI fields'!$D:$D,BI$1,'CMIP5 OI fields'!$A:$A,BI$2)*$Q162)/1000</f>
        <v>0.64880640000000012</v>
      </c>
      <c r="BJ162" s="246">
        <f t="shared" si="19"/>
        <v>861.25958265600025</v>
      </c>
      <c r="BK162" s="246">
        <f t="shared" si="19"/>
        <v>428.81417798400003</v>
      </c>
      <c r="BL162" s="246">
        <f t="shared" si="19"/>
        <v>440.17459199999996</v>
      </c>
      <c r="BM162" s="246">
        <f t="shared" si="15"/>
        <v>1290.0737606400003</v>
      </c>
      <c r="BN162" s="246">
        <f t="shared" si="16"/>
        <v>1730.2483526400001</v>
      </c>
    </row>
    <row r="163" spans="1:66">
      <c r="A163" s="244" t="str">
        <f>'Experiment list - Runs'!A162</f>
        <v>LT</v>
      </c>
      <c r="B163" s="244" t="str">
        <f>'Experiment list - Runs'!B162</f>
        <v>core</v>
      </c>
      <c r="C163" s="244" t="str">
        <f>'Experiment list - Runs'!C162</f>
        <v>3.2-E</v>
      </c>
      <c r="D163" s="244">
        <f>'Experiment list - Runs'!D162</f>
        <v>3</v>
      </c>
      <c r="E163" s="245" t="str">
        <f>'Experiment list - Runs'!E162</f>
        <v>Add’l historical (concentrations)</v>
      </c>
      <c r="F163" s="245" t="str">
        <f>'Experiment list - Runs'!F162</f>
        <v>historical</v>
      </c>
      <c r="G163" s="244" t="str">
        <f>'Experiment list - Runs'!H162</f>
        <v>CCWG/Meehl</v>
      </c>
      <c r="H163" s="244" t="str">
        <f>'Experiment list - Runs'!I162</f>
        <v>1x1CN</v>
      </c>
      <c r="I163" s="244" t="str">
        <f>'Experiment list - Runs'!J162</f>
        <v>NCAR</v>
      </c>
      <c r="J163" s="244">
        <f>'Experiment list - Runs'!K162</f>
        <v>1850</v>
      </c>
      <c r="K163" s="244">
        <f>'Experiment list - Runs'!L162</f>
        <v>2005</v>
      </c>
      <c r="L163" s="244" t="str">
        <f>'Experiment list - Runs'!M162</f>
        <v>1</v>
      </c>
      <c r="M163" s="244">
        <f>'Experiment list - Runs'!N162</f>
        <v>1</v>
      </c>
      <c r="N163" s="246">
        <f>'Experiment list - Runs'!O162</f>
        <v>156</v>
      </c>
      <c r="O163" s="247">
        <f>'Experiment list - Runs'!P162</f>
        <v>161</v>
      </c>
      <c r="P163" s="248">
        <f t="shared" si="17"/>
        <v>156</v>
      </c>
      <c r="Q163" s="248">
        <v>1</v>
      </c>
      <c r="R163" s="248">
        <f t="shared" si="20"/>
        <v>156</v>
      </c>
      <c r="S163" s="248">
        <v>11</v>
      </c>
      <c r="T163" s="248">
        <f t="shared" si="18"/>
        <v>156</v>
      </c>
      <c r="U163" s="248">
        <v>0</v>
      </c>
      <c r="V163" s="248">
        <v>0</v>
      </c>
      <c r="W163" s="248">
        <v>0</v>
      </c>
      <c r="X163" s="248">
        <v>0</v>
      </c>
      <c r="Y163" s="248">
        <v>0</v>
      </c>
      <c r="Z163" s="248">
        <v>0</v>
      </c>
      <c r="AA163" s="248">
        <v>0</v>
      </c>
      <c r="AB163" s="248">
        <v>0</v>
      </c>
      <c r="AC163" s="248">
        <v>0</v>
      </c>
      <c r="AD163" s="248">
        <v>0</v>
      </c>
      <c r="AE163" s="248">
        <f>(SUMIFS('CMIP5 AL fields'!$O:$O,'CMIP5 AL fields'!$D:$D,AE$1,'CMIP5 AL fields'!$A:$A,AE$2)*$P163)/1000</f>
        <v>155.27117548800027</v>
      </c>
      <c r="AF163" s="248">
        <f>(SUMIFS('CMIP5 AL fields'!$O:$O,'CMIP5 AL fields'!$D:$D,AF$1,'CMIP5 AL fields'!$A:$A,AF$2)*$P163)/1000</f>
        <v>0.41405644800000002</v>
      </c>
      <c r="AG163" s="248">
        <f>(SUMIFS('CMIP5 AL fields'!$O:$O,'CMIP5 AL fields'!$D:$D,AG$1,'CMIP5 AL fields'!$A:$A,AG$2)*$P163)/1000</f>
        <v>14.07791923199999</v>
      </c>
      <c r="AH163" s="248">
        <f>(SUMIFS('CMIP5 AL fields'!$O:$O,'CMIP5 AL fields'!$D:$D,AH$1,'CMIP5 AL fields'!$A:$A,AH$2)*$P163)/1000</f>
        <v>10.351411199999996</v>
      </c>
      <c r="AI163" s="248">
        <f>(SUMIFS('CMIP5 AL fields'!$O:$O,'CMIP5 AL fields'!$D:$D,AI$1,'CMIP5 AL fields'!$A:$A,AI$2)*$P163)/1000</f>
        <v>4.1405644800000001</v>
      </c>
      <c r="AJ163" s="248">
        <f>(SUMIFS('CMIP5 AL fields'!$O:$O,'CMIP5 AL fields'!$D:$D,AJ$1,'CMIP5 AL fields'!$A:$A,AJ$2)*$P163)/1000</f>
        <v>1.6562257920000001</v>
      </c>
      <c r="AK163" s="248">
        <f>(SUMIFS('CMIP5 AL fields'!$O:$O,'CMIP5 AL fields'!$D:$D,AK$1,'CMIP5 AL fields'!$A:$A,AK$2)*$P163)/1000</f>
        <v>2.898395136</v>
      </c>
      <c r="AL163" s="248">
        <f>(SUMIFS('CMIP5 AL fields'!$O:$O,'CMIP5 AL fields'!$D:$D,AL$1,'CMIP5 AL fields'!$A:$A,AL$2)*$P163)/1000</f>
        <v>0</v>
      </c>
      <c r="AM163" s="248">
        <f>(SUMIFS('CMIP5 AL fields'!$O:$O,'CMIP5 AL fields'!$D:$D,AM$1,'CMIP5 AL fields'!$A:$A,AM$2)*$P163)/1000</f>
        <v>0</v>
      </c>
      <c r="AN163" s="248">
        <f>((SUMIFS('CMIP5 AL fields'!$O:$O,'CMIP5 AL fields'!$D:$D,AN$1&amp;"2d",'CMIP5 AL fields'!$A:$A,AN$2)*$R163)/1000)+((SUMIFS('CMIP5 AL fields'!$O:$O,'CMIP5 AL fields'!$D:$D,AN$1&amp;"3d",'CMIP5 AL fields'!$A:$A,AN$2)*$S163)/1000)</f>
        <v>29.132587007999987</v>
      </c>
      <c r="AO163" s="248">
        <f>((SUMIFS('CMIP5 AL fields'!$N:$N,'CMIP5 AL fields'!$D:$D,AO$1&amp;"2d",'CMIP5 AL fields'!$A:$A,AO$2)*$R163)/1000)+((SUMIFS('CMIP5 AL fields'!$N:$N,'CMIP5 AL fields'!$D:$D,AO$1&amp;"3d",'CMIP5 AL fields'!$A:$A,AO$2)*$S163)/1000)</f>
        <v>12.442927104000001</v>
      </c>
      <c r="AP163" s="248">
        <f>((SUMIFS('CMIP5 AL fields'!$N:$N,'CMIP5 AL fields'!$D:$D,AP$1&amp;"2d",'CMIP5 AL fields'!$A:$A,AP$2)*$R163)/1000)+((SUMIFS('CMIP5 AL fields'!$N:$N,'CMIP5 AL fields'!$D:$D,AP$1&amp;"3d",'CMIP5 AL fields'!$A:$A,AP$2)*$S163)/1000)</f>
        <v>45.142769663999985</v>
      </c>
      <c r="AQ163" s="248">
        <f>((SUMIFS('CMIP5 AL fields'!$O:$O,'CMIP5 AL fields'!$D:$D,AQ$1&amp;"_ALLt",'CMIP5 AL fields'!$A:$A,AQ$2)*$T163)/1000)+((SUMIFS('CMIP5 AL fields'!$O:$O,'CMIP5 AL fields'!$D:$D,AQ$1&amp;"_subt",'CMIP5 AL fields'!$A:$A,AQ$2)*$U163)/1000)</f>
        <v>88.159518720000008</v>
      </c>
      <c r="AR163" s="248">
        <f>((SUMIFS('CMIP5 AL fields'!$O:$O,'CMIP5 AL fields'!$D:$D,AR$1&amp;"2d",'CMIP5 AL fields'!$A:$A,AR$2)*$AA163)/1000)+((SUMIFS('CMIP5 AL fields'!$O:$O,'CMIP5 AL fields'!$D:$D,AR$1&amp;"3d",'CMIP5 AL fields'!$A:$A,AR$2)*$AB163)/1000)</f>
        <v>0</v>
      </c>
      <c r="AS163" s="248">
        <f>(SUMIFS('CMIP5 AL fields'!$O:$O,'CMIP5 AL fields'!$D:$D,AS$1,'CMIP5 AL fields'!$A:$A,AS$2)*$V163)/1000</f>
        <v>0</v>
      </c>
      <c r="AT163" s="248">
        <f>(SUMIFS('CMIP5 AL fields'!$O:$O,'CMIP5 AL fields'!$D:$D,AT$1,'CMIP5 AL fields'!$A:$A,AT$2)*$W163)/1000</f>
        <v>0</v>
      </c>
      <c r="AU163" s="248">
        <f>(SUMIFS('CMIP5 AL fields'!$O:$O,'CMIP5 AL fields'!$D:$D,AU$1,'CMIP5 AL fields'!$A:$A,AU$2)*$X163)/1000</f>
        <v>0</v>
      </c>
      <c r="AV163" s="248">
        <f>(SUMIFS('CMIP5 AL fields'!$O:$O,'CMIP5 AL fields'!$D:$D,AV$1,'CMIP5 AL fields'!$A:$A,AV$2)*AC163)/1000</f>
        <v>0</v>
      </c>
      <c r="AW163" s="248">
        <f>(SUMIFS('CMIP5 AL fields'!$O:$O,'CMIP5 AL fields'!$D:$D,AW$1,'CMIP5 AL fields'!$A:$A,AW$2)*AD163)/1000</f>
        <v>0</v>
      </c>
      <c r="AX163" s="248">
        <f>(SUMIFS('CMIP5 AL fields'!$O:$O,'CMIP5 AL fields'!$D:$D,AX$1,'CMIP5 AL fields'!$A:$A,AX$2)*AD163)/1000</f>
        <v>0</v>
      </c>
      <c r="AY163" s="248">
        <v>0</v>
      </c>
      <c r="AZ163" s="248">
        <f>(SUMIFS('CMIP5 OI fields'!$M:$M,'CMIP5 OI fields'!$D:$D,AZ$1,'CMIP5 OI fields'!$A:$A,AZ$2)*$P163)/1000</f>
        <v>508.82941324800004</v>
      </c>
      <c r="BA163" s="248">
        <f>(SUMIFS('CMIP5 OI fields'!$M:$M,'CMIP5 OI fields'!$D:$D,BA$1,'CMIP5 OI fields'!$A:$A,BA$2)*$P163)/1000</f>
        <v>355.18290912000003</v>
      </c>
      <c r="BB163" s="248">
        <f>(SUMIFS('CMIP5 OI fields'!$M:$M,'CMIP5 OI fields'!$D:$D,BB$1,'CMIP5 OI fields'!$A:$A,BB$2)*$P163)/1000</f>
        <v>201.01865471999994</v>
      </c>
      <c r="BC163" s="248">
        <f>(SUMIFS('CMIP5 OI fields'!$M:$M,'CMIP5 OI fields'!$D:$D,BC$1,'CMIP5 OI fields'!$A:$A,BC$2)*$P163)/1000</f>
        <v>20.242759679999999</v>
      </c>
      <c r="BD163" s="248">
        <f>(SUMIFS('CMIP5 OI fields'!$M:$M,'CMIP5 OI fields'!$D:$D,BD$1,'CMIP5 OI fields'!$A:$A,BD$2)*$P163)/1000</f>
        <v>16.56225792</v>
      </c>
      <c r="BE163" s="248">
        <f>(SUMIFS('CMIP5 OI fields'!$M:$M,'CMIP5 OI fields'!$D:$D,BE$1,'CMIP5 OI fields'!$A:$A,BE$2)*$P163)/1000</f>
        <v>1.8402508800000001</v>
      </c>
      <c r="BF163" s="248">
        <f>(SUMIFS('CMIP5 OI fields'!$M:$M,'CMIP5 OI fields'!$D:$D,BF$1,'CMIP5 OI fields'!$A:$A,BF$2)*$P163)/1000</f>
        <v>41.405644799999997</v>
      </c>
      <c r="BG163" s="248">
        <f>(SUMIFS('CMIP5 OI fields'!$M:$M,'CMIP5 OI fields'!$D:$D,BG$1,'CMIP5 OI fields'!$A:$A,BG$2)*$P163)/1000</f>
        <v>32.204390399999994</v>
      </c>
      <c r="BH163" s="248">
        <f>(SUMIFS('CMIP5 OI fields'!$M:$M,'CMIP5 OI fields'!$D:$D,BH$1,'CMIP5 OI fields'!$A:$A,BH$2)*$P163)/1000</f>
        <v>188.62571520000003</v>
      </c>
      <c r="BI163" s="248">
        <f>(SUMIFS('CMIP5 OI fields'!$M:$M,'CMIP5 OI fields'!$D:$D,BI$1,'CMIP5 OI fields'!$A:$A,BI$2)*$Q163)/1000</f>
        <v>0.64880640000000012</v>
      </c>
      <c r="BJ163" s="246">
        <f t="shared" ref="BJ163:BL182" si="21">SUMIF($AE$2:$BI$2,BJ$2,$AE163:$BI163)</f>
        <v>861.25958265600025</v>
      </c>
      <c r="BK163" s="246">
        <f t="shared" si="21"/>
        <v>428.81417798400003</v>
      </c>
      <c r="BL163" s="246">
        <f t="shared" si="21"/>
        <v>440.17459199999996</v>
      </c>
      <c r="BM163" s="246">
        <f t="shared" si="15"/>
        <v>1290.0737606400003</v>
      </c>
      <c r="BN163" s="246">
        <f t="shared" si="16"/>
        <v>1730.2483526400001</v>
      </c>
    </row>
    <row r="164" spans="1:66">
      <c r="A164" s="244" t="str">
        <f>'Experiment list - Runs'!A163</f>
        <v>LT</v>
      </c>
      <c r="B164" s="244" t="str">
        <f>'Experiment list - Runs'!B163</f>
        <v>core</v>
      </c>
      <c r="C164" s="244" t="str">
        <f>'Experiment list - Runs'!C163</f>
        <v>3.2-E</v>
      </c>
      <c r="D164" s="244">
        <f>'Experiment list - Runs'!D163</f>
        <v>4</v>
      </c>
      <c r="E164" s="245" t="str">
        <f>'Experiment list - Runs'!E163</f>
        <v>Add’l historical (concentrations)</v>
      </c>
      <c r="F164" s="245" t="str">
        <f>'Experiment list - Runs'!F163</f>
        <v>historical</v>
      </c>
      <c r="G164" s="244" t="str">
        <f>'Experiment list - Runs'!H163</f>
        <v>CCWG/Meehl</v>
      </c>
      <c r="H164" s="244" t="str">
        <f>'Experiment list - Runs'!I163</f>
        <v>1x1CN</v>
      </c>
      <c r="I164" s="244" t="str">
        <f>'Experiment list - Runs'!J163</f>
        <v>NCAR</v>
      </c>
      <c r="J164" s="244">
        <f>'Experiment list - Runs'!K163</f>
        <v>1850</v>
      </c>
      <c r="K164" s="244">
        <f>'Experiment list - Runs'!L163</f>
        <v>2005</v>
      </c>
      <c r="L164" s="244" t="str">
        <f>'Experiment list - Runs'!M163</f>
        <v>1</v>
      </c>
      <c r="M164" s="244">
        <f>'Experiment list - Runs'!N163</f>
        <v>1</v>
      </c>
      <c r="N164" s="246">
        <f>'Experiment list - Runs'!O163</f>
        <v>156</v>
      </c>
      <c r="O164" s="247">
        <f>'Experiment list - Runs'!P163</f>
        <v>162</v>
      </c>
      <c r="P164" s="248">
        <f t="shared" si="17"/>
        <v>156</v>
      </c>
      <c r="Q164" s="248">
        <v>1</v>
      </c>
      <c r="R164" s="248">
        <f t="shared" si="20"/>
        <v>156</v>
      </c>
      <c r="S164" s="248">
        <v>11</v>
      </c>
      <c r="T164" s="248">
        <f t="shared" si="18"/>
        <v>156</v>
      </c>
      <c r="U164" s="248">
        <v>0</v>
      </c>
      <c r="V164" s="248">
        <v>0</v>
      </c>
      <c r="W164" s="248">
        <v>0</v>
      </c>
      <c r="X164" s="248">
        <v>0</v>
      </c>
      <c r="Y164" s="248">
        <v>0</v>
      </c>
      <c r="Z164" s="248">
        <v>0</v>
      </c>
      <c r="AA164" s="248">
        <v>0</v>
      </c>
      <c r="AB164" s="248">
        <v>0</v>
      </c>
      <c r="AC164" s="248">
        <v>0</v>
      </c>
      <c r="AD164" s="248">
        <v>0</v>
      </c>
      <c r="AE164" s="248">
        <f>(SUMIFS('CMIP5 AL fields'!$O:$O,'CMIP5 AL fields'!$D:$D,AE$1,'CMIP5 AL fields'!$A:$A,AE$2)*$P164)/1000</f>
        <v>155.27117548800027</v>
      </c>
      <c r="AF164" s="248">
        <f>(SUMIFS('CMIP5 AL fields'!$O:$O,'CMIP5 AL fields'!$D:$D,AF$1,'CMIP5 AL fields'!$A:$A,AF$2)*$P164)/1000</f>
        <v>0.41405644800000002</v>
      </c>
      <c r="AG164" s="248">
        <f>(SUMIFS('CMIP5 AL fields'!$O:$O,'CMIP5 AL fields'!$D:$D,AG$1,'CMIP5 AL fields'!$A:$A,AG$2)*$P164)/1000</f>
        <v>14.07791923199999</v>
      </c>
      <c r="AH164" s="248">
        <f>(SUMIFS('CMIP5 AL fields'!$O:$O,'CMIP5 AL fields'!$D:$D,AH$1,'CMIP5 AL fields'!$A:$A,AH$2)*$P164)/1000</f>
        <v>10.351411199999996</v>
      </c>
      <c r="AI164" s="248">
        <f>(SUMIFS('CMIP5 AL fields'!$O:$O,'CMIP5 AL fields'!$D:$D,AI$1,'CMIP5 AL fields'!$A:$A,AI$2)*$P164)/1000</f>
        <v>4.1405644800000001</v>
      </c>
      <c r="AJ164" s="248">
        <f>(SUMIFS('CMIP5 AL fields'!$O:$O,'CMIP5 AL fields'!$D:$D,AJ$1,'CMIP5 AL fields'!$A:$A,AJ$2)*$P164)/1000</f>
        <v>1.6562257920000001</v>
      </c>
      <c r="AK164" s="248">
        <f>(SUMIFS('CMIP5 AL fields'!$O:$O,'CMIP5 AL fields'!$D:$D,AK$1,'CMIP5 AL fields'!$A:$A,AK$2)*$P164)/1000</f>
        <v>2.898395136</v>
      </c>
      <c r="AL164" s="248">
        <f>(SUMIFS('CMIP5 AL fields'!$O:$O,'CMIP5 AL fields'!$D:$D,AL$1,'CMIP5 AL fields'!$A:$A,AL$2)*$P164)/1000</f>
        <v>0</v>
      </c>
      <c r="AM164" s="248">
        <f>(SUMIFS('CMIP5 AL fields'!$O:$O,'CMIP5 AL fields'!$D:$D,AM$1,'CMIP5 AL fields'!$A:$A,AM$2)*$P164)/1000</f>
        <v>0</v>
      </c>
      <c r="AN164" s="248">
        <f>((SUMIFS('CMIP5 AL fields'!$O:$O,'CMIP5 AL fields'!$D:$D,AN$1&amp;"2d",'CMIP5 AL fields'!$A:$A,AN$2)*$R164)/1000)+((SUMIFS('CMIP5 AL fields'!$O:$O,'CMIP5 AL fields'!$D:$D,AN$1&amp;"3d",'CMIP5 AL fields'!$A:$A,AN$2)*$S164)/1000)</f>
        <v>29.132587007999987</v>
      </c>
      <c r="AO164" s="248">
        <f>((SUMIFS('CMIP5 AL fields'!$N:$N,'CMIP5 AL fields'!$D:$D,AO$1&amp;"2d",'CMIP5 AL fields'!$A:$A,AO$2)*$R164)/1000)+((SUMIFS('CMIP5 AL fields'!$N:$N,'CMIP5 AL fields'!$D:$D,AO$1&amp;"3d",'CMIP5 AL fields'!$A:$A,AO$2)*$S164)/1000)</f>
        <v>12.442927104000001</v>
      </c>
      <c r="AP164" s="248">
        <f>((SUMIFS('CMIP5 AL fields'!$N:$N,'CMIP5 AL fields'!$D:$D,AP$1&amp;"2d",'CMIP5 AL fields'!$A:$A,AP$2)*$R164)/1000)+((SUMIFS('CMIP5 AL fields'!$N:$N,'CMIP5 AL fields'!$D:$D,AP$1&amp;"3d",'CMIP5 AL fields'!$A:$A,AP$2)*$S164)/1000)</f>
        <v>45.142769663999985</v>
      </c>
      <c r="AQ164" s="248">
        <f>((SUMIFS('CMIP5 AL fields'!$O:$O,'CMIP5 AL fields'!$D:$D,AQ$1&amp;"_ALLt",'CMIP5 AL fields'!$A:$A,AQ$2)*$T164)/1000)+((SUMIFS('CMIP5 AL fields'!$O:$O,'CMIP5 AL fields'!$D:$D,AQ$1&amp;"_subt",'CMIP5 AL fields'!$A:$A,AQ$2)*$U164)/1000)</f>
        <v>88.159518720000008</v>
      </c>
      <c r="AR164" s="248">
        <f>((SUMIFS('CMIP5 AL fields'!$O:$O,'CMIP5 AL fields'!$D:$D,AR$1&amp;"2d",'CMIP5 AL fields'!$A:$A,AR$2)*$AA164)/1000)+((SUMIFS('CMIP5 AL fields'!$O:$O,'CMIP5 AL fields'!$D:$D,AR$1&amp;"3d",'CMIP5 AL fields'!$A:$A,AR$2)*$AB164)/1000)</f>
        <v>0</v>
      </c>
      <c r="AS164" s="248">
        <f>(SUMIFS('CMIP5 AL fields'!$O:$O,'CMIP5 AL fields'!$D:$D,AS$1,'CMIP5 AL fields'!$A:$A,AS$2)*$V164)/1000</f>
        <v>0</v>
      </c>
      <c r="AT164" s="248">
        <f>(SUMIFS('CMIP5 AL fields'!$O:$O,'CMIP5 AL fields'!$D:$D,AT$1,'CMIP5 AL fields'!$A:$A,AT$2)*$W164)/1000</f>
        <v>0</v>
      </c>
      <c r="AU164" s="248">
        <f>(SUMIFS('CMIP5 AL fields'!$O:$O,'CMIP5 AL fields'!$D:$D,AU$1,'CMIP5 AL fields'!$A:$A,AU$2)*$X164)/1000</f>
        <v>0</v>
      </c>
      <c r="AV164" s="248">
        <f>(SUMIFS('CMIP5 AL fields'!$O:$O,'CMIP5 AL fields'!$D:$D,AV$1,'CMIP5 AL fields'!$A:$A,AV$2)*AC164)/1000</f>
        <v>0</v>
      </c>
      <c r="AW164" s="248">
        <f>(SUMIFS('CMIP5 AL fields'!$O:$O,'CMIP5 AL fields'!$D:$D,AW$1,'CMIP5 AL fields'!$A:$A,AW$2)*AD164)/1000</f>
        <v>0</v>
      </c>
      <c r="AX164" s="248">
        <f>(SUMIFS('CMIP5 AL fields'!$O:$O,'CMIP5 AL fields'!$D:$D,AX$1,'CMIP5 AL fields'!$A:$A,AX$2)*AD164)/1000</f>
        <v>0</v>
      </c>
      <c r="AY164" s="248">
        <v>0</v>
      </c>
      <c r="AZ164" s="248">
        <f>(SUMIFS('CMIP5 OI fields'!$M:$M,'CMIP5 OI fields'!$D:$D,AZ$1,'CMIP5 OI fields'!$A:$A,AZ$2)*$P164)/1000</f>
        <v>508.82941324800004</v>
      </c>
      <c r="BA164" s="248">
        <f>(SUMIFS('CMIP5 OI fields'!$M:$M,'CMIP5 OI fields'!$D:$D,BA$1,'CMIP5 OI fields'!$A:$A,BA$2)*$P164)/1000</f>
        <v>355.18290912000003</v>
      </c>
      <c r="BB164" s="248">
        <f>(SUMIFS('CMIP5 OI fields'!$M:$M,'CMIP5 OI fields'!$D:$D,BB$1,'CMIP5 OI fields'!$A:$A,BB$2)*$P164)/1000</f>
        <v>201.01865471999994</v>
      </c>
      <c r="BC164" s="248">
        <f>(SUMIFS('CMIP5 OI fields'!$M:$M,'CMIP5 OI fields'!$D:$D,BC$1,'CMIP5 OI fields'!$A:$A,BC$2)*$P164)/1000</f>
        <v>20.242759679999999</v>
      </c>
      <c r="BD164" s="248">
        <f>(SUMIFS('CMIP5 OI fields'!$M:$M,'CMIP5 OI fields'!$D:$D,BD$1,'CMIP5 OI fields'!$A:$A,BD$2)*$P164)/1000</f>
        <v>16.56225792</v>
      </c>
      <c r="BE164" s="248">
        <f>(SUMIFS('CMIP5 OI fields'!$M:$M,'CMIP5 OI fields'!$D:$D,BE$1,'CMIP5 OI fields'!$A:$A,BE$2)*$P164)/1000</f>
        <v>1.8402508800000001</v>
      </c>
      <c r="BF164" s="248">
        <f>(SUMIFS('CMIP5 OI fields'!$M:$M,'CMIP5 OI fields'!$D:$D,BF$1,'CMIP5 OI fields'!$A:$A,BF$2)*$P164)/1000</f>
        <v>41.405644799999997</v>
      </c>
      <c r="BG164" s="248">
        <f>(SUMIFS('CMIP5 OI fields'!$M:$M,'CMIP5 OI fields'!$D:$D,BG$1,'CMIP5 OI fields'!$A:$A,BG$2)*$P164)/1000</f>
        <v>32.204390399999994</v>
      </c>
      <c r="BH164" s="248">
        <f>(SUMIFS('CMIP5 OI fields'!$M:$M,'CMIP5 OI fields'!$D:$D,BH$1,'CMIP5 OI fields'!$A:$A,BH$2)*$P164)/1000</f>
        <v>188.62571520000003</v>
      </c>
      <c r="BI164" s="248">
        <f>(SUMIFS('CMIP5 OI fields'!$M:$M,'CMIP5 OI fields'!$D:$D,BI$1,'CMIP5 OI fields'!$A:$A,BI$2)*$Q164)/1000</f>
        <v>0.64880640000000012</v>
      </c>
      <c r="BJ164" s="246">
        <f t="shared" si="21"/>
        <v>861.25958265600025</v>
      </c>
      <c r="BK164" s="246">
        <f t="shared" si="21"/>
        <v>428.81417798400003</v>
      </c>
      <c r="BL164" s="246">
        <f t="shared" si="21"/>
        <v>440.17459199999996</v>
      </c>
      <c r="BM164" s="246">
        <f t="shared" si="15"/>
        <v>1290.0737606400003</v>
      </c>
      <c r="BN164" s="246">
        <f t="shared" si="16"/>
        <v>1730.2483526400001</v>
      </c>
    </row>
    <row r="165" spans="1:66">
      <c r="A165" s="244" t="str">
        <f>'Experiment list - Runs'!A164</f>
        <v>LT</v>
      </c>
      <c r="B165" s="244" t="str">
        <f>'Experiment list - Runs'!B164</f>
        <v>core</v>
      </c>
      <c r="C165" s="244" t="str">
        <f>'Experiment list - Runs'!C164</f>
        <v>3.2-E</v>
      </c>
      <c r="D165" s="244">
        <f>'Experiment list - Runs'!D164</f>
        <v>5</v>
      </c>
      <c r="E165" s="245" t="str">
        <f>'Experiment list - Runs'!E164</f>
        <v>Add’l historical (concentrations)</v>
      </c>
      <c r="F165" s="245" t="str">
        <f>'Experiment list - Runs'!F164</f>
        <v>historical</v>
      </c>
      <c r="G165" s="244" t="str">
        <f>'Experiment list - Runs'!H164</f>
        <v>CCWG/Meehl</v>
      </c>
      <c r="H165" s="244" t="str">
        <f>'Experiment list - Runs'!I164</f>
        <v>1x1CN</v>
      </c>
      <c r="I165" s="244" t="str">
        <f>'Experiment list - Runs'!J164</f>
        <v>NCAR</v>
      </c>
      <c r="J165" s="244">
        <f>'Experiment list - Runs'!K164</f>
        <v>1850</v>
      </c>
      <c r="K165" s="244">
        <f>'Experiment list - Runs'!L164</f>
        <v>2005</v>
      </c>
      <c r="L165" s="244" t="str">
        <f>'Experiment list - Runs'!M164</f>
        <v>1</v>
      </c>
      <c r="M165" s="244">
        <f>'Experiment list - Runs'!N164</f>
        <v>1</v>
      </c>
      <c r="N165" s="246">
        <f>'Experiment list - Runs'!O164</f>
        <v>156</v>
      </c>
      <c r="O165" s="247">
        <f>'Experiment list - Runs'!P164</f>
        <v>163</v>
      </c>
      <c r="P165" s="248">
        <f t="shared" si="17"/>
        <v>156</v>
      </c>
      <c r="Q165" s="248">
        <v>1</v>
      </c>
      <c r="R165" s="248">
        <f t="shared" si="20"/>
        <v>156</v>
      </c>
      <c r="S165" s="248">
        <v>11</v>
      </c>
      <c r="T165" s="248">
        <f t="shared" si="18"/>
        <v>156</v>
      </c>
      <c r="U165" s="248">
        <v>0</v>
      </c>
      <c r="V165" s="248">
        <v>0</v>
      </c>
      <c r="W165" s="248">
        <v>0</v>
      </c>
      <c r="X165" s="248">
        <v>0</v>
      </c>
      <c r="Y165" s="248">
        <v>0</v>
      </c>
      <c r="Z165" s="248">
        <v>0</v>
      </c>
      <c r="AA165" s="248">
        <v>0</v>
      </c>
      <c r="AB165" s="248">
        <v>0</v>
      </c>
      <c r="AC165" s="248">
        <v>0</v>
      </c>
      <c r="AD165" s="248">
        <v>0</v>
      </c>
      <c r="AE165" s="248">
        <f>(SUMIFS('CMIP5 AL fields'!$O:$O,'CMIP5 AL fields'!$D:$D,AE$1,'CMIP5 AL fields'!$A:$A,AE$2)*$P165)/1000</f>
        <v>155.27117548800027</v>
      </c>
      <c r="AF165" s="248">
        <f>(SUMIFS('CMIP5 AL fields'!$O:$O,'CMIP5 AL fields'!$D:$D,AF$1,'CMIP5 AL fields'!$A:$A,AF$2)*$P165)/1000</f>
        <v>0.41405644800000002</v>
      </c>
      <c r="AG165" s="248">
        <f>(SUMIFS('CMIP5 AL fields'!$O:$O,'CMIP5 AL fields'!$D:$D,AG$1,'CMIP5 AL fields'!$A:$A,AG$2)*$P165)/1000</f>
        <v>14.07791923199999</v>
      </c>
      <c r="AH165" s="248">
        <f>(SUMIFS('CMIP5 AL fields'!$O:$O,'CMIP5 AL fields'!$D:$D,AH$1,'CMIP5 AL fields'!$A:$A,AH$2)*$P165)/1000</f>
        <v>10.351411199999996</v>
      </c>
      <c r="AI165" s="248">
        <f>(SUMIFS('CMIP5 AL fields'!$O:$O,'CMIP5 AL fields'!$D:$D,AI$1,'CMIP5 AL fields'!$A:$A,AI$2)*$P165)/1000</f>
        <v>4.1405644800000001</v>
      </c>
      <c r="AJ165" s="248">
        <f>(SUMIFS('CMIP5 AL fields'!$O:$O,'CMIP5 AL fields'!$D:$D,AJ$1,'CMIP5 AL fields'!$A:$A,AJ$2)*$P165)/1000</f>
        <v>1.6562257920000001</v>
      </c>
      <c r="AK165" s="248">
        <f>(SUMIFS('CMIP5 AL fields'!$O:$O,'CMIP5 AL fields'!$D:$D,AK$1,'CMIP5 AL fields'!$A:$A,AK$2)*$P165)/1000</f>
        <v>2.898395136</v>
      </c>
      <c r="AL165" s="248">
        <f>(SUMIFS('CMIP5 AL fields'!$O:$O,'CMIP5 AL fields'!$D:$D,AL$1,'CMIP5 AL fields'!$A:$A,AL$2)*$P165)/1000</f>
        <v>0</v>
      </c>
      <c r="AM165" s="248">
        <f>(SUMIFS('CMIP5 AL fields'!$O:$O,'CMIP5 AL fields'!$D:$D,AM$1,'CMIP5 AL fields'!$A:$A,AM$2)*$P165)/1000</f>
        <v>0</v>
      </c>
      <c r="AN165" s="248">
        <f>((SUMIFS('CMIP5 AL fields'!$O:$O,'CMIP5 AL fields'!$D:$D,AN$1&amp;"2d",'CMIP5 AL fields'!$A:$A,AN$2)*$R165)/1000)+((SUMIFS('CMIP5 AL fields'!$O:$O,'CMIP5 AL fields'!$D:$D,AN$1&amp;"3d",'CMIP5 AL fields'!$A:$A,AN$2)*$S165)/1000)</f>
        <v>29.132587007999987</v>
      </c>
      <c r="AO165" s="248">
        <f>((SUMIFS('CMIP5 AL fields'!$N:$N,'CMIP5 AL fields'!$D:$D,AO$1&amp;"2d",'CMIP5 AL fields'!$A:$A,AO$2)*$R165)/1000)+((SUMIFS('CMIP5 AL fields'!$N:$N,'CMIP5 AL fields'!$D:$D,AO$1&amp;"3d",'CMIP5 AL fields'!$A:$A,AO$2)*$S165)/1000)</f>
        <v>12.442927104000001</v>
      </c>
      <c r="AP165" s="248">
        <f>((SUMIFS('CMIP5 AL fields'!$N:$N,'CMIP5 AL fields'!$D:$D,AP$1&amp;"2d",'CMIP5 AL fields'!$A:$A,AP$2)*$R165)/1000)+((SUMIFS('CMIP5 AL fields'!$N:$N,'CMIP5 AL fields'!$D:$D,AP$1&amp;"3d",'CMIP5 AL fields'!$A:$A,AP$2)*$S165)/1000)</f>
        <v>45.142769663999985</v>
      </c>
      <c r="AQ165" s="248">
        <f>((SUMIFS('CMIP5 AL fields'!$O:$O,'CMIP5 AL fields'!$D:$D,AQ$1&amp;"_ALLt",'CMIP5 AL fields'!$A:$A,AQ$2)*$T165)/1000)+((SUMIFS('CMIP5 AL fields'!$O:$O,'CMIP5 AL fields'!$D:$D,AQ$1&amp;"_subt",'CMIP5 AL fields'!$A:$A,AQ$2)*$U165)/1000)</f>
        <v>88.159518720000008</v>
      </c>
      <c r="AR165" s="248">
        <f>((SUMIFS('CMIP5 AL fields'!$O:$O,'CMIP5 AL fields'!$D:$D,AR$1&amp;"2d",'CMIP5 AL fields'!$A:$A,AR$2)*$AA165)/1000)+((SUMIFS('CMIP5 AL fields'!$O:$O,'CMIP5 AL fields'!$D:$D,AR$1&amp;"3d",'CMIP5 AL fields'!$A:$A,AR$2)*$AB165)/1000)</f>
        <v>0</v>
      </c>
      <c r="AS165" s="248">
        <f>(SUMIFS('CMIP5 AL fields'!$O:$O,'CMIP5 AL fields'!$D:$D,AS$1,'CMIP5 AL fields'!$A:$A,AS$2)*$V165)/1000</f>
        <v>0</v>
      </c>
      <c r="AT165" s="248">
        <f>(SUMIFS('CMIP5 AL fields'!$O:$O,'CMIP5 AL fields'!$D:$D,AT$1,'CMIP5 AL fields'!$A:$A,AT$2)*$W165)/1000</f>
        <v>0</v>
      </c>
      <c r="AU165" s="248">
        <f>(SUMIFS('CMIP5 AL fields'!$O:$O,'CMIP5 AL fields'!$D:$D,AU$1,'CMIP5 AL fields'!$A:$A,AU$2)*$X165)/1000</f>
        <v>0</v>
      </c>
      <c r="AV165" s="248">
        <f>(SUMIFS('CMIP5 AL fields'!$O:$O,'CMIP5 AL fields'!$D:$D,AV$1,'CMIP5 AL fields'!$A:$A,AV$2)*AC165)/1000</f>
        <v>0</v>
      </c>
      <c r="AW165" s="248">
        <f>(SUMIFS('CMIP5 AL fields'!$O:$O,'CMIP5 AL fields'!$D:$D,AW$1,'CMIP5 AL fields'!$A:$A,AW$2)*AD165)/1000</f>
        <v>0</v>
      </c>
      <c r="AX165" s="248">
        <f>(SUMIFS('CMIP5 AL fields'!$O:$O,'CMIP5 AL fields'!$D:$D,AX$1,'CMIP5 AL fields'!$A:$A,AX$2)*AD165)/1000</f>
        <v>0</v>
      </c>
      <c r="AY165" s="248">
        <v>0</v>
      </c>
      <c r="AZ165" s="248">
        <f>(SUMIFS('CMIP5 OI fields'!$M:$M,'CMIP5 OI fields'!$D:$D,AZ$1,'CMIP5 OI fields'!$A:$A,AZ$2)*$P165)/1000</f>
        <v>508.82941324800004</v>
      </c>
      <c r="BA165" s="248">
        <f>(SUMIFS('CMIP5 OI fields'!$M:$M,'CMIP5 OI fields'!$D:$D,BA$1,'CMIP5 OI fields'!$A:$A,BA$2)*$P165)/1000</f>
        <v>355.18290912000003</v>
      </c>
      <c r="BB165" s="248">
        <f>(SUMIFS('CMIP5 OI fields'!$M:$M,'CMIP5 OI fields'!$D:$D,BB$1,'CMIP5 OI fields'!$A:$A,BB$2)*$P165)/1000</f>
        <v>201.01865471999994</v>
      </c>
      <c r="BC165" s="248">
        <f>(SUMIFS('CMIP5 OI fields'!$M:$M,'CMIP5 OI fields'!$D:$D,BC$1,'CMIP5 OI fields'!$A:$A,BC$2)*$P165)/1000</f>
        <v>20.242759679999999</v>
      </c>
      <c r="BD165" s="248">
        <f>(SUMIFS('CMIP5 OI fields'!$M:$M,'CMIP5 OI fields'!$D:$D,BD$1,'CMIP5 OI fields'!$A:$A,BD$2)*$P165)/1000</f>
        <v>16.56225792</v>
      </c>
      <c r="BE165" s="248">
        <f>(SUMIFS('CMIP5 OI fields'!$M:$M,'CMIP5 OI fields'!$D:$D,BE$1,'CMIP5 OI fields'!$A:$A,BE$2)*$P165)/1000</f>
        <v>1.8402508800000001</v>
      </c>
      <c r="BF165" s="248">
        <f>(SUMIFS('CMIP5 OI fields'!$M:$M,'CMIP5 OI fields'!$D:$D,BF$1,'CMIP5 OI fields'!$A:$A,BF$2)*$P165)/1000</f>
        <v>41.405644799999997</v>
      </c>
      <c r="BG165" s="248">
        <f>(SUMIFS('CMIP5 OI fields'!$M:$M,'CMIP5 OI fields'!$D:$D,BG$1,'CMIP5 OI fields'!$A:$A,BG$2)*$P165)/1000</f>
        <v>32.204390399999994</v>
      </c>
      <c r="BH165" s="248">
        <f>(SUMIFS('CMIP5 OI fields'!$M:$M,'CMIP5 OI fields'!$D:$D,BH$1,'CMIP5 OI fields'!$A:$A,BH$2)*$P165)/1000</f>
        <v>188.62571520000003</v>
      </c>
      <c r="BI165" s="248">
        <f>(SUMIFS('CMIP5 OI fields'!$M:$M,'CMIP5 OI fields'!$D:$D,BI$1,'CMIP5 OI fields'!$A:$A,BI$2)*$Q165)/1000</f>
        <v>0.64880640000000012</v>
      </c>
      <c r="BJ165" s="246">
        <f t="shared" si="21"/>
        <v>861.25958265600025</v>
      </c>
      <c r="BK165" s="246">
        <f t="shared" si="21"/>
        <v>428.81417798400003</v>
      </c>
      <c r="BL165" s="246">
        <f t="shared" si="21"/>
        <v>440.17459199999996</v>
      </c>
      <c r="BM165" s="246">
        <f t="shared" si="15"/>
        <v>1290.0737606400003</v>
      </c>
      <c r="BN165" s="246">
        <f t="shared" si="16"/>
        <v>1730.2483526400001</v>
      </c>
    </row>
    <row r="166" spans="1:66">
      <c r="A166" s="244" t="str">
        <f>'Experiment list - Runs'!A165</f>
        <v>LT</v>
      </c>
      <c r="B166" s="244" t="str">
        <f>'Experiment list - Runs'!B165</f>
        <v>core</v>
      </c>
      <c r="C166" s="244" t="str">
        <f>'Experiment list - Runs'!C165</f>
        <v>3.2-E</v>
      </c>
      <c r="D166" s="244">
        <f>'Experiment list - Runs'!D165</f>
        <v>6</v>
      </c>
      <c r="E166" s="245" t="str">
        <f>'Experiment list - Runs'!E165</f>
        <v>Add’l historical (concentrations)</v>
      </c>
      <c r="F166" s="245" t="str">
        <f>'Experiment list - Runs'!F165</f>
        <v>historical</v>
      </c>
      <c r="G166" s="244" t="str">
        <f>'Experiment list - Runs'!H165</f>
        <v>CCWG/Meehl</v>
      </c>
      <c r="H166" s="244" t="str">
        <f>'Experiment list - Runs'!I165</f>
        <v>1x1CN</v>
      </c>
      <c r="I166" s="244" t="str">
        <f>'Experiment list - Runs'!J165</f>
        <v>NCAR</v>
      </c>
      <c r="J166" s="244">
        <f>'Experiment list - Runs'!K165</f>
        <v>1850</v>
      </c>
      <c r="K166" s="244">
        <f>'Experiment list - Runs'!L165</f>
        <v>2005</v>
      </c>
      <c r="L166" s="244" t="str">
        <f>'Experiment list - Runs'!M165</f>
        <v>1</v>
      </c>
      <c r="M166" s="244">
        <f>'Experiment list - Runs'!N165</f>
        <v>1</v>
      </c>
      <c r="N166" s="246">
        <f>'Experiment list - Runs'!O165</f>
        <v>156</v>
      </c>
      <c r="O166" s="247">
        <f>'Experiment list - Runs'!P165</f>
        <v>164</v>
      </c>
      <c r="P166" s="248">
        <f t="shared" si="17"/>
        <v>156</v>
      </c>
      <c r="Q166" s="248">
        <v>1</v>
      </c>
      <c r="R166" s="248">
        <f t="shared" si="20"/>
        <v>156</v>
      </c>
      <c r="S166" s="248">
        <v>11</v>
      </c>
      <c r="T166" s="248">
        <f t="shared" si="18"/>
        <v>156</v>
      </c>
      <c r="U166" s="248">
        <v>0</v>
      </c>
      <c r="V166" s="248">
        <v>0</v>
      </c>
      <c r="W166" s="248">
        <v>0</v>
      </c>
      <c r="X166" s="248">
        <v>0</v>
      </c>
      <c r="Y166" s="248">
        <v>0</v>
      </c>
      <c r="Z166" s="248">
        <v>0</v>
      </c>
      <c r="AA166" s="248">
        <v>0</v>
      </c>
      <c r="AB166" s="248">
        <v>0</v>
      </c>
      <c r="AC166" s="248">
        <v>0</v>
      </c>
      <c r="AD166" s="248">
        <v>0</v>
      </c>
      <c r="AE166" s="248">
        <f>(SUMIFS('CMIP5 AL fields'!$O:$O,'CMIP5 AL fields'!$D:$D,AE$1,'CMIP5 AL fields'!$A:$A,AE$2)*$P166)/1000</f>
        <v>155.27117548800027</v>
      </c>
      <c r="AF166" s="248">
        <f>(SUMIFS('CMIP5 AL fields'!$O:$O,'CMIP5 AL fields'!$D:$D,AF$1,'CMIP5 AL fields'!$A:$A,AF$2)*$P166)/1000</f>
        <v>0.41405644800000002</v>
      </c>
      <c r="AG166" s="248">
        <f>(SUMIFS('CMIP5 AL fields'!$O:$O,'CMIP5 AL fields'!$D:$D,AG$1,'CMIP5 AL fields'!$A:$A,AG$2)*$P166)/1000</f>
        <v>14.07791923199999</v>
      </c>
      <c r="AH166" s="248">
        <f>(SUMIFS('CMIP5 AL fields'!$O:$O,'CMIP5 AL fields'!$D:$D,AH$1,'CMIP5 AL fields'!$A:$A,AH$2)*$P166)/1000</f>
        <v>10.351411199999996</v>
      </c>
      <c r="AI166" s="248">
        <f>(SUMIFS('CMIP5 AL fields'!$O:$O,'CMIP5 AL fields'!$D:$D,AI$1,'CMIP5 AL fields'!$A:$A,AI$2)*$P166)/1000</f>
        <v>4.1405644800000001</v>
      </c>
      <c r="AJ166" s="248">
        <f>(SUMIFS('CMIP5 AL fields'!$O:$O,'CMIP5 AL fields'!$D:$D,AJ$1,'CMIP5 AL fields'!$A:$A,AJ$2)*$P166)/1000</f>
        <v>1.6562257920000001</v>
      </c>
      <c r="AK166" s="248">
        <f>(SUMIFS('CMIP5 AL fields'!$O:$O,'CMIP5 AL fields'!$D:$D,AK$1,'CMIP5 AL fields'!$A:$A,AK$2)*$P166)/1000</f>
        <v>2.898395136</v>
      </c>
      <c r="AL166" s="248">
        <f>(SUMIFS('CMIP5 AL fields'!$O:$O,'CMIP5 AL fields'!$D:$D,AL$1,'CMIP5 AL fields'!$A:$A,AL$2)*$P166)/1000</f>
        <v>0</v>
      </c>
      <c r="AM166" s="248">
        <f>(SUMIFS('CMIP5 AL fields'!$O:$O,'CMIP5 AL fields'!$D:$D,AM$1,'CMIP5 AL fields'!$A:$A,AM$2)*$P166)/1000</f>
        <v>0</v>
      </c>
      <c r="AN166" s="248">
        <f>((SUMIFS('CMIP5 AL fields'!$O:$O,'CMIP5 AL fields'!$D:$D,AN$1&amp;"2d",'CMIP5 AL fields'!$A:$A,AN$2)*$R166)/1000)+((SUMIFS('CMIP5 AL fields'!$O:$O,'CMIP5 AL fields'!$D:$D,AN$1&amp;"3d",'CMIP5 AL fields'!$A:$A,AN$2)*$S166)/1000)</f>
        <v>29.132587007999987</v>
      </c>
      <c r="AO166" s="248">
        <f>((SUMIFS('CMIP5 AL fields'!$N:$N,'CMIP5 AL fields'!$D:$D,AO$1&amp;"2d",'CMIP5 AL fields'!$A:$A,AO$2)*$R166)/1000)+((SUMIFS('CMIP5 AL fields'!$N:$N,'CMIP5 AL fields'!$D:$D,AO$1&amp;"3d",'CMIP5 AL fields'!$A:$A,AO$2)*$S166)/1000)</f>
        <v>12.442927104000001</v>
      </c>
      <c r="AP166" s="248">
        <f>((SUMIFS('CMIP5 AL fields'!$N:$N,'CMIP5 AL fields'!$D:$D,AP$1&amp;"2d",'CMIP5 AL fields'!$A:$A,AP$2)*$R166)/1000)+((SUMIFS('CMIP5 AL fields'!$N:$N,'CMIP5 AL fields'!$D:$D,AP$1&amp;"3d",'CMIP5 AL fields'!$A:$A,AP$2)*$S166)/1000)</f>
        <v>45.142769663999985</v>
      </c>
      <c r="AQ166" s="248">
        <f>((SUMIFS('CMIP5 AL fields'!$O:$O,'CMIP5 AL fields'!$D:$D,AQ$1&amp;"_ALLt",'CMIP5 AL fields'!$A:$A,AQ$2)*$T166)/1000)+((SUMIFS('CMIP5 AL fields'!$O:$O,'CMIP5 AL fields'!$D:$D,AQ$1&amp;"_subt",'CMIP5 AL fields'!$A:$A,AQ$2)*$U166)/1000)</f>
        <v>88.159518720000008</v>
      </c>
      <c r="AR166" s="248">
        <f>((SUMIFS('CMIP5 AL fields'!$O:$O,'CMIP5 AL fields'!$D:$D,AR$1&amp;"2d",'CMIP5 AL fields'!$A:$A,AR$2)*$AA166)/1000)+((SUMIFS('CMIP5 AL fields'!$O:$O,'CMIP5 AL fields'!$D:$D,AR$1&amp;"3d",'CMIP5 AL fields'!$A:$A,AR$2)*$AB166)/1000)</f>
        <v>0</v>
      </c>
      <c r="AS166" s="248">
        <f>(SUMIFS('CMIP5 AL fields'!$O:$O,'CMIP5 AL fields'!$D:$D,AS$1,'CMIP5 AL fields'!$A:$A,AS$2)*$V166)/1000</f>
        <v>0</v>
      </c>
      <c r="AT166" s="248">
        <f>(SUMIFS('CMIP5 AL fields'!$O:$O,'CMIP5 AL fields'!$D:$D,AT$1,'CMIP5 AL fields'!$A:$A,AT$2)*$W166)/1000</f>
        <v>0</v>
      </c>
      <c r="AU166" s="248">
        <f>(SUMIFS('CMIP5 AL fields'!$O:$O,'CMIP5 AL fields'!$D:$D,AU$1,'CMIP5 AL fields'!$A:$A,AU$2)*$X166)/1000</f>
        <v>0</v>
      </c>
      <c r="AV166" s="248">
        <f>(SUMIFS('CMIP5 AL fields'!$O:$O,'CMIP5 AL fields'!$D:$D,AV$1,'CMIP5 AL fields'!$A:$A,AV$2)*AC166)/1000</f>
        <v>0</v>
      </c>
      <c r="AW166" s="248">
        <f>(SUMIFS('CMIP5 AL fields'!$O:$O,'CMIP5 AL fields'!$D:$D,AW$1,'CMIP5 AL fields'!$A:$A,AW$2)*AD166)/1000</f>
        <v>0</v>
      </c>
      <c r="AX166" s="248">
        <f>(SUMIFS('CMIP5 AL fields'!$O:$O,'CMIP5 AL fields'!$D:$D,AX$1,'CMIP5 AL fields'!$A:$A,AX$2)*AD166)/1000</f>
        <v>0</v>
      </c>
      <c r="AY166" s="248">
        <v>0</v>
      </c>
      <c r="AZ166" s="248">
        <f>(SUMIFS('CMIP5 OI fields'!$M:$M,'CMIP5 OI fields'!$D:$D,AZ$1,'CMIP5 OI fields'!$A:$A,AZ$2)*$P166)/1000</f>
        <v>508.82941324800004</v>
      </c>
      <c r="BA166" s="248">
        <f>(SUMIFS('CMIP5 OI fields'!$M:$M,'CMIP5 OI fields'!$D:$D,BA$1,'CMIP5 OI fields'!$A:$A,BA$2)*$P166)/1000</f>
        <v>355.18290912000003</v>
      </c>
      <c r="BB166" s="248">
        <f>(SUMIFS('CMIP5 OI fields'!$M:$M,'CMIP5 OI fields'!$D:$D,BB$1,'CMIP5 OI fields'!$A:$A,BB$2)*$P166)/1000</f>
        <v>201.01865471999994</v>
      </c>
      <c r="BC166" s="248">
        <f>(SUMIFS('CMIP5 OI fields'!$M:$M,'CMIP5 OI fields'!$D:$D,BC$1,'CMIP5 OI fields'!$A:$A,BC$2)*$P166)/1000</f>
        <v>20.242759679999999</v>
      </c>
      <c r="BD166" s="248">
        <f>(SUMIFS('CMIP5 OI fields'!$M:$M,'CMIP5 OI fields'!$D:$D,BD$1,'CMIP5 OI fields'!$A:$A,BD$2)*$P166)/1000</f>
        <v>16.56225792</v>
      </c>
      <c r="BE166" s="248">
        <f>(SUMIFS('CMIP5 OI fields'!$M:$M,'CMIP5 OI fields'!$D:$D,BE$1,'CMIP5 OI fields'!$A:$A,BE$2)*$P166)/1000</f>
        <v>1.8402508800000001</v>
      </c>
      <c r="BF166" s="248">
        <f>(SUMIFS('CMIP5 OI fields'!$M:$M,'CMIP5 OI fields'!$D:$D,BF$1,'CMIP5 OI fields'!$A:$A,BF$2)*$P166)/1000</f>
        <v>41.405644799999997</v>
      </c>
      <c r="BG166" s="248">
        <f>(SUMIFS('CMIP5 OI fields'!$M:$M,'CMIP5 OI fields'!$D:$D,BG$1,'CMIP5 OI fields'!$A:$A,BG$2)*$P166)/1000</f>
        <v>32.204390399999994</v>
      </c>
      <c r="BH166" s="248">
        <f>(SUMIFS('CMIP5 OI fields'!$M:$M,'CMIP5 OI fields'!$D:$D,BH$1,'CMIP5 OI fields'!$A:$A,BH$2)*$P166)/1000</f>
        <v>188.62571520000003</v>
      </c>
      <c r="BI166" s="248">
        <f>(SUMIFS('CMIP5 OI fields'!$M:$M,'CMIP5 OI fields'!$D:$D,BI$1,'CMIP5 OI fields'!$A:$A,BI$2)*$Q166)/1000</f>
        <v>0.64880640000000012</v>
      </c>
      <c r="BJ166" s="246">
        <f t="shared" si="21"/>
        <v>861.25958265600025</v>
      </c>
      <c r="BK166" s="246">
        <f t="shared" si="21"/>
        <v>428.81417798400003</v>
      </c>
      <c r="BL166" s="246">
        <f t="shared" si="21"/>
        <v>440.17459199999996</v>
      </c>
      <c r="BM166" s="246">
        <f t="shared" si="15"/>
        <v>1290.0737606400003</v>
      </c>
      <c r="BN166" s="246">
        <f t="shared" si="16"/>
        <v>1730.2483526400001</v>
      </c>
    </row>
    <row r="167" spans="1:66">
      <c r="A167" s="244" t="str">
        <f>'Experiment list - Runs'!A166</f>
        <v>LT</v>
      </c>
      <c r="B167" s="244" t="str">
        <f>'Experiment list - Runs'!B166</f>
        <v>core</v>
      </c>
      <c r="C167" s="244" t="str">
        <f>'Experiment list - Runs'!C166</f>
        <v>3.2-X</v>
      </c>
      <c r="D167" s="244">
        <f>'Experiment list - Runs'!D166</f>
        <v>1</v>
      </c>
      <c r="E167" s="245" t="str">
        <f>'Experiment list - Runs'!E166</f>
        <v>Historical (concentrations, noCN)</v>
      </c>
      <c r="F167" s="245" t="str">
        <f>'Experiment list - Runs'!F166</f>
        <v>historical</v>
      </c>
      <c r="G167" s="244" t="str">
        <f>'Experiment list - Runs'!H166</f>
        <v>CCWG/Meehl</v>
      </c>
      <c r="H167" s="244" t="str">
        <f>'Experiment list - Runs'!I166</f>
        <v>1x1noCN</v>
      </c>
      <c r="I167" s="244" t="str">
        <f>'Experiment list - Runs'!J166</f>
        <v>NCAR</v>
      </c>
      <c r="J167" s="244">
        <f>'Experiment list - Runs'!K166</f>
        <v>1850</v>
      </c>
      <c r="K167" s="244">
        <f>'Experiment list - Runs'!L166</f>
        <v>2005</v>
      </c>
      <c r="L167" s="244" t="str">
        <f>'Experiment list - Runs'!M166</f>
        <v>1</v>
      </c>
      <c r="M167" s="244">
        <f>'Experiment list - Runs'!N166</f>
        <v>1</v>
      </c>
      <c r="N167" s="246">
        <f>'Experiment list - Runs'!O166</f>
        <v>156</v>
      </c>
      <c r="O167" s="247">
        <f>'Experiment list - Runs'!P166</f>
        <v>165</v>
      </c>
      <c r="P167" s="248">
        <f t="shared" si="17"/>
        <v>156</v>
      </c>
      <c r="Q167" s="248">
        <v>1</v>
      </c>
      <c r="R167" s="248">
        <f t="shared" si="20"/>
        <v>156</v>
      </c>
      <c r="S167" s="248">
        <v>11</v>
      </c>
      <c r="T167" s="248">
        <f t="shared" si="18"/>
        <v>156</v>
      </c>
      <c r="U167" s="248">
        <v>56</v>
      </c>
      <c r="V167" s="248">
        <v>56</v>
      </c>
      <c r="W167" s="248">
        <v>56</v>
      </c>
      <c r="X167" s="248">
        <v>46</v>
      </c>
      <c r="Y167" s="248">
        <v>0</v>
      </c>
      <c r="Z167" s="248">
        <v>0</v>
      </c>
      <c r="AA167" s="248">
        <v>0</v>
      </c>
      <c r="AB167" s="248">
        <v>0</v>
      </c>
      <c r="AC167" s="248">
        <v>0</v>
      </c>
      <c r="AD167" s="248">
        <v>0</v>
      </c>
      <c r="AE167" s="248">
        <f>(SUMIFS('CMIP5 AL fields'!$O:$O,'CMIP5 AL fields'!$D:$D,AE$1,'CMIP5 AL fields'!$A:$A,AE$2)*$P167)/1000</f>
        <v>155.27117548800027</v>
      </c>
      <c r="AF167" s="248">
        <f>(SUMIFS('CMIP5 AL fields'!$O:$O,'CMIP5 AL fields'!$D:$D,AF$1,'CMIP5 AL fields'!$A:$A,AF$2)*$P167)/1000</f>
        <v>0.41405644800000002</v>
      </c>
      <c r="AG167" s="248">
        <f>(SUMIFS('CMIP5 AL fields'!$O:$O,'CMIP5 AL fields'!$D:$D,AG$1,'CMIP5 AL fields'!$A:$A,AG$2)*$P167)/1000</f>
        <v>14.07791923199999</v>
      </c>
      <c r="AH167" s="248">
        <f>(SUMIFS('CMIP5 AL fields'!$O:$O,'CMIP5 AL fields'!$D:$D,AH$1,'CMIP5 AL fields'!$A:$A,AH$2)*$P167)/1000</f>
        <v>10.351411199999996</v>
      </c>
      <c r="AI167" s="248">
        <f>(SUMIFS('CMIP5 AL fields'!$O:$O,'CMIP5 AL fields'!$D:$D,AI$1,'CMIP5 AL fields'!$A:$A,AI$2)*$P167)/1000</f>
        <v>4.1405644800000001</v>
      </c>
      <c r="AJ167" s="248">
        <f>(SUMIFS('CMIP5 AL fields'!$O:$O,'CMIP5 AL fields'!$D:$D,AJ$1,'CMIP5 AL fields'!$A:$A,AJ$2)*$P167)/1000</f>
        <v>1.6562257920000001</v>
      </c>
      <c r="AK167" s="248">
        <f>(SUMIFS('CMIP5 AL fields'!$O:$O,'CMIP5 AL fields'!$D:$D,AK$1,'CMIP5 AL fields'!$A:$A,AK$2)*$P167)/1000</f>
        <v>2.898395136</v>
      </c>
      <c r="AL167" s="248">
        <f>(SUMIFS('CMIP5 AL fields'!$O:$O,'CMIP5 AL fields'!$D:$D,AL$1,'CMIP5 AL fields'!$A:$A,AL$2)*$P167)/1000</f>
        <v>0</v>
      </c>
      <c r="AM167" s="248">
        <f>(SUMIFS('CMIP5 AL fields'!$O:$O,'CMIP5 AL fields'!$D:$D,AM$1,'CMIP5 AL fields'!$A:$A,AM$2)*$P167)/1000</f>
        <v>0</v>
      </c>
      <c r="AN167" s="248">
        <f>((SUMIFS('CMIP5 AL fields'!$O:$O,'CMIP5 AL fields'!$D:$D,AN$1&amp;"2d",'CMIP5 AL fields'!$A:$A,AN$2)*$R167)/1000)+((SUMIFS('CMIP5 AL fields'!$O:$O,'CMIP5 AL fields'!$D:$D,AN$1&amp;"3d",'CMIP5 AL fields'!$A:$A,AN$2)*$S167)/1000)</f>
        <v>29.132587007999987</v>
      </c>
      <c r="AO167" s="248">
        <f>((SUMIFS('CMIP5 AL fields'!$N:$N,'CMIP5 AL fields'!$D:$D,AO$1&amp;"2d",'CMIP5 AL fields'!$A:$A,AO$2)*$R167)/1000)+((SUMIFS('CMIP5 AL fields'!$N:$N,'CMIP5 AL fields'!$D:$D,AO$1&amp;"3d",'CMIP5 AL fields'!$A:$A,AO$2)*$S167)/1000)</f>
        <v>12.442927104000001</v>
      </c>
      <c r="AP167" s="248">
        <f>((SUMIFS('CMIP5 AL fields'!$N:$N,'CMIP5 AL fields'!$D:$D,AP$1&amp;"2d",'CMIP5 AL fields'!$A:$A,AP$2)*$R167)/1000)+((SUMIFS('CMIP5 AL fields'!$N:$N,'CMIP5 AL fields'!$D:$D,AP$1&amp;"3d",'CMIP5 AL fields'!$A:$A,AP$2)*$S167)/1000)</f>
        <v>45.142769663999985</v>
      </c>
      <c r="AQ167" s="248">
        <f>((SUMIFS('CMIP5 AL fields'!$O:$O,'CMIP5 AL fields'!$D:$D,AQ$1&amp;"_ALLt",'CMIP5 AL fields'!$A:$A,AQ$2)*$T167)/1000)+((SUMIFS('CMIP5 AL fields'!$O:$O,'CMIP5 AL fields'!$D:$D,AQ$1&amp;"_subt",'CMIP5 AL fields'!$A:$A,AQ$2)*$U167)/1000)</f>
        <v>345.85657343999992</v>
      </c>
      <c r="AR167" s="248">
        <f>((SUMIFS('CMIP5 AL fields'!$O:$O,'CMIP5 AL fields'!$D:$D,AR$1&amp;"2d",'CMIP5 AL fields'!$A:$A,AR$2)*$AA167)/1000)+((SUMIFS('CMIP5 AL fields'!$O:$O,'CMIP5 AL fields'!$D:$D,AR$1&amp;"3d",'CMIP5 AL fields'!$A:$A,AR$2)*$AB167)/1000)</f>
        <v>0</v>
      </c>
      <c r="AS167" s="248">
        <f>(SUMIFS('CMIP5 AL fields'!$O:$O,'CMIP5 AL fields'!$D:$D,AS$1,'CMIP5 AL fields'!$A:$A,AS$2)*$V167)/1000</f>
        <v>2332.8364953599994</v>
      </c>
      <c r="AT167" s="248">
        <f>(SUMIFS('CMIP5 AL fields'!$O:$O,'CMIP5 AL fields'!$D:$D,AT$1,'CMIP5 AL fields'!$A:$A,AT$2)*$W167)/1000</f>
        <v>180.8400384</v>
      </c>
      <c r="AU167" s="248">
        <f>(SUMIFS('CMIP5 AL fields'!$O:$O,'CMIP5 AL fields'!$D:$D,AU$1,'CMIP5 AL fields'!$A:$A,AU$2)*$X167)/1000</f>
        <v>653.60756736000008</v>
      </c>
      <c r="AV167" s="248">
        <f>(SUMIFS('CMIP5 AL fields'!$O:$O,'CMIP5 AL fields'!$D:$D,AV$1,'CMIP5 AL fields'!$A:$A,AV$2)*AC167)/1000</f>
        <v>0</v>
      </c>
      <c r="AW167" s="248">
        <f>(SUMIFS('CMIP5 AL fields'!$O:$O,'CMIP5 AL fields'!$D:$D,AW$1,'CMIP5 AL fields'!$A:$A,AW$2)*AD167)/1000</f>
        <v>0</v>
      </c>
      <c r="AX167" s="248">
        <f>(SUMIFS('CMIP5 AL fields'!$O:$O,'CMIP5 AL fields'!$D:$D,AX$1,'CMIP5 AL fields'!$A:$A,AX$2)*AD167)/1000</f>
        <v>0</v>
      </c>
      <c r="AY167" s="248">
        <v>0</v>
      </c>
      <c r="AZ167" s="248">
        <f>(SUMIFS('CMIP5 OI fields'!$M:$M,'CMIP5 OI fields'!$D:$D,AZ$1,'CMIP5 OI fields'!$A:$A,AZ$2)*$P167)/1000</f>
        <v>508.82941324800004</v>
      </c>
      <c r="BA167" s="248">
        <f>(SUMIFS('CMIP5 OI fields'!$M:$M,'CMIP5 OI fields'!$D:$D,BA$1,'CMIP5 OI fields'!$A:$A,BA$2)*$P167)/1000</f>
        <v>355.18290912000003</v>
      </c>
      <c r="BB167" s="248">
        <f>(SUMIFS('CMIP5 OI fields'!$M:$M,'CMIP5 OI fields'!$D:$D,BB$1,'CMIP5 OI fields'!$A:$A,BB$2)*$P167)/1000</f>
        <v>201.01865471999994</v>
      </c>
      <c r="BC167" s="248">
        <f>(SUMIFS('CMIP5 OI fields'!$M:$M,'CMIP5 OI fields'!$D:$D,BC$1,'CMIP5 OI fields'!$A:$A,BC$2)*$P167)/1000</f>
        <v>20.242759679999999</v>
      </c>
      <c r="BD167" s="248">
        <f>(SUMIFS('CMIP5 OI fields'!$M:$M,'CMIP5 OI fields'!$D:$D,BD$1,'CMIP5 OI fields'!$A:$A,BD$2)*$P167)/1000</f>
        <v>16.56225792</v>
      </c>
      <c r="BE167" s="248">
        <f>(SUMIFS('CMIP5 OI fields'!$M:$M,'CMIP5 OI fields'!$D:$D,BE$1,'CMIP5 OI fields'!$A:$A,BE$2)*$P167)/1000</f>
        <v>1.8402508800000001</v>
      </c>
      <c r="BF167" s="248">
        <f>(SUMIFS('CMIP5 OI fields'!$M:$M,'CMIP5 OI fields'!$D:$D,BF$1,'CMIP5 OI fields'!$A:$A,BF$2)*$P167)/1000</f>
        <v>41.405644799999997</v>
      </c>
      <c r="BG167" s="248">
        <f>(SUMIFS('CMIP5 OI fields'!$M:$M,'CMIP5 OI fields'!$D:$D,BG$1,'CMIP5 OI fields'!$A:$A,BG$2)*$P167)/1000</f>
        <v>32.204390399999994</v>
      </c>
      <c r="BH167" s="248">
        <f>(SUMIFS('CMIP5 OI fields'!$M:$M,'CMIP5 OI fields'!$D:$D,BH$1,'CMIP5 OI fields'!$A:$A,BH$2)*$P167)/1000</f>
        <v>188.62571520000003</v>
      </c>
      <c r="BI167" s="248">
        <f>(SUMIFS('CMIP5 OI fields'!$M:$M,'CMIP5 OI fields'!$D:$D,BI$1,'CMIP5 OI fields'!$A:$A,BI$2)*$Q167)/1000</f>
        <v>0.64880640000000012</v>
      </c>
      <c r="BJ167" s="246">
        <f t="shared" si="21"/>
        <v>4286.2407384960006</v>
      </c>
      <c r="BK167" s="246">
        <f t="shared" si="21"/>
        <v>428.81417798400003</v>
      </c>
      <c r="BL167" s="246">
        <f t="shared" si="21"/>
        <v>440.17459199999996</v>
      </c>
      <c r="BM167" s="246">
        <f t="shared" si="15"/>
        <v>4715.0549164800004</v>
      </c>
      <c r="BN167" s="246">
        <f t="shared" si="16"/>
        <v>5155.2295084800007</v>
      </c>
    </row>
    <row r="168" spans="1:66">
      <c r="A168" s="244" t="str">
        <f>'Experiment list - Runs'!A167</f>
        <v>LT</v>
      </c>
      <c r="B168" s="244" t="str">
        <f>'Experiment list - Runs'!B167</f>
        <v>core</v>
      </c>
      <c r="C168" s="244" t="str">
        <f>'Experiment list - Runs'!C167</f>
        <v>3.2-XE</v>
      </c>
      <c r="D168" s="244">
        <f>'Experiment list - Runs'!D167</f>
        <v>1</v>
      </c>
      <c r="E168" s="245" t="str">
        <f>'Experiment list - Runs'!E167</f>
        <v>Historical (concentrations, noCN)</v>
      </c>
      <c r="F168" s="245" t="str">
        <f>'Experiment list - Runs'!F167</f>
        <v>historical</v>
      </c>
      <c r="G168" s="244" t="str">
        <f>'Experiment list - Runs'!H167</f>
        <v>CCWG/Meehl</v>
      </c>
      <c r="H168" s="244" t="str">
        <f>'Experiment list - Runs'!I167</f>
        <v>1x1noCN</v>
      </c>
      <c r="I168" s="244" t="str">
        <f>'Experiment list - Runs'!J167</f>
        <v>NCAR</v>
      </c>
      <c r="J168" s="244">
        <f>'Experiment list - Runs'!K167</f>
        <v>1850</v>
      </c>
      <c r="K168" s="244">
        <f>'Experiment list - Runs'!L167</f>
        <v>2005</v>
      </c>
      <c r="L168" s="244" t="str">
        <f>'Experiment list - Runs'!M167</f>
        <v>1</v>
      </c>
      <c r="M168" s="244">
        <f>'Experiment list - Runs'!N167</f>
        <v>1</v>
      </c>
      <c r="N168" s="246">
        <f>'Experiment list - Runs'!O167</f>
        <v>156</v>
      </c>
      <c r="O168" s="247">
        <f>'Experiment list - Runs'!P167</f>
        <v>166</v>
      </c>
      <c r="P168" s="248">
        <f t="shared" si="17"/>
        <v>156</v>
      </c>
      <c r="Q168" s="248">
        <v>1</v>
      </c>
      <c r="R168" s="248">
        <f t="shared" si="20"/>
        <v>156</v>
      </c>
      <c r="S168" s="248">
        <v>11</v>
      </c>
      <c r="T168" s="248">
        <f t="shared" si="18"/>
        <v>156</v>
      </c>
      <c r="U168" s="248">
        <v>0</v>
      </c>
      <c r="V168" s="248">
        <v>0</v>
      </c>
      <c r="W168" s="248">
        <v>0</v>
      </c>
      <c r="X168" s="248">
        <v>0</v>
      </c>
      <c r="Y168" s="248">
        <v>0</v>
      </c>
      <c r="Z168" s="248">
        <v>0</v>
      </c>
      <c r="AA168" s="248">
        <v>0</v>
      </c>
      <c r="AB168" s="248">
        <v>0</v>
      </c>
      <c r="AC168" s="248">
        <v>0</v>
      </c>
      <c r="AD168" s="248">
        <v>0</v>
      </c>
      <c r="AE168" s="248">
        <f>(SUMIFS('CMIP5 AL fields'!$O:$O,'CMIP5 AL fields'!$D:$D,AE$1,'CMIP5 AL fields'!$A:$A,AE$2)*$P168)/1000</f>
        <v>155.27117548800027</v>
      </c>
      <c r="AF168" s="248">
        <f>(SUMIFS('CMIP5 AL fields'!$O:$O,'CMIP5 AL fields'!$D:$D,AF$1,'CMIP5 AL fields'!$A:$A,AF$2)*$P168)/1000</f>
        <v>0.41405644800000002</v>
      </c>
      <c r="AG168" s="248">
        <f>(SUMIFS('CMIP5 AL fields'!$O:$O,'CMIP5 AL fields'!$D:$D,AG$1,'CMIP5 AL fields'!$A:$A,AG$2)*$P168)/1000</f>
        <v>14.07791923199999</v>
      </c>
      <c r="AH168" s="248">
        <f>(SUMIFS('CMIP5 AL fields'!$O:$O,'CMIP5 AL fields'!$D:$D,AH$1,'CMIP5 AL fields'!$A:$A,AH$2)*$P168)/1000</f>
        <v>10.351411199999996</v>
      </c>
      <c r="AI168" s="248">
        <f>(SUMIFS('CMIP5 AL fields'!$O:$O,'CMIP5 AL fields'!$D:$D,AI$1,'CMIP5 AL fields'!$A:$A,AI$2)*$P168)/1000</f>
        <v>4.1405644800000001</v>
      </c>
      <c r="AJ168" s="248">
        <f>(SUMIFS('CMIP5 AL fields'!$O:$O,'CMIP5 AL fields'!$D:$D,AJ$1,'CMIP5 AL fields'!$A:$A,AJ$2)*$P168)/1000</f>
        <v>1.6562257920000001</v>
      </c>
      <c r="AK168" s="248">
        <f>(SUMIFS('CMIP5 AL fields'!$O:$O,'CMIP5 AL fields'!$D:$D,AK$1,'CMIP5 AL fields'!$A:$A,AK$2)*$P168)/1000</f>
        <v>2.898395136</v>
      </c>
      <c r="AL168" s="248">
        <f>(SUMIFS('CMIP5 AL fields'!$O:$O,'CMIP5 AL fields'!$D:$D,AL$1,'CMIP5 AL fields'!$A:$A,AL$2)*$P168)/1000</f>
        <v>0</v>
      </c>
      <c r="AM168" s="248">
        <f>(SUMIFS('CMIP5 AL fields'!$O:$O,'CMIP5 AL fields'!$D:$D,AM$1,'CMIP5 AL fields'!$A:$A,AM$2)*$P168)/1000</f>
        <v>0</v>
      </c>
      <c r="AN168" s="248">
        <f>((SUMIFS('CMIP5 AL fields'!$O:$O,'CMIP5 AL fields'!$D:$D,AN$1&amp;"2d",'CMIP5 AL fields'!$A:$A,AN$2)*$R168)/1000)+((SUMIFS('CMIP5 AL fields'!$O:$O,'CMIP5 AL fields'!$D:$D,AN$1&amp;"3d",'CMIP5 AL fields'!$A:$A,AN$2)*$S168)/1000)</f>
        <v>29.132587007999987</v>
      </c>
      <c r="AO168" s="248">
        <f>((SUMIFS('CMIP5 AL fields'!$N:$N,'CMIP5 AL fields'!$D:$D,AO$1&amp;"2d",'CMIP5 AL fields'!$A:$A,AO$2)*$R168)/1000)+((SUMIFS('CMIP5 AL fields'!$N:$N,'CMIP5 AL fields'!$D:$D,AO$1&amp;"3d",'CMIP5 AL fields'!$A:$A,AO$2)*$S168)/1000)</f>
        <v>12.442927104000001</v>
      </c>
      <c r="AP168" s="248">
        <f>((SUMIFS('CMIP5 AL fields'!$N:$N,'CMIP5 AL fields'!$D:$D,AP$1&amp;"2d",'CMIP5 AL fields'!$A:$A,AP$2)*$R168)/1000)+((SUMIFS('CMIP5 AL fields'!$N:$N,'CMIP5 AL fields'!$D:$D,AP$1&amp;"3d",'CMIP5 AL fields'!$A:$A,AP$2)*$S168)/1000)</f>
        <v>45.142769663999985</v>
      </c>
      <c r="AQ168" s="248">
        <f>((SUMIFS('CMIP5 AL fields'!$O:$O,'CMIP5 AL fields'!$D:$D,AQ$1&amp;"_ALLt",'CMIP5 AL fields'!$A:$A,AQ$2)*$T168)/1000)+((SUMIFS('CMIP5 AL fields'!$O:$O,'CMIP5 AL fields'!$D:$D,AQ$1&amp;"_subt",'CMIP5 AL fields'!$A:$A,AQ$2)*$U168)/1000)</f>
        <v>88.159518720000008</v>
      </c>
      <c r="AR168" s="248">
        <f>((SUMIFS('CMIP5 AL fields'!$O:$O,'CMIP5 AL fields'!$D:$D,AR$1&amp;"2d",'CMIP5 AL fields'!$A:$A,AR$2)*$AA168)/1000)+((SUMIFS('CMIP5 AL fields'!$O:$O,'CMIP5 AL fields'!$D:$D,AR$1&amp;"3d",'CMIP5 AL fields'!$A:$A,AR$2)*$AB168)/1000)</f>
        <v>0</v>
      </c>
      <c r="AS168" s="248">
        <f>(SUMIFS('CMIP5 AL fields'!$O:$O,'CMIP5 AL fields'!$D:$D,AS$1,'CMIP5 AL fields'!$A:$A,AS$2)*$V168)/1000</f>
        <v>0</v>
      </c>
      <c r="AT168" s="248">
        <f>(SUMIFS('CMIP5 AL fields'!$O:$O,'CMIP5 AL fields'!$D:$D,AT$1,'CMIP5 AL fields'!$A:$A,AT$2)*$W168)/1000</f>
        <v>0</v>
      </c>
      <c r="AU168" s="248">
        <f>(SUMIFS('CMIP5 AL fields'!$O:$O,'CMIP5 AL fields'!$D:$D,AU$1,'CMIP5 AL fields'!$A:$A,AU$2)*$X168)/1000</f>
        <v>0</v>
      </c>
      <c r="AV168" s="248">
        <f>(SUMIFS('CMIP5 AL fields'!$O:$O,'CMIP5 AL fields'!$D:$D,AV$1,'CMIP5 AL fields'!$A:$A,AV$2)*AC168)/1000</f>
        <v>0</v>
      </c>
      <c r="AW168" s="248">
        <f>(SUMIFS('CMIP5 AL fields'!$O:$O,'CMIP5 AL fields'!$D:$D,AW$1,'CMIP5 AL fields'!$A:$A,AW$2)*AD168)/1000</f>
        <v>0</v>
      </c>
      <c r="AX168" s="248">
        <f>(SUMIFS('CMIP5 AL fields'!$O:$O,'CMIP5 AL fields'!$D:$D,AX$1,'CMIP5 AL fields'!$A:$A,AX$2)*AD168)/1000</f>
        <v>0</v>
      </c>
      <c r="AY168" s="248">
        <v>0</v>
      </c>
      <c r="AZ168" s="248">
        <f>(SUMIFS('CMIP5 OI fields'!$M:$M,'CMIP5 OI fields'!$D:$D,AZ$1,'CMIP5 OI fields'!$A:$A,AZ$2)*$P168)/1000</f>
        <v>508.82941324800004</v>
      </c>
      <c r="BA168" s="248">
        <f>(SUMIFS('CMIP5 OI fields'!$M:$M,'CMIP5 OI fields'!$D:$D,BA$1,'CMIP5 OI fields'!$A:$A,BA$2)*$P168)/1000</f>
        <v>355.18290912000003</v>
      </c>
      <c r="BB168" s="248">
        <f>(SUMIFS('CMIP5 OI fields'!$M:$M,'CMIP5 OI fields'!$D:$D,BB$1,'CMIP5 OI fields'!$A:$A,BB$2)*$P168)/1000</f>
        <v>201.01865471999994</v>
      </c>
      <c r="BC168" s="248">
        <f>(SUMIFS('CMIP5 OI fields'!$M:$M,'CMIP5 OI fields'!$D:$D,BC$1,'CMIP5 OI fields'!$A:$A,BC$2)*$P168)/1000</f>
        <v>20.242759679999999</v>
      </c>
      <c r="BD168" s="248">
        <f>(SUMIFS('CMIP5 OI fields'!$M:$M,'CMIP5 OI fields'!$D:$D,BD$1,'CMIP5 OI fields'!$A:$A,BD$2)*$P168)/1000</f>
        <v>16.56225792</v>
      </c>
      <c r="BE168" s="248">
        <f>(SUMIFS('CMIP5 OI fields'!$M:$M,'CMIP5 OI fields'!$D:$D,BE$1,'CMIP5 OI fields'!$A:$A,BE$2)*$P168)/1000</f>
        <v>1.8402508800000001</v>
      </c>
      <c r="BF168" s="248">
        <f>(SUMIFS('CMIP5 OI fields'!$M:$M,'CMIP5 OI fields'!$D:$D,BF$1,'CMIP5 OI fields'!$A:$A,BF$2)*$P168)/1000</f>
        <v>41.405644799999997</v>
      </c>
      <c r="BG168" s="248">
        <f>(SUMIFS('CMIP5 OI fields'!$M:$M,'CMIP5 OI fields'!$D:$D,BG$1,'CMIP5 OI fields'!$A:$A,BG$2)*$P168)/1000</f>
        <v>32.204390399999994</v>
      </c>
      <c r="BH168" s="248">
        <f>(SUMIFS('CMIP5 OI fields'!$M:$M,'CMIP5 OI fields'!$D:$D,BH$1,'CMIP5 OI fields'!$A:$A,BH$2)*$P168)/1000</f>
        <v>188.62571520000003</v>
      </c>
      <c r="BI168" s="248">
        <f>(SUMIFS('CMIP5 OI fields'!$M:$M,'CMIP5 OI fields'!$D:$D,BI$1,'CMIP5 OI fields'!$A:$A,BI$2)*$Q168)/1000</f>
        <v>0.64880640000000012</v>
      </c>
      <c r="BJ168" s="246">
        <f t="shared" si="21"/>
        <v>861.25958265600025</v>
      </c>
      <c r="BK168" s="246">
        <f t="shared" si="21"/>
        <v>428.81417798400003</v>
      </c>
      <c r="BL168" s="246">
        <f t="shared" si="21"/>
        <v>440.17459199999996</v>
      </c>
      <c r="BM168" s="246">
        <f t="shared" si="15"/>
        <v>1290.0737606400003</v>
      </c>
      <c r="BN168" s="246">
        <f t="shared" si="16"/>
        <v>1730.2483526400001</v>
      </c>
    </row>
    <row r="169" spans="1:66">
      <c r="A169" s="244" t="str">
        <f>'Experiment list - Runs'!A168</f>
        <v>LT</v>
      </c>
      <c r="B169" s="244" t="str">
        <f>'Experiment list - Runs'!B168</f>
        <v>core</v>
      </c>
      <c r="C169" s="244" t="str">
        <f>'Experiment list - Runs'!C168</f>
        <v>3.2-XE</v>
      </c>
      <c r="D169" s="244">
        <f>'Experiment list - Runs'!D168</f>
        <v>2</v>
      </c>
      <c r="E169" s="245" t="str">
        <f>'Experiment list - Runs'!E168</f>
        <v>Historical (concentrations, noCN)</v>
      </c>
      <c r="F169" s="245" t="str">
        <f>'Experiment list - Runs'!F168</f>
        <v>historical</v>
      </c>
      <c r="G169" s="244" t="str">
        <f>'Experiment list - Runs'!H168</f>
        <v>CCWG/Meehl</v>
      </c>
      <c r="H169" s="244" t="str">
        <f>'Experiment list - Runs'!I168</f>
        <v>1x1noCN</v>
      </c>
      <c r="I169" s="244" t="str">
        <f>'Experiment list - Runs'!J168</f>
        <v>NCAR</v>
      </c>
      <c r="J169" s="244">
        <f>'Experiment list - Runs'!K168</f>
        <v>1850</v>
      </c>
      <c r="K169" s="244">
        <f>'Experiment list - Runs'!L168</f>
        <v>2005</v>
      </c>
      <c r="L169" s="244" t="str">
        <f>'Experiment list - Runs'!M168</f>
        <v>1</v>
      </c>
      <c r="M169" s="244">
        <f>'Experiment list - Runs'!N168</f>
        <v>1</v>
      </c>
      <c r="N169" s="246">
        <f>'Experiment list - Runs'!O168</f>
        <v>156</v>
      </c>
      <c r="O169" s="247">
        <f>'Experiment list - Runs'!P168</f>
        <v>167</v>
      </c>
      <c r="P169" s="248">
        <f t="shared" si="17"/>
        <v>156</v>
      </c>
      <c r="Q169" s="248">
        <v>1</v>
      </c>
      <c r="R169" s="248">
        <f t="shared" si="20"/>
        <v>156</v>
      </c>
      <c r="S169" s="248">
        <v>11</v>
      </c>
      <c r="T169" s="248">
        <f t="shared" si="18"/>
        <v>156</v>
      </c>
      <c r="U169" s="248">
        <v>0</v>
      </c>
      <c r="V169" s="248">
        <v>0</v>
      </c>
      <c r="W169" s="248">
        <v>0</v>
      </c>
      <c r="X169" s="248">
        <v>0</v>
      </c>
      <c r="Y169" s="248">
        <v>0</v>
      </c>
      <c r="Z169" s="248">
        <v>0</v>
      </c>
      <c r="AA169" s="248">
        <v>0</v>
      </c>
      <c r="AB169" s="248">
        <v>0</v>
      </c>
      <c r="AC169" s="248">
        <v>0</v>
      </c>
      <c r="AD169" s="248">
        <v>0</v>
      </c>
      <c r="AE169" s="248">
        <f>(SUMIFS('CMIP5 AL fields'!$O:$O,'CMIP5 AL fields'!$D:$D,AE$1,'CMIP5 AL fields'!$A:$A,AE$2)*$P169)/1000</f>
        <v>155.27117548800027</v>
      </c>
      <c r="AF169" s="248">
        <f>(SUMIFS('CMIP5 AL fields'!$O:$O,'CMIP5 AL fields'!$D:$D,AF$1,'CMIP5 AL fields'!$A:$A,AF$2)*$P169)/1000</f>
        <v>0.41405644800000002</v>
      </c>
      <c r="AG169" s="248">
        <f>(SUMIFS('CMIP5 AL fields'!$O:$O,'CMIP5 AL fields'!$D:$D,AG$1,'CMIP5 AL fields'!$A:$A,AG$2)*$P169)/1000</f>
        <v>14.07791923199999</v>
      </c>
      <c r="AH169" s="248">
        <f>(SUMIFS('CMIP5 AL fields'!$O:$O,'CMIP5 AL fields'!$D:$D,AH$1,'CMIP5 AL fields'!$A:$A,AH$2)*$P169)/1000</f>
        <v>10.351411199999996</v>
      </c>
      <c r="AI169" s="248">
        <f>(SUMIFS('CMIP5 AL fields'!$O:$O,'CMIP5 AL fields'!$D:$D,AI$1,'CMIP5 AL fields'!$A:$A,AI$2)*$P169)/1000</f>
        <v>4.1405644800000001</v>
      </c>
      <c r="AJ169" s="248">
        <f>(SUMIFS('CMIP5 AL fields'!$O:$O,'CMIP5 AL fields'!$D:$D,AJ$1,'CMIP5 AL fields'!$A:$A,AJ$2)*$P169)/1000</f>
        <v>1.6562257920000001</v>
      </c>
      <c r="AK169" s="248">
        <f>(SUMIFS('CMIP5 AL fields'!$O:$O,'CMIP5 AL fields'!$D:$D,AK$1,'CMIP5 AL fields'!$A:$A,AK$2)*$P169)/1000</f>
        <v>2.898395136</v>
      </c>
      <c r="AL169" s="248">
        <f>(SUMIFS('CMIP5 AL fields'!$O:$O,'CMIP5 AL fields'!$D:$D,AL$1,'CMIP5 AL fields'!$A:$A,AL$2)*$P169)/1000</f>
        <v>0</v>
      </c>
      <c r="AM169" s="248">
        <f>(SUMIFS('CMIP5 AL fields'!$O:$O,'CMIP5 AL fields'!$D:$D,AM$1,'CMIP5 AL fields'!$A:$A,AM$2)*$P169)/1000</f>
        <v>0</v>
      </c>
      <c r="AN169" s="248">
        <f>((SUMIFS('CMIP5 AL fields'!$O:$O,'CMIP5 AL fields'!$D:$D,AN$1&amp;"2d",'CMIP5 AL fields'!$A:$A,AN$2)*$R169)/1000)+((SUMIFS('CMIP5 AL fields'!$O:$O,'CMIP5 AL fields'!$D:$D,AN$1&amp;"3d",'CMIP5 AL fields'!$A:$A,AN$2)*$S169)/1000)</f>
        <v>29.132587007999987</v>
      </c>
      <c r="AO169" s="248">
        <f>((SUMIFS('CMIP5 AL fields'!$N:$N,'CMIP5 AL fields'!$D:$D,AO$1&amp;"2d",'CMIP5 AL fields'!$A:$A,AO$2)*$R169)/1000)+((SUMIFS('CMIP5 AL fields'!$N:$N,'CMIP5 AL fields'!$D:$D,AO$1&amp;"3d",'CMIP5 AL fields'!$A:$A,AO$2)*$S169)/1000)</f>
        <v>12.442927104000001</v>
      </c>
      <c r="AP169" s="248">
        <f>((SUMIFS('CMIP5 AL fields'!$N:$N,'CMIP5 AL fields'!$D:$D,AP$1&amp;"2d",'CMIP5 AL fields'!$A:$A,AP$2)*$R169)/1000)+((SUMIFS('CMIP5 AL fields'!$N:$N,'CMIP5 AL fields'!$D:$D,AP$1&amp;"3d",'CMIP5 AL fields'!$A:$A,AP$2)*$S169)/1000)</f>
        <v>45.142769663999985</v>
      </c>
      <c r="AQ169" s="248">
        <f>((SUMIFS('CMIP5 AL fields'!$O:$O,'CMIP5 AL fields'!$D:$D,AQ$1&amp;"_ALLt",'CMIP5 AL fields'!$A:$A,AQ$2)*$T169)/1000)+((SUMIFS('CMIP5 AL fields'!$O:$O,'CMIP5 AL fields'!$D:$D,AQ$1&amp;"_subt",'CMIP5 AL fields'!$A:$A,AQ$2)*$U169)/1000)</f>
        <v>88.159518720000008</v>
      </c>
      <c r="AR169" s="248">
        <f>((SUMIFS('CMIP5 AL fields'!$O:$O,'CMIP5 AL fields'!$D:$D,AR$1&amp;"2d",'CMIP5 AL fields'!$A:$A,AR$2)*$AA169)/1000)+((SUMIFS('CMIP5 AL fields'!$O:$O,'CMIP5 AL fields'!$D:$D,AR$1&amp;"3d",'CMIP5 AL fields'!$A:$A,AR$2)*$AB169)/1000)</f>
        <v>0</v>
      </c>
      <c r="AS169" s="248">
        <f>(SUMIFS('CMIP5 AL fields'!$O:$O,'CMIP5 AL fields'!$D:$D,AS$1,'CMIP5 AL fields'!$A:$A,AS$2)*$V169)/1000</f>
        <v>0</v>
      </c>
      <c r="AT169" s="248">
        <f>(SUMIFS('CMIP5 AL fields'!$O:$O,'CMIP5 AL fields'!$D:$D,AT$1,'CMIP5 AL fields'!$A:$A,AT$2)*$W169)/1000</f>
        <v>0</v>
      </c>
      <c r="AU169" s="248">
        <f>(SUMIFS('CMIP5 AL fields'!$O:$O,'CMIP5 AL fields'!$D:$D,AU$1,'CMIP5 AL fields'!$A:$A,AU$2)*$X169)/1000</f>
        <v>0</v>
      </c>
      <c r="AV169" s="248">
        <f>(SUMIFS('CMIP5 AL fields'!$O:$O,'CMIP5 AL fields'!$D:$D,AV$1,'CMIP5 AL fields'!$A:$A,AV$2)*AC169)/1000</f>
        <v>0</v>
      </c>
      <c r="AW169" s="248">
        <f>(SUMIFS('CMIP5 AL fields'!$O:$O,'CMIP5 AL fields'!$D:$D,AW$1,'CMIP5 AL fields'!$A:$A,AW$2)*AD169)/1000</f>
        <v>0</v>
      </c>
      <c r="AX169" s="248">
        <f>(SUMIFS('CMIP5 AL fields'!$O:$O,'CMIP5 AL fields'!$D:$D,AX$1,'CMIP5 AL fields'!$A:$A,AX$2)*AD169)/1000</f>
        <v>0</v>
      </c>
      <c r="AY169" s="248">
        <v>0</v>
      </c>
      <c r="AZ169" s="248">
        <f>(SUMIFS('CMIP5 OI fields'!$M:$M,'CMIP5 OI fields'!$D:$D,AZ$1,'CMIP5 OI fields'!$A:$A,AZ$2)*$P169)/1000</f>
        <v>508.82941324800004</v>
      </c>
      <c r="BA169" s="248">
        <f>(SUMIFS('CMIP5 OI fields'!$M:$M,'CMIP5 OI fields'!$D:$D,BA$1,'CMIP5 OI fields'!$A:$A,BA$2)*$P169)/1000</f>
        <v>355.18290912000003</v>
      </c>
      <c r="BB169" s="248">
        <f>(SUMIFS('CMIP5 OI fields'!$M:$M,'CMIP5 OI fields'!$D:$D,BB$1,'CMIP5 OI fields'!$A:$A,BB$2)*$P169)/1000</f>
        <v>201.01865471999994</v>
      </c>
      <c r="BC169" s="248">
        <f>(SUMIFS('CMIP5 OI fields'!$M:$M,'CMIP5 OI fields'!$D:$D,BC$1,'CMIP5 OI fields'!$A:$A,BC$2)*$P169)/1000</f>
        <v>20.242759679999999</v>
      </c>
      <c r="BD169" s="248">
        <f>(SUMIFS('CMIP5 OI fields'!$M:$M,'CMIP5 OI fields'!$D:$D,BD$1,'CMIP5 OI fields'!$A:$A,BD$2)*$P169)/1000</f>
        <v>16.56225792</v>
      </c>
      <c r="BE169" s="248">
        <f>(SUMIFS('CMIP5 OI fields'!$M:$M,'CMIP5 OI fields'!$D:$D,BE$1,'CMIP5 OI fields'!$A:$A,BE$2)*$P169)/1000</f>
        <v>1.8402508800000001</v>
      </c>
      <c r="BF169" s="248">
        <f>(SUMIFS('CMIP5 OI fields'!$M:$M,'CMIP5 OI fields'!$D:$D,BF$1,'CMIP5 OI fields'!$A:$A,BF$2)*$P169)/1000</f>
        <v>41.405644799999997</v>
      </c>
      <c r="BG169" s="248">
        <f>(SUMIFS('CMIP5 OI fields'!$M:$M,'CMIP5 OI fields'!$D:$D,BG$1,'CMIP5 OI fields'!$A:$A,BG$2)*$P169)/1000</f>
        <v>32.204390399999994</v>
      </c>
      <c r="BH169" s="248">
        <f>(SUMIFS('CMIP5 OI fields'!$M:$M,'CMIP5 OI fields'!$D:$D,BH$1,'CMIP5 OI fields'!$A:$A,BH$2)*$P169)/1000</f>
        <v>188.62571520000003</v>
      </c>
      <c r="BI169" s="248">
        <f>(SUMIFS('CMIP5 OI fields'!$M:$M,'CMIP5 OI fields'!$D:$D,BI$1,'CMIP5 OI fields'!$A:$A,BI$2)*$Q169)/1000</f>
        <v>0.64880640000000012</v>
      </c>
      <c r="BJ169" s="246">
        <f t="shared" si="21"/>
        <v>861.25958265600025</v>
      </c>
      <c r="BK169" s="246">
        <f t="shared" si="21"/>
        <v>428.81417798400003</v>
      </c>
      <c r="BL169" s="246">
        <f t="shared" si="21"/>
        <v>440.17459199999996</v>
      </c>
      <c r="BM169" s="246">
        <f t="shared" si="15"/>
        <v>1290.0737606400003</v>
      </c>
      <c r="BN169" s="246">
        <f t="shared" si="16"/>
        <v>1730.2483526400001</v>
      </c>
    </row>
    <row r="170" spans="1:66">
      <c r="A170" s="244" t="str">
        <f>'Experiment list - Runs'!A169</f>
        <v>LT</v>
      </c>
      <c r="B170" s="244" t="str">
        <f>'Experiment list - Runs'!B169</f>
        <v>core</v>
      </c>
      <c r="C170" s="244" t="str">
        <f>'Experiment list - Runs'!C169</f>
        <v>3.2-XE</v>
      </c>
      <c r="D170" s="244">
        <f>'Experiment list - Runs'!D169</f>
        <v>3</v>
      </c>
      <c r="E170" s="245" t="str">
        <f>'Experiment list - Runs'!E169</f>
        <v>Historical (concentrations, noCN)</v>
      </c>
      <c r="F170" s="245" t="str">
        <f>'Experiment list - Runs'!F169</f>
        <v>historical</v>
      </c>
      <c r="G170" s="244" t="str">
        <f>'Experiment list - Runs'!H169</f>
        <v>CCWG/Meehl</v>
      </c>
      <c r="H170" s="244" t="str">
        <f>'Experiment list - Runs'!I169</f>
        <v>1x1noCN</v>
      </c>
      <c r="I170" s="244" t="str">
        <f>'Experiment list - Runs'!J169</f>
        <v>NCAR</v>
      </c>
      <c r="J170" s="244">
        <f>'Experiment list - Runs'!K169</f>
        <v>1850</v>
      </c>
      <c r="K170" s="244">
        <f>'Experiment list - Runs'!L169</f>
        <v>2005</v>
      </c>
      <c r="L170" s="244" t="str">
        <f>'Experiment list - Runs'!M169</f>
        <v>1</v>
      </c>
      <c r="M170" s="244">
        <f>'Experiment list - Runs'!N169</f>
        <v>1</v>
      </c>
      <c r="N170" s="246">
        <f>'Experiment list - Runs'!O169</f>
        <v>156</v>
      </c>
      <c r="O170" s="247">
        <f>'Experiment list - Runs'!P169</f>
        <v>168</v>
      </c>
      <c r="P170" s="248">
        <f t="shared" si="17"/>
        <v>156</v>
      </c>
      <c r="Q170" s="248">
        <v>1</v>
      </c>
      <c r="R170" s="248">
        <f t="shared" si="20"/>
        <v>156</v>
      </c>
      <c r="S170" s="248">
        <v>11</v>
      </c>
      <c r="T170" s="248">
        <f t="shared" si="18"/>
        <v>156</v>
      </c>
      <c r="U170" s="248">
        <v>0</v>
      </c>
      <c r="V170" s="248">
        <v>0</v>
      </c>
      <c r="W170" s="248">
        <v>0</v>
      </c>
      <c r="X170" s="248">
        <v>0</v>
      </c>
      <c r="Y170" s="248">
        <v>0</v>
      </c>
      <c r="Z170" s="248">
        <v>0</v>
      </c>
      <c r="AA170" s="248">
        <v>0</v>
      </c>
      <c r="AB170" s="248">
        <v>0</v>
      </c>
      <c r="AC170" s="248">
        <v>0</v>
      </c>
      <c r="AD170" s="248">
        <v>0</v>
      </c>
      <c r="AE170" s="248">
        <f>(SUMIFS('CMIP5 AL fields'!$O:$O,'CMIP5 AL fields'!$D:$D,AE$1,'CMIP5 AL fields'!$A:$A,AE$2)*$P170)/1000</f>
        <v>155.27117548800027</v>
      </c>
      <c r="AF170" s="248">
        <f>(SUMIFS('CMIP5 AL fields'!$O:$O,'CMIP5 AL fields'!$D:$D,AF$1,'CMIP5 AL fields'!$A:$A,AF$2)*$P170)/1000</f>
        <v>0.41405644800000002</v>
      </c>
      <c r="AG170" s="248">
        <f>(SUMIFS('CMIP5 AL fields'!$O:$O,'CMIP5 AL fields'!$D:$D,AG$1,'CMIP5 AL fields'!$A:$A,AG$2)*$P170)/1000</f>
        <v>14.07791923199999</v>
      </c>
      <c r="AH170" s="248">
        <f>(SUMIFS('CMIP5 AL fields'!$O:$O,'CMIP5 AL fields'!$D:$D,AH$1,'CMIP5 AL fields'!$A:$A,AH$2)*$P170)/1000</f>
        <v>10.351411199999996</v>
      </c>
      <c r="AI170" s="248">
        <f>(SUMIFS('CMIP5 AL fields'!$O:$O,'CMIP5 AL fields'!$D:$D,AI$1,'CMIP5 AL fields'!$A:$A,AI$2)*$P170)/1000</f>
        <v>4.1405644800000001</v>
      </c>
      <c r="AJ170" s="248">
        <f>(SUMIFS('CMIP5 AL fields'!$O:$O,'CMIP5 AL fields'!$D:$D,AJ$1,'CMIP5 AL fields'!$A:$A,AJ$2)*$P170)/1000</f>
        <v>1.6562257920000001</v>
      </c>
      <c r="AK170" s="248">
        <f>(SUMIFS('CMIP5 AL fields'!$O:$O,'CMIP5 AL fields'!$D:$D,AK$1,'CMIP5 AL fields'!$A:$A,AK$2)*$P170)/1000</f>
        <v>2.898395136</v>
      </c>
      <c r="AL170" s="248">
        <f>(SUMIFS('CMIP5 AL fields'!$O:$O,'CMIP5 AL fields'!$D:$D,AL$1,'CMIP5 AL fields'!$A:$A,AL$2)*$P170)/1000</f>
        <v>0</v>
      </c>
      <c r="AM170" s="248">
        <f>(SUMIFS('CMIP5 AL fields'!$O:$O,'CMIP5 AL fields'!$D:$D,AM$1,'CMIP5 AL fields'!$A:$A,AM$2)*$P170)/1000</f>
        <v>0</v>
      </c>
      <c r="AN170" s="248">
        <f>((SUMIFS('CMIP5 AL fields'!$O:$O,'CMIP5 AL fields'!$D:$D,AN$1&amp;"2d",'CMIP5 AL fields'!$A:$A,AN$2)*$R170)/1000)+((SUMIFS('CMIP5 AL fields'!$O:$O,'CMIP5 AL fields'!$D:$D,AN$1&amp;"3d",'CMIP5 AL fields'!$A:$A,AN$2)*$S170)/1000)</f>
        <v>29.132587007999987</v>
      </c>
      <c r="AO170" s="248">
        <f>((SUMIFS('CMIP5 AL fields'!$N:$N,'CMIP5 AL fields'!$D:$D,AO$1&amp;"2d",'CMIP5 AL fields'!$A:$A,AO$2)*$R170)/1000)+((SUMIFS('CMIP5 AL fields'!$N:$N,'CMIP5 AL fields'!$D:$D,AO$1&amp;"3d",'CMIP5 AL fields'!$A:$A,AO$2)*$S170)/1000)</f>
        <v>12.442927104000001</v>
      </c>
      <c r="AP170" s="248">
        <f>((SUMIFS('CMIP5 AL fields'!$N:$N,'CMIP5 AL fields'!$D:$D,AP$1&amp;"2d",'CMIP5 AL fields'!$A:$A,AP$2)*$R170)/1000)+((SUMIFS('CMIP5 AL fields'!$N:$N,'CMIP5 AL fields'!$D:$D,AP$1&amp;"3d",'CMIP5 AL fields'!$A:$A,AP$2)*$S170)/1000)</f>
        <v>45.142769663999985</v>
      </c>
      <c r="AQ170" s="248">
        <f>((SUMIFS('CMIP5 AL fields'!$O:$O,'CMIP5 AL fields'!$D:$D,AQ$1&amp;"_ALLt",'CMIP5 AL fields'!$A:$A,AQ$2)*$T170)/1000)+((SUMIFS('CMIP5 AL fields'!$O:$O,'CMIP5 AL fields'!$D:$D,AQ$1&amp;"_subt",'CMIP5 AL fields'!$A:$A,AQ$2)*$U170)/1000)</f>
        <v>88.159518720000008</v>
      </c>
      <c r="AR170" s="248">
        <f>((SUMIFS('CMIP5 AL fields'!$O:$O,'CMIP5 AL fields'!$D:$D,AR$1&amp;"2d",'CMIP5 AL fields'!$A:$A,AR$2)*$AA170)/1000)+((SUMIFS('CMIP5 AL fields'!$O:$O,'CMIP5 AL fields'!$D:$D,AR$1&amp;"3d",'CMIP5 AL fields'!$A:$A,AR$2)*$AB170)/1000)</f>
        <v>0</v>
      </c>
      <c r="AS170" s="248">
        <f>(SUMIFS('CMIP5 AL fields'!$O:$O,'CMIP5 AL fields'!$D:$D,AS$1,'CMIP5 AL fields'!$A:$A,AS$2)*$V170)/1000</f>
        <v>0</v>
      </c>
      <c r="AT170" s="248">
        <f>(SUMIFS('CMIP5 AL fields'!$O:$O,'CMIP5 AL fields'!$D:$D,AT$1,'CMIP5 AL fields'!$A:$A,AT$2)*$W170)/1000</f>
        <v>0</v>
      </c>
      <c r="AU170" s="248">
        <f>(SUMIFS('CMIP5 AL fields'!$O:$O,'CMIP5 AL fields'!$D:$D,AU$1,'CMIP5 AL fields'!$A:$A,AU$2)*$X170)/1000</f>
        <v>0</v>
      </c>
      <c r="AV170" s="248">
        <f>(SUMIFS('CMIP5 AL fields'!$O:$O,'CMIP5 AL fields'!$D:$D,AV$1,'CMIP5 AL fields'!$A:$A,AV$2)*AC170)/1000</f>
        <v>0</v>
      </c>
      <c r="AW170" s="248">
        <f>(SUMIFS('CMIP5 AL fields'!$O:$O,'CMIP5 AL fields'!$D:$D,AW$1,'CMIP5 AL fields'!$A:$A,AW$2)*AD170)/1000</f>
        <v>0</v>
      </c>
      <c r="AX170" s="248">
        <f>(SUMIFS('CMIP5 AL fields'!$O:$O,'CMIP5 AL fields'!$D:$D,AX$1,'CMIP5 AL fields'!$A:$A,AX$2)*AD170)/1000</f>
        <v>0</v>
      </c>
      <c r="AY170" s="248">
        <v>0</v>
      </c>
      <c r="AZ170" s="248">
        <f>(SUMIFS('CMIP5 OI fields'!$M:$M,'CMIP5 OI fields'!$D:$D,AZ$1,'CMIP5 OI fields'!$A:$A,AZ$2)*$P170)/1000</f>
        <v>508.82941324800004</v>
      </c>
      <c r="BA170" s="248">
        <f>(SUMIFS('CMIP5 OI fields'!$M:$M,'CMIP5 OI fields'!$D:$D,BA$1,'CMIP5 OI fields'!$A:$A,BA$2)*$P170)/1000</f>
        <v>355.18290912000003</v>
      </c>
      <c r="BB170" s="248">
        <f>(SUMIFS('CMIP5 OI fields'!$M:$M,'CMIP5 OI fields'!$D:$D,BB$1,'CMIP5 OI fields'!$A:$A,BB$2)*$P170)/1000</f>
        <v>201.01865471999994</v>
      </c>
      <c r="BC170" s="248">
        <f>(SUMIFS('CMIP5 OI fields'!$M:$M,'CMIP5 OI fields'!$D:$D,BC$1,'CMIP5 OI fields'!$A:$A,BC$2)*$P170)/1000</f>
        <v>20.242759679999999</v>
      </c>
      <c r="BD170" s="248">
        <f>(SUMIFS('CMIP5 OI fields'!$M:$M,'CMIP5 OI fields'!$D:$D,BD$1,'CMIP5 OI fields'!$A:$A,BD$2)*$P170)/1000</f>
        <v>16.56225792</v>
      </c>
      <c r="BE170" s="248">
        <f>(SUMIFS('CMIP5 OI fields'!$M:$M,'CMIP5 OI fields'!$D:$D,BE$1,'CMIP5 OI fields'!$A:$A,BE$2)*$P170)/1000</f>
        <v>1.8402508800000001</v>
      </c>
      <c r="BF170" s="248">
        <f>(SUMIFS('CMIP5 OI fields'!$M:$M,'CMIP5 OI fields'!$D:$D,BF$1,'CMIP5 OI fields'!$A:$A,BF$2)*$P170)/1000</f>
        <v>41.405644799999997</v>
      </c>
      <c r="BG170" s="248">
        <f>(SUMIFS('CMIP5 OI fields'!$M:$M,'CMIP5 OI fields'!$D:$D,BG$1,'CMIP5 OI fields'!$A:$A,BG$2)*$P170)/1000</f>
        <v>32.204390399999994</v>
      </c>
      <c r="BH170" s="248">
        <f>(SUMIFS('CMIP5 OI fields'!$M:$M,'CMIP5 OI fields'!$D:$D,BH$1,'CMIP5 OI fields'!$A:$A,BH$2)*$P170)/1000</f>
        <v>188.62571520000003</v>
      </c>
      <c r="BI170" s="248">
        <f>(SUMIFS('CMIP5 OI fields'!$M:$M,'CMIP5 OI fields'!$D:$D,BI$1,'CMIP5 OI fields'!$A:$A,BI$2)*$Q170)/1000</f>
        <v>0.64880640000000012</v>
      </c>
      <c r="BJ170" s="246">
        <f t="shared" si="21"/>
        <v>861.25958265600025</v>
      </c>
      <c r="BK170" s="246">
        <f t="shared" si="21"/>
        <v>428.81417798400003</v>
      </c>
      <c r="BL170" s="246">
        <f t="shared" si="21"/>
        <v>440.17459199999996</v>
      </c>
      <c r="BM170" s="246">
        <f t="shared" si="15"/>
        <v>1290.0737606400003</v>
      </c>
      <c r="BN170" s="246">
        <f t="shared" si="16"/>
        <v>1730.2483526400001</v>
      </c>
    </row>
    <row r="171" spans="1:66">
      <c r="A171" s="244" t="str">
        <f>'Experiment list - Runs'!A170</f>
        <v>LT</v>
      </c>
      <c r="B171" s="244" t="str">
        <f>'Experiment list - Runs'!B170</f>
        <v>core</v>
      </c>
      <c r="C171" s="244" t="str">
        <f>'Experiment list - Runs'!C170</f>
        <v>3.2-XE</v>
      </c>
      <c r="D171" s="244">
        <f>'Experiment list - Runs'!D170</f>
        <v>4</v>
      </c>
      <c r="E171" s="245" t="str">
        <f>'Experiment list - Runs'!E170</f>
        <v>Historical (concentrations, noCN)</v>
      </c>
      <c r="F171" s="245" t="str">
        <f>'Experiment list - Runs'!F170</f>
        <v>historical</v>
      </c>
      <c r="G171" s="244" t="str">
        <f>'Experiment list - Runs'!H170</f>
        <v>CCWG/Meehl</v>
      </c>
      <c r="H171" s="244" t="str">
        <f>'Experiment list - Runs'!I170</f>
        <v>1x1noCN</v>
      </c>
      <c r="I171" s="244" t="str">
        <f>'Experiment list - Runs'!J170</f>
        <v>NCAR</v>
      </c>
      <c r="J171" s="244">
        <f>'Experiment list - Runs'!K170</f>
        <v>1850</v>
      </c>
      <c r="K171" s="244">
        <f>'Experiment list - Runs'!L170</f>
        <v>2005</v>
      </c>
      <c r="L171" s="244" t="str">
        <f>'Experiment list - Runs'!M170</f>
        <v>1</v>
      </c>
      <c r="M171" s="244">
        <f>'Experiment list - Runs'!N170</f>
        <v>1</v>
      </c>
      <c r="N171" s="246">
        <f>'Experiment list - Runs'!O170</f>
        <v>156</v>
      </c>
      <c r="O171" s="247">
        <f>'Experiment list - Runs'!P170</f>
        <v>169</v>
      </c>
      <c r="P171" s="248">
        <f t="shared" si="17"/>
        <v>156</v>
      </c>
      <c r="Q171" s="248">
        <v>1</v>
      </c>
      <c r="R171" s="248">
        <f t="shared" si="20"/>
        <v>156</v>
      </c>
      <c r="S171" s="248">
        <v>11</v>
      </c>
      <c r="T171" s="248">
        <f t="shared" si="18"/>
        <v>156</v>
      </c>
      <c r="U171" s="248">
        <v>0</v>
      </c>
      <c r="V171" s="248">
        <v>0</v>
      </c>
      <c r="W171" s="248">
        <v>0</v>
      </c>
      <c r="X171" s="248">
        <v>0</v>
      </c>
      <c r="Y171" s="248">
        <v>0</v>
      </c>
      <c r="Z171" s="248">
        <v>0</v>
      </c>
      <c r="AA171" s="248">
        <v>0</v>
      </c>
      <c r="AB171" s="248">
        <v>0</v>
      </c>
      <c r="AC171" s="248">
        <v>0</v>
      </c>
      <c r="AD171" s="248">
        <v>0</v>
      </c>
      <c r="AE171" s="248">
        <f>(SUMIFS('CMIP5 AL fields'!$O:$O,'CMIP5 AL fields'!$D:$D,AE$1,'CMIP5 AL fields'!$A:$A,AE$2)*$P171)/1000</f>
        <v>155.27117548800027</v>
      </c>
      <c r="AF171" s="248">
        <f>(SUMIFS('CMIP5 AL fields'!$O:$O,'CMIP5 AL fields'!$D:$D,AF$1,'CMIP5 AL fields'!$A:$A,AF$2)*$P171)/1000</f>
        <v>0.41405644800000002</v>
      </c>
      <c r="AG171" s="248">
        <f>(SUMIFS('CMIP5 AL fields'!$O:$O,'CMIP5 AL fields'!$D:$D,AG$1,'CMIP5 AL fields'!$A:$A,AG$2)*$P171)/1000</f>
        <v>14.07791923199999</v>
      </c>
      <c r="AH171" s="248">
        <f>(SUMIFS('CMIP5 AL fields'!$O:$O,'CMIP5 AL fields'!$D:$D,AH$1,'CMIP5 AL fields'!$A:$A,AH$2)*$P171)/1000</f>
        <v>10.351411199999996</v>
      </c>
      <c r="AI171" s="248">
        <f>(SUMIFS('CMIP5 AL fields'!$O:$O,'CMIP5 AL fields'!$D:$D,AI$1,'CMIP5 AL fields'!$A:$A,AI$2)*$P171)/1000</f>
        <v>4.1405644800000001</v>
      </c>
      <c r="AJ171" s="248">
        <f>(SUMIFS('CMIP5 AL fields'!$O:$O,'CMIP5 AL fields'!$D:$D,AJ$1,'CMIP5 AL fields'!$A:$A,AJ$2)*$P171)/1000</f>
        <v>1.6562257920000001</v>
      </c>
      <c r="AK171" s="248">
        <f>(SUMIFS('CMIP5 AL fields'!$O:$O,'CMIP5 AL fields'!$D:$D,AK$1,'CMIP5 AL fields'!$A:$A,AK$2)*$P171)/1000</f>
        <v>2.898395136</v>
      </c>
      <c r="AL171" s="248">
        <f>(SUMIFS('CMIP5 AL fields'!$O:$O,'CMIP5 AL fields'!$D:$D,AL$1,'CMIP5 AL fields'!$A:$A,AL$2)*$P171)/1000</f>
        <v>0</v>
      </c>
      <c r="AM171" s="248">
        <f>(SUMIFS('CMIP5 AL fields'!$O:$O,'CMIP5 AL fields'!$D:$D,AM$1,'CMIP5 AL fields'!$A:$A,AM$2)*$P171)/1000</f>
        <v>0</v>
      </c>
      <c r="AN171" s="248">
        <f>((SUMIFS('CMIP5 AL fields'!$O:$O,'CMIP5 AL fields'!$D:$D,AN$1&amp;"2d",'CMIP5 AL fields'!$A:$A,AN$2)*$R171)/1000)+((SUMIFS('CMIP5 AL fields'!$O:$O,'CMIP5 AL fields'!$D:$D,AN$1&amp;"3d",'CMIP5 AL fields'!$A:$A,AN$2)*$S171)/1000)</f>
        <v>29.132587007999987</v>
      </c>
      <c r="AO171" s="248">
        <f>((SUMIFS('CMIP5 AL fields'!$N:$N,'CMIP5 AL fields'!$D:$D,AO$1&amp;"2d",'CMIP5 AL fields'!$A:$A,AO$2)*$R171)/1000)+((SUMIFS('CMIP5 AL fields'!$N:$N,'CMIP5 AL fields'!$D:$D,AO$1&amp;"3d",'CMIP5 AL fields'!$A:$A,AO$2)*$S171)/1000)</f>
        <v>12.442927104000001</v>
      </c>
      <c r="AP171" s="248">
        <f>((SUMIFS('CMIP5 AL fields'!$N:$N,'CMIP5 AL fields'!$D:$D,AP$1&amp;"2d",'CMIP5 AL fields'!$A:$A,AP$2)*$R171)/1000)+((SUMIFS('CMIP5 AL fields'!$N:$N,'CMIP5 AL fields'!$D:$D,AP$1&amp;"3d",'CMIP5 AL fields'!$A:$A,AP$2)*$S171)/1000)</f>
        <v>45.142769663999985</v>
      </c>
      <c r="AQ171" s="248">
        <f>((SUMIFS('CMIP5 AL fields'!$O:$O,'CMIP5 AL fields'!$D:$D,AQ$1&amp;"_ALLt",'CMIP5 AL fields'!$A:$A,AQ$2)*$T171)/1000)+((SUMIFS('CMIP5 AL fields'!$O:$O,'CMIP5 AL fields'!$D:$D,AQ$1&amp;"_subt",'CMIP5 AL fields'!$A:$A,AQ$2)*$U171)/1000)</f>
        <v>88.159518720000008</v>
      </c>
      <c r="AR171" s="248">
        <f>((SUMIFS('CMIP5 AL fields'!$O:$O,'CMIP5 AL fields'!$D:$D,AR$1&amp;"2d",'CMIP5 AL fields'!$A:$A,AR$2)*$AA171)/1000)+((SUMIFS('CMIP5 AL fields'!$O:$O,'CMIP5 AL fields'!$D:$D,AR$1&amp;"3d",'CMIP5 AL fields'!$A:$A,AR$2)*$AB171)/1000)</f>
        <v>0</v>
      </c>
      <c r="AS171" s="248">
        <f>(SUMIFS('CMIP5 AL fields'!$O:$O,'CMIP5 AL fields'!$D:$D,AS$1,'CMIP5 AL fields'!$A:$A,AS$2)*$V171)/1000</f>
        <v>0</v>
      </c>
      <c r="AT171" s="248">
        <f>(SUMIFS('CMIP5 AL fields'!$O:$O,'CMIP5 AL fields'!$D:$D,AT$1,'CMIP5 AL fields'!$A:$A,AT$2)*$W171)/1000</f>
        <v>0</v>
      </c>
      <c r="AU171" s="248">
        <f>(SUMIFS('CMIP5 AL fields'!$O:$O,'CMIP5 AL fields'!$D:$D,AU$1,'CMIP5 AL fields'!$A:$A,AU$2)*$X171)/1000</f>
        <v>0</v>
      </c>
      <c r="AV171" s="248">
        <f>(SUMIFS('CMIP5 AL fields'!$O:$O,'CMIP5 AL fields'!$D:$D,AV$1,'CMIP5 AL fields'!$A:$A,AV$2)*AC171)/1000</f>
        <v>0</v>
      </c>
      <c r="AW171" s="248">
        <f>(SUMIFS('CMIP5 AL fields'!$O:$O,'CMIP5 AL fields'!$D:$D,AW$1,'CMIP5 AL fields'!$A:$A,AW$2)*AD171)/1000</f>
        <v>0</v>
      </c>
      <c r="AX171" s="248">
        <f>(SUMIFS('CMIP5 AL fields'!$O:$O,'CMIP5 AL fields'!$D:$D,AX$1,'CMIP5 AL fields'!$A:$A,AX$2)*AD171)/1000</f>
        <v>0</v>
      </c>
      <c r="AY171" s="248">
        <v>0</v>
      </c>
      <c r="AZ171" s="248">
        <f>(SUMIFS('CMIP5 OI fields'!$M:$M,'CMIP5 OI fields'!$D:$D,AZ$1,'CMIP5 OI fields'!$A:$A,AZ$2)*$P171)/1000</f>
        <v>508.82941324800004</v>
      </c>
      <c r="BA171" s="248">
        <f>(SUMIFS('CMIP5 OI fields'!$M:$M,'CMIP5 OI fields'!$D:$D,BA$1,'CMIP5 OI fields'!$A:$A,BA$2)*$P171)/1000</f>
        <v>355.18290912000003</v>
      </c>
      <c r="BB171" s="248">
        <f>(SUMIFS('CMIP5 OI fields'!$M:$M,'CMIP5 OI fields'!$D:$D,BB$1,'CMIP5 OI fields'!$A:$A,BB$2)*$P171)/1000</f>
        <v>201.01865471999994</v>
      </c>
      <c r="BC171" s="248">
        <f>(SUMIFS('CMIP5 OI fields'!$M:$M,'CMIP5 OI fields'!$D:$D,BC$1,'CMIP5 OI fields'!$A:$A,BC$2)*$P171)/1000</f>
        <v>20.242759679999999</v>
      </c>
      <c r="BD171" s="248">
        <f>(SUMIFS('CMIP5 OI fields'!$M:$M,'CMIP5 OI fields'!$D:$D,BD$1,'CMIP5 OI fields'!$A:$A,BD$2)*$P171)/1000</f>
        <v>16.56225792</v>
      </c>
      <c r="BE171" s="248">
        <f>(SUMIFS('CMIP5 OI fields'!$M:$M,'CMIP5 OI fields'!$D:$D,BE$1,'CMIP5 OI fields'!$A:$A,BE$2)*$P171)/1000</f>
        <v>1.8402508800000001</v>
      </c>
      <c r="BF171" s="248">
        <f>(SUMIFS('CMIP5 OI fields'!$M:$M,'CMIP5 OI fields'!$D:$D,BF$1,'CMIP5 OI fields'!$A:$A,BF$2)*$P171)/1000</f>
        <v>41.405644799999997</v>
      </c>
      <c r="BG171" s="248">
        <f>(SUMIFS('CMIP5 OI fields'!$M:$M,'CMIP5 OI fields'!$D:$D,BG$1,'CMIP5 OI fields'!$A:$A,BG$2)*$P171)/1000</f>
        <v>32.204390399999994</v>
      </c>
      <c r="BH171" s="248">
        <f>(SUMIFS('CMIP5 OI fields'!$M:$M,'CMIP5 OI fields'!$D:$D,BH$1,'CMIP5 OI fields'!$A:$A,BH$2)*$P171)/1000</f>
        <v>188.62571520000003</v>
      </c>
      <c r="BI171" s="248">
        <f>(SUMIFS('CMIP5 OI fields'!$M:$M,'CMIP5 OI fields'!$D:$D,BI$1,'CMIP5 OI fields'!$A:$A,BI$2)*$Q171)/1000</f>
        <v>0.64880640000000012</v>
      </c>
      <c r="BJ171" s="246">
        <f t="shared" si="21"/>
        <v>861.25958265600025</v>
      </c>
      <c r="BK171" s="246">
        <f t="shared" si="21"/>
        <v>428.81417798400003</v>
      </c>
      <c r="BL171" s="246">
        <f t="shared" si="21"/>
        <v>440.17459199999996</v>
      </c>
      <c r="BM171" s="246">
        <f t="shared" si="15"/>
        <v>1290.0737606400003</v>
      </c>
      <c r="BN171" s="246">
        <f t="shared" si="16"/>
        <v>1730.2483526400001</v>
      </c>
    </row>
    <row r="172" spans="1:66">
      <c r="A172" s="244" t="str">
        <f>'Experiment list - Runs'!A171</f>
        <v>LT</v>
      </c>
      <c r="B172" s="244" t="str">
        <f>'Experiment list - Runs'!B171</f>
        <v>core</v>
      </c>
      <c r="C172" s="244" t="str">
        <f>'Experiment list - Runs'!C171</f>
        <v>3.2-XE</v>
      </c>
      <c r="D172" s="244">
        <f>'Experiment list - Runs'!D171</f>
        <v>5</v>
      </c>
      <c r="E172" s="245" t="str">
        <f>'Experiment list - Runs'!E171</f>
        <v>Historical (concentrations, noCN)</v>
      </c>
      <c r="F172" s="245" t="str">
        <f>'Experiment list - Runs'!F171</f>
        <v>historical</v>
      </c>
      <c r="G172" s="244" t="str">
        <f>'Experiment list - Runs'!H171</f>
        <v>CCWG/Meehl</v>
      </c>
      <c r="H172" s="244" t="str">
        <f>'Experiment list - Runs'!I171</f>
        <v>1x1noCN</v>
      </c>
      <c r="I172" s="244" t="str">
        <f>'Experiment list - Runs'!J171</f>
        <v>NCAR</v>
      </c>
      <c r="J172" s="244">
        <f>'Experiment list - Runs'!K171</f>
        <v>1850</v>
      </c>
      <c r="K172" s="244">
        <f>'Experiment list - Runs'!L171</f>
        <v>2005</v>
      </c>
      <c r="L172" s="244" t="str">
        <f>'Experiment list - Runs'!M171</f>
        <v>1</v>
      </c>
      <c r="M172" s="244">
        <f>'Experiment list - Runs'!N171</f>
        <v>1</v>
      </c>
      <c r="N172" s="246">
        <f>'Experiment list - Runs'!O171</f>
        <v>156</v>
      </c>
      <c r="O172" s="247">
        <f>'Experiment list - Runs'!P171</f>
        <v>170</v>
      </c>
      <c r="P172" s="248">
        <f t="shared" si="17"/>
        <v>156</v>
      </c>
      <c r="Q172" s="248">
        <v>1</v>
      </c>
      <c r="R172" s="248">
        <f t="shared" si="20"/>
        <v>156</v>
      </c>
      <c r="S172" s="248">
        <v>11</v>
      </c>
      <c r="T172" s="248">
        <f t="shared" si="18"/>
        <v>156</v>
      </c>
      <c r="U172" s="248">
        <v>0</v>
      </c>
      <c r="V172" s="248">
        <v>0</v>
      </c>
      <c r="W172" s="248">
        <v>0</v>
      </c>
      <c r="X172" s="248">
        <v>0</v>
      </c>
      <c r="Y172" s="248">
        <v>0</v>
      </c>
      <c r="Z172" s="248">
        <v>0</v>
      </c>
      <c r="AA172" s="248">
        <v>0</v>
      </c>
      <c r="AB172" s="248">
        <v>0</v>
      </c>
      <c r="AC172" s="248">
        <v>0</v>
      </c>
      <c r="AD172" s="248">
        <v>0</v>
      </c>
      <c r="AE172" s="248">
        <f>(SUMIFS('CMIP5 AL fields'!$O:$O,'CMIP5 AL fields'!$D:$D,AE$1,'CMIP5 AL fields'!$A:$A,AE$2)*$P172)/1000</f>
        <v>155.27117548800027</v>
      </c>
      <c r="AF172" s="248">
        <f>(SUMIFS('CMIP5 AL fields'!$O:$O,'CMIP5 AL fields'!$D:$D,AF$1,'CMIP5 AL fields'!$A:$A,AF$2)*$P172)/1000</f>
        <v>0.41405644800000002</v>
      </c>
      <c r="AG172" s="248">
        <f>(SUMIFS('CMIP5 AL fields'!$O:$O,'CMIP5 AL fields'!$D:$D,AG$1,'CMIP5 AL fields'!$A:$A,AG$2)*$P172)/1000</f>
        <v>14.07791923199999</v>
      </c>
      <c r="AH172" s="248">
        <f>(SUMIFS('CMIP5 AL fields'!$O:$O,'CMIP5 AL fields'!$D:$D,AH$1,'CMIP5 AL fields'!$A:$A,AH$2)*$P172)/1000</f>
        <v>10.351411199999996</v>
      </c>
      <c r="AI172" s="248">
        <f>(SUMIFS('CMIP5 AL fields'!$O:$O,'CMIP5 AL fields'!$D:$D,AI$1,'CMIP5 AL fields'!$A:$A,AI$2)*$P172)/1000</f>
        <v>4.1405644800000001</v>
      </c>
      <c r="AJ172" s="248">
        <f>(SUMIFS('CMIP5 AL fields'!$O:$O,'CMIP5 AL fields'!$D:$D,AJ$1,'CMIP5 AL fields'!$A:$A,AJ$2)*$P172)/1000</f>
        <v>1.6562257920000001</v>
      </c>
      <c r="AK172" s="248">
        <f>(SUMIFS('CMIP5 AL fields'!$O:$O,'CMIP5 AL fields'!$D:$D,AK$1,'CMIP5 AL fields'!$A:$A,AK$2)*$P172)/1000</f>
        <v>2.898395136</v>
      </c>
      <c r="AL172" s="248">
        <f>(SUMIFS('CMIP5 AL fields'!$O:$O,'CMIP5 AL fields'!$D:$D,AL$1,'CMIP5 AL fields'!$A:$A,AL$2)*$P172)/1000</f>
        <v>0</v>
      </c>
      <c r="AM172" s="248">
        <f>(SUMIFS('CMIP5 AL fields'!$O:$O,'CMIP5 AL fields'!$D:$D,AM$1,'CMIP5 AL fields'!$A:$A,AM$2)*$P172)/1000</f>
        <v>0</v>
      </c>
      <c r="AN172" s="248">
        <f>((SUMIFS('CMIP5 AL fields'!$O:$O,'CMIP5 AL fields'!$D:$D,AN$1&amp;"2d",'CMIP5 AL fields'!$A:$A,AN$2)*$R172)/1000)+((SUMIFS('CMIP5 AL fields'!$O:$O,'CMIP5 AL fields'!$D:$D,AN$1&amp;"3d",'CMIP5 AL fields'!$A:$A,AN$2)*$S172)/1000)</f>
        <v>29.132587007999987</v>
      </c>
      <c r="AO172" s="248">
        <f>((SUMIFS('CMIP5 AL fields'!$N:$N,'CMIP5 AL fields'!$D:$D,AO$1&amp;"2d",'CMIP5 AL fields'!$A:$A,AO$2)*$R172)/1000)+((SUMIFS('CMIP5 AL fields'!$N:$N,'CMIP5 AL fields'!$D:$D,AO$1&amp;"3d",'CMIP5 AL fields'!$A:$A,AO$2)*$S172)/1000)</f>
        <v>12.442927104000001</v>
      </c>
      <c r="AP172" s="248">
        <f>((SUMIFS('CMIP5 AL fields'!$N:$N,'CMIP5 AL fields'!$D:$D,AP$1&amp;"2d",'CMIP5 AL fields'!$A:$A,AP$2)*$R172)/1000)+((SUMIFS('CMIP5 AL fields'!$N:$N,'CMIP5 AL fields'!$D:$D,AP$1&amp;"3d",'CMIP5 AL fields'!$A:$A,AP$2)*$S172)/1000)</f>
        <v>45.142769663999985</v>
      </c>
      <c r="AQ172" s="248">
        <f>((SUMIFS('CMIP5 AL fields'!$O:$O,'CMIP5 AL fields'!$D:$D,AQ$1&amp;"_ALLt",'CMIP5 AL fields'!$A:$A,AQ$2)*$T172)/1000)+((SUMIFS('CMIP5 AL fields'!$O:$O,'CMIP5 AL fields'!$D:$D,AQ$1&amp;"_subt",'CMIP5 AL fields'!$A:$A,AQ$2)*$U172)/1000)</f>
        <v>88.159518720000008</v>
      </c>
      <c r="AR172" s="248">
        <f>((SUMIFS('CMIP5 AL fields'!$O:$O,'CMIP5 AL fields'!$D:$D,AR$1&amp;"2d",'CMIP5 AL fields'!$A:$A,AR$2)*$AA172)/1000)+((SUMIFS('CMIP5 AL fields'!$O:$O,'CMIP5 AL fields'!$D:$D,AR$1&amp;"3d",'CMIP5 AL fields'!$A:$A,AR$2)*$AB172)/1000)</f>
        <v>0</v>
      </c>
      <c r="AS172" s="248">
        <f>(SUMIFS('CMIP5 AL fields'!$O:$O,'CMIP5 AL fields'!$D:$D,AS$1,'CMIP5 AL fields'!$A:$A,AS$2)*$V172)/1000</f>
        <v>0</v>
      </c>
      <c r="AT172" s="248">
        <f>(SUMIFS('CMIP5 AL fields'!$O:$O,'CMIP5 AL fields'!$D:$D,AT$1,'CMIP5 AL fields'!$A:$A,AT$2)*$W172)/1000</f>
        <v>0</v>
      </c>
      <c r="AU172" s="248">
        <f>(SUMIFS('CMIP5 AL fields'!$O:$O,'CMIP5 AL fields'!$D:$D,AU$1,'CMIP5 AL fields'!$A:$A,AU$2)*$X172)/1000</f>
        <v>0</v>
      </c>
      <c r="AV172" s="248">
        <f>(SUMIFS('CMIP5 AL fields'!$O:$O,'CMIP5 AL fields'!$D:$D,AV$1,'CMIP5 AL fields'!$A:$A,AV$2)*AC172)/1000</f>
        <v>0</v>
      </c>
      <c r="AW172" s="248">
        <f>(SUMIFS('CMIP5 AL fields'!$O:$O,'CMIP5 AL fields'!$D:$D,AW$1,'CMIP5 AL fields'!$A:$A,AW$2)*AD172)/1000</f>
        <v>0</v>
      </c>
      <c r="AX172" s="248">
        <f>(SUMIFS('CMIP5 AL fields'!$O:$O,'CMIP5 AL fields'!$D:$D,AX$1,'CMIP5 AL fields'!$A:$A,AX$2)*AD172)/1000</f>
        <v>0</v>
      </c>
      <c r="AY172" s="248">
        <v>0</v>
      </c>
      <c r="AZ172" s="248">
        <f>(SUMIFS('CMIP5 OI fields'!$M:$M,'CMIP5 OI fields'!$D:$D,AZ$1,'CMIP5 OI fields'!$A:$A,AZ$2)*$P172)/1000</f>
        <v>508.82941324800004</v>
      </c>
      <c r="BA172" s="248">
        <f>(SUMIFS('CMIP5 OI fields'!$M:$M,'CMIP5 OI fields'!$D:$D,BA$1,'CMIP5 OI fields'!$A:$A,BA$2)*$P172)/1000</f>
        <v>355.18290912000003</v>
      </c>
      <c r="BB172" s="248">
        <f>(SUMIFS('CMIP5 OI fields'!$M:$M,'CMIP5 OI fields'!$D:$D,BB$1,'CMIP5 OI fields'!$A:$A,BB$2)*$P172)/1000</f>
        <v>201.01865471999994</v>
      </c>
      <c r="BC172" s="248">
        <f>(SUMIFS('CMIP5 OI fields'!$M:$M,'CMIP5 OI fields'!$D:$D,BC$1,'CMIP5 OI fields'!$A:$A,BC$2)*$P172)/1000</f>
        <v>20.242759679999999</v>
      </c>
      <c r="BD172" s="248">
        <f>(SUMIFS('CMIP5 OI fields'!$M:$M,'CMIP5 OI fields'!$D:$D,BD$1,'CMIP5 OI fields'!$A:$A,BD$2)*$P172)/1000</f>
        <v>16.56225792</v>
      </c>
      <c r="BE172" s="248">
        <f>(SUMIFS('CMIP5 OI fields'!$M:$M,'CMIP5 OI fields'!$D:$D,BE$1,'CMIP5 OI fields'!$A:$A,BE$2)*$P172)/1000</f>
        <v>1.8402508800000001</v>
      </c>
      <c r="BF172" s="248">
        <f>(SUMIFS('CMIP5 OI fields'!$M:$M,'CMIP5 OI fields'!$D:$D,BF$1,'CMIP5 OI fields'!$A:$A,BF$2)*$P172)/1000</f>
        <v>41.405644799999997</v>
      </c>
      <c r="BG172" s="248">
        <f>(SUMIFS('CMIP5 OI fields'!$M:$M,'CMIP5 OI fields'!$D:$D,BG$1,'CMIP5 OI fields'!$A:$A,BG$2)*$P172)/1000</f>
        <v>32.204390399999994</v>
      </c>
      <c r="BH172" s="248">
        <f>(SUMIFS('CMIP5 OI fields'!$M:$M,'CMIP5 OI fields'!$D:$D,BH$1,'CMIP5 OI fields'!$A:$A,BH$2)*$P172)/1000</f>
        <v>188.62571520000003</v>
      </c>
      <c r="BI172" s="248">
        <f>(SUMIFS('CMIP5 OI fields'!$M:$M,'CMIP5 OI fields'!$D:$D,BI$1,'CMIP5 OI fields'!$A:$A,BI$2)*$Q172)/1000</f>
        <v>0.64880640000000012</v>
      </c>
      <c r="BJ172" s="246">
        <f t="shared" si="21"/>
        <v>861.25958265600025</v>
      </c>
      <c r="BK172" s="246">
        <f t="shared" si="21"/>
        <v>428.81417798400003</v>
      </c>
      <c r="BL172" s="246">
        <f t="shared" si="21"/>
        <v>440.17459199999996</v>
      </c>
      <c r="BM172" s="246">
        <f t="shared" si="15"/>
        <v>1290.0737606400003</v>
      </c>
      <c r="BN172" s="246">
        <f t="shared" si="16"/>
        <v>1730.2483526400001</v>
      </c>
    </row>
    <row r="173" spans="1:66">
      <c r="A173" s="244" t="str">
        <f>'Experiment list - Runs'!A172</f>
        <v>LT</v>
      </c>
      <c r="B173" s="244" t="str">
        <f>'Experiment list - Runs'!B172</f>
        <v>core</v>
      </c>
      <c r="C173" s="244" t="str">
        <f>'Experiment list - Runs'!C172</f>
        <v>3.3-X</v>
      </c>
      <c r="D173" s="244">
        <f>'Experiment list - Runs'!D172</f>
        <v>1</v>
      </c>
      <c r="E173" s="245" t="str">
        <f>'Experiment list - Runs'!E172</f>
        <v>AMIP (concentrations, noCN)</v>
      </c>
      <c r="F173" s="245" t="str">
        <f>'Experiment list - Runs'!F172</f>
        <v>AMIP</v>
      </c>
      <c r="G173" s="244" t="str">
        <f>'Experiment list - Runs'!H172</f>
        <v>CVWG/Tribbia</v>
      </c>
      <c r="H173" s="244" t="str">
        <f>'Experiment list - Runs'!I172</f>
        <v>1x1AMIP</v>
      </c>
      <c r="I173" s="244" t="str">
        <f>'Experiment list - Runs'!J172</f>
        <v>NCAR</v>
      </c>
      <c r="J173" s="244">
        <f>'Experiment list - Runs'!K172</f>
        <v>1979</v>
      </c>
      <c r="K173" s="244">
        <f>'Experiment list - Runs'!L172</f>
        <v>2008</v>
      </c>
      <c r="L173" s="244" t="str">
        <f>'Experiment list - Runs'!M172</f>
        <v>1</v>
      </c>
      <c r="M173" s="244">
        <f>'Experiment list - Runs'!N172</f>
        <v>1</v>
      </c>
      <c r="N173" s="246">
        <f>'Experiment list - Runs'!O172</f>
        <v>30</v>
      </c>
      <c r="O173" s="247">
        <f>'Experiment list - Runs'!P172</f>
        <v>171</v>
      </c>
      <c r="P173" s="248">
        <f t="shared" si="17"/>
        <v>30</v>
      </c>
      <c r="Q173" s="248">
        <v>0</v>
      </c>
      <c r="R173" s="248">
        <v>0</v>
      </c>
      <c r="S173" s="248">
        <v>0</v>
      </c>
      <c r="T173" s="248">
        <f t="shared" si="18"/>
        <v>30</v>
      </c>
      <c r="U173" s="248">
        <f>$N173</f>
        <v>30</v>
      </c>
      <c r="V173" s="248">
        <f>$N173</f>
        <v>30</v>
      </c>
      <c r="W173" s="248">
        <f>$N173</f>
        <v>30</v>
      </c>
      <c r="X173" s="248">
        <f>$N173</f>
        <v>30</v>
      </c>
      <c r="Y173" s="248">
        <v>30</v>
      </c>
      <c r="Z173" s="248">
        <v>30</v>
      </c>
      <c r="AA173" s="248">
        <v>30</v>
      </c>
      <c r="AB173" s="248">
        <v>30</v>
      </c>
      <c r="AC173" s="248">
        <v>1</v>
      </c>
      <c r="AD173" s="248">
        <v>0</v>
      </c>
      <c r="AE173" s="248">
        <f>(SUMIFS('CMIP5 AL fields'!$O:$O,'CMIP5 AL fields'!$D:$D,AE$1,'CMIP5 AL fields'!$A:$A,AE$2)*$P173)/1000</f>
        <v>29.85984144000005</v>
      </c>
      <c r="AF173" s="248">
        <f>(SUMIFS('CMIP5 AL fields'!$O:$O,'CMIP5 AL fields'!$D:$D,AF$1,'CMIP5 AL fields'!$A:$A,AF$2)*$P173)/1000</f>
        <v>7.9626240000000015E-2</v>
      </c>
      <c r="AG173" s="248">
        <f>(SUMIFS('CMIP5 AL fields'!$O:$O,'CMIP5 AL fields'!$D:$D,AG$1,'CMIP5 AL fields'!$A:$A,AG$2)*$P173)/1000</f>
        <v>2.7072921599999979</v>
      </c>
      <c r="AH173" s="248">
        <f>(SUMIFS('CMIP5 AL fields'!$O:$O,'CMIP5 AL fields'!$D:$D,AH$1,'CMIP5 AL fields'!$A:$A,AH$2)*$P173)/1000</f>
        <v>1.9906559999999991</v>
      </c>
      <c r="AI173" s="248">
        <f>(SUMIFS('CMIP5 AL fields'!$O:$O,'CMIP5 AL fields'!$D:$D,AI$1,'CMIP5 AL fields'!$A:$A,AI$2)*$P173)/1000</f>
        <v>0.79626240000000004</v>
      </c>
      <c r="AJ173" s="248">
        <f>(SUMIFS('CMIP5 AL fields'!$O:$O,'CMIP5 AL fields'!$D:$D,AJ$1,'CMIP5 AL fields'!$A:$A,AJ$2)*$P173)/1000</f>
        <v>0.31850496000000006</v>
      </c>
      <c r="AK173" s="248">
        <f>(SUMIFS('CMIP5 AL fields'!$O:$O,'CMIP5 AL fields'!$D:$D,AK$1,'CMIP5 AL fields'!$A:$A,AK$2)*$P173)/1000</f>
        <v>0.55738368000000005</v>
      </c>
      <c r="AL173" s="248">
        <f>(SUMIFS('CMIP5 AL fields'!$O:$O,'CMIP5 AL fields'!$D:$D,AL$1,'CMIP5 AL fields'!$A:$A,AL$2)*$P173)/1000</f>
        <v>0</v>
      </c>
      <c r="AM173" s="248">
        <f>(SUMIFS('CMIP5 AL fields'!$O:$O,'CMIP5 AL fields'!$D:$D,AM$1,'CMIP5 AL fields'!$A:$A,AM$2)*$P173)/1000</f>
        <v>0</v>
      </c>
      <c r="AN173" s="248">
        <f>((SUMIFS('CMIP5 AL fields'!$O:$O,'CMIP5 AL fields'!$D:$D,AN$1&amp;"2d",'CMIP5 AL fields'!$A:$A,AN$2)*$R173)/1000)+((SUMIFS('CMIP5 AL fields'!$O:$O,'CMIP5 AL fields'!$D:$D,AN$1&amp;"3d",'CMIP5 AL fields'!$A:$A,AN$2)*$S173)/1000)</f>
        <v>0</v>
      </c>
      <c r="AO173" s="248">
        <f>((SUMIFS('CMIP5 AL fields'!$N:$N,'CMIP5 AL fields'!$D:$D,AO$1&amp;"2d",'CMIP5 AL fields'!$A:$A,AO$2)*$R173)/1000)+((SUMIFS('CMIP5 AL fields'!$N:$N,'CMIP5 AL fields'!$D:$D,AO$1&amp;"3d",'CMIP5 AL fields'!$A:$A,AO$2)*$S173)/1000)</f>
        <v>0</v>
      </c>
      <c r="AP173" s="248">
        <f>((SUMIFS('CMIP5 AL fields'!$N:$N,'CMIP5 AL fields'!$D:$D,AP$1&amp;"2d",'CMIP5 AL fields'!$A:$A,AP$2)*$R173)/1000)+((SUMIFS('CMIP5 AL fields'!$N:$N,'CMIP5 AL fields'!$D:$D,AP$1&amp;"3d",'CMIP5 AL fields'!$A:$A,AP$2)*$S173)/1000)</f>
        <v>0</v>
      </c>
      <c r="AQ173" s="248">
        <f>((SUMIFS('CMIP5 AL fields'!$O:$O,'CMIP5 AL fields'!$D:$D,AQ$1&amp;"_ALLt",'CMIP5 AL fields'!$A:$A,AQ$2)*$T173)/1000)+((SUMIFS('CMIP5 AL fields'!$O:$O,'CMIP5 AL fields'!$D:$D,AQ$1&amp;"_subt",'CMIP5 AL fields'!$A:$A,AQ$2)*$U173)/1000)</f>
        <v>155.00574719999992</v>
      </c>
      <c r="AR173" s="248">
        <f>((SUMIFS('CMIP5 AL fields'!$O:$O,'CMIP5 AL fields'!$D:$D,AR$1&amp;"2d",'CMIP5 AL fields'!$A:$A,AR$2)*$AA173)/1000)+((SUMIFS('CMIP5 AL fields'!$O:$O,'CMIP5 AL fields'!$D:$D,AR$1&amp;"3d",'CMIP5 AL fields'!$A:$A,AR$2)*$AB173)/1000)</f>
        <v>1232.7800831999998</v>
      </c>
      <c r="AS173" s="248">
        <f>(SUMIFS('CMIP5 AL fields'!$O:$O,'CMIP5 AL fields'!$D:$D,AS$1,'CMIP5 AL fields'!$A:$A,AS$2)*$V173)/1000</f>
        <v>1249.7338367999998</v>
      </c>
      <c r="AT173" s="248">
        <f>(SUMIFS('CMIP5 AL fields'!$O:$O,'CMIP5 AL fields'!$D:$D,AT$1,'CMIP5 AL fields'!$A:$A,AT$2)*$W173)/1000</f>
        <v>96.878591999999998</v>
      </c>
      <c r="AU173" s="248">
        <f>(SUMIFS('CMIP5 AL fields'!$O:$O,'CMIP5 AL fields'!$D:$D,AU$1,'CMIP5 AL fields'!$A:$A,AU$2)*$X173)/1000</f>
        <v>426.26580480000007</v>
      </c>
      <c r="AV173" s="248">
        <f>(SUMIFS('CMIP5 AL fields'!$O:$O,'CMIP5 AL fields'!$D:$D,AV$1,'CMIP5 AL fields'!$A:$A,AV$2)*AC173)/1000</f>
        <v>0.66094783999999984</v>
      </c>
      <c r="AW173" s="248">
        <f>(SUMIFS('CMIP5 AL fields'!$O:$O,'CMIP5 AL fields'!$D:$D,AW$1,'CMIP5 AL fields'!$A:$A,AW$2)*AD173)/1000</f>
        <v>0</v>
      </c>
      <c r="AX173" s="248">
        <f>(SUMIFS('CMIP5 AL fields'!$O:$O,'CMIP5 AL fields'!$D:$D,AX$1,'CMIP5 AL fields'!$A:$A,AX$2)*AD173)/1000</f>
        <v>0</v>
      </c>
      <c r="AY173" s="248">
        <v>0</v>
      </c>
      <c r="AZ173" s="248">
        <f>(SUMIFS('CMIP5 OI fields'!$M:$M,'CMIP5 OI fields'!$D:$D,AZ$1,'CMIP5 OI fields'!$A:$A,AZ$2)*$P173)/1000</f>
        <v>97.851810240000006</v>
      </c>
      <c r="BA173" s="248">
        <f>(SUMIFS('CMIP5 OI fields'!$M:$M,'CMIP5 OI fields'!$D:$D,BA$1,'CMIP5 OI fields'!$A:$A,BA$2)*$P173)/1000</f>
        <v>68.304405599999996</v>
      </c>
      <c r="BB173" s="248">
        <f>(SUMIFS('CMIP5 OI fields'!$M:$M,'CMIP5 OI fields'!$D:$D,BB$1,'CMIP5 OI fields'!$A:$A,BB$2)*$P173)/1000</f>
        <v>38.65743359999999</v>
      </c>
      <c r="BC173" s="248">
        <f>(SUMIFS('CMIP5 OI fields'!$M:$M,'CMIP5 OI fields'!$D:$D,BC$1,'CMIP5 OI fields'!$A:$A,BC$2)*$P173)/1000</f>
        <v>3.8928384</v>
      </c>
      <c r="BD173" s="248">
        <f>(SUMIFS('CMIP5 OI fields'!$M:$M,'CMIP5 OI fields'!$D:$D,BD$1,'CMIP5 OI fields'!$A:$A,BD$2)*$P173)/1000</f>
        <v>3.1850496000000001</v>
      </c>
      <c r="BE173" s="248">
        <f>(SUMIFS('CMIP5 OI fields'!$M:$M,'CMIP5 OI fields'!$D:$D,BE$1,'CMIP5 OI fields'!$A:$A,BE$2)*$P173)/1000</f>
        <v>0.3538944</v>
      </c>
      <c r="BF173" s="248">
        <f>(SUMIFS('CMIP5 OI fields'!$M:$M,'CMIP5 OI fields'!$D:$D,BF$1,'CMIP5 OI fields'!$A:$A,BF$2)*$P173)/1000</f>
        <v>7.9626239999999999</v>
      </c>
      <c r="BG173" s="248">
        <f>(SUMIFS('CMIP5 OI fields'!$M:$M,'CMIP5 OI fields'!$D:$D,BG$1,'CMIP5 OI fields'!$A:$A,BG$2)*$P173)/1000</f>
        <v>6.1931519999999995</v>
      </c>
      <c r="BH173" s="248">
        <f>(SUMIFS('CMIP5 OI fields'!$M:$M,'CMIP5 OI fields'!$D:$D,BH$1,'CMIP5 OI fields'!$A:$A,BH$2)*$P173)/1000</f>
        <v>36.274176000000004</v>
      </c>
      <c r="BI173" s="248">
        <f>(SUMIFS('CMIP5 OI fields'!$M:$M,'CMIP5 OI fields'!$D:$D,BI$1,'CMIP5 OI fields'!$A:$A,BI$2)*$Q173)/1000</f>
        <v>0</v>
      </c>
      <c r="BJ173" s="246">
        <f t="shared" si="21"/>
        <v>3304.39568048</v>
      </c>
      <c r="BK173" s="246">
        <f t="shared" si="21"/>
        <v>80.071394399999988</v>
      </c>
      <c r="BL173" s="246">
        <f t="shared" si="21"/>
        <v>75.84288767999999</v>
      </c>
      <c r="BM173" s="246">
        <f t="shared" si="15"/>
        <v>3384.4670748799999</v>
      </c>
      <c r="BN173" s="246">
        <f t="shared" si="16"/>
        <v>3460.3099625599998</v>
      </c>
    </row>
    <row r="174" spans="1:66">
      <c r="A174" s="244" t="str">
        <f>'Experiment list - Runs'!A173</f>
        <v>LT</v>
      </c>
      <c r="B174" s="244" t="str">
        <f>'Experiment list - Runs'!B173</f>
        <v>core</v>
      </c>
      <c r="C174" s="244" t="str">
        <f>'Experiment list - Runs'!C173</f>
        <v>3.3-XE</v>
      </c>
      <c r="D174" s="244">
        <f>'Experiment list - Runs'!D173</f>
        <v>2</v>
      </c>
      <c r="E174" s="245" t="str">
        <f>'Experiment list - Runs'!E173</f>
        <v>Add'l AMIP (concentrations, noCN)</v>
      </c>
      <c r="F174" s="245" t="str">
        <f>'Experiment list - Runs'!F173</f>
        <v>AMIP</v>
      </c>
      <c r="G174" s="244" t="str">
        <f>'Experiment list - Runs'!H173</f>
        <v>CVWG/Tribbia</v>
      </c>
      <c r="H174" s="244" t="str">
        <f>'Experiment list - Runs'!I173</f>
        <v>1x1AMIP</v>
      </c>
      <c r="I174" s="244" t="str">
        <f>'Experiment list - Runs'!J173</f>
        <v>NCAR</v>
      </c>
      <c r="J174" s="244">
        <f>'Experiment list - Runs'!K173</f>
        <v>1979</v>
      </c>
      <c r="K174" s="244">
        <f>'Experiment list - Runs'!L173</f>
        <v>2008</v>
      </c>
      <c r="L174" s="244" t="str">
        <f>'Experiment list - Runs'!M173</f>
        <v>1</v>
      </c>
      <c r="M174" s="244">
        <f>'Experiment list - Runs'!N173</f>
        <v>1</v>
      </c>
      <c r="N174" s="246">
        <f>'Experiment list - Runs'!O173</f>
        <v>30</v>
      </c>
      <c r="O174" s="247">
        <f>'Experiment list - Runs'!P173</f>
        <v>172</v>
      </c>
      <c r="P174" s="248">
        <f t="shared" si="17"/>
        <v>30</v>
      </c>
      <c r="Q174" s="248">
        <v>0</v>
      </c>
      <c r="R174" s="248">
        <v>0</v>
      </c>
      <c r="S174" s="248">
        <v>0</v>
      </c>
      <c r="T174" s="248">
        <f t="shared" si="18"/>
        <v>30</v>
      </c>
      <c r="U174" s="248">
        <v>0</v>
      </c>
      <c r="V174" s="248">
        <v>0</v>
      </c>
      <c r="W174" s="248">
        <v>0</v>
      </c>
      <c r="X174" s="248">
        <v>0</v>
      </c>
      <c r="Y174" s="248">
        <v>0</v>
      </c>
      <c r="Z174" s="248">
        <v>0</v>
      </c>
      <c r="AA174" s="248">
        <v>0</v>
      </c>
      <c r="AB174" s="248">
        <v>0</v>
      </c>
      <c r="AC174" s="248">
        <v>0</v>
      </c>
      <c r="AD174" s="248">
        <v>0</v>
      </c>
      <c r="AE174" s="248">
        <f>(SUMIFS('CMIP5 AL fields'!$O:$O,'CMIP5 AL fields'!$D:$D,AE$1,'CMIP5 AL fields'!$A:$A,AE$2)*$P174)/1000</f>
        <v>29.85984144000005</v>
      </c>
      <c r="AF174" s="248">
        <f>(SUMIFS('CMIP5 AL fields'!$O:$O,'CMIP5 AL fields'!$D:$D,AF$1,'CMIP5 AL fields'!$A:$A,AF$2)*$P174)/1000</f>
        <v>7.9626240000000015E-2</v>
      </c>
      <c r="AG174" s="248">
        <f>(SUMIFS('CMIP5 AL fields'!$O:$O,'CMIP5 AL fields'!$D:$D,AG$1,'CMIP5 AL fields'!$A:$A,AG$2)*$P174)/1000</f>
        <v>2.7072921599999979</v>
      </c>
      <c r="AH174" s="248">
        <f>(SUMIFS('CMIP5 AL fields'!$O:$O,'CMIP5 AL fields'!$D:$D,AH$1,'CMIP5 AL fields'!$A:$A,AH$2)*$P174)/1000</f>
        <v>1.9906559999999991</v>
      </c>
      <c r="AI174" s="248">
        <f>(SUMIFS('CMIP5 AL fields'!$O:$O,'CMIP5 AL fields'!$D:$D,AI$1,'CMIP5 AL fields'!$A:$A,AI$2)*$P174)/1000</f>
        <v>0.79626240000000004</v>
      </c>
      <c r="AJ174" s="248">
        <f>(SUMIFS('CMIP5 AL fields'!$O:$O,'CMIP5 AL fields'!$D:$D,AJ$1,'CMIP5 AL fields'!$A:$A,AJ$2)*$P174)/1000</f>
        <v>0.31850496000000006</v>
      </c>
      <c r="AK174" s="248">
        <f>(SUMIFS('CMIP5 AL fields'!$O:$O,'CMIP5 AL fields'!$D:$D,AK$1,'CMIP5 AL fields'!$A:$A,AK$2)*$P174)/1000</f>
        <v>0.55738368000000005</v>
      </c>
      <c r="AL174" s="248">
        <f>(SUMIFS('CMIP5 AL fields'!$O:$O,'CMIP5 AL fields'!$D:$D,AL$1,'CMIP5 AL fields'!$A:$A,AL$2)*$P174)/1000</f>
        <v>0</v>
      </c>
      <c r="AM174" s="248">
        <f>(SUMIFS('CMIP5 AL fields'!$O:$O,'CMIP5 AL fields'!$D:$D,AM$1,'CMIP5 AL fields'!$A:$A,AM$2)*$P174)/1000</f>
        <v>0</v>
      </c>
      <c r="AN174" s="248">
        <f>((SUMIFS('CMIP5 AL fields'!$O:$O,'CMIP5 AL fields'!$D:$D,AN$1&amp;"2d",'CMIP5 AL fields'!$A:$A,AN$2)*$R174)/1000)+((SUMIFS('CMIP5 AL fields'!$O:$O,'CMIP5 AL fields'!$D:$D,AN$1&amp;"3d",'CMIP5 AL fields'!$A:$A,AN$2)*$S174)/1000)</f>
        <v>0</v>
      </c>
      <c r="AO174" s="248">
        <f>((SUMIFS('CMIP5 AL fields'!$N:$N,'CMIP5 AL fields'!$D:$D,AO$1&amp;"2d",'CMIP5 AL fields'!$A:$A,AO$2)*$R174)/1000)+((SUMIFS('CMIP5 AL fields'!$N:$N,'CMIP5 AL fields'!$D:$D,AO$1&amp;"3d",'CMIP5 AL fields'!$A:$A,AO$2)*$S174)/1000)</f>
        <v>0</v>
      </c>
      <c r="AP174" s="248">
        <f>((SUMIFS('CMIP5 AL fields'!$N:$N,'CMIP5 AL fields'!$D:$D,AP$1&amp;"2d",'CMIP5 AL fields'!$A:$A,AP$2)*$R174)/1000)+((SUMIFS('CMIP5 AL fields'!$N:$N,'CMIP5 AL fields'!$D:$D,AP$1&amp;"3d",'CMIP5 AL fields'!$A:$A,AP$2)*$S174)/1000)</f>
        <v>0</v>
      </c>
      <c r="AQ174" s="248">
        <f>((SUMIFS('CMIP5 AL fields'!$O:$O,'CMIP5 AL fields'!$D:$D,AQ$1&amp;"_ALLt",'CMIP5 AL fields'!$A:$A,AQ$2)*$T174)/1000)+((SUMIFS('CMIP5 AL fields'!$O:$O,'CMIP5 AL fields'!$D:$D,AQ$1&amp;"_subt",'CMIP5 AL fields'!$A:$A,AQ$2)*$U174)/1000)</f>
        <v>16.953753599999999</v>
      </c>
      <c r="AR174" s="248">
        <f>((SUMIFS('CMIP5 AL fields'!$O:$O,'CMIP5 AL fields'!$D:$D,AR$1&amp;"2d",'CMIP5 AL fields'!$A:$A,AR$2)*$AA174)/1000)+((SUMIFS('CMIP5 AL fields'!$O:$O,'CMIP5 AL fields'!$D:$D,AR$1&amp;"3d",'CMIP5 AL fields'!$A:$A,AR$2)*$AB174)/1000)</f>
        <v>0</v>
      </c>
      <c r="AS174" s="248">
        <f>(SUMIFS('CMIP5 AL fields'!$O:$O,'CMIP5 AL fields'!$D:$D,AS$1,'CMIP5 AL fields'!$A:$A,AS$2)*$V174)/1000</f>
        <v>0</v>
      </c>
      <c r="AT174" s="248">
        <f>(SUMIFS('CMIP5 AL fields'!$O:$O,'CMIP5 AL fields'!$D:$D,AT$1,'CMIP5 AL fields'!$A:$A,AT$2)*$W174)/1000</f>
        <v>0</v>
      </c>
      <c r="AU174" s="248">
        <f>(SUMIFS('CMIP5 AL fields'!$O:$O,'CMIP5 AL fields'!$D:$D,AU$1,'CMIP5 AL fields'!$A:$A,AU$2)*$X174)/1000</f>
        <v>0</v>
      </c>
      <c r="AV174" s="248">
        <f>(SUMIFS('CMIP5 AL fields'!$O:$O,'CMIP5 AL fields'!$D:$D,AV$1,'CMIP5 AL fields'!$A:$A,AV$2)*AC174)/1000</f>
        <v>0</v>
      </c>
      <c r="AW174" s="248">
        <f>(SUMIFS('CMIP5 AL fields'!$O:$O,'CMIP5 AL fields'!$D:$D,AW$1,'CMIP5 AL fields'!$A:$A,AW$2)*AD174)/1000</f>
        <v>0</v>
      </c>
      <c r="AX174" s="248">
        <f>(SUMIFS('CMIP5 AL fields'!$O:$O,'CMIP5 AL fields'!$D:$D,AX$1,'CMIP5 AL fields'!$A:$A,AX$2)*AD174)/1000</f>
        <v>0</v>
      </c>
      <c r="AY174" s="248">
        <v>0</v>
      </c>
      <c r="AZ174" s="248">
        <f>(SUMIFS('CMIP5 OI fields'!$M:$M,'CMIP5 OI fields'!$D:$D,AZ$1,'CMIP5 OI fields'!$A:$A,AZ$2)*$P174)/1000</f>
        <v>97.851810240000006</v>
      </c>
      <c r="BA174" s="248">
        <f>(SUMIFS('CMIP5 OI fields'!$M:$M,'CMIP5 OI fields'!$D:$D,BA$1,'CMIP5 OI fields'!$A:$A,BA$2)*$P174)/1000</f>
        <v>68.304405599999996</v>
      </c>
      <c r="BB174" s="248">
        <f>(SUMIFS('CMIP5 OI fields'!$M:$M,'CMIP5 OI fields'!$D:$D,BB$1,'CMIP5 OI fields'!$A:$A,BB$2)*$P174)/1000</f>
        <v>38.65743359999999</v>
      </c>
      <c r="BC174" s="248">
        <f>(SUMIFS('CMIP5 OI fields'!$M:$M,'CMIP5 OI fields'!$D:$D,BC$1,'CMIP5 OI fields'!$A:$A,BC$2)*$P174)/1000</f>
        <v>3.8928384</v>
      </c>
      <c r="BD174" s="248">
        <f>(SUMIFS('CMIP5 OI fields'!$M:$M,'CMIP5 OI fields'!$D:$D,BD$1,'CMIP5 OI fields'!$A:$A,BD$2)*$P174)/1000</f>
        <v>3.1850496000000001</v>
      </c>
      <c r="BE174" s="248">
        <f>(SUMIFS('CMIP5 OI fields'!$M:$M,'CMIP5 OI fields'!$D:$D,BE$1,'CMIP5 OI fields'!$A:$A,BE$2)*$P174)/1000</f>
        <v>0.3538944</v>
      </c>
      <c r="BF174" s="248">
        <f>(SUMIFS('CMIP5 OI fields'!$M:$M,'CMIP5 OI fields'!$D:$D,BF$1,'CMIP5 OI fields'!$A:$A,BF$2)*$P174)/1000</f>
        <v>7.9626239999999999</v>
      </c>
      <c r="BG174" s="248">
        <f>(SUMIFS('CMIP5 OI fields'!$M:$M,'CMIP5 OI fields'!$D:$D,BG$1,'CMIP5 OI fields'!$A:$A,BG$2)*$P174)/1000</f>
        <v>6.1931519999999995</v>
      </c>
      <c r="BH174" s="248">
        <f>(SUMIFS('CMIP5 OI fields'!$M:$M,'CMIP5 OI fields'!$D:$D,BH$1,'CMIP5 OI fields'!$A:$A,BH$2)*$P174)/1000</f>
        <v>36.274176000000004</v>
      </c>
      <c r="BI174" s="248">
        <f>(SUMIFS('CMIP5 OI fields'!$M:$M,'CMIP5 OI fields'!$D:$D,BI$1,'CMIP5 OI fields'!$A:$A,BI$2)*$Q174)/1000</f>
        <v>0</v>
      </c>
      <c r="BJ174" s="246">
        <f t="shared" si="21"/>
        <v>160.02442224000006</v>
      </c>
      <c r="BK174" s="246">
        <f t="shared" si="21"/>
        <v>80.071394399999988</v>
      </c>
      <c r="BL174" s="246">
        <f t="shared" si="21"/>
        <v>75.84288767999999</v>
      </c>
      <c r="BM174" s="246">
        <f t="shared" si="15"/>
        <v>240.09581664000007</v>
      </c>
      <c r="BN174" s="246">
        <f t="shared" si="16"/>
        <v>315.93870432000006</v>
      </c>
    </row>
    <row r="175" spans="1:66">
      <c r="A175" s="244" t="str">
        <f>'Experiment list - Runs'!A174</f>
        <v>LT</v>
      </c>
      <c r="B175" s="244" t="str">
        <f>'Experiment list - Runs'!B174</f>
        <v>core</v>
      </c>
      <c r="C175" s="244" t="str">
        <f>'Experiment list - Runs'!C174</f>
        <v>3.3-XE</v>
      </c>
      <c r="D175" s="244">
        <f>'Experiment list - Runs'!D174</f>
        <v>3</v>
      </c>
      <c r="E175" s="245" t="str">
        <f>'Experiment list - Runs'!E174</f>
        <v>Add'l AMIP (concentrations, noCN)</v>
      </c>
      <c r="F175" s="245" t="str">
        <f>'Experiment list - Runs'!F174</f>
        <v>AMIP</v>
      </c>
      <c r="G175" s="244" t="str">
        <f>'Experiment list - Runs'!H174</f>
        <v>CVWG/Tribbia</v>
      </c>
      <c r="H175" s="244" t="str">
        <f>'Experiment list - Runs'!I174</f>
        <v>1x1AMIP</v>
      </c>
      <c r="I175" s="244" t="str">
        <f>'Experiment list - Runs'!J174</f>
        <v>NCAR</v>
      </c>
      <c r="J175" s="244">
        <f>'Experiment list - Runs'!K174</f>
        <v>1979</v>
      </c>
      <c r="K175" s="244">
        <f>'Experiment list - Runs'!L174</f>
        <v>2008</v>
      </c>
      <c r="L175" s="244" t="str">
        <f>'Experiment list - Runs'!M174</f>
        <v>1</v>
      </c>
      <c r="M175" s="244">
        <f>'Experiment list - Runs'!N174</f>
        <v>1</v>
      </c>
      <c r="N175" s="246">
        <f>'Experiment list - Runs'!O174</f>
        <v>30</v>
      </c>
      <c r="O175" s="247">
        <f>'Experiment list - Runs'!P174</f>
        <v>173</v>
      </c>
      <c r="P175" s="248">
        <f t="shared" si="17"/>
        <v>30</v>
      </c>
      <c r="Q175" s="248">
        <v>0</v>
      </c>
      <c r="R175" s="248">
        <v>0</v>
      </c>
      <c r="S175" s="248">
        <v>0</v>
      </c>
      <c r="T175" s="248">
        <f t="shared" si="18"/>
        <v>30</v>
      </c>
      <c r="U175" s="248">
        <v>0</v>
      </c>
      <c r="V175" s="248">
        <v>0</v>
      </c>
      <c r="W175" s="248">
        <v>0</v>
      </c>
      <c r="X175" s="248">
        <v>0</v>
      </c>
      <c r="Y175" s="248">
        <v>0</v>
      </c>
      <c r="Z175" s="248">
        <v>0</v>
      </c>
      <c r="AA175" s="248">
        <v>0</v>
      </c>
      <c r="AB175" s="248">
        <v>0</v>
      </c>
      <c r="AC175" s="248">
        <v>0</v>
      </c>
      <c r="AD175" s="248">
        <v>0</v>
      </c>
      <c r="AE175" s="248">
        <f>(SUMIFS('CMIP5 AL fields'!$O:$O,'CMIP5 AL fields'!$D:$D,AE$1,'CMIP5 AL fields'!$A:$A,AE$2)*$P175)/1000</f>
        <v>29.85984144000005</v>
      </c>
      <c r="AF175" s="248">
        <f>(SUMIFS('CMIP5 AL fields'!$O:$O,'CMIP5 AL fields'!$D:$D,AF$1,'CMIP5 AL fields'!$A:$A,AF$2)*$P175)/1000</f>
        <v>7.9626240000000015E-2</v>
      </c>
      <c r="AG175" s="248">
        <f>(SUMIFS('CMIP5 AL fields'!$O:$O,'CMIP5 AL fields'!$D:$D,AG$1,'CMIP5 AL fields'!$A:$A,AG$2)*$P175)/1000</f>
        <v>2.7072921599999979</v>
      </c>
      <c r="AH175" s="248">
        <f>(SUMIFS('CMIP5 AL fields'!$O:$O,'CMIP5 AL fields'!$D:$D,AH$1,'CMIP5 AL fields'!$A:$A,AH$2)*$P175)/1000</f>
        <v>1.9906559999999991</v>
      </c>
      <c r="AI175" s="248">
        <f>(SUMIFS('CMIP5 AL fields'!$O:$O,'CMIP5 AL fields'!$D:$D,AI$1,'CMIP5 AL fields'!$A:$A,AI$2)*$P175)/1000</f>
        <v>0.79626240000000004</v>
      </c>
      <c r="AJ175" s="248">
        <f>(SUMIFS('CMIP5 AL fields'!$O:$O,'CMIP5 AL fields'!$D:$D,AJ$1,'CMIP5 AL fields'!$A:$A,AJ$2)*$P175)/1000</f>
        <v>0.31850496000000006</v>
      </c>
      <c r="AK175" s="248">
        <f>(SUMIFS('CMIP5 AL fields'!$O:$O,'CMIP5 AL fields'!$D:$D,AK$1,'CMIP5 AL fields'!$A:$A,AK$2)*$P175)/1000</f>
        <v>0.55738368000000005</v>
      </c>
      <c r="AL175" s="248">
        <f>(SUMIFS('CMIP5 AL fields'!$O:$O,'CMIP5 AL fields'!$D:$D,AL$1,'CMIP5 AL fields'!$A:$A,AL$2)*$P175)/1000</f>
        <v>0</v>
      </c>
      <c r="AM175" s="248">
        <f>(SUMIFS('CMIP5 AL fields'!$O:$O,'CMIP5 AL fields'!$D:$D,AM$1,'CMIP5 AL fields'!$A:$A,AM$2)*$P175)/1000</f>
        <v>0</v>
      </c>
      <c r="AN175" s="248">
        <f>((SUMIFS('CMIP5 AL fields'!$O:$O,'CMIP5 AL fields'!$D:$D,AN$1&amp;"2d",'CMIP5 AL fields'!$A:$A,AN$2)*$R175)/1000)+((SUMIFS('CMIP5 AL fields'!$O:$O,'CMIP5 AL fields'!$D:$D,AN$1&amp;"3d",'CMIP5 AL fields'!$A:$A,AN$2)*$S175)/1000)</f>
        <v>0</v>
      </c>
      <c r="AO175" s="248">
        <f>((SUMIFS('CMIP5 AL fields'!$N:$N,'CMIP5 AL fields'!$D:$D,AO$1&amp;"2d",'CMIP5 AL fields'!$A:$A,AO$2)*$R175)/1000)+((SUMIFS('CMIP5 AL fields'!$N:$N,'CMIP5 AL fields'!$D:$D,AO$1&amp;"3d",'CMIP5 AL fields'!$A:$A,AO$2)*$S175)/1000)</f>
        <v>0</v>
      </c>
      <c r="AP175" s="248">
        <f>((SUMIFS('CMIP5 AL fields'!$N:$N,'CMIP5 AL fields'!$D:$D,AP$1&amp;"2d",'CMIP5 AL fields'!$A:$A,AP$2)*$R175)/1000)+((SUMIFS('CMIP5 AL fields'!$N:$N,'CMIP5 AL fields'!$D:$D,AP$1&amp;"3d",'CMIP5 AL fields'!$A:$A,AP$2)*$S175)/1000)</f>
        <v>0</v>
      </c>
      <c r="AQ175" s="248">
        <f>((SUMIFS('CMIP5 AL fields'!$O:$O,'CMIP5 AL fields'!$D:$D,AQ$1&amp;"_ALLt",'CMIP5 AL fields'!$A:$A,AQ$2)*$T175)/1000)+((SUMIFS('CMIP5 AL fields'!$O:$O,'CMIP5 AL fields'!$D:$D,AQ$1&amp;"_subt",'CMIP5 AL fields'!$A:$A,AQ$2)*$U175)/1000)</f>
        <v>16.953753599999999</v>
      </c>
      <c r="AR175" s="248">
        <f>((SUMIFS('CMIP5 AL fields'!$O:$O,'CMIP5 AL fields'!$D:$D,AR$1&amp;"2d",'CMIP5 AL fields'!$A:$A,AR$2)*$AA175)/1000)+((SUMIFS('CMIP5 AL fields'!$O:$O,'CMIP5 AL fields'!$D:$D,AR$1&amp;"3d",'CMIP5 AL fields'!$A:$A,AR$2)*$AB175)/1000)</f>
        <v>0</v>
      </c>
      <c r="AS175" s="248">
        <f>(SUMIFS('CMIP5 AL fields'!$O:$O,'CMIP5 AL fields'!$D:$D,AS$1,'CMIP5 AL fields'!$A:$A,AS$2)*$V175)/1000</f>
        <v>0</v>
      </c>
      <c r="AT175" s="248">
        <f>(SUMIFS('CMIP5 AL fields'!$O:$O,'CMIP5 AL fields'!$D:$D,AT$1,'CMIP5 AL fields'!$A:$A,AT$2)*$W175)/1000</f>
        <v>0</v>
      </c>
      <c r="AU175" s="248">
        <f>(SUMIFS('CMIP5 AL fields'!$O:$O,'CMIP5 AL fields'!$D:$D,AU$1,'CMIP5 AL fields'!$A:$A,AU$2)*$X175)/1000</f>
        <v>0</v>
      </c>
      <c r="AV175" s="248">
        <f>(SUMIFS('CMIP5 AL fields'!$O:$O,'CMIP5 AL fields'!$D:$D,AV$1,'CMIP5 AL fields'!$A:$A,AV$2)*AC175)/1000</f>
        <v>0</v>
      </c>
      <c r="AW175" s="248">
        <f>(SUMIFS('CMIP5 AL fields'!$O:$O,'CMIP5 AL fields'!$D:$D,AW$1,'CMIP5 AL fields'!$A:$A,AW$2)*AD175)/1000</f>
        <v>0</v>
      </c>
      <c r="AX175" s="248">
        <f>(SUMIFS('CMIP5 AL fields'!$O:$O,'CMIP5 AL fields'!$D:$D,AX$1,'CMIP5 AL fields'!$A:$A,AX$2)*AD175)/1000</f>
        <v>0</v>
      </c>
      <c r="AY175" s="248">
        <v>0</v>
      </c>
      <c r="AZ175" s="248">
        <f>(SUMIFS('CMIP5 OI fields'!$M:$M,'CMIP5 OI fields'!$D:$D,AZ$1,'CMIP5 OI fields'!$A:$A,AZ$2)*$P175)/1000</f>
        <v>97.851810240000006</v>
      </c>
      <c r="BA175" s="248">
        <f>(SUMIFS('CMIP5 OI fields'!$M:$M,'CMIP5 OI fields'!$D:$D,BA$1,'CMIP5 OI fields'!$A:$A,BA$2)*$P175)/1000</f>
        <v>68.304405599999996</v>
      </c>
      <c r="BB175" s="248">
        <f>(SUMIFS('CMIP5 OI fields'!$M:$M,'CMIP5 OI fields'!$D:$D,BB$1,'CMIP5 OI fields'!$A:$A,BB$2)*$P175)/1000</f>
        <v>38.65743359999999</v>
      </c>
      <c r="BC175" s="248">
        <f>(SUMIFS('CMIP5 OI fields'!$M:$M,'CMIP5 OI fields'!$D:$D,BC$1,'CMIP5 OI fields'!$A:$A,BC$2)*$P175)/1000</f>
        <v>3.8928384</v>
      </c>
      <c r="BD175" s="248">
        <f>(SUMIFS('CMIP5 OI fields'!$M:$M,'CMIP5 OI fields'!$D:$D,BD$1,'CMIP5 OI fields'!$A:$A,BD$2)*$P175)/1000</f>
        <v>3.1850496000000001</v>
      </c>
      <c r="BE175" s="248">
        <f>(SUMIFS('CMIP5 OI fields'!$M:$M,'CMIP5 OI fields'!$D:$D,BE$1,'CMIP5 OI fields'!$A:$A,BE$2)*$P175)/1000</f>
        <v>0.3538944</v>
      </c>
      <c r="BF175" s="248">
        <f>(SUMIFS('CMIP5 OI fields'!$M:$M,'CMIP5 OI fields'!$D:$D,BF$1,'CMIP5 OI fields'!$A:$A,BF$2)*$P175)/1000</f>
        <v>7.9626239999999999</v>
      </c>
      <c r="BG175" s="248">
        <f>(SUMIFS('CMIP5 OI fields'!$M:$M,'CMIP5 OI fields'!$D:$D,BG$1,'CMIP5 OI fields'!$A:$A,BG$2)*$P175)/1000</f>
        <v>6.1931519999999995</v>
      </c>
      <c r="BH175" s="248">
        <f>(SUMIFS('CMIP5 OI fields'!$M:$M,'CMIP5 OI fields'!$D:$D,BH$1,'CMIP5 OI fields'!$A:$A,BH$2)*$P175)/1000</f>
        <v>36.274176000000004</v>
      </c>
      <c r="BI175" s="248">
        <f>(SUMIFS('CMIP5 OI fields'!$M:$M,'CMIP5 OI fields'!$D:$D,BI$1,'CMIP5 OI fields'!$A:$A,BI$2)*$Q175)/1000</f>
        <v>0</v>
      </c>
      <c r="BJ175" s="246">
        <f t="shared" si="21"/>
        <v>160.02442224000006</v>
      </c>
      <c r="BK175" s="246">
        <f t="shared" si="21"/>
        <v>80.071394399999988</v>
      </c>
      <c r="BL175" s="246">
        <f t="shared" si="21"/>
        <v>75.84288767999999</v>
      </c>
      <c r="BM175" s="246">
        <f t="shared" si="15"/>
        <v>240.09581664000007</v>
      </c>
      <c r="BN175" s="246">
        <f t="shared" si="16"/>
        <v>315.93870432000006</v>
      </c>
    </row>
    <row r="176" spans="1:66">
      <c r="A176" s="244" t="str">
        <f>'Experiment list - Runs'!A175</f>
        <v>LT</v>
      </c>
      <c r="B176" s="244" t="str">
        <f>'Experiment list - Runs'!B175</f>
        <v>core</v>
      </c>
      <c r="C176" s="244" t="str">
        <f>'Experiment list - Runs'!C175</f>
        <v>3.3-XE</v>
      </c>
      <c r="D176" s="244">
        <f>'Experiment list - Runs'!D175</f>
        <v>4</v>
      </c>
      <c r="E176" s="245" t="str">
        <f>'Experiment list - Runs'!E175</f>
        <v>Add'l AMIP (concentrations, noCN)</v>
      </c>
      <c r="F176" s="245" t="str">
        <f>'Experiment list - Runs'!F175</f>
        <v>AMIP</v>
      </c>
      <c r="G176" s="244" t="str">
        <f>'Experiment list - Runs'!H175</f>
        <v>CVWG/Tribbia</v>
      </c>
      <c r="H176" s="244" t="str">
        <f>'Experiment list - Runs'!I175</f>
        <v>1x1AMIP</v>
      </c>
      <c r="I176" s="244" t="str">
        <f>'Experiment list - Runs'!J175</f>
        <v>NCAR</v>
      </c>
      <c r="J176" s="244">
        <f>'Experiment list - Runs'!K175</f>
        <v>1979</v>
      </c>
      <c r="K176" s="244">
        <f>'Experiment list - Runs'!L175</f>
        <v>2008</v>
      </c>
      <c r="L176" s="244" t="str">
        <f>'Experiment list - Runs'!M175</f>
        <v>1</v>
      </c>
      <c r="M176" s="244">
        <f>'Experiment list - Runs'!N175</f>
        <v>1</v>
      </c>
      <c r="N176" s="246">
        <f>'Experiment list - Runs'!O175</f>
        <v>30</v>
      </c>
      <c r="O176" s="247">
        <f>'Experiment list - Runs'!P175</f>
        <v>174</v>
      </c>
      <c r="P176" s="248">
        <f t="shared" si="17"/>
        <v>30</v>
      </c>
      <c r="Q176" s="248">
        <v>0</v>
      </c>
      <c r="R176" s="248">
        <v>0</v>
      </c>
      <c r="S176" s="248">
        <v>0</v>
      </c>
      <c r="T176" s="248">
        <f t="shared" si="18"/>
        <v>30</v>
      </c>
      <c r="U176" s="248">
        <v>0</v>
      </c>
      <c r="V176" s="248">
        <v>0</v>
      </c>
      <c r="W176" s="248">
        <v>0</v>
      </c>
      <c r="X176" s="248">
        <v>0</v>
      </c>
      <c r="Y176" s="248">
        <v>0</v>
      </c>
      <c r="Z176" s="248">
        <v>0</v>
      </c>
      <c r="AA176" s="248">
        <v>0</v>
      </c>
      <c r="AB176" s="248">
        <v>0</v>
      </c>
      <c r="AC176" s="248">
        <v>0</v>
      </c>
      <c r="AD176" s="248">
        <v>0</v>
      </c>
      <c r="AE176" s="248">
        <f>(SUMIFS('CMIP5 AL fields'!$O:$O,'CMIP5 AL fields'!$D:$D,AE$1,'CMIP5 AL fields'!$A:$A,AE$2)*$P176)/1000</f>
        <v>29.85984144000005</v>
      </c>
      <c r="AF176" s="248">
        <f>(SUMIFS('CMIP5 AL fields'!$O:$O,'CMIP5 AL fields'!$D:$D,AF$1,'CMIP5 AL fields'!$A:$A,AF$2)*$P176)/1000</f>
        <v>7.9626240000000015E-2</v>
      </c>
      <c r="AG176" s="248">
        <f>(SUMIFS('CMIP5 AL fields'!$O:$O,'CMIP5 AL fields'!$D:$D,AG$1,'CMIP5 AL fields'!$A:$A,AG$2)*$P176)/1000</f>
        <v>2.7072921599999979</v>
      </c>
      <c r="AH176" s="248">
        <f>(SUMIFS('CMIP5 AL fields'!$O:$O,'CMIP5 AL fields'!$D:$D,AH$1,'CMIP5 AL fields'!$A:$A,AH$2)*$P176)/1000</f>
        <v>1.9906559999999991</v>
      </c>
      <c r="AI176" s="248">
        <f>(SUMIFS('CMIP5 AL fields'!$O:$O,'CMIP5 AL fields'!$D:$D,AI$1,'CMIP5 AL fields'!$A:$A,AI$2)*$P176)/1000</f>
        <v>0.79626240000000004</v>
      </c>
      <c r="AJ176" s="248">
        <f>(SUMIFS('CMIP5 AL fields'!$O:$O,'CMIP5 AL fields'!$D:$D,AJ$1,'CMIP5 AL fields'!$A:$A,AJ$2)*$P176)/1000</f>
        <v>0.31850496000000006</v>
      </c>
      <c r="AK176" s="248">
        <f>(SUMIFS('CMIP5 AL fields'!$O:$O,'CMIP5 AL fields'!$D:$D,AK$1,'CMIP5 AL fields'!$A:$A,AK$2)*$P176)/1000</f>
        <v>0.55738368000000005</v>
      </c>
      <c r="AL176" s="248">
        <f>(SUMIFS('CMIP5 AL fields'!$O:$O,'CMIP5 AL fields'!$D:$D,AL$1,'CMIP5 AL fields'!$A:$A,AL$2)*$P176)/1000</f>
        <v>0</v>
      </c>
      <c r="AM176" s="248">
        <f>(SUMIFS('CMIP5 AL fields'!$O:$O,'CMIP5 AL fields'!$D:$D,AM$1,'CMIP5 AL fields'!$A:$A,AM$2)*$P176)/1000</f>
        <v>0</v>
      </c>
      <c r="AN176" s="248">
        <f>((SUMIFS('CMIP5 AL fields'!$O:$O,'CMIP5 AL fields'!$D:$D,AN$1&amp;"2d",'CMIP5 AL fields'!$A:$A,AN$2)*$R176)/1000)+((SUMIFS('CMIP5 AL fields'!$O:$O,'CMIP5 AL fields'!$D:$D,AN$1&amp;"3d",'CMIP5 AL fields'!$A:$A,AN$2)*$S176)/1000)</f>
        <v>0</v>
      </c>
      <c r="AO176" s="248">
        <f>((SUMIFS('CMIP5 AL fields'!$N:$N,'CMIP5 AL fields'!$D:$D,AO$1&amp;"2d",'CMIP5 AL fields'!$A:$A,AO$2)*$R176)/1000)+((SUMIFS('CMIP5 AL fields'!$N:$N,'CMIP5 AL fields'!$D:$D,AO$1&amp;"3d",'CMIP5 AL fields'!$A:$A,AO$2)*$S176)/1000)</f>
        <v>0</v>
      </c>
      <c r="AP176" s="248">
        <f>((SUMIFS('CMIP5 AL fields'!$N:$N,'CMIP5 AL fields'!$D:$D,AP$1&amp;"2d",'CMIP5 AL fields'!$A:$A,AP$2)*$R176)/1000)+((SUMIFS('CMIP5 AL fields'!$N:$N,'CMIP5 AL fields'!$D:$D,AP$1&amp;"3d",'CMIP5 AL fields'!$A:$A,AP$2)*$S176)/1000)</f>
        <v>0</v>
      </c>
      <c r="AQ176" s="248">
        <f>((SUMIFS('CMIP5 AL fields'!$O:$O,'CMIP5 AL fields'!$D:$D,AQ$1&amp;"_ALLt",'CMIP5 AL fields'!$A:$A,AQ$2)*$T176)/1000)+((SUMIFS('CMIP5 AL fields'!$O:$O,'CMIP5 AL fields'!$D:$D,AQ$1&amp;"_subt",'CMIP5 AL fields'!$A:$A,AQ$2)*$U176)/1000)</f>
        <v>16.953753599999999</v>
      </c>
      <c r="AR176" s="248">
        <f>((SUMIFS('CMIP5 AL fields'!$O:$O,'CMIP5 AL fields'!$D:$D,AR$1&amp;"2d",'CMIP5 AL fields'!$A:$A,AR$2)*$AA176)/1000)+((SUMIFS('CMIP5 AL fields'!$O:$O,'CMIP5 AL fields'!$D:$D,AR$1&amp;"3d",'CMIP5 AL fields'!$A:$A,AR$2)*$AB176)/1000)</f>
        <v>0</v>
      </c>
      <c r="AS176" s="248">
        <f>(SUMIFS('CMIP5 AL fields'!$O:$O,'CMIP5 AL fields'!$D:$D,AS$1,'CMIP5 AL fields'!$A:$A,AS$2)*$V176)/1000</f>
        <v>0</v>
      </c>
      <c r="AT176" s="248">
        <f>(SUMIFS('CMIP5 AL fields'!$O:$O,'CMIP5 AL fields'!$D:$D,AT$1,'CMIP5 AL fields'!$A:$A,AT$2)*$W176)/1000</f>
        <v>0</v>
      </c>
      <c r="AU176" s="248">
        <f>(SUMIFS('CMIP5 AL fields'!$O:$O,'CMIP5 AL fields'!$D:$D,AU$1,'CMIP5 AL fields'!$A:$A,AU$2)*$X176)/1000</f>
        <v>0</v>
      </c>
      <c r="AV176" s="248">
        <f>(SUMIFS('CMIP5 AL fields'!$O:$O,'CMIP5 AL fields'!$D:$D,AV$1,'CMIP5 AL fields'!$A:$A,AV$2)*AC176)/1000</f>
        <v>0</v>
      </c>
      <c r="AW176" s="248">
        <f>(SUMIFS('CMIP5 AL fields'!$O:$O,'CMIP5 AL fields'!$D:$D,AW$1,'CMIP5 AL fields'!$A:$A,AW$2)*AD176)/1000</f>
        <v>0</v>
      </c>
      <c r="AX176" s="248">
        <f>(SUMIFS('CMIP5 AL fields'!$O:$O,'CMIP5 AL fields'!$D:$D,AX$1,'CMIP5 AL fields'!$A:$A,AX$2)*AD176)/1000</f>
        <v>0</v>
      </c>
      <c r="AY176" s="248">
        <v>0</v>
      </c>
      <c r="AZ176" s="248">
        <f>(SUMIFS('CMIP5 OI fields'!$M:$M,'CMIP5 OI fields'!$D:$D,AZ$1,'CMIP5 OI fields'!$A:$A,AZ$2)*$P176)/1000</f>
        <v>97.851810240000006</v>
      </c>
      <c r="BA176" s="248">
        <f>(SUMIFS('CMIP5 OI fields'!$M:$M,'CMIP5 OI fields'!$D:$D,BA$1,'CMIP5 OI fields'!$A:$A,BA$2)*$P176)/1000</f>
        <v>68.304405599999996</v>
      </c>
      <c r="BB176" s="248">
        <f>(SUMIFS('CMIP5 OI fields'!$M:$M,'CMIP5 OI fields'!$D:$D,BB$1,'CMIP5 OI fields'!$A:$A,BB$2)*$P176)/1000</f>
        <v>38.65743359999999</v>
      </c>
      <c r="BC176" s="248">
        <f>(SUMIFS('CMIP5 OI fields'!$M:$M,'CMIP5 OI fields'!$D:$D,BC$1,'CMIP5 OI fields'!$A:$A,BC$2)*$P176)/1000</f>
        <v>3.8928384</v>
      </c>
      <c r="BD176" s="248">
        <f>(SUMIFS('CMIP5 OI fields'!$M:$M,'CMIP5 OI fields'!$D:$D,BD$1,'CMIP5 OI fields'!$A:$A,BD$2)*$P176)/1000</f>
        <v>3.1850496000000001</v>
      </c>
      <c r="BE176" s="248">
        <f>(SUMIFS('CMIP5 OI fields'!$M:$M,'CMIP5 OI fields'!$D:$D,BE$1,'CMIP5 OI fields'!$A:$A,BE$2)*$P176)/1000</f>
        <v>0.3538944</v>
      </c>
      <c r="BF176" s="248">
        <f>(SUMIFS('CMIP5 OI fields'!$M:$M,'CMIP5 OI fields'!$D:$D,BF$1,'CMIP5 OI fields'!$A:$A,BF$2)*$P176)/1000</f>
        <v>7.9626239999999999</v>
      </c>
      <c r="BG176" s="248">
        <f>(SUMIFS('CMIP5 OI fields'!$M:$M,'CMIP5 OI fields'!$D:$D,BG$1,'CMIP5 OI fields'!$A:$A,BG$2)*$P176)/1000</f>
        <v>6.1931519999999995</v>
      </c>
      <c r="BH176" s="248">
        <f>(SUMIFS('CMIP5 OI fields'!$M:$M,'CMIP5 OI fields'!$D:$D,BH$1,'CMIP5 OI fields'!$A:$A,BH$2)*$P176)/1000</f>
        <v>36.274176000000004</v>
      </c>
      <c r="BI176" s="248">
        <f>(SUMIFS('CMIP5 OI fields'!$M:$M,'CMIP5 OI fields'!$D:$D,BI$1,'CMIP5 OI fields'!$A:$A,BI$2)*$Q176)/1000</f>
        <v>0</v>
      </c>
      <c r="BJ176" s="246">
        <f t="shared" si="21"/>
        <v>160.02442224000006</v>
      </c>
      <c r="BK176" s="246">
        <f t="shared" si="21"/>
        <v>80.071394399999988</v>
      </c>
      <c r="BL176" s="246">
        <f t="shared" si="21"/>
        <v>75.84288767999999</v>
      </c>
      <c r="BM176" s="246">
        <f t="shared" si="15"/>
        <v>240.09581664000007</v>
      </c>
      <c r="BN176" s="246">
        <f t="shared" si="16"/>
        <v>315.93870432000006</v>
      </c>
    </row>
    <row r="177" spans="1:66">
      <c r="A177" s="244" t="str">
        <f>'Experiment list - Runs'!A176</f>
        <v>LT</v>
      </c>
      <c r="B177" s="244" t="str">
        <f>'Experiment list - Runs'!B176</f>
        <v>core</v>
      </c>
      <c r="C177" s="244" t="str">
        <f>'Experiment list - Runs'!C176</f>
        <v>3.3-XE</v>
      </c>
      <c r="D177" s="244">
        <f>'Experiment list - Runs'!D176</f>
        <v>5</v>
      </c>
      <c r="E177" s="245" t="str">
        <f>'Experiment list - Runs'!E176</f>
        <v>Add'l AMIP (concentrations, noCN)</v>
      </c>
      <c r="F177" s="245" t="str">
        <f>'Experiment list - Runs'!F176</f>
        <v>AMIP</v>
      </c>
      <c r="G177" s="244" t="str">
        <f>'Experiment list - Runs'!H176</f>
        <v>CVWG/Tribbia</v>
      </c>
      <c r="H177" s="244" t="str">
        <f>'Experiment list - Runs'!I176</f>
        <v>1x1AMIP</v>
      </c>
      <c r="I177" s="244" t="str">
        <f>'Experiment list - Runs'!J176</f>
        <v>NCAR</v>
      </c>
      <c r="J177" s="244">
        <f>'Experiment list - Runs'!K176</f>
        <v>1979</v>
      </c>
      <c r="K177" s="244">
        <f>'Experiment list - Runs'!L176</f>
        <v>2008</v>
      </c>
      <c r="L177" s="244" t="str">
        <f>'Experiment list - Runs'!M176</f>
        <v>1</v>
      </c>
      <c r="M177" s="244">
        <f>'Experiment list - Runs'!N176</f>
        <v>1</v>
      </c>
      <c r="N177" s="246">
        <f>'Experiment list - Runs'!O176</f>
        <v>30</v>
      </c>
      <c r="O177" s="247">
        <f>'Experiment list - Runs'!P176</f>
        <v>175</v>
      </c>
      <c r="P177" s="248">
        <f t="shared" si="17"/>
        <v>30</v>
      </c>
      <c r="Q177" s="248">
        <v>0</v>
      </c>
      <c r="R177" s="248">
        <v>0</v>
      </c>
      <c r="S177" s="248">
        <v>0</v>
      </c>
      <c r="T177" s="248">
        <f t="shared" si="18"/>
        <v>30</v>
      </c>
      <c r="U177" s="248">
        <v>0</v>
      </c>
      <c r="V177" s="248">
        <v>0</v>
      </c>
      <c r="W177" s="248">
        <v>0</v>
      </c>
      <c r="X177" s="248">
        <v>0</v>
      </c>
      <c r="Y177" s="248">
        <v>0</v>
      </c>
      <c r="Z177" s="248">
        <v>0</v>
      </c>
      <c r="AA177" s="248">
        <v>0</v>
      </c>
      <c r="AB177" s="248">
        <v>0</v>
      </c>
      <c r="AC177" s="248">
        <v>0</v>
      </c>
      <c r="AD177" s="248">
        <v>0</v>
      </c>
      <c r="AE177" s="248">
        <f>(SUMIFS('CMIP5 AL fields'!$O:$O,'CMIP5 AL fields'!$D:$D,AE$1,'CMIP5 AL fields'!$A:$A,AE$2)*$P177)/1000</f>
        <v>29.85984144000005</v>
      </c>
      <c r="AF177" s="248">
        <f>(SUMIFS('CMIP5 AL fields'!$O:$O,'CMIP5 AL fields'!$D:$D,AF$1,'CMIP5 AL fields'!$A:$A,AF$2)*$P177)/1000</f>
        <v>7.9626240000000015E-2</v>
      </c>
      <c r="AG177" s="248">
        <f>(SUMIFS('CMIP5 AL fields'!$O:$O,'CMIP5 AL fields'!$D:$D,AG$1,'CMIP5 AL fields'!$A:$A,AG$2)*$P177)/1000</f>
        <v>2.7072921599999979</v>
      </c>
      <c r="AH177" s="248">
        <f>(SUMIFS('CMIP5 AL fields'!$O:$O,'CMIP5 AL fields'!$D:$D,AH$1,'CMIP5 AL fields'!$A:$A,AH$2)*$P177)/1000</f>
        <v>1.9906559999999991</v>
      </c>
      <c r="AI177" s="248">
        <f>(SUMIFS('CMIP5 AL fields'!$O:$O,'CMIP5 AL fields'!$D:$D,AI$1,'CMIP5 AL fields'!$A:$A,AI$2)*$P177)/1000</f>
        <v>0.79626240000000004</v>
      </c>
      <c r="AJ177" s="248">
        <f>(SUMIFS('CMIP5 AL fields'!$O:$O,'CMIP5 AL fields'!$D:$D,AJ$1,'CMIP5 AL fields'!$A:$A,AJ$2)*$P177)/1000</f>
        <v>0.31850496000000006</v>
      </c>
      <c r="AK177" s="248">
        <f>(SUMIFS('CMIP5 AL fields'!$O:$O,'CMIP5 AL fields'!$D:$D,AK$1,'CMIP5 AL fields'!$A:$A,AK$2)*$P177)/1000</f>
        <v>0.55738368000000005</v>
      </c>
      <c r="AL177" s="248">
        <f>(SUMIFS('CMIP5 AL fields'!$O:$O,'CMIP5 AL fields'!$D:$D,AL$1,'CMIP5 AL fields'!$A:$A,AL$2)*$P177)/1000</f>
        <v>0</v>
      </c>
      <c r="AM177" s="248">
        <f>(SUMIFS('CMIP5 AL fields'!$O:$O,'CMIP5 AL fields'!$D:$D,AM$1,'CMIP5 AL fields'!$A:$A,AM$2)*$P177)/1000</f>
        <v>0</v>
      </c>
      <c r="AN177" s="248">
        <f>((SUMIFS('CMIP5 AL fields'!$O:$O,'CMIP5 AL fields'!$D:$D,AN$1&amp;"2d",'CMIP5 AL fields'!$A:$A,AN$2)*$R177)/1000)+((SUMIFS('CMIP5 AL fields'!$O:$O,'CMIP5 AL fields'!$D:$D,AN$1&amp;"3d",'CMIP5 AL fields'!$A:$A,AN$2)*$S177)/1000)</f>
        <v>0</v>
      </c>
      <c r="AO177" s="248">
        <f>((SUMIFS('CMIP5 AL fields'!$N:$N,'CMIP5 AL fields'!$D:$D,AO$1&amp;"2d",'CMIP5 AL fields'!$A:$A,AO$2)*$R177)/1000)+((SUMIFS('CMIP5 AL fields'!$N:$N,'CMIP5 AL fields'!$D:$D,AO$1&amp;"3d",'CMIP5 AL fields'!$A:$A,AO$2)*$S177)/1000)</f>
        <v>0</v>
      </c>
      <c r="AP177" s="248">
        <f>((SUMIFS('CMIP5 AL fields'!$N:$N,'CMIP5 AL fields'!$D:$D,AP$1&amp;"2d",'CMIP5 AL fields'!$A:$A,AP$2)*$R177)/1000)+((SUMIFS('CMIP5 AL fields'!$N:$N,'CMIP5 AL fields'!$D:$D,AP$1&amp;"3d",'CMIP5 AL fields'!$A:$A,AP$2)*$S177)/1000)</f>
        <v>0</v>
      </c>
      <c r="AQ177" s="248">
        <f>((SUMIFS('CMIP5 AL fields'!$O:$O,'CMIP5 AL fields'!$D:$D,AQ$1&amp;"_ALLt",'CMIP5 AL fields'!$A:$A,AQ$2)*$T177)/1000)+((SUMIFS('CMIP5 AL fields'!$O:$O,'CMIP5 AL fields'!$D:$D,AQ$1&amp;"_subt",'CMIP5 AL fields'!$A:$A,AQ$2)*$U177)/1000)</f>
        <v>16.953753599999999</v>
      </c>
      <c r="AR177" s="248">
        <f>((SUMIFS('CMIP5 AL fields'!$O:$O,'CMIP5 AL fields'!$D:$D,AR$1&amp;"2d",'CMIP5 AL fields'!$A:$A,AR$2)*$AA177)/1000)+((SUMIFS('CMIP5 AL fields'!$O:$O,'CMIP5 AL fields'!$D:$D,AR$1&amp;"3d",'CMIP5 AL fields'!$A:$A,AR$2)*$AB177)/1000)</f>
        <v>0</v>
      </c>
      <c r="AS177" s="248">
        <f>(SUMIFS('CMIP5 AL fields'!$O:$O,'CMIP5 AL fields'!$D:$D,AS$1,'CMIP5 AL fields'!$A:$A,AS$2)*$V177)/1000</f>
        <v>0</v>
      </c>
      <c r="AT177" s="248">
        <f>(SUMIFS('CMIP5 AL fields'!$O:$O,'CMIP5 AL fields'!$D:$D,AT$1,'CMIP5 AL fields'!$A:$A,AT$2)*$W177)/1000</f>
        <v>0</v>
      </c>
      <c r="AU177" s="248">
        <f>(SUMIFS('CMIP5 AL fields'!$O:$O,'CMIP5 AL fields'!$D:$D,AU$1,'CMIP5 AL fields'!$A:$A,AU$2)*$X177)/1000</f>
        <v>0</v>
      </c>
      <c r="AV177" s="248">
        <f>(SUMIFS('CMIP5 AL fields'!$O:$O,'CMIP5 AL fields'!$D:$D,AV$1,'CMIP5 AL fields'!$A:$A,AV$2)*AC177)/1000</f>
        <v>0</v>
      </c>
      <c r="AW177" s="248">
        <f>(SUMIFS('CMIP5 AL fields'!$O:$O,'CMIP5 AL fields'!$D:$D,AW$1,'CMIP5 AL fields'!$A:$A,AW$2)*AD177)/1000</f>
        <v>0</v>
      </c>
      <c r="AX177" s="248">
        <f>(SUMIFS('CMIP5 AL fields'!$O:$O,'CMIP5 AL fields'!$D:$D,AX$1,'CMIP5 AL fields'!$A:$A,AX$2)*AD177)/1000</f>
        <v>0</v>
      </c>
      <c r="AY177" s="248">
        <v>0</v>
      </c>
      <c r="AZ177" s="248">
        <f>(SUMIFS('CMIP5 OI fields'!$M:$M,'CMIP5 OI fields'!$D:$D,AZ$1,'CMIP5 OI fields'!$A:$A,AZ$2)*$P177)/1000</f>
        <v>97.851810240000006</v>
      </c>
      <c r="BA177" s="248">
        <f>(SUMIFS('CMIP5 OI fields'!$M:$M,'CMIP5 OI fields'!$D:$D,BA$1,'CMIP5 OI fields'!$A:$A,BA$2)*$P177)/1000</f>
        <v>68.304405599999996</v>
      </c>
      <c r="BB177" s="248">
        <f>(SUMIFS('CMIP5 OI fields'!$M:$M,'CMIP5 OI fields'!$D:$D,BB$1,'CMIP5 OI fields'!$A:$A,BB$2)*$P177)/1000</f>
        <v>38.65743359999999</v>
      </c>
      <c r="BC177" s="248">
        <f>(SUMIFS('CMIP5 OI fields'!$M:$M,'CMIP5 OI fields'!$D:$D,BC$1,'CMIP5 OI fields'!$A:$A,BC$2)*$P177)/1000</f>
        <v>3.8928384</v>
      </c>
      <c r="BD177" s="248">
        <f>(SUMIFS('CMIP5 OI fields'!$M:$M,'CMIP5 OI fields'!$D:$D,BD$1,'CMIP5 OI fields'!$A:$A,BD$2)*$P177)/1000</f>
        <v>3.1850496000000001</v>
      </c>
      <c r="BE177" s="248">
        <f>(SUMIFS('CMIP5 OI fields'!$M:$M,'CMIP5 OI fields'!$D:$D,BE$1,'CMIP5 OI fields'!$A:$A,BE$2)*$P177)/1000</f>
        <v>0.3538944</v>
      </c>
      <c r="BF177" s="248">
        <f>(SUMIFS('CMIP5 OI fields'!$M:$M,'CMIP5 OI fields'!$D:$D,BF$1,'CMIP5 OI fields'!$A:$A,BF$2)*$P177)/1000</f>
        <v>7.9626239999999999</v>
      </c>
      <c r="BG177" s="248">
        <f>(SUMIFS('CMIP5 OI fields'!$M:$M,'CMIP5 OI fields'!$D:$D,BG$1,'CMIP5 OI fields'!$A:$A,BG$2)*$P177)/1000</f>
        <v>6.1931519999999995</v>
      </c>
      <c r="BH177" s="248">
        <f>(SUMIFS('CMIP5 OI fields'!$M:$M,'CMIP5 OI fields'!$D:$D,BH$1,'CMIP5 OI fields'!$A:$A,BH$2)*$P177)/1000</f>
        <v>36.274176000000004</v>
      </c>
      <c r="BI177" s="248">
        <f>(SUMIFS('CMIP5 OI fields'!$M:$M,'CMIP5 OI fields'!$D:$D,BI$1,'CMIP5 OI fields'!$A:$A,BI$2)*$Q177)/1000</f>
        <v>0</v>
      </c>
      <c r="BJ177" s="246">
        <f t="shared" si="21"/>
        <v>160.02442224000006</v>
      </c>
      <c r="BK177" s="246">
        <f t="shared" si="21"/>
        <v>80.071394399999988</v>
      </c>
      <c r="BL177" s="246">
        <f t="shared" si="21"/>
        <v>75.84288767999999</v>
      </c>
      <c r="BM177" s="246">
        <f t="shared" si="15"/>
        <v>240.09581664000007</v>
      </c>
      <c r="BN177" s="246">
        <f t="shared" si="16"/>
        <v>315.93870432000006</v>
      </c>
    </row>
    <row r="178" spans="1:66">
      <c r="A178" s="244" t="str">
        <f>'Experiment list - Runs'!A177</f>
        <v>LT</v>
      </c>
      <c r="B178" s="244" t="str">
        <f>'Experiment list - Runs'!B177</f>
        <v>core</v>
      </c>
      <c r="C178" s="244" t="str">
        <f>'Experiment list - Runs'!C177</f>
        <v>4.1</v>
      </c>
      <c r="D178" s="244">
        <f>'Experiment list - Runs'!D177</f>
        <v>1</v>
      </c>
      <c r="E178" s="245" t="str">
        <f>'Experiment list - Runs'!E177</f>
        <v>RCP 4.5 (concentrations)</v>
      </c>
      <c r="F178" s="245" t="str">
        <f>'Experiment list - Runs'!F177</f>
        <v>rcp4.5</v>
      </c>
      <c r="G178" s="244" t="str">
        <f>'Experiment list - Runs'!H177</f>
        <v>CCWG/Meehl</v>
      </c>
      <c r="H178" s="244" t="str">
        <f>'Experiment list - Runs'!I177</f>
        <v>1x1CN</v>
      </c>
      <c r="I178" s="244" t="str">
        <f>'Experiment list - Runs'!J177</f>
        <v>NCAR</v>
      </c>
      <c r="J178" s="244">
        <f>'Experiment list - Runs'!K177</f>
        <v>2005</v>
      </c>
      <c r="K178" s="244">
        <f>'Experiment list - Runs'!L177</f>
        <v>2100</v>
      </c>
      <c r="L178" s="244" t="str">
        <f>'Experiment list - Runs'!M177</f>
        <v>1</v>
      </c>
      <c r="M178" s="244">
        <f>'Experiment list - Runs'!N177</f>
        <v>1</v>
      </c>
      <c r="N178" s="246">
        <f>'Experiment list - Runs'!O177</f>
        <v>96</v>
      </c>
      <c r="O178" s="247">
        <f>'Experiment list - Runs'!P177</f>
        <v>176</v>
      </c>
      <c r="P178" s="248">
        <f t="shared" si="17"/>
        <v>96</v>
      </c>
      <c r="Q178" s="248">
        <v>0</v>
      </c>
      <c r="R178" s="248">
        <f t="shared" ref="R178:R186" si="22">$N178</f>
        <v>96</v>
      </c>
      <c r="S178" s="248">
        <v>6</v>
      </c>
      <c r="T178" s="248">
        <f t="shared" si="18"/>
        <v>96</v>
      </c>
      <c r="U178" s="248">
        <f>$N178</f>
        <v>96</v>
      </c>
      <c r="V178" s="248">
        <f>$N178</f>
        <v>96</v>
      </c>
      <c r="W178" s="248">
        <f>$N178</f>
        <v>96</v>
      </c>
      <c r="X178" s="248">
        <v>40</v>
      </c>
      <c r="Y178" s="248">
        <v>0</v>
      </c>
      <c r="Z178" s="248">
        <v>0</v>
      </c>
      <c r="AA178" s="248">
        <v>0</v>
      </c>
      <c r="AB178" s="248">
        <v>0</v>
      </c>
      <c r="AC178" s="248">
        <v>0</v>
      </c>
      <c r="AD178" s="248">
        <v>0</v>
      </c>
      <c r="AE178" s="248">
        <f>(SUMIFS('CMIP5 AL fields'!$O:$O,'CMIP5 AL fields'!$D:$D,AE$1,'CMIP5 AL fields'!$A:$A,AE$2)*$P178)/1000</f>
        <v>95.55149260800016</v>
      </c>
      <c r="AF178" s="248">
        <f>(SUMIFS('CMIP5 AL fields'!$O:$O,'CMIP5 AL fields'!$D:$D,AF$1,'CMIP5 AL fields'!$A:$A,AF$2)*$P178)/1000</f>
        <v>0.25480396799999999</v>
      </c>
      <c r="AG178" s="248">
        <f>(SUMIFS('CMIP5 AL fields'!$O:$O,'CMIP5 AL fields'!$D:$D,AG$1,'CMIP5 AL fields'!$A:$A,AG$2)*$P178)/1000</f>
        <v>8.6633349119999945</v>
      </c>
      <c r="AH178" s="248">
        <f>(SUMIFS('CMIP5 AL fields'!$O:$O,'CMIP5 AL fields'!$D:$D,AH$1,'CMIP5 AL fields'!$A:$A,AH$2)*$P178)/1000</f>
        <v>6.3700991999999967</v>
      </c>
      <c r="AI178" s="248">
        <f>(SUMIFS('CMIP5 AL fields'!$O:$O,'CMIP5 AL fields'!$D:$D,AI$1,'CMIP5 AL fields'!$A:$A,AI$2)*$P178)/1000</f>
        <v>2.5480396800000005</v>
      </c>
      <c r="AJ178" s="248">
        <f>(SUMIFS('CMIP5 AL fields'!$O:$O,'CMIP5 AL fields'!$D:$D,AJ$1,'CMIP5 AL fields'!$A:$A,AJ$2)*$P178)/1000</f>
        <v>1.019215872</v>
      </c>
      <c r="AK178" s="248">
        <f>(SUMIFS('CMIP5 AL fields'!$O:$O,'CMIP5 AL fields'!$D:$D,AK$1,'CMIP5 AL fields'!$A:$A,AK$2)*$P178)/1000</f>
        <v>1.7836277760000001</v>
      </c>
      <c r="AL178" s="248">
        <f>(SUMIFS('CMIP5 AL fields'!$O:$O,'CMIP5 AL fields'!$D:$D,AL$1,'CMIP5 AL fields'!$A:$A,AL$2)*$P178)/1000</f>
        <v>0</v>
      </c>
      <c r="AM178" s="248">
        <f>(SUMIFS('CMIP5 AL fields'!$O:$O,'CMIP5 AL fields'!$D:$D,AM$1,'CMIP5 AL fields'!$A:$A,AM$2)*$P178)/1000</f>
        <v>0</v>
      </c>
      <c r="AN178" s="248">
        <f>((SUMIFS('CMIP5 AL fields'!$O:$O,'CMIP5 AL fields'!$D:$D,AN$1&amp;"2d",'CMIP5 AL fields'!$A:$A,AN$2)*$R178)/1000)+((SUMIFS('CMIP5 AL fields'!$O:$O,'CMIP5 AL fields'!$D:$D,AN$1&amp;"3d",'CMIP5 AL fields'!$A:$A,AN$2)*$S178)/1000)</f>
        <v>16.817061887999991</v>
      </c>
      <c r="AO178" s="248">
        <f>((SUMIFS('CMIP5 AL fields'!$N:$N,'CMIP5 AL fields'!$D:$D,AO$1&amp;"2d",'CMIP5 AL fields'!$A:$A,AO$2)*$R178)/1000)+((SUMIFS('CMIP5 AL fields'!$N:$N,'CMIP5 AL fields'!$D:$D,AO$1&amp;"3d",'CMIP5 AL fields'!$A:$A,AO$2)*$S178)/1000)</f>
        <v>7.1345111039999995</v>
      </c>
      <c r="AP178" s="248">
        <f>((SUMIFS('CMIP5 AL fields'!$N:$N,'CMIP5 AL fields'!$D:$D,AP$1&amp;"2d",'CMIP5 AL fields'!$A:$A,AP$2)*$R178)/1000)+((SUMIFS('CMIP5 AL fields'!$N:$N,'CMIP5 AL fields'!$D:$D,AP$1&amp;"3d",'CMIP5 AL fields'!$A:$A,AP$2)*$S178)/1000)</f>
        <v>27.518828543999987</v>
      </c>
      <c r="AQ178" s="248">
        <f>((SUMIFS('CMIP5 AL fields'!$O:$O,'CMIP5 AL fields'!$D:$D,AQ$1&amp;"_ALLt",'CMIP5 AL fields'!$A:$A,AQ$2)*$T178)/1000)+((SUMIFS('CMIP5 AL fields'!$O:$O,'CMIP5 AL fields'!$D:$D,AQ$1&amp;"_subt",'CMIP5 AL fields'!$A:$A,AQ$2)*$U178)/1000)</f>
        <v>496.01839103999981</v>
      </c>
      <c r="AR178" s="248">
        <f>((SUMIFS('CMIP5 AL fields'!$O:$O,'CMIP5 AL fields'!$D:$D,AR$1&amp;"2d",'CMIP5 AL fields'!$A:$A,AR$2)*$AA178)/1000)+((SUMIFS('CMIP5 AL fields'!$O:$O,'CMIP5 AL fields'!$D:$D,AR$1&amp;"3d",'CMIP5 AL fields'!$A:$A,AR$2)*$AB178)/1000)</f>
        <v>0</v>
      </c>
      <c r="AS178" s="248">
        <f>(SUMIFS('CMIP5 AL fields'!$O:$O,'CMIP5 AL fields'!$D:$D,AS$1,'CMIP5 AL fields'!$A:$A,AS$2)*$V178)/1000</f>
        <v>3999.1482777599995</v>
      </c>
      <c r="AT178" s="248">
        <f>(SUMIFS('CMIP5 AL fields'!$O:$O,'CMIP5 AL fields'!$D:$D,AT$1,'CMIP5 AL fields'!$A:$A,AT$2)*$W178)/1000</f>
        <v>310.01149439999995</v>
      </c>
      <c r="AU178" s="248">
        <f>(SUMIFS('CMIP5 AL fields'!$O:$O,'CMIP5 AL fields'!$D:$D,AU$1,'CMIP5 AL fields'!$A:$A,AU$2)*$X178)/1000</f>
        <v>568.35440640000013</v>
      </c>
      <c r="AV178" s="248">
        <f>(SUMIFS('CMIP5 AL fields'!$O:$O,'CMIP5 AL fields'!$D:$D,AV$1,'CMIP5 AL fields'!$A:$A,AV$2)*AC178)/1000</f>
        <v>0</v>
      </c>
      <c r="AW178" s="248">
        <f>(SUMIFS('CMIP5 AL fields'!$O:$O,'CMIP5 AL fields'!$D:$D,AW$1,'CMIP5 AL fields'!$A:$A,AW$2)*AD178)/1000</f>
        <v>0</v>
      </c>
      <c r="AX178" s="248">
        <f>(SUMIFS('CMIP5 AL fields'!$O:$O,'CMIP5 AL fields'!$D:$D,AX$1,'CMIP5 AL fields'!$A:$A,AX$2)*AD178)/1000</f>
        <v>0</v>
      </c>
      <c r="AY178" s="248">
        <v>0</v>
      </c>
      <c r="AZ178" s="248">
        <f>(SUMIFS('CMIP5 OI fields'!$M:$M,'CMIP5 OI fields'!$D:$D,AZ$1,'CMIP5 OI fields'!$A:$A,AZ$2)*$P178)/1000</f>
        <v>313.12579276800005</v>
      </c>
      <c r="BA178" s="248">
        <f>(SUMIFS('CMIP5 OI fields'!$M:$M,'CMIP5 OI fields'!$D:$D,BA$1,'CMIP5 OI fields'!$A:$A,BA$2)*$P178)/1000</f>
        <v>218.57409792000004</v>
      </c>
      <c r="BB178" s="248">
        <f>(SUMIFS('CMIP5 OI fields'!$M:$M,'CMIP5 OI fields'!$D:$D,BB$1,'CMIP5 OI fields'!$A:$A,BB$2)*$P178)/1000</f>
        <v>123.70378751999995</v>
      </c>
      <c r="BC178" s="248">
        <f>(SUMIFS('CMIP5 OI fields'!$M:$M,'CMIP5 OI fields'!$D:$D,BC$1,'CMIP5 OI fields'!$A:$A,BC$2)*$P178)/1000</f>
        <v>12.45708288</v>
      </c>
      <c r="BD178" s="248">
        <f>(SUMIFS('CMIP5 OI fields'!$M:$M,'CMIP5 OI fields'!$D:$D,BD$1,'CMIP5 OI fields'!$A:$A,BD$2)*$P178)/1000</f>
        <v>10.192158720000002</v>
      </c>
      <c r="BE178" s="248">
        <f>(SUMIFS('CMIP5 OI fields'!$M:$M,'CMIP5 OI fields'!$D:$D,BE$1,'CMIP5 OI fields'!$A:$A,BE$2)*$P178)/1000</f>
        <v>1.13246208</v>
      </c>
      <c r="BF178" s="248">
        <f>(SUMIFS('CMIP5 OI fields'!$M:$M,'CMIP5 OI fields'!$D:$D,BF$1,'CMIP5 OI fields'!$A:$A,BF$2)*$P178)/1000</f>
        <v>25.480396799999998</v>
      </c>
      <c r="BG178" s="248">
        <f>(SUMIFS('CMIP5 OI fields'!$M:$M,'CMIP5 OI fields'!$D:$D,BG$1,'CMIP5 OI fields'!$A:$A,BG$2)*$P178)/1000</f>
        <v>19.818086399999995</v>
      </c>
      <c r="BH178" s="248">
        <f>(SUMIFS('CMIP5 OI fields'!$M:$M,'CMIP5 OI fields'!$D:$D,BH$1,'CMIP5 OI fields'!$A:$A,BH$2)*$P178)/1000</f>
        <v>116.07736320000002</v>
      </c>
      <c r="BI178" s="248">
        <f>(SUMIFS('CMIP5 OI fields'!$M:$M,'CMIP5 OI fields'!$D:$D,BI$1,'CMIP5 OI fields'!$A:$A,BI$2)*$Q178)/1000</f>
        <v>0</v>
      </c>
      <c r="BJ178" s="246">
        <f t="shared" si="21"/>
        <v>5848.1757711359978</v>
      </c>
      <c r="BK178" s="246">
        <f t="shared" si="21"/>
        <v>263.36297318400005</v>
      </c>
      <c r="BL178" s="246">
        <f t="shared" si="21"/>
        <v>270.21606911999999</v>
      </c>
      <c r="BM178" s="246">
        <f t="shared" si="15"/>
        <v>6111.5387443199979</v>
      </c>
      <c r="BN178" s="246">
        <f t="shared" si="16"/>
        <v>6381.7548134399976</v>
      </c>
    </row>
    <row r="179" spans="1:66">
      <c r="A179" s="244" t="str">
        <f>'Experiment list - Runs'!A178</f>
        <v>LT</v>
      </c>
      <c r="B179" s="244" t="str">
        <f>'Experiment list - Runs'!B178</f>
        <v>core</v>
      </c>
      <c r="C179" s="244" t="str">
        <f>'Experiment list - Runs'!C178</f>
        <v>4.1-X</v>
      </c>
      <c r="D179" s="244">
        <f>'Experiment list - Runs'!D178</f>
        <v>1</v>
      </c>
      <c r="E179" s="245" t="str">
        <f>'Experiment list - Runs'!E178</f>
        <v>RCP 4.5 (concentrations, noCN)</v>
      </c>
      <c r="F179" s="245" t="str">
        <f>'Experiment list - Runs'!F178</f>
        <v>rcp4.5</v>
      </c>
      <c r="G179" s="244" t="str">
        <f>'Experiment list - Runs'!H178</f>
        <v>CCWG/Meehl</v>
      </c>
      <c r="H179" s="244" t="str">
        <f>'Experiment list - Runs'!I178</f>
        <v>1x1noCN</v>
      </c>
      <c r="I179" s="244" t="str">
        <f>'Experiment list - Runs'!J178</f>
        <v>NCAR</v>
      </c>
      <c r="J179" s="244">
        <f>'Experiment list - Runs'!K178</f>
        <v>2005</v>
      </c>
      <c r="K179" s="244">
        <f>'Experiment list - Runs'!L178</f>
        <v>2100</v>
      </c>
      <c r="L179" s="244" t="str">
        <f>'Experiment list - Runs'!M178</f>
        <v>1</v>
      </c>
      <c r="M179" s="244">
        <f>'Experiment list - Runs'!N178</f>
        <v>1</v>
      </c>
      <c r="N179" s="246">
        <f>'Experiment list - Runs'!O178</f>
        <v>96</v>
      </c>
      <c r="O179" s="247">
        <f>'Experiment list - Runs'!P178</f>
        <v>177</v>
      </c>
      <c r="P179" s="248">
        <f t="shared" si="17"/>
        <v>96</v>
      </c>
      <c r="Q179" s="248">
        <v>0</v>
      </c>
      <c r="R179" s="248">
        <f t="shared" si="22"/>
        <v>96</v>
      </c>
      <c r="S179" s="248">
        <v>6</v>
      </c>
      <c r="T179" s="248">
        <f t="shared" si="18"/>
        <v>96</v>
      </c>
      <c r="U179" s="248">
        <v>0</v>
      </c>
      <c r="V179" s="248">
        <v>0</v>
      </c>
      <c r="W179" s="248">
        <v>0</v>
      </c>
      <c r="X179" s="248">
        <v>0</v>
      </c>
      <c r="Y179" s="248">
        <v>0</v>
      </c>
      <c r="Z179" s="248">
        <v>0</v>
      </c>
      <c r="AA179" s="248">
        <v>0</v>
      </c>
      <c r="AB179" s="248">
        <v>0</v>
      </c>
      <c r="AC179" s="248">
        <v>0</v>
      </c>
      <c r="AD179" s="248">
        <v>0</v>
      </c>
      <c r="AE179" s="248">
        <f>(SUMIFS('CMIP5 AL fields'!$O:$O,'CMIP5 AL fields'!$D:$D,AE$1,'CMIP5 AL fields'!$A:$A,AE$2)*$P179)/1000</f>
        <v>95.55149260800016</v>
      </c>
      <c r="AF179" s="248">
        <f>(SUMIFS('CMIP5 AL fields'!$O:$O,'CMIP5 AL fields'!$D:$D,AF$1,'CMIP5 AL fields'!$A:$A,AF$2)*$P179)/1000</f>
        <v>0.25480396799999999</v>
      </c>
      <c r="AG179" s="248">
        <f>(SUMIFS('CMIP5 AL fields'!$O:$O,'CMIP5 AL fields'!$D:$D,AG$1,'CMIP5 AL fields'!$A:$A,AG$2)*$P179)/1000</f>
        <v>8.6633349119999945</v>
      </c>
      <c r="AH179" s="248">
        <f>(SUMIFS('CMIP5 AL fields'!$O:$O,'CMIP5 AL fields'!$D:$D,AH$1,'CMIP5 AL fields'!$A:$A,AH$2)*$P179)/1000</f>
        <v>6.3700991999999967</v>
      </c>
      <c r="AI179" s="248">
        <f>(SUMIFS('CMIP5 AL fields'!$O:$O,'CMIP5 AL fields'!$D:$D,AI$1,'CMIP5 AL fields'!$A:$A,AI$2)*$P179)/1000</f>
        <v>2.5480396800000005</v>
      </c>
      <c r="AJ179" s="248">
        <f>(SUMIFS('CMIP5 AL fields'!$O:$O,'CMIP5 AL fields'!$D:$D,AJ$1,'CMIP5 AL fields'!$A:$A,AJ$2)*$P179)/1000</f>
        <v>1.019215872</v>
      </c>
      <c r="AK179" s="248">
        <f>(SUMIFS('CMIP5 AL fields'!$O:$O,'CMIP5 AL fields'!$D:$D,AK$1,'CMIP5 AL fields'!$A:$A,AK$2)*$P179)/1000</f>
        <v>1.7836277760000001</v>
      </c>
      <c r="AL179" s="248">
        <f>(SUMIFS('CMIP5 AL fields'!$O:$O,'CMIP5 AL fields'!$D:$D,AL$1,'CMIP5 AL fields'!$A:$A,AL$2)*$P179)/1000</f>
        <v>0</v>
      </c>
      <c r="AM179" s="248">
        <f>(SUMIFS('CMIP5 AL fields'!$O:$O,'CMIP5 AL fields'!$D:$D,AM$1,'CMIP5 AL fields'!$A:$A,AM$2)*$P179)/1000</f>
        <v>0</v>
      </c>
      <c r="AN179" s="248">
        <f>((SUMIFS('CMIP5 AL fields'!$O:$O,'CMIP5 AL fields'!$D:$D,AN$1&amp;"2d",'CMIP5 AL fields'!$A:$A,AN$2)*$R179)/1000)+((SUMIFS('CMIP5 AL fields'!$O:$O,'CMIP5 AL fields'!$D:$D,AN$1&amp;"3d",'CMIP5 AL fields'!$A:$A,AN$2)*$S179)/1000)</f>
        <v>16.817061887999991</v>
      </c>
      <c r="AO179" s="248">
        <f>((SUMIFS('CMIP5 AL fields'!$N:$N,'CMIP5 AL fields'!$D:$D,AO$1&amp;"2d",'CMIP5 AL fields'!$A:$A,AO$2)*$R179)/1000)+((SUMIFS('CMIP5 AL fields'!$N:$N,'CMIP5 AL fields'!$D:$D,AO$1&amp;"3d",'CMIP5 AL fields'!$A:$A,AO$2)*$S179)/1000)</f>
        <v>7.1345111039999995</v>
      </c>
      <c r="AP179" s="248">
        <f>((SUMIFS('CMIP5 AL fields'!$N:$N,'CMIP5 AL fields'!$D:$D,AP$1&amp;"2d",'CMIP5 AL fields'!$A:$A,AP$2)*$R179)/1000)+((SUMIFS('CMIP5 AL fields'!$N:$N,'CMIP5 AL fields'!$D:$D,AP$1&amp;"3d",'CMIP5 AL fields'!$A:$A,AP$2)*$S179)/1000)</f>
        <v>27.518828543999987</v>
      </c>
      <c r="AQ179" s="248">
        <f>((SUMIFS('CMIP5 AL fields'!$O:$O,'CMIP5 AL fields'!$D:$D,AQ$1&amp;"_ALLt",'CMIP5 AL fields'!$A:$A,AQ$2)*$T179)/1000)+((SUMIFS('CMIP5 AL fields'!$O:$O,'CMIP5 AL fields'!$D:$D,AQ$1&amp;"_subt",'CMIP5 AL fields'!$A:$A,AQ$2)*$U179)/1000)</f>
        <v>54.252011520000003</v>
      </c>
      <c r="AR179" s="248">
        <f>((SUMIFS('CMIP5 AL fields'!$O:$O,'CMIP5 AL fields'!$D:$D,AR$1&amp;"2d",'CMIP5 AL fields'!$A:$A,AR$2)*$AA179)/1000)+((SUMIFS('CMIP5 AL fields'!$O:$O,'CMIP5 AL fields'!$D:$D,AR$1&amp;"3d",'CMIP5 AL fields'!$A:$A,AR$2)*$AB179)/1000)</f>
        <v>0</v>
      </c>
      <c r="AS179" s="248">
        <f>(SUMIFS('CMIP5 AL fields'!$O:$O,'CMIP5 AL fields'!$D:$D,AS$1,'CMIP5 AL fields'!$A:$A,AS$2)*$V179)/1000</f>
        <v>0</v>
      </c>
      <c r="AT179" s="248">
        <f>(SUMIFS('CMIP5 AL fields'!$O:$O,'CMIP5 AL fields'!$D:$D,AT$1,'CMIP5 AL fields'!$A:$A,AT$2)*$W179)/1000</f>
        <v>0</v>
      </c>
      <c r="AU179" s="248">
        <f>(SUMIFS('CMIP5 AL fields'!$O:$O,'CMIP5 AL fields'!$D:$D,AU$1,'CMIP5 AL fields'!$A:$A,AU$2)*$X179)/1000</f>
        <v>0</v>
      </c>
      <c r="AV179" s="248">
        <f>(SUMIFS('CMIP5 AL fields'!$O:$O,'CMIP5 AL fields'!$D:$D,AV$1,'CMIP5 AL fields'!$A:$A,AV$2)*AC179)/1000</f>
        <v>0</v>
      </c>
      <c r="AW179" s="248">
        <f>(SUMIFS('CMIP5 AL fields'!$O:$O,'CMIP5 AL fields'!$D:$D,AW$1,'CMIP5 AL fields'!$A:$A,AW$2)*AD179)/1000</f>
        <v>0</v>
      </c>
      <c r="AX179" s="248">
        <f>(SUMIFS('CMIP5 AL fields'!$O:$O,'CMIP5 AL fields'!$D:$D,AX$1,'CMIP5 AL fields'!$A:$A,AX$2)*AD179)/1000</f>
        <v>0</v>
      </c>
      <c r="AY179" s="248">
        <v>0</v>
      </c>
      <c r="AZ179" s="248">
        <f>(SUMIFS('CMIP5 OI fields'!$M:$M,'CMIP5 OI fields'!$D:$D,AZ$1,'CMIP5 OI fields'!$A:$A,AZ$2)*$P179)/1000</f>
        <v>313.12579276800005</v>
      </c>
      <c r="BA179" s="248">
        <f>(SUMIFS('CMIP5 OI fields'!$M:$M,'CMIP5 OI fields'!$D:$D,BA$1,'CMIP5 OI fields'!$A:$A,BA$2)*$P179)/1000</f>
        <v>218.57409792000004</v>
      </c>
      <c r="BB179" s="248">
        <f>(SUMIFS('CMIP5 OI fields'!$M:$M,'CMIP5 OI fields'!$D:$D,BB$1,'CMIP5 OI fields'!$A:$A,BB$2)*$P179)/1000</f>
        <v>123.70378751999995</v>
      </c>
      <c r="BC179" s="248">
        <f>(SUMIFS('CMIP5 OI fields'!$M:$M,'CMIP5 OI fields'!$D:$D,BC$1,'CMIP5 OI fields'!$A:$A,BC$2)*$P179)/1000</f>
        <v>12.45708288</v>
      </c>
      <c r="BD179" s="248">
        <f>(SUMIFS('CMIP5 OI fields'!$M:$M,'CMIP5 OI fields'!$D:$D,BD$1,'CMIP5 OI fields'!$A:$A,BD$2)*$P179)/1000</f>
        <v>10.192158720000002</v>
      </c>
      <c r="BE179" s="248">
        <f>(SUMIFS('CMIP5 OI fields'!$M:$M,'CMIP5 OI fields'!$D:$D,BE$1,'CMIP5 OI fields'!$A:$A,BE$2)*$P179)/1000</f>
        <v>1.13246208</v>
      </c>
      <c r="BF179" s="248">
        <f>(SUMIFS('CMIP5 OI fields'!$M:$M,'CMIP5 OI fields'!$D:$D,BF$1,'CMIP5 OI fields'!$A:$A,BF$2)*$P179)/1000</f>
        <v>25.480396799999998</v>
      </c>
      <c r="BG179" s="248">
        <f>(SUMIFS('CMIP5 OI fields'!$M:$M,'CMIP5 OI fields'!$D:$D,BG$1,'CMIP5 OI fields'!$A:$A,BG$2)*$P179)/1000</f>
        <v>19.818086399999995</v>
      </c>
      <c r="BH179" s="248">
        <f>(SUMIFS('CMIP5 OI fields'!$M:$M,'CMIP5 OI fields'!$D:$D,BH$1,'CMIP5 OI fields'!$A:$A,BH$2)*$P179)/1000</f>
        <v>116.07736320000002</v>
      </c>
      <c r="BI179" s="248">
        <f>(SUMIFS('CMIP5 OI fields'!$M:$M,'CMIP5 OI fields'!$D:$D,BI$1,'CMIP5 OI fields'!$A:$A,BI$2)*$Q179)/1000</f>
        <v>0</v>
      </c>
      <c r="BJ179" s="246">
        <f t="shared" si="21"/>
        <v>528.89521305600022</v>
      </c>
      <c r="BK179" s="246">
        <f t="shared" si="21"/>
        <v>263.36297318400005</v>
      </c>
      <c r="BL179" s="246">
        <f t="shared" si="21"/>
        <v>270.21606911999999</v>
      </c>
      <c r="BM179" s="246">
        <f t="shared" si="15"/>
        <v>792.25818624000021</v>
      </c>
      <c r="BN179" s="246">
        <f t="shared" si="16"/>
        <v>1062.4742553600001</v>
      </c>
    </row>
    <row r="180" spans="1:66">
      <c r="A180" s="244" t="str">
        <f>'Experiment list - Runs'!A179</f>
        <v>LT</v>
      </c>
      <c r="B180" s="244" t="str">
        <f>'Experiment list - Runs'!B179</f>
        <v>core</v>
      </c>
      <c r="C180" s="244" t="str">
        <f>'Experiment list - Runs'!C179</f>
        <v>4.1-XE</v>
      </c>
      <c r="D180" s="244">
        <f>'Experiment list - Runs'!D179</f>
        <v>1</v>
      </c>
      <c r="E180" s="245" t="str">
        <f>'Experiment list - Runs'!E179</f>
        <v>RCP 4.5 (concentrations, noCN)</v>
      </c>
      <c r="F180" s="245" t="str">
        <f>'Experiment list - Runs'!F179</f>
        <v>rcp4.5</v>
      </c>
      <c r="G180" s="244" t="str">
        <f>'Experiment list - Runs'!H179</f>
        <v>CCWG/Meehl</v>
      </c>
      <c r="H180" s="244" t="str">
        <f>'Experiment list - Runs'!I179</f>
        <v>1x1noCN</v>
      </c>
      <c r="I180" s="244" t="str">
        <f>'Experiment list - Runs'!J179</f>
        <v>NCAR</v>
      </c>
      <c r="J180" s="244">
        <f>'Experiment list - Runs'!K179</f>
        <v>2005</v>
      </c>
      <c r="K180" s="244">
        <f>'Experiment list - Runs'!L179</f>
        <v>2100</v>
      </c>
      <c r="L180" s="244" t="str">
        <f>'Experiment list - Runs'!M179</f>
        <v>1</v>
      </c>
      <c r="M180" s="244">
        <f>'Experiment list - Runs'!N179</f>
        <v>1</v>
      </c>
      <c r="N180" s="246">
        <f>'Experiment list - Runs'!O179</f>
        <v>96</v>
      </c>
      <c r="O180" s="247">
        <f>'Experiment list - Runs'!P179</f>
        <v>178</v>
      </c>
      <c r="P180" s="248">
        <f t="shared" si="17"/>
        <v>96</v>
      </c>
      <c r="Q180" s="248">
        <v>0</v>
      </c>
      <c r="R180" s="248">
        <f t="shared" si="22"/>
        <v>96</v>
      </c>
      <c r="S180" s="248">
        <v>6</v>
      </c>
      <c r="T180" s="248">
        <f t="shared" si="18"/>
        <v>96</v>
      </c>
      <c r="U180" s="248">
        <v>0</v>
      </c>
      <c r="V180" s="248">
        <v>0</v>
      </c>
      <c r="W180" s="248">
        <v>0</v>
      </c>
      <c r="X180" s="248">
        <v>0</v>
      </c>
      <c r="Y180" s="248">
        <v>0</v>
      </c>
      <c r="Z180" s="248">
        <v>0</v>
      </c>
      <c r="AA180" s="248">
        <v>0</v>
      </c>
      <c r="AB180" s="248">
        <v>0</v>
      </c>
      <c r="AC180" s="248">
        <v>0</v>
      </c>
      <c r="AD180" s="248">
        <v>0</v>
      </c>
      <c r="AE180" s="248">
        <f>(SUMIFS('CMIP5 AL fields'!$O:$O,'CMIP5 AL fields'!$D:$D,AE$1,'CMIP5 AL fields'!$A:$A,AE$2)*$P180)/1000</f>
        <v>95.55149260800016</v>
      </c>
      <c r="AF180" s="248">
        <f>(SUMIFS('CMIP5 AL fields'!$O:$O,'CMIP5 AL fields'!$D:$D,AF$1,'CMIP5 AL fields'!$A:$A,AF$2)*$P180)/1000</f>
        <v>0.25480396799999999</v>
      </c>
      <c r="AG180" s="248">
        <f>(SUMIFS('CMIP5 AL fields'!$O:$O,'CMIP5 AL fields'!$D:$D,AG$1,'CMIP5 AL fields'!$A:$A,AG$2)*$P180)/1000</f>
        <v>8.6633349119999945</v>
      </c>
      <c r="AH180" s="248">
        <f>(SUMIFS('CMIP5 AL fields'!$O:$O,'CMIP5 AL fields'!$D:$D,AH$1,'CMIP5 AL fields'!$A:$A,AH$2)*$P180)/1000</f>
        <v>6.3700991999999967</v>
      </c>
      <c r="AI180" s="248">
        <f>(SUMIFS('CMIP5 AL fields'!$O:$O,'CMIP5 AL fields'!$D:$D,AI$1,'CMIP5 AL fields'!$A:$A,AI$2)*$P180)/1000</f>
        <v>2.5480396800000005</v>
      </c>
      <c r="AJ180" s="248">
        <f>(SUMIFS('CMIP5 AL fields'!$O:$O,'CMIP5 AL fields'!$D:$D,AJ$1,'CMIP5 AL fields'!$A:$A,AJ$2)*$P180)/1000</f>
        <v>1.019215872</v>
      </c>
      <c r="AK180" s="248">
        <f>(SUMIFS('CMIP5 AL fields'!$O:$O,'CMIP5 AL fields'!$D:$D,AK$1,'CMIP5 AL fields'!$A:$A,AK$2)*$P180)/1000</f>
        <v>1.7836277760000001</v>
      </c>
      <c r="AL180" s="248">
        <f>(SUMIFS('CMIP5 AL fields'!$O:$O,'CMIP5 AL fields'!$D:$D,AL$1,'CMIP5 AL fields'!$A:$A,AL$2)*$P180)/1000</f>
        <v>0</v>
      </c>
      <c r="AM180" s="248">
        <f>(SUMIFS('CMIP5 AL fields'!$O:$O,'CMIP5 AL fields'!$D:$D,AM$1,'CMIP5 AL fields'!$A:$A,AM$2)*$P180)/1000</f>
        <v>0</v>
      </c>
      <c r="AN180" s="248">
        <f>((SUMIFS('CMIP5 AL fields'!$O:$O,'CMIP5 AL fields'!$D:$D,AN$1&amp;"2d",'CMIP5 AL fields'!$A:$A,AN$2)*$R180)/1000)+((SUMIFS('CMIP5 AL fields'!$O:$O,'CMIP5 AL fields'!$D:$D,AN$1&amp;"3d",'CMIP5 AL fields'!$A:$A,AN$2)*$S180)/1000)</f>
        <v>16.817061887999991</v>
      </c>
      <c r="AO180" s="248">
        <f>((SUMIFS('CMIP5 AL fields'!$N:$N,'CMIP5 AL fields'!$D:$D,AO$1&amp;"2d",'CMIP5 AL fields'!$A:$A,AO$2)*$R180)/1000)+((SUMIFS('CMIP5 AL fields'!$N:$N,'CMIP5 AL fields'!$D:$D,AO$1&amp;"3d",'CMIP5 AL fields'!$A:$A,AO$2)*$S180)/1000)</f>
        <v>7.1345111039999995</v>
      </c>
      <c r="AP180" s="248">
        <f>((SUMIFS('CMIP5 AL fields'!$N:$N,'CMIP5 AL fields'!$D:$D,AP$1&amp;"2d",'CMIP5 AL fields'!$A:$A,AP$2)*$R180)/1000)+((SUMIFS('CMIP5 AL fields'!$N:$N,'CMIP5 AL fields'!$D:$D,AP$1&amp;"3d",'CMIP5 AL fields'!$A:$A,AP$2)*$S180)/1000)</f>
        <v>27.518828543999987</v>
      </c>
      <c r="AQ180" s="248">
        <f>((SUMIFS('CMIP5 AL fields'!$O:$O,'CMIP5 AL fields'!$D:$D,AQ$1&amp;"_ALLt",'CMIP5 AL fields'!$A:$A,AQ$2)*$T180)/1000)+((SUMIFS('CMIP5 AL fields'!$O:$O,'CMIP5 AL fields'!$D:$D,AQ$1&amp;"_subt",'CMIP5 AL fields'!$A:$A,AQ$2)*$U180)/1000)</f>
        <v>54.252011520000003</v>
      </c>
      <c r="AR180" s="248">
        <f>((SUMIFS('CMIP5 AL fields'!$O:$O,'CMIP5 AL fields'!$D:$D,AR$1&amp;"2d",'CMIP5 AL fields'!$A:$A,AR$2)*$AA180)/1000)+((SUMIFS('CMIP5 AL fields'!$O:$O,'CMIP5 AL fields'!$D:$D,AR$1&amp;"3d",'CMIP5 AL fields'!$A:$A,AR$2)*$AB180)/1000)</f>
        <v>0</v>
      </c>
      <c r="AS180" s="248">
        <f>(SUMIFS('CMIP5 AL fields'!$O:$O,'CMIP5 AL fields'!$D:$D,AS$1,'CMIP5 AL fields'!$A:$A,AS$2)*$V180)/1000</f>
        <v>0</v>
      </c>
      <c r="AT180" s="248">
        <f>(SUMIFS('CMIP5 AL fields'!$O:$O,'CMIP5 AL fields'!$D:$D,AT$1,'CMIP5 AL fields'!$A:$A,AT$2)*$W180)/1000</f>
        <v>0</v>
      </c>
      <c r="AU180" s="248">
        <f>(SUMIFS('CMIP5 AL fields'!$O:$O,'CMIP5 AL fields'!$D:$D,AU$1,'CMIP5 AL fields'!$A:$A,AU$2)*$X180)/1000</f>
        <v>0</v>
      </c>
      <c r="AV180" s="248">
        <f>(SUMIFS('CMIP5 AL fields'!$O:$O,'CMIP5 AL fields'!$D:$D,AV$1,'CMIP5 AL fields'!$A:$A,AV$2)*AC180)/1000</f>
        <v>0</v>
      </c>
      <c r="AW180" s="248">
        <f>(SUMIFS('CMIP5 AL fields'!$O:$O,'CMIP5 AL fields'!$D:$D,AW$1,'CMIP5 AL fields'!$A:$A,AW$2)*AD180)/1000</f>
        <v>0</v>
      </c>
      <c r="AX180" s="248">
        <f>(SUMIFS('CMIP5 AL fields'!$O:$O,'CMIP5 AL fields'!$D:$D,AX$1,'CMIP5 AL fields'!$A:$A,AX$2)*AD180)/1000</f>
        <v>0</v>
      </c>
      <c r="AY180" s="248">
        <v>0</v>
      </c>
      <c r="AZ180" s="248">
        <f>(SUMIFS('CMIP5 OI fields'!$M:$M,'CMIP5 OI fields'!$D:$D,AZ$1,'CMIP5 OI fields'!$A:$A,AZ$2)*$P180)/1000</f>
        <v>313.12579276800005</v>
      </c>
      <c r="BA180" s="248">
        <f>(SUMIFS('CMIP5 OI fields'!$M:$M,'CMIP5 OI fields'!$D:$D,BA$1,'CMIP5 OI fields'!$A:$A,BA$2)*$P180)/1000</f>
        <v>218.57409792000004</v>
      </c>
      <c r="BB180" s="248">
        <f>(SUMIFS('CMIP5 OI fields'!$M:$M,'CMIP5 OI fields'!$D:$D,BB$1,'CMIP5 OI fields'!$A:$A,BB$2)*$P180)/1000</f>
        <v>123.70378751999995</v>
      </c>
      <c r="BC180" s="248">
        <f>(SUMIFS('CMIP5 OI fields'!$M:$M,'CMIP5 OI fields'!$D:$D,BC$1,'CMIP5 OI fields'!$A:$A,BC$2)*$P180)/1000</f>
        <v>12.45708288</v>
      </c>
      <c r="BD180" s="248">
        <f>(SUMIFS('CMIP5 OI fields'!$M:$M,'CMIP5 OI fields'!$D:$D,BD$1,'CMIP5 OI fields'!$A:$A,BD$2)*$P180)/1000</f>
        <v>10.192158720000002</v>
      </c>
      <c r="BE180" s="248">
        <f>(SUMIFS('CMIP5 OI fields'!$M:$M,'CMIP5 OI fields'!$D:$D,BE$1,'CMIP5 OI fields'!$A:$A,BE$2)*$P180)/1000</f>
        <v>1.13246208</v>
      </c>
      <c r="BF180" s="248">
        <f>(SUMIFS('CMIP5 OI fields'!$M:$M,'CMIP5 OI fields'!$D:$D,BF$1,'CMIP5 OI fields'!$A:$A,BF$2)*$P180)/1000</f>
        <v>25.480396799999998</v>
      </c>
      <c r="BG180" s="248">
        <f>(SUMIFS('CMIP5 OI fields'!$M:$M,'CMIP5 OI fields'!$D:$D,BG$1,'CMIP5 OI fields'!$A:$A,BG$2)*$P180)/1000</f>
        <v>19.818086399999995</v>
      </c>
      <c r="BH180" s="248">
        <f>(SUMIFS('CMIP5 OI fields'!$M:$M,'CMIP5 OI fields'!$D:$D,BH$1,'CMIP5 OI fields'!$A:$A,BH$2)*$P180)/1000</f>
        <v>116.07736320000002</v>
      </c>
      <c r="BI180" s="248">
        <f>(SUMIFS('CMIP5 OI fields'!$M:$M,'CMIP5 OI fields'!$D:$D,BI$1,'CMIP5 OI fields'!$A:$A,BI$2)*$Q180)/1000</f>
        <v>0</v>
      </c>
      <c r="BJ180" s="246">
        <f t="shared" si="21"/>
        <v>528.89521305600022</v>
      </c>
      <c r="BK180" s="246">
        <f t="shared" si="21"/>
        <v>263.36297318400005</v>
      </c>
      <c r="BL180" s="246">
        <f t="shared" si="21"/>
        <v>270.21606911999999</v>
      </c>
      <c r="BM180" s="246">
        <f t="shared" si="15"/>
        <v>792.25818624000021</v>
      </c>
      <c r="BN180" s="246">
        <f t="shared" si="16"/>
        <v>1062.4742553600001</v>
      </c>
    </row>
    <row r="181" spans="1:66">
      <c r="A181" s="244" t="str">
        <f>'Experiment list - Runs'!A180</f>
        <v>LT</v>
      </c>
      <c r="B181" s="244" t="str">
        <f>'Experiment list - Runs'!B180</f>
        <v>core</v>
      </c>
      <c r="C181" s="244" t="str">
        <f>'Experiment list - Runs'!C180</f>
        <v>4.1-XE</v>
      </c>
      <c r="D181" s="244">
        <f>'Experiment list - Runs'!D180</f>
        <v>2</v>
      </c>
      <c r="E181" s="245" t="str">
        <f>'Experiment list - Runs'!E180</f>
        <v>RCP 4.5 (concentrations, noCN)</v>
      </c>
      <c r="F181" s="245" t="str">
        <f>'Experiment list - Runs'!F180</f>
        <v>rcp4.5</v>
      </c>
      <c r="G181" s="244" t="str">
        <f>'Experiment list - Runs'!H180</f>
        <v>CCWG/Meehl</v>
      </c>
      <c r="H181" s="244" t="str">
        <f>'Experiment list - Runs'!I180</f>
        <v>1x1noCN</v>
      </c>
      <c r="I181" s="244" t="str">
        <f>'Experiment list - Runs'!J180</f>
        <v>NCAR</v>
      </c>
      <c r="J181" s="244">
        <f>'Experiment list - Runs'!K180</f>
        <v>2005</v>
      </c>
      <c r="K181" s="244">
        <f>'Experiment list - Runs'!L180</f>
        <v>2100</v>
      </c>
      <c r="L181" s="244" t="str">
        <f>'Experiment list - Runs'!M180</f>
        <v>1</v>
      </c>
      <c r="M181" s="244">
        <f>'Experiment list - Runs'!N180</f>
        <v>1</v>
      </c>
      <c r="N181" s="246">
        <f>'Experiment list - Runs'!O180</f>
        <v>96</v>
      </c>
      <c r="O181" s="247">
        <f>'Experiment list - Runs'!P180</f>
        <v>179</v>
      </c>
      <c r="P181" s="248">
        <f t="shared" si="17"/>
        <v>96</v>
      </c>
      <c r="Q181" s="248">
        <v>0</v>
      </c>
      <c r="R181" s="248">
        <f t="shared" si="22"/>
        <v>96</v>
      </c>
      <c r="S181" s="248">
        <v>6</v>
      </c>
      <c r="T181" s="248">
        <f t="shared" si="18"/>
        <v>96</v>
      </c>
      <c r="U181" s="248">
        <v>0</v>
      </c>
      <c r="V181" s="248">
        <v>0</v>
      </c>
      <c r="W181" s="248">
        <v>0</v>
      </c>
      <c r="X181" s="248">
        <v>0</v>
      </c>
      <c r="Y181" s="248">
        <v>0</v>
      </c>
      <c r="Z181" s="248">
        <v>0</v>
      </c>
      <c r="AA181" s="248">
        <v>0</v>
      </c>
      <c r="AB181" s="248">
        <v>0</v>
      </c>
      <c r="AC181" s="248">
        <v>0</v>
      </c>
      <c r="AD181" s="248">
        <v>0</v>
      </c>
      <c r="AE181" s="248">
        <f>(SUMIFS('CMIP5 AL fields'!$O:$O,'CMIP5 AL fields'!$D:$D,AE$1,'CMIP5 AL fields'!$A:$A,AE$2)*$P181)/1000</f>
        <v>95.55149260800016</v>
      </c>
      <c r="AF181" s="248">
        <f>(SUMIFS('CMIP5 AL fields'!$O:$O,'CMIP5 AL fields'!$D:$D,AF$1,'CMIP5 AL fields'!$A:$A,AF$2)*$P181)/1000</f>
        <v>0.25480396799999999</v>
      </c>
      <c r="AG181" s="248">
        <f>(SUMIFS('CMIP5 AL fields'!$O:$O,'CMIP5 AL fields'!$D:$D,AG$1,'CMIP5 AL fields'!$A:$A,AG$2)*$P181)/1000</f>
        <v>8.6633349119999945</v>
      </c>
      <c r="AH181" s="248">
        <f>(SUMIFS('CMIP5 AL fields'!$O:$O,'CMIP5 AL fields'!$D:$D,AH$1,'CMIP5 AL fields'!$A:$A,AH$2)*$P181)/1000</f>
        <v>6.3700991999999967</v>
      </c>
      <c r="AI181" s="248">
        <f>(SUMIFS('CMIP5 AL fields'!$O:$O,'CMIP5 AL fields'!$D:$D,AI$1,'CMIP5 AL fields'!$A:$A,AI$2)*$P181)/1000</f>
        <v>2.5480396800000005</v>
      </c>
      <c r="AJ181" s="248">
        <f>(SUMIFS('CMIP5 AL fields'!$O:$O,'CMIP5 AL fields'!$D:$D,AJ$1,'CMIP5 AL fields'!$A:$A,AJ$2)*$P181)/1000</f>
        <v>1.019215872</v>
      </c>
      <c r="AK181" s="248">
        <f>(SUMIFS('CMIP5 AL fields'!$O:$O,'CMIP5 AL fields'!$D:$D,AK$1,'CMIP5 AL fields'!$A:$A,AK$2)*$P181)/1000</f>
        <v>1.7836277760000001</v>
      </c>
      <c r="AL181" s="248">
        <f>(SUMIFS('CMIP5 AL fields'!$O:$O,'CMIP5 AL fields'!$D:$D,AL$1,'CMIP5 AL fields'!$A:$A,AL$2)*$P181)/1000</f>
        <v>0</v>
      </c>
      <c r="AM181" s="248">
        <f>(SUMIFS('CMIP5 AL fields'!$O:$O,'CMIP5 AL fields'!$D:$D,AM$1,'CMIP5 AL fields'!$A:$A,AM$2)*$P181)/1000</f>
        <v>0</v>
      </c>
      <c r="AN181" s="248">
        <f>((SUMIFS('CMIP5 AL fields'!$O:$O,'CMIP5 AL fields'!$D:$D,AN$1&amp;"2d",'CMIP5 AL fields'!$A:$A,AN$2)*$R181)/1000)+((SUMIFS('CMIP5 AL fields'!$O:$O,'CMIP5 AL fields'!$D:$D,AN$1&amp;"3d",'CMIP5 AL fields'!$A:$A,AN$2)*$S181)/1000)</f>
        <v>16.817061887999991</v>
      </c>
      <c r="AO181" s="248">
        <f>((SUMIFS('CMIP5 AL fields'!$N:$N,'CMIP5 AL fields'!$D:$D,AO$1&amp;"2d",'CMIP5 AL fields'!$A:$A,AO$2)*$R181)/1000)+((SUMIFS('CMIP5 AL fields'!$N:$N,'CMIP5 AL fields'!$D:$D,AO$1&amp;"3d",'CMIP5 AL fields'!$A:$A,AO$2)*$S181)/1000)</f>
        <v>7.1345111039999995</v>
      </c>
      <c r="AP181" s="248">
        <f>((SUMIFS('CMIP5 AL fields'!$N:$N,'CMIP5 AL fields'!$D:$D,AP$1&amp;"2d",'CMIP5 AL fields'!$A:$A,AP$2)*$R181)/1000)+((SUMIFS('CMIP5 AL fields'!$N:$N,'CMIP5 AL fields'!$D:$D,AP$1&amp;"3d",'CMIP5 AL fields'!$A:$A,AP$2)*$S181)/1000)</f>
        <v>27.518828543999987</v>
      </c>
      <c r="AQ181" s="248">
        <f>((SUMIFS('CMIP5 AL fields'!$O:$O,'CMIP5 AL fields'!$D:$D,AQ$1&amp;"_ALLt",'CMIP5 AL fields'!$A:$A,AQ$2)*$T181)/1000)+((SUMIFS('CMIP5 AL fields'!$O:$O,'CMIP5 AL fields'!$D:$D,AQ$1&amp;"_subt",'CMIP5 AL fields'!$A:$A,AQ$2)*$U181)/1000)</f>
        <v>54.252011520000003</v>
      </c>
      <c r="AR181" s="248">
        <f>((SUMIFS('CMIP5 AL fields'!$O:$O,'CMIP5 AL fields'!$D:$D,AR$1&amp;"2d",'CMIP5 AL fields'!$A:$A,AR$2)*$AA181)/1000)+((SUMIFS('CMIP5 AL fields'!$O:$O,'CMIP5 AL fields'!$D:$D,AR$1&amp;"3d",'CMIP5 AL fields'!$A:$A,AR$2)*$AB181)/1000)</f>
        <v>0</v>
      </c>
      <c r="AS181" s="248">
        <f>(SUMIFS('CMIP5 AL fields'!$O:$O,'CMIP5 AL fields'!$D:$D,AS$1,'CMIP5 AL fields'!$A:$A,AS$2)*$V181)/1000</f>
        <v>0</v>
      </c>
      <c r="AT181" s="248">
        <f>(SUMIFS('CMIP5 AL fields'!$O:$O,'CMIP5 AL fields'!$D:$D,AT$1,'CMIP5 AL fields'!$A:$A,AT$2)*$W181)/1000</f>
        <v>0</v>
      </c>
      <c r="AU181" s="248">
        <f>(SUMIFS('CMIP5 AL fields'!$O:$O,'CMIP5 AL fields'!$D:$D,AU$1,'CMIP5 AL fields'!$A:$A,AU$2)*$X181)/1000</f>
        <v>0</v>
      </c>
      <c r="AV181" s="248">
        <f>(SUMIFS('CMIP5 AL fields'!$O:$O,'CMIP5 AL fields'!$D:$D,AV$1,'CMIP5 AL fields'!$A:$A,AV$2)*AC181)/1000</f>
        <v>0</v>
      </c>
      <c r="AW181" s="248">
        <f>(SUMIFS('CMIP5 AL fields'!$O:$O,'CMIP5 AL fields'!$D:$D,AW$1,'CMIP5 AL fields'!$A:$A,AW$2)*AD181)/1000</f>
        <v>0</v>
      </c>
      <c r="AX181" s="248">
        <f>(SUMIFS('CMIP5 AL fields'!$O:$O,'CMIP5 AL fields'!$D:$D,AX$1,'CMIP5 AL fields'!$A:$A,AX$2)*AD181)/1000</f>
        <v>0</v>
      </c>
      <c r="AY181" s="248">
        <v>0</v>
      </c>
      <c r="AZ181" s="248">
        <f>(SUMIFS('CMIP5 OI fields'!$M:$M,'CMIP5 OI fields'!$D:$D,AZ$1,'CMIP5 OI fields'!$A:$A,AZ$2)*$P181)/1000</f>
        <v>313.12579276800005</v>
      </c>
      <c r="BA181" s="248">
        <f>(SUMIFS('CMIP5 OI fields'!$M:$M,'CMIP5 OI fields'!$D:$D,BA$1,'CMIP5 OI fields'!$A:$A,BA$2)*$P181)/1000</f>
        <v>218.57409792000004</v>
      </c>
      <c r="BB181" s="248">
        <f>(SUMIFS('CMIP5 OI fields'!$M:$M,'CMIP5 OI fields'!$D:$D,BB$1,'CMIP5 OI fields'!$A:$A,BB$2)*$P181)/1000</f>
        <v>123.70378751999995</v>
      </c>
      <c r="BC181" s="248">
        <f>(SUMIFS('CMIP5 OI fields'!$M:$M,'CMIP5 OI fields'!$D:$D,BC$1,'CMIP5 OI fields'!$A:$A,BC$2)*$P181)/1000</f>
        <v>12.45708288</v>
      </c>
      <c r="BD181" s="248">
        <f>(SUMIFS('CMIP5 OI fields'!$M:$M,'CMIP5 OI fields'!$D:$D,BD$1,'CMIP5 OI fields'!$A:$A,BD$2)*$P181)/1000</f>
        <v>10.192158720000002</v>
      </c>
      <c r="BE181" s="248">
        <f>(SUMIFS('CMIP5 OI fields'!$M:$M,'CMIP5 OI fields'!$D:$D,BE$1,'CMIP5 OI fields'!$A:$A,BE$2)*$P181)/1000</f>
        <v>1.13246208</v>
      </c>
      <c r="BF181" s="248">
        <f>(SUMIFS('CMIP5 OI fields'!$M:$M,'CMIP5 OI fields'!$D:$D,BF$1,'CMIP5 OI fields'!$A:$A,BF$2)*$P181)/1000</f>
        <v>25.480396799999998</v>
      </c>
      <c r="BG181" s="248">
        <f>(SUMIFS('CMIP5 OI fields'!$M:$M,'CMIP5 OI fields'!$D:$D,BG$1,'CMIP5 OI fields'!$A:$A,BG$2)*$P181)/1000</f>
        <v>19.818086399999995</v>
      </c>
      <c r="BH181" s="248">
        <f>(SUMIFS('CMIP5 OI fields'!$M:$M,'CMIP5 OI fields'!$D:$D,BH$1,'CMIP5 OI fields'!$A:$A,BH$2)*$P181)/1000</f>
        <v>116.07736320000002</v>
      </c>
      <c r="BI181" s="248">
        <f>(SUMIFS('CMIP5 OI fields'!$M:$M,'CMIP5 OI fields'!$D:$D,BI$1,'CMIP5 OI fields'!$A:$A,BI$2)*$Q181)/1000</f>
        <v>0</v>
      </c>
      <c r="BJ181" s="246">
        <f t="shared" si="21"/>
        <v>528.89521305600022</v>
      </c>
      <c r="BK181" s="246">
        <f t="shared" si="21"/>
        <v>263.36297318400005</v>
      </c>
      <c r="BL181" s="246">
        <f t="shared" si="21"/>
        <v>270.21606911999999</v>
      </c>
      <c r="BM181" s="246">
        <f t="shared" si="15"/>
        <v>792.25818624000021</v>
      </c>
      <c r="BN181" s="246">
        <f t="shared" si="16"/>
        <v>1062.4742553600001</v>
      </c>
    </row>
    <row r="182" spans="1:66">
      <c r="A182" s="244" t="str">
        <f>'Experiment list - Runs'!A181</f>
        <v>LT</v>
      </c>
      <c r="B182" s="244" t="str">
        <f>'Experiment list - Runs'!B181</f>
        <v>core</v>
      </c>
      <c r="C182" s="244" t="str">
        <f>'Experiment list - Runs'!C181</f>
        <v>4.1-XE</v>
      </c>
      <c r="D182" s="244">
        <f>'Experiment list - Runs'!D181</f>
        <v>3</v>
      </c>
      <c r="E182" s="245" t="str">
        <f>'Experiment list - Runs'!E181</f>
        <v>RCP 4.5 (concentrations, noCN)</v>
      </c>
      <c r="F182" s="245" t="str">
        <f>'Experiment list - Runs'!F181</f>
        <v>rcp4.5</v>
      </c>
      <c r="G182" s="244" t="str">
        <f>'Experiment list - Runs'!H181</f>
        <v>CCWG/Meehl</v>
      </c>
      <c r="H182" s="244" t="str">
        <f>'Experiment list - Runs'!I181</f>
        <v>1x1noCN</v>
      </c>
      <c r="I182" s="244" t="str">
        <f>'Experiment list - Runs'!J181</f>
        <v>NCAR</v>
      </c>
      <c r="J182" s="244">
        <f>'Experiment list - Runs'!K181</f>
        <v>2005</v>
      </c>
      <c r="K182" s="244">
        <f>'Experiment list - Runs'!L181</f>
        <v>2100</v>
      </c>
      <c r="L182" s="244" t="str">
        <f>'Experiment list - Runs'!M181</f>
        <v>1</v>
      </c>
      <c r="M182" s="244">
        <f>'Experiment list - Runs'!N181</f>
        <v>1</v>
      </c>
      <c r="N182" s="246">
        <f>'Experiment list - Runs'!O181</f>
        <v>96</v>
      </c>
      <c r="O182" s="247">
        <f>'Experiment list - Runs'!P181</f>
        <v>180</v>
      </c>
      <c r="P182" s="248">
        <f t="shared" si="17"/>
        <v>96</v>
      </c>
      <c r="Q182" s="248">
        <v>0</v>
      </c>
      <c r="R182" s="248">
        <f t="shared" si="22"/>
        <v>96</v>
      </c>
      <c r="S182" s="248">
        <v>6</v>
      </c>
      <c r="T182" s="248">
        <f t="shared" si="18"/>
        <v>96</v>
      </c>
      <c r="U182" s="248">
        <v>0</v>
      </c>
      <c r="V182" s="248">
        <v>0</v>
      </c>
      <c r="W182" s="248">
        <v>0</v>
      </c>
      <c r="X182" s="248">
        <v>0</v>
      </c>
      <c r="Y182" s="248">
        <v>0</v>
      </c>
      <c r="Z182" s="248">
        <v>0</v>
      </c>
      <c r="AA182" s="248">
        <v>0</v>
      </c>
      <c r="AB182" s="248">
        <v>0</v>
      </c>
      <c r="AC182" s="248">
        <v>0</v>
      </c>
      <c r="AD182" s="248">
        <v>0</v>
      </c>
      <c r="AE182" s="248">
        <f>(SUMIFS('CMIP5 AL fields'!$O:$O,'CMIP5 AL fields'!$D:$D,AE$1,'CMIP5 AL fields'!$A:$A,AE$2)*$P182)/1000</f>
        <v>95.55149260800016</v>
      </c>
      <c r="AF182" s="248">
        <f>(SUMIFS('CMIP5 AL fields'!$O:$O,'CMIP5 AL fields'!$D:$D,AF$1,'CMIP5 AL fields'!$A:$A,AF$2)*$P182)/1000</f>
        <v>0.25480396799999999</v>
      </c>
      <c r="AG182" s="248">
        <f>(SUMIFS('CMIP5 AL fields'!$O:$O,'CMIP5 AL fields'!$D:$D,AG$1,'CMIP5 AL fields'!$A:$A,AG$2)*$P182)/1000</f>
        <v>8.6633349119999945</v>
      </c>
      <c r="AH182" s="248">
        <f>(SUMIFS('CMIP5 AL fields'!$O:$O,'CMIP5 AL fields'!$D:$D,AH$1,'CMIP5 AL fields'!$A:$A,AH$2)*$P182)/1000</f>
        <v>6.3700991999999967</v>
      </c>
      <c r="AI182" s="248">
        <f>(SUMIFS('CMIP5 AL fields'!$O:$O,'CMIP5 AL fields'!$D:$D,AI$1,'CMIP5 AL fields'!$A:$A,AI$2)*$P182)/1000</f>
        <v>2.5480396800000005</v>
      </c>
      <c r="AJ182" s="248">
        <f>(SUMIFS('CMIP5 AL fields'!$O:$O,'CMIP5 AL fields'!$D:$D,AJ$1,'CMIP5 AL fields'!$A:$A,AJ$2)*$P182)/1000</f>
        <v>1.019215872</v>
      </c>
      <c r="AK182" s="248">
        <f>(SUMIFS('CMIP5 AL fields'!$O:$O,'CMIP5 AL fields'!$D:$D,AK$1,'CMIP5 AL fields'!$A:$A,AK$2)*$P182)/1000</f>
        <v>1.7836277760000001</v>
      </c>
      <c r="AL182" s="248">
        <f>(SUMIFS('CMIP5 AL fields'!$O:$O,'CMIP5 AL fields'!$D:$D,AL$1,'CMIP5 AL fields'!$A:$A,AL$2)*$P182)/1000</f>
        <v>0</v>
      </c>
      <c r="AM182" s="248">
        <f>(SUMIFS('CMIP5 AL fields'!$O:$O,'CMIP5 AL fields'!$D:$D,AM$1,'CMIP5 AL fields'!$A:$A,AM$2)*$P182)/1000</f>
        <v>0</v>
      </c>
      <c r="AN182" s="248">
        <f>((SUMIFS('CMIP5 AL fields'!$O:$O,'CMIP5 AL fields'!$D:$D,AN$1&amp;"2d",'CMIP5 AL fields'!$A:$A,AN$2)*$R182)/1000)+((SUMIFS('CMIP5 AL fields'!$O:$O,'CMIP5 AL fields'!$D:$D,AN$1&amp;"3d",'CMIP5 AL fields'!$A:$A,AN$2)*$S182)/1000)</f>
        <v>16.817061887999991</v>
      </c>
      <c r="AO182" s="248">
        <f>((SUMIFS('CMIP5 AL fields'!$N:$N,'CMIP5 AL fields'!$D:$D,AO$1&amp;"2d",'CMIP5 AL fields'!$A:$A,AO$2)*$R182)/1000)+((SUMIFS('CMIP5 AL fields'!$N:$N,'CMIP5 AL fields'!$D:$D,AO$1&amp;"3d",'CMIP5 AL fields'!$A:$A,AO$2)*$S182)/1000)</f>
        <v>7.1345111039999995</v>
      </c>
      <c r="AP182" s="248">
        <f>((SUMIFS('CMIP5 AL fields'!$N:$N,'CMIP5 AL fields'!$D:$D,AP$1&amp;"2d",'CMIP5 AL fields'!$A:$A,AP$2)*$R182)/1000)+((SUMIFS('CMIP5 AL fields'!$N:$N,'CMIP5 AL fields'!$D:$D,AP$1&amp;"3d",'CMIP5 AL fields'!$A:$A,AP$2)*$S182)/1000)</f>
        <v>27.518828543999987</v>
      </c>
      <c r="AQ182" s="248">
        <f>((SUMIFS('CMIP5 AL fields'!$O:$O,'CMIP5 AL fields'!$D:$D,AQ$1&amp;"_ALLt",'CMIP5 AL fields'!$A:$A,AQ$2)*$T182)/1000)+((SUMIFS('CMIP5 AL fields'!$O:$O,'CMIP5 AL fields'!$D:$D,AQ$1&amp;"_subt",'CMIP5 AL fields'!$A:$A,AQ$2)*$U182)/1000)</f>
        <v>54.252011520000003</v>
      </c>
      <c r="AR182" s="248">
        <f>((SUMIFS('CMIP5 AL fields'!$O:$O,'CMIP5 AL fields'!$D:$D,AR$1&amp;"2d",'CMIP5 AL fields'!$A:$A,AR$2)*$AA182)/1000)+((SUMIFS('CMIP5 AL fields'!$O:$O,'CMIP5 AL fields'!$D:$D,AR$1&amp;"3d",'CMIP5 AL fields'!$A:$A,AR$2)*$AB182)/1000)</f>
        <v>0</v>
      </c>
      <c r="AS182" s="248">
        <f>(SUMIFS('CMIP5 AL fields'!$O:$O,'CMIP5 AL fields'!$D:$D,AS$1,'CMIP5 AL fields'!$A:$A,AS$2)*$V182)/1000</f>
        <v>0</v>
      </c>
      <c r="AT182" s="248">
        <f>(SUMIFS('CMIP5 AL fields'!$O:$O,'CMIP5 AL fields'!$D:$D,AT$1,'CMIP5 AL fields'!$A:$A,AT$2)*$W182)/1000</f>
        <v>0</v>
      </c>
      <c r="AU182" s="248">
        <f>(SUMIFS('CMIP5 AL fields'!$O:$O,'CMIP5 AL fields'!$D:$D,AU$1,'CMIP5 AL fields'!$A:$A,AU$2)*$X182)/1000</f>
        <v>0</v>
      </c>
      <c r="AV182" s="248">
        <f>(SUMIFS('CMIP5 AL fields'!$O:$O,'CMIP5 AL fields'!$D:$D,AV$1,'CMIP5 AL fields'!$A:$A,AV$2)*AC182)/1000</f>
        <v>0</v>
      </c>
      <c r="AW182" s="248">
        <f>(SUMIFS('CMIP5 AL fields'!$O:$O,'CMIP5 AL fields'!$D:$D,AW$1,'CMIP5 AL fields'!$A:$A,AW$2)*AD182)/1000</f>
        <v>0</v>
      </c>
      <c r="AX182" s="248">
        <f>(SUMIFS('CMIP5 AL fields'!$O:$O,'CMIP5 AL fields'!$D:$D,AX$1,'CMIP5 AL fields'!$A:$A,AX$2)*AD182)/1000</f>
        <v>0</v>
      </c>
      <c r="AY182" s="248">
        <v>0</v>
      </c>
      <c r="AZ182" s="248">
        <f>(SUMIFS('CMIP5 OI fields'!$M:$M,'CMIP5 OI fields'!$D:$D,AZ$1,'CMIP5 OI fields'!$A:$A,AZ$2)*$P182)/1000</f>
        <v>313.12579276800005</v>
      </c>
      <c r="BA182" s="248">
        <f>(SUMIFS('CMIP5 OI fields'!$M:$M,'CMIP5 OI fields'!$D:$D,BA$1,'CMIP5 OI fields'!$A:$A,BA$2)*$P182)/1000</f>
        <v>218.57409792000004</v>
      </c>
      <c r="BB182" s="248">
        <f>(SUMIFS('CMIP5 OI fields'!$M:$M,'CMIP5 OI fields'!$D:$D,BB$1,'CMIP5 OI fields'!$A:$A,BB$2)*$P182)/1000</f>
        <v>123.70378751999995</v>
      </c>
      <c r="BC182" s="248">
        <f>(SUMIFS('CMIP5 OI fields'!$M:$M,'CMIP5 OI fields'!$D:$D,BC$1,'CMIP5 OI fields'!$A:$A,BC$2)*$P182)/1000</f>
        <v>12.45708288</v>
      </c>
      <c r="BD182" s="248">
        <f>(SUMIFS('CMIP5 OI fields'!$M:$M,'CMIP5 OI fields'!$D:$D,BD$1,'CMIP5 OI fields'!$A:$A,BD$2)*$P182)/1000</f>
        <v>10.192158720000002</v>
      </c>
      <c r="BE182" s="248">
        <f>(SUMIFS('CMIP5 OI fields'!$M:$M,'CMIP5 OI fields'!$D:$D,BE$1,'CMIP5 OI fields'!$A:$A,BE$2)*$P182)/1000</f>
        <v>1.13246208</v>
      </c>
      <c r="BF182" s="248">
        <f>(SUMIFS('CMIP5 OI fields'!$M:$M,'CMIP5 OI fields'!$D:$D,BF$1,'CMIP5 OI fields'!$A:$A,BF$2)*$P182)/1000</f>
        <v>25.480396799999998</v>
      </c>
      <c r="BG182" s="248">
        <f>(SUMIFS('CMIP5 OI fields'!$M:$M,'CMIP5 OI fields'!$D:$D,BG$1,'CMIP5 OI fields'!$A:$A,BG$2)*$P182)/1000</f>
        <v>19.818086399999995</v>
      </c>
      <c r="BH182" s="248">
        <f>(SUMIFS('CMIP5 OI fields'!$M:$M,'CMIP5 OI fields'!$D:$D,BH$1,'CMIP5 OI fields'!$A:$A,BH$2)*$P182)/1000</f>
        <v>116.07736320000002</v>
      </c>
      <c r="BI182" s="248">
        <f>(SUMIFS('CMIP5 OI fields'!$M:$M,'CMIP5 OI fields'!$D:$D,BI$1,'CMIP5 OI fields'!$A:$A,BI$2)*$Q182)/1000</f>
        <v>0</v>
      </c>
      <c r="BJ182" s="246">
        <f t="shared" si="21"/>
        <v>528.89521305600022</v>
      </c>
      <c r="BK182" s="246">
        <f t="shared" si="21"/>
        <v>263.36297318400005</v>
      </c>
      <c r="BL182" s="246">
        <f t="shared" si="21"/>
        <v>270.21606911999999</v>
      </c>
      <c r="BM182" s="246">
        <f t="shared" si="15"/>
        <v>792.25818624000021</v>
      </c>
      <c r="BN182" s="246">
        <f t="shared" si="16"/>
        <v>1062.4742553600001</v>
      </c>
    </row>
    <row r="183" spans="1:66">
      <c r="A183" s="244" t="str">
        <f>'Experiment list - Runs'!A182</f>
        <v>LT</v>
      </c>
      <c r="B183" s="244" t="str">
        <f>'Experiment list - Runs'!B182</f>
        <v>core</v>
      </c>
      <c r="C183" s="244" t="str">
        <f>'Experiment list - Runs'!C182</f>
        <v>4.1-XE</v>
      </c>
      <c r="D183" s="244">
        <f>'Experiment list - Runs'!D182</f>
        <v>4</v>
      </c>
      <c r="E183" s="245" t="str">
        <f>'Experiment list - Runs'!E182</f>
        <v>RCP 4.5 (concentrations, noCN)</v>
      </c>
      <c r="F183" s="245" t="str">
        <f>'Experiment list - Runs'!F182</f>
        <v>rcp4.5</v>
      </c>
      <c r="G183" s="244" t="str">
        <f>'Experiment list - Runs'!H182</f>
        <v>CCWG/Meehl</v>
      </c>
      <c r="H183" s="244" t="str">
        <f>'Experiment list - Runs'!I182</f>
        <v>1x1noCN</v>
      </c>
      <c r="I183" s="244" t="str">
        <f>'Experiment list - Runs'!J182</f>
        <v>NCAR</v>
      </c>
      <c r="J183" s="244">
        <f>'Experiment list - Runs'!K182</f>
        <v>2005</v>
      </c>
      <c r="K183" s="244">
        <f>'Experiment list - Runs'!L182</f>
        <v>2100</v>
      </c>
      <c r="L183" s="244" t="str">
        <f>'Experiment list - Runs'!M182</f>
        <v>1</v>
      </c>
      <c r="M183" s="244">
        <f>'Experiment list - Runs'!N182</f>
        <v>1</v>
      </c>
      <c r="N183" s="246">
        <f>'Experiment list - Runs'!O182</f>
        <v>96</v>
      </c>
      <c r="O183" s="247">
        <f>'Experiment list - Runs'!P182</f>
        <v>181</v>
      </c>
      <c r="P183" s="248">
        <f t="shared" si="17"/>
        <v>96</v>
      </c>
      <c r="Q183" s="248">
        <v>0</v>
      </c>
      <c r="R183" s="248">
        <f t="shared" si="22"/>
        <v>96</v>
      </c>
      <c r="S183" s="248">
        <v>6</v>
      </c>
      <c r="T183" s="248">
        <f t="shared" si="18"/>
        <v>96</v>
      </c>
      <c r="U183" s="248">
        <v>0</v>
      </c>
      <c r="V183" s="248">
        <v>0</v>
      </c>
      <c r="W183" s="248">
        <v>0</v>
      </c>
      <c r="X183" s="248">
        <v>0</v>
      </c>
      <c r="Y183" s="248">
        <v>0</v>
      </c>
      <c r="Z183" s="248">
        <v>0</v>
      </c>
      <c r="AA183" s="248">
        <v>0</v>
      </c>
      <c r="AB183" s="248">
        <v>0</v>
      </c>
      <c r="AC183" s="248">
        <v>0</v>
      </c>
      <c r="AD183" s="248">
        <v>0</v>
      </c>
      <c r="AE183" s="248">
        <f>(SUMIFS('CMIP5 AL fields'!$O:$O,'CMIP5 AL fields'!$D:$D,AE$1,'CMIP5 AL fields'!$A:$A,AE$2)*$P183)/1000</f>
        <v>95.55149260800016</v>
      </c>
      <c r="AF183" s="248">
        <f>(SUMIFS('CMIP5 AL fields'!$O:$O,'CMIP5 AL fields'!$D:$D,AF$1,'CMIP5 AL fields'!$A:$A,AF$2)*$P183)/1000</f>
        <v>0.25480396799999999</v>
      </c>
      <c r="AG183" s="248">
        <f>(SUMIFS('CMIP5 AL fields'!$O:$O,'CMIP5 AL fields'!$D:$D,AG$1,'CMIP5 AL fields'!$A:$A,AG$2)*$P183)/1000</f>
        <v>8.6633349119999945</v>
      </c>
      <c r="AH183" s="248">
        <f>(SUMIFS('CMIP5 AL fields'!$O:$O,'CMIP5 AL fields'!$D:$D,AH$1,'CMIP5 AL fields'!$A:$A,AH$2)*$P183)/1000</f>
        <v>6.3700991999999967</v>
      </c>
      <c r="AI183" s="248">
        <f>(SUMIFS('CMIP5 AL fields'!$O:$O,'CMIP5 AL fields'!$D:$D,AI$1,'CMIP5 AL fields'!$A:$A,AI$2)*$P183)/1000</f>
        <v>2.5480396800000005</v>
      </c>
      <c r="AJ183" s="248">
        <f>(SUMIFS('CMIP5 AL fields'!$O:$O,'CMIP5 AL fields'!$D:$D,AJ$1,'CMIP5 AL fields'!$A:$A,AJ$2)*$P183)/1000</f>
        <v>1.019215872</v>
      </c>
      <c r="AK183" s="248">
        <f>(SUMIFS('CMIP5 AL fields'!$O:$O,'CMIP5 AL fields'!$D:$D,AK$1,'CMIP5 AL fields'!$A:$A,AK$2)*$P183)/1000</f>
        <v>1.7836277760000001</v>
      </c>
      <c r="AL183" s="248">
        <f>(SUMIFS('CMIP5 AL fields'!$O:$O,'CMIP5 AL fields'!$D:$D,AL$1,'CMIP5 AL fields'!$A:$A,AL$2)*$P183)/1000</f>
        <v>0</v>
      </c>
      <c r="AM183" s="248">
        <f>(SUMIFS('CMIP5 AL fields'!$O:$O,'CMIP5 AL fields'!$D:$D,AM$1,'CMIP5 AL fields'!$A:$A,AM$2)*$P183)/1000</f>
        <v>0</v>
      </c>
      <c r="AN183" s="248">
        <f>((SUMIFS('CMIP5 AL fields'!$O:$O,'CMIP5 AL fields'!$D:$D,AN$1&amp;"2d",'CMIP5 AL fields'!$A:$A,AN$2)*$R183)/1000)+((SUMIFS('CMIP5 AL fields'!$O:$O,'CMIP5 AL fields'!$D:$D,AN$1&amp;"3d",'CMIP5 AL fields'!$A:$A,AN$2)*$S183)/1000)</f>
        <v>16.817061887999991</v>
      </c>
      <c r="AO183" s="248">
        <f>((SUMIFS('CMIP5 AL fields'!$N:$N,'CMIP5 AL fields'!$D:$D,AO$1&amp;"2d",'CMIP5 AL fields'!$A:$A,AO$2)*$R183)/1000)+((SUMIFS('CMIP5 AL fields'!$N:$N,'CMIP5 AL fields'!$D:$D,AO$1&amp;"3d",'CMIP5 AL fields'!$A:$A,AO$2)*$S183)/1000)</f>
        <v>7.1345111039999995</v>
      </c>
      <c r="AP183" s="248">
        <f>((SUMIFS('CMIP5 AL fields'!$N:$N,'CMIP5 AL fields'!$D:$D,AP$1&amp;"2d",'CMIP5 AL fields'!$A:$A,AP$2)*$R183)/1000)+((SUMIFS('CMIP5 AL fields'!$N:$N,'CMIP5 AL fields'!$D:$D,AP$1&amp;"3d",'CMIP5 AL fields'!$A:$A,AP$2)*$S183)/1000)</f>
        <v>27.518828543999987</v>
      </c>
      <c r="AQ183" s="248">
        <f>((SUMIFS('CMIP5 AL fields'!$O:$O,'CMIP5 AL fields'!$D:$D,AQ$1&amp;"_ALLt",'CMIP5 AL fields'!$A:$A,AQ$2)*$T183)/1000)+((SUMIFS('CMIP5 AL fields'!$O:$O,'CMIP5 AL fields'!$D:$D,AQ$1&amp;"_subt",'CMIP5 AL fields'!$A:$A,AQ$2)*$U183)/1000)</f>
        <v>54.252011520000003</v>
      </c>
      <c r="AR183" s="248">
        <f>((SUMIFS('CMIP5 AL fields'!$O:$O,'CMIP5 AL fields'!$D:$D,AR$1&amp;"2d",'CMIP5 AL fields'!$A:$A,AR$2)*$AA183)/1000)+((SUMIFS('CMIP5 AL fields'!$O:$O,'CMIP5 AL fields'!$D:$D,AR$1&amp;"3d",'CMIP5 AL fields'!$A:$A,AR$2)*$AB183)/1000)</f>
        <v>0</v>
      </c>
      <c r="AS183" s="248">
        <f>(SUMIFS('CMIP5 AL fields'!$O:$O,'CMIP5 AL fields'!$D:$D,AS$1,'CMIP5 AL fields'!$A:$A,AS$2)*$V183)/1000</f>
        <v>0</v>
      </c>
      <c r="AT183" s="248">
        <f>(SUMIFS('CMIP5 AL fields'!$O:$O,'CMIP5 AL fields'!$D:$D,AT$1,'CMIP5 AL fields'!$A:$A,AT$2)*$W183)/1000</f>
        <v>0</v>
      </c>
      <c r="AU183" s="248">
        <f>(SUMIFS('CMIP5 AL fields'!$O:$O,'CMIP5 AL fields'!$D:$D,AU$1,'CMIP5 AL fields'!$A:$A,AU$2)*$X183)/1000</f>
        <v>0</v>
      </c>
      <c r="AV183" s="248">
        <f>(SUMIFS('CMIP5 AL fields'!$O:$O,'CMIP5 AL fields'!$D:$D,AV$1,'CMIP5 AL fields'!$A:$A,AV$2)*AC183)/1000</f>
        <v>0</v>
      </c>
      <c r="AW183" s="248">
        <f>(SUMIFS('CMIP5 AL fields'!$O:$O,'CMIP5 AL fields'!$D:$D,AW$1,'CMIP5 AL fields'!$A:$A,AW$2)*AD183)/1000</f>
        <v>0</v>
      </c>
      <c r="AX183" s="248">
        <f>(SUMIFS('CMIP5 AL fields'!$O:$O,'CMIP5 AL fields'!$D:$D,AX$1,'CMIP5 AL fields'!$A:$A,AX$2)*AD183)/1000</f>
        <v>0</v>
      </c>
      <c r="AY183" s="248">
        <v>0</v>
      </c>
      <c r="AZ183" s="248">
        <f>(SUMIFS('CMIP5 OI fields'!$M:$M,'CMIP5 OI fields'!$D:$D,AZ$1,'CMIP5 OI fields'!$A:$A,AZ$2)*$P183)/1000</f>
        <v>313.12579276800005</v>
      </c>
      <c r="BA183" s="248">
        <f>(SUMIFS('CMIP5 OI fields'!$M:$M,'CMIP5 OI fields'!$D:$D,BA$1,'CMIP5 OI fields'!$A:$A,BA$2)*$P183)/1000</f>
        <v>218.57409792000004</v>
      </c>
      <c r="BB183" s="248">
        <f>(SUMIFS('CMIP5 OI fields'!$M:$M,'CMIP5 OI fields'!$D:$D,BB$1,'CMIP5 OI fields'!$A:$A,BB$2)*$P183)/1000</f>
        <v>123.70378751999995</v>
      </c>
      <c r="BC183" s="248">
        <f>(SUMIFS('CMIP5 OI fields'!$M:$M,'CMIP5 OI fields'!$D:$D,BC$1,'CMIP5 OI fields'!$A:$A,BC$2)*$P183)/1000</f>
        <v>12.45708288</v>
      </c>
      <c r="BD183" s="248">
        <f>(SUMIFS('CMIP5 OI fields'!$M:$M,'CMIP5 OI fields'!$D:$D,BD$1,'CMIP5 OI fields'!$A:$A,BD$2)*$P183)/1000</f>
        <v>10.192158720000002</v>
      </c>
      <c r="BE183" s="248">
        <f>(SUMIFS('CMIP5 OI fields'!$M:$M,'CMIP5 OI fields'!$D:$D,BE$1,'CMIP5 OI fields'!$A:$A,BE$2)*$P183)/1000</f>
        <v>1.13246208</v>
      </c>
      <c r="BF183" s="248">
        <f>(SUMIFS('CMIP5 OI fields'!$M:$M,'CMIP5 OI fields'!$D:$D,BF$1,'CMIP5 OI fields'!$A:$A,BF$2)*$P183)/1000</f>
        <v>25.480396799999998</v>
      </c>
      <c r="BG183" s="248">
        <f>(SUMIFS('CMIP5 OI fields'!$M:$M,'CMIP5 OI fields'!$D:$D,BG$1,'CMIP5 OI fields'!$A:$A,BG$2)*$P183)/1000</f>
        <v>19.818086399999995</v>
      </c>
      <c r="BH183" s="248">
        <f>(SUMIFS('CMIP5 OI fields'!$M:$M,'CMIP5 OI fields'!$D:$D,BH$1,'CMIP5 OI fields'!$A:$A,BH$2)*$P183)/1000</f>
        <v>116.07736320000002</v>
      </c>
      <c r="BI183" s="248">
        <f>(SUMIFS('CMIP5 OI fields'!$M:$M,'CMIP5 OI fields'!$D:$D,BI$1,'CMIP5 OI fields'!$A:$A,BI$2)*$Q183)/1000</f>
        <v>0</v>
      </c>
      <c r="BJ183" s="246">
        <f t="shared" ref="BJ183:BL202" si="23">SUMIF($AE$2:$BI$2,BJ$2,$AE183:$BI183)</f>
        <v>528.89521305600022</v>
      </c>
      <c r="BK183" s="246">
        <f t="shared" si="23"/>
        <v>263.36297318400005</v>
      </c>
      <c r="BL183" s="246">
        <f t="shared" si="23"/>
        <v>270.21606911999999</v>
      </c>
      <c r="BM183" s="246">
        <f t="shared" si="15"/>
        <v>792.25818624000021</v>
      </c>
      <c r="BN183" s="246">
        <f t="shared" si="16"/>
        <v>1062.4742553600001</v>
      </c>
    </row>
    <row r="184" spans="1:66">
      <c r="A184" s="244" t="str">
        <f>'Experiment list - Runs'!A183</f>
        <v>LT</v>
      </c>
      <c r="B184" s="244" t="str">
        <f>'Experiment list - Runs'!B183</f>
        <v>core</v>
      </c>
      <c r="C184" s="244" t="str">
        <f>'Experiment list - Runs'!C183</f>
        <v>4.1-XE</v>
      </c>
      <c r="D184" s="244">
        <f>'Experiment list - Runs'!D183</f>
        <v>5</v>
      </c>
      <c r="E184" s="245" t="str">
        <f>'Experiment list - Runs'!E183</f>
        <v>RCP 4.5 (concentrations, noCN)</v>
      </c>
      <c r="F184" s="245" t="str">
        <f>'Experiment list - Runs'!F183</f>
        <v>rcp4.5</v>
      </c>
      <c r="G184" s="244" t="str">
        <f>'Experiment list - Runs'!H183</f>
        <v>CCWG/Meehl</v>
      </c>
      <c r="H184" s="244" t="str">
        <f>'Experiment list - Runs'!I183</f>
        <v>1x1noCN</v>
      </c>
      <c r="I184" s="244" t="str">
        <f>'Experiment list - Runs'!J183</f>
        <v>NCAR</v>
      </c>
      <c r="J184" s="244">
        <f>'Experiment list - Runs'!K183</f>
        <v>2005</v>
      </c>
      <c r="K184" s="244">
        <f>'Experiment list - Runs'!L183</f>
        <v>2100</v>
      </c>
      <c r="L184" s="244" t="str">
        <f>'Experiment list - Runs'!M183</f>
        <v>1</v>
      </c>
      <c r="M184" s="244">
        <f>'Experiment list - Runs'!N183</f>
        <v>1</v>
      </c>
      <c r="N184" s="246">
        <f>'Experiment list - Runs'!O183</f>
        <v>96</v>
      </c>
      <c r="O184" s="247">
        <f>'Experiment list - Runs'!P183</f>
        <v>182</v>
      </c>
      <c r="P184" s="248">
        <f t="shared" si="17"/>
        <v>96</v>
      </c>
      <c r="Q184" s="248">
        <v>0</v>
      </c>
      <c r="R184" s="248">
        <f t="shared" si="22"/>
        <v>96</v>
      </c>
      <c r="S184" s="248">
        <v>6</v>
      </c>
      <c r="T184" s="248">
        <f t="shared" si="18"/>
        <v>96</v>
      </c>
      <c r="U184" s="248">
        <v>0</v>
      </c>
      <c r="V184" s="248">
        <v>0</v>
      </c>
      <c r="W184" s="248">
        <v>0</v>
      </c>
      <c r="X184" s="248">
        <v>0</v>
      </c>
      <c r="Y184" s="248">
        <v>0</v>
      </c>
      <c r="Z184" s="248">
        <v>0</v>
      </c>
      <c r="AA184" s="248">
        <v>0</v>
      </c>
      <c r="AB184" s="248">
        <v>0</v>
      </c>
      <c r="AC184" s="248">
        <v>0</v>
      </c>
      <c r="AD184" s="248">
        <v>0</v>
      </c>
      <c r="AE184" s="248">
        <f>(SUMIFS('CMIP5 AL fields'!$O:$O,'CMIP5 AL fields'!$D:$D,AE$1,'CMIP5 AL fields'!$A:$A,AE$2)*$P184)/1000</f>
        <v>95.55149260800016</v>
      </c>
      <c r="AF184" s="248">
        <f>(SUMIFS('CMIP5 AL fields'!$O:$O,'CMIP5 AL fields'!$D:$D,AF$1,'CMIP5 AL fields'!$A:$A,AF$2)*$P184)/1000</f>
        <v>0.25480396799999999</v>
      </c>
      <c r="AG184" s="248">
        <f>(SUMIFS('CMIP5 AL fields'!$O:$O,'CMIP5 AL fields'!$D:$D,AG$1,'CMIP5 AL fields'!$A:$A,AG$2)*$P184)/1000</f>
        <v>8.6633349119999945</v>
      </c>
      <c r="AH184" s="248">
        <f>(SUMIFS('CMIP5 AL fields'!$O:$O,'CMIP5 AL fields'!$D:$D,AH$1,'CMIP5 AL fields'!$A:$A,AH$2)*$P184)/1000</f>
        <v>6.3700991999999967</v>
      </c>
      <c r="AI184" s="248">
        <f>(SUMIFS('CMIP5 AL fields'!$O:$O,'CMIP5 AL fields'!$D:$D,AI$1,'CMIP5 AL fields'!$A:$A,AI$2)*$P184)/1000</f>
        <v>2.5480396800000005</v>
      </c>
      <c r="AJ184" s="248">
        <f>(SUMIFS('CMIP5 AL fields'!$O:$O,'CMIP5 AL fields'!$D:$D,AJ$1,'CMIP5 AL fields'!$A:$A,AJ$2)*$P184)/1000</f>
        <v>1.019215872</v>
      </c>
      <c r="AK184" s="248">
        <f>(SUMIFS('CMIP5 AL fields'!$O:$O,'CMIP5 AL fields'!$D:$D,AK$1,'CMIP5 AL fields'!$A:$A,AK$2)*$P184)/1000</f>
        <v>1.7836277760000001</v>
      </c>
      <c r="AL184" s="248">
        <f>(SUMIFS('CMIP5 AL fields'!$O:$O,'CMIP5 AL fields'!$D:$D,AL$1,'CMIP5 AL fields'!$A:$A,AL$2)*$P184)/1000</f>
        <v>0</v>
      </c>
      <c r="AM184" s="248">
        <f>(SUMIFS('CMIP5 AL fields'!$O:$O,'CMIP5 AL fields'!$D:$D,AM$1,'CMIP5 AL fields'!$A:$A,AM$2)*$P184)/1000</f>
        <v>0</v>
      </c>
      <c r="AN184" s="248">
        <f>((SUMIFS('CMIP5 AL fields'!$O:$O,'CMIP5 AL fields'!$D:$D,AN$1&amp;"2d",'CMIP5 AL fields'!$A:$A,AN$2)*$R184)/1000)+((SUMIFS('CMIP5 AL fields'!$O:$O,'CMIP5 AL fields'!$D:$D,AN$1&amp;"3d",'CMIP5 AL fields'!$A:$A,AN$2)*$S184)/1000)</f>
        <v>16.817061887999991</v>
      </c>
      <c r="AO184" s="248">
        <f>((SUMIFS('CMIP5 AL fields'!$N:$N,'CMIP5 AL fields'!$D:$D,AO$1&amp;"2d",'CMIP5 AL fields'!$A:$A,AO$2)*$R184)/1000)+((SUMIFS('CMIP5 AL fields'!$N:$N,'CMIP5 AL fields'!$D:$D,AO$1&amp;"3d",'CMIP5 AL fields'!$A:$A,AO$2)*$S184)/1000)</f>
        <v>7.1345111039999995</v>
      </c>
      <c r="AP184" s="248">
        <f>((SUMIFS('CMIP5 AL fields'!$N:$N,'CMIP5 AL fields'!$D:$D,AP$1&amp;"2d",'CMIP5 AL fields'!$A:$A,AP$2)*$R184)/1000)+((SUMIFS('CMIP5 AL fields'!$N:$N,'CMIP5 AL fields'!$D:$D,AP$1&amp;"3d",'CMIP5 AL fields'!$A:$A,AP$2)*$S184)/1000)</f>
        <v>27.518828543999987</v>
      </c>
      <c r="AQ184" s="248">
        <f>((SUMIFS('CMIP5 AL fields'!$O:$O,'CMIP5 AL fields'!$D:$D,AQ$1&amp;"_ALLt",'CMIP5 AL fields'!$A:$A,AQ$2)*$T184)/1000)+((SUMIFS('CMIP5 AL fields'!$O:$O,'CMIP5 AL fields'!$D:$D,AQ$1&amp;"_subt",'CMIP5 AL fields'!$A:$A,AQ$2)*$U184)/1000)</f>
        <v>54.252011520000003</v>
      </c>
      <c r="AR184" s="248">
        <f>((SUMIFS('CMIP5 AL fields'!$O:$O,'CMIP5 AL fields'!$D:$D,AR$1&amp;"2d",'CMIP5 AL fields'!$A:$A,AR$2)*$AA184)/1000)+((SUMIFS('CMIP5 AL fields'!$O:$O,'CMIP5 AL fields'!$D:$D,AR$1&amp;"3d",'CMIP5 AL fields'!$A:$A,AR$2)*$AB184)/1000)</f>
        <v>0</v>
      </c>
      <c r="AS184" s="248">
        <f>(SUMIFS('CMIP5 AL fields'!$O:$O,'CMIP5 AL fields'!$D:$D,AS$1,'CMIP5 AL fields'!$A:$A,AS$2)*$V184)/1000</f>
        <v>0</v>
      </c>
      <c r="AT184" s="248">
        <f>(SUMIFS('CMIP5 AL fields'!$O:$O,'CMIP5 AL fields'!$D:$D,AT$1,'CMIP5 AL fields'!$A:$A,AT$2)*$W184)/1000</f>
        <v>0</v>
      </c>
      <c r="AU184" s="248">
        <f>(SUMIFS('CMIP5 AL fields'!$O:$O,'CMIP5 AL fields'!$D:$D,AU$1,'CMIP5 AL fields'!$A:$A,AU$2)*$X184)/1000</f>
        <v>0</v>
      </c>
      <c r="AV184" s="248">
        <f>(SUMIFS('CMIP5 AL fields'!$O:$O,'CMIP5 AL fields'!$D:$D,AV$1,'CMIP5 AL fields'!$A:$A,AV$2)*AC184)/1000</f>
        <v>0</v>
      </c>
      <c r="AW184" s="248">
        <f>(SUMIFS('CMIP5 AL fields'!$O:$O,'CMIP5 AL fields'!$D:$D,AW$1,'CMIP5 AL fields'!$A:$A,AW$2)*AD184)/1000</f>
        <v>0</v>
      </c>
      <c r="AX184" s="248">
        <f>(SUMIFS('CMIP5 AL fields'!$O:$O,'CMIP5 AL fields'!$D:$D,AX$1,'CMIP5 AL fields'!$A:$A,AX$2)*AD184)/1000</f>
        <v>0</v>
      </c>
      <c r="AY184" s="248">
        <v>0</v>
      </c>
      <c r="AZ184" s="248">
        <f>(SUMIFS('CMIP5 OI fields'!$M:$M,'CMIP5 OI fields'!$D:$D,AZ$1,'CMIP5 OI fields'!$A:$A,AZ$2)*$P184)/1000</f>
        <v>313.12579276800005</v>
      </c>
      <c r="BA184" s="248">
        <f>(SUMIFS('CMIP5 OI fields'!$M:$M,'CMIP5 OI fields'!$D:$D,BA$1,'CMIP5 OI fields'!$A:$A,BA$2)*$P184)/1000</f>
        <v>218.57409792000004</v>
      </c>
      <c r="BB184" s="248">
        <f>(SUMIFS('CMIP5 OI fields'!$M:$M,'CMIP5 OI fields'!$D:$D,BB$1,'CMIP5 OI fields'!$A:$A,BB$2)*$P184)/1000</f>
        <v>123.70378751999995</v>
      </c>
      <c r="BC184" s="248">
        <f>(SUMIFS('CMIP5 OI fields'!$M:$M,'CMIP5 OI fields'!$D:$D,BC$1,'CMIP5 OI fields'!$A:$A,BC$2)*$P184)/1000</f>
        <v>12.45708288</v>
      </c>
      <c r="BD184" s="248">
        <f>(SUMIFS('CMIP5 OI fields'!$M:$M,'CMIP5 OI fields'!$D:$D,BD$1,'CMIP5 OI fields'!$A:$A,BD$2)*$P184)/1000</f>
        <v>10.192158720000002</v>
      </c>
      <c r="BE184" s="248">
        <f>(SUMIFS('CMIP5 OI fields'!$M:$M,'CMIP5 OI fields'!$D:$D,BE$1,'CMIP5 OI fields'!$A:$A,BE$2)*$P184)/1000</f>
        <v>1.13246208</v>
      </c>
      <c r="BF184" s="248">
        <f>(SUMIFS('CMIP5 OI fields'!$M:$M,'CMIP5 OI fields'!$D:$D,BF$1,'CMIP5 OI fields'!$A:$A,BF$2)*$P184)/1000</f>
        <v>25.480396799999998</v>
      </c>
      <c r="BG184" s="248">
        <f>(SUMIFS('CMIP5 OI fields'!$M:$M,'CMIP5 OI fields'!$D:$D,BG$1,'CMIP5 OI fields'!$A:$A,BG$2)*$P184)/1000</f>
        <v>19.818086399999995</v>
      </c>
      <c r="BH184" s="248">
        <f>(SUMIFS('CMIP5 OI fields'!$M:$M,'CMIP5 OI fields'!$D:$D,BH$1,'CMIP5 OI fields'!$A:$A,BH$2)*$P184)/1000</f>
        <v>116.07736320000002</v>
      </c>
      <c r="BI184" s="248">
        <f>(SUMIFS('CMIP5 OI fields'!$M:$M,'CMIP5 OI fields'!$D:$D,BI$1,'CMIP5 OI fields'!$A:$A,BI$2)*$Q184)/1000</f>
        <v>0</v>
      </c>
      <c r="BJ184" s="246">
        <f t="shared" si="23"/>
        <v>528.89521305600022</v>
      </c>
      <c r="BK184" s="246">
        <f t="shared" si="23"/>
        <v>263.36297318400005</v>
      </c>
      <c r="BL184" s="246">
        <f t="shared" si="23"/>
        <v>270.21606911999999</v>
      </c>
      <c r="BM184" s="246">
        <f t="shared" si="15"/>
        <v>792.25818624000021</v>
      </c>
      <c r="BN184" s="246">
        <f t="shared" si="16"/>
        <v>1062.4742553600001</v>
      </c>
    </row>
    <row r="185" spans="1:66">
      <c r="A185" s="244" t="str">
        <f>'Experiment list - Runs'!A184</f>
        <v>LT</v>
      </c>
      <c r="B185" s="244" t="str">
        <f>'Experiment list - Runs'!B184</f>
        <v>core</v>
      </c>
      <c r="C185" s="244" t="str">
        <f>'Experiment list - Runs'!C184</f>
        <v>4.2</v>
      </c>
      <c r="D185" s="244">
        <f>'Experiment list - Runs'!D184</f>
        <v>1</v>
      </c>
      <c r="E185" s="245" t="str">
        <f>'Experiment list - Runs'!E184</f>
        <v>RCP 8.5 (concentrations)</v>
      </c>
      <c r="F185" s="245" t="str">
        <f>'Experiment list - Runs'!F184</f>
        <v>rcp8.5</v>
      </c>
      <c r="G185" s="244" t="str">
        <f>'Experiment list - Runs'!H184</f>
        <v>CCWG/Meehl</v>
      </c>
      <c r="H185" s="244" t="str">
        <f>'Experiment list - Runs'!I184</f>
        <v>1x1CN</v>
      </c>
      <c r="I185" s="244" t="str">
        <f>'Experiment list - Runs'!J184</f>
        <v>NCAR</v>
      </c>
      <c r="J185" s="244">
        <f>'Experiment list - Runs'!K184</f>
        <v>2005</v>
      </c>
      <c r="K185" s="244">
        <f>'Experiment list - Runs'!L184</f>
        <v>2100</v>
      </c>
      <c r="L185" s="244" t="str">
        <f>'Experiment list - Runs'!M184</f>
        <v>1</v>
      </c>
      <c r="M185" s="244">
        <f>'Experiment list - Runs'!N184</f>
        <v>1</v>
      </c>
      <c r="N185" s="246">
        <f>'Experiment list - Runs'!O184</f>
        <v>96</v>
      </c>
      <c r="O185" s="247">
        <f>'Experiment list - Runs'!P184</f>
        <v>183</v>
      </c>
      <c r="P185" s="248">
        <f t="shared" si="17"/>
        <v>96</v>
      </c>
      <c r="Q185" s="248">
        <v>0</v>
      </c>
      <c r="R185" s="248">
        <f t="shared" si="22"/>
        <v>96</v>
      </c>
      <c r="S185" s="248">
        <v>6</v>
      </c>
      <c r="T185" s="248">
        <f t="shared" si="18"/>
        <v>96</v>
      </c>
      <c r="U185" s="250">
        <v>96</v>
      </c>
      <c r="V185" s="250">
        <v>96</v>
      </c>
      <c r="W185" s="250">
        <v>96</v>
      </c>
      <c r="X185" s="248">
        <v>40</v>
      </c>
      <c r="Y185" s="248">
        <v>0</v>
      </c>
      <c r="Z185" s="248">
        <v>0</v>
      </c>
      <c r="AA185" s="248">
        <v>0</v>
      </c>
      <c r="AB185" s="248">
        <v>0</v>
      </c>
      <c r="AC185" s="248">
        <v>0</v>
      </c>
      <c r="AD185" s="248">
        <v>0</v>
      </c>
      <c r="AE185" s="248">
        <f>(SUMIFS('CMIP5 AL fields'!$O:$O,'CMIP5 AL fields'!$D:$D,AE$1,'CMIP5 AL fields'!$A:$A,AE$2)*$P185)/1000</f>
        <v>95.55149260800016</v>
      </c>
      <c r="AF185" s="248">
        <f>(SUMIFS('CMIP5 AL fields'!$O:$O,'CMIP5 AL fields'!$D:$D,AF$1,'CMIP5 AL fields'!$A:$A,AF$2)*$P185)/1000</f>
        <v>0.25480396799999999</v>
      </c>
      <c r="AG185" s="248">
        <f>(SUMIFS('CMIP5 AL fields'!$O:$O,'CMIP5 AL fields'!$D:$D,AG$1,'CMIP5 AL fields'!$A:$A,AG$2)*$P185)/1000</f>
        <v>8.6633349119999945</v>
      </c>
      <c r="AH185" s="248">
        <f>(SUMIFS('CMIP5 AL fields'!$O:$O,'CMIP5 AL fields'!$D:$D,AH$1,'CMIP5 AL fields'!$A:$A,AH$2)*$P185)/1000</f>
        <v>6.3700991999999967</v>
      </c>
      <c r="AI185" s="248">
        <f>(SUMIFS('CMIP5 AL fields'!$O:$O,'CMIP5 AL fields'!$D:$D,AI$1,'CMIP5 AL fields'!$A:$A,AI$2)*$P185)/1000</f>
        <v>2.5480396800000005</v>
      </c>
      <c r="AJ185" s="248">
        <f>(SUMIFS('CMIP5 AL fields'!$O:$O,'CMIP5 AL fields'!$D:$D,AJ$1,'CMIP5 AL fields'!$A:$A,AJ$2)*$P185)/1000</f>
        <v>1.019215872</v>
      </c>
      <c r="AK185" s="248">
        <f>(SUMIFS('CMIP5 AL fields'!$O:$O,'CMIP5 AL fields'!$D:$D,AK$1,'CMIP5 AL fields'!$A:$A,AK$2)*$P185)/1000</f>
        <v>1.7836277760000001</v>
      </c>
      <c r="AL185" s="248">
        <f>(SUMIFS('CMIP5 AL fields'!$O:$O,'CMIP5 AL fields'!$D:$D,AL$1,'CMIP5 AL fields'!$A:$A,AL$2)*$P185)/1000</f>
        <v>0</v>
      </c>
      <c r="AM185" s="248">
        <f>(SUMIFS('CMIP5 AL fields'!$O:$O,'CMIP5 AL fields'!$D:$D,AM$1,'CMIP5 AL fields'!$A:$A,AM$2)*$P185)/1000</f>
        <v>0</v>
      </c>
      <c r="AN185" s="248">
        <f>((SUMIFS('CMIP5 AL fields'!$O:$O,'CMIP5 AL fields'!$D:$D,AN$1&amp;"2d",'CMIP5 AL fields'!$A:$A,AN$2)*$R185)/1000)+((SUMIFS('CMIP5 AL fields'!$O:$O,'CMIP5 AL fields'!$D:$D,AN$1&amp;"3d",'CMIP5 AL fields'!$A:$A,AN$2)*$S185)/1000)</f>
        <v>16.817061887999991</v>
      </c>
      <c r="AO185" s="248">
        <f>((SUMIFS('CMIP5 AL fields'!$N:$N,'CMIP5 AL fields'!$D:$D,AO$1&amp;"2d",'CMIP5 AL fields'!$A:$A,AO$2)*$R185)/1000)+((SUMIFS('CMIP5 AL fields'!$N:$N,'CMIP5 AL fields'!$D:$D,AO$1&amp;"3d",'CMIP5 AL fields'!$A:$A,AO$2)*$S185)/1000)</f>
        <v>7.1345111039999995</v>
      </c>
      <c r="AP185" s="248">
        <f>((SUMIFS('CMIP5 AL fields'!$N:$N,'CMIP5 AL fields'!$D:$D,AP$1&amp;"2d",'CMIP5 AL fields'!$A:$A,AP$2)*$R185)/1000)+((SUMIFS('CMIP5 AL fields'!$N:$N,'CMIP5 AL fields'!$D:$D,AP$1&amp;"3d",'CMIP5 AL fields'!$A:$A,AP$2)*$S185)/1000)</f>
        <v>27.518828543999987</v>
      </c>
      <c r="AQ185" s="248">
        <f>((SUMIFS('CMIP5 AL fields'!$O:$O,'CMIP5 AL fields'!$D:$D,AQ$1&amp;"_ALLt",'CMIP5 AL fields'!$A:$A,AQ$2)*$T185)/1000)+((SUMIFS('CMIP5 AL fields'!$O:$O,'CMIP5 AL fields'!$D:$D,AQ$1&amp;"_subt",'CMIP5 AL fields'!$A:$A,AQ$2)*$U185)/1000)</f>
        <v>496.01839103999981</v>
      </c>
      <c r="AR185" s="248">
        <f>((SUMIFS('CMIP5 AL fields'!$O:$O,'CMIP5 AL fields'!$D:$D,AR$1&amp;"2d",'CMIP5 AL fields'!$A:$A,AR$2)*$AA185)/1000)+((SUMIFS('CMIP5 AL fields'!$O:$O,'CMIP5 AL fields'!$D:$D,AR$1&amp;"3d",'CMIP5 AL fields'!$A:$A,AR$2)*$AB185)/1000)</f>
        <v>0</v>
      </c>
      <c r="AS185" s="248">
        <f>(SUMIFS('CMIP5 AL fields'!$O:$O,'CMIP5 AL fields'!$D:$D,AS$1,'CMIP5 AL fields'!$A:$A,AS$2)*$V185)/1000</f>
        <v>3999.1482777599995</v>
      </c>
      <c r="AT185" s="248">
        <f>(SUMIFS('CMIP5 AL fields'!$O:$O,'CMIP5 AL fields'!$D:$D,AT$1,'CMIP5 AL fields'!$A:$A,AT$2)*$W185)/1000</f>
        <v>310.01149439999995</v>
      </c>
      <c r="AU185" s="248">
        <f>(SUMIFS('CMIP5 AL fields'!$O:$O,'CMIP5 AL fields'!$D:$D,AU$1,'CMIP5 AL fields'!$A:$A,AU$2)*$X185)/1000</f>
        <v>568.35440640000013</v>
      </c>
      <c r="AV185" s="248">
        <f>(SUMIFS('CMIP5 AL fields'!$O:$O,'CMIP5 AL fields'!$D:$D,AV$1,'CMIP5 AL fields'!$A:$A,AV$2)*AC185)/1000</f>
        <v>0</v>
      </c>
      <c r="AW185" s="248">
        <f>(SUMIFS('CMIP5 AL fields'!$O:$O,'CMIP5 AL fields'!$D:$D,AW$1,'CMIP5 AL fields'!$A:$A,AW$2)*AD185)/1000</f>
        <v>0</v>
      </c>
      <c r="AX185" s="248">
        <f>(SUMIFS('CMIP5 AL fields'!$O:$O,'CMIP5 AL fields'!$D:$D,AX$1,'CMIP5 AL fields'!$A:$A,AX$2)*AD185)/1000</f>
        <v>0</v>
      </c>
      <c r="AY185" s="248">
        <v>0</v>
      </c>
      <c r="AZ185" s="248">
        <f>(SUMIFS('CMIP5 OI fields'!$M:$M,'CMIP5 OI fields'!$D:$D,AZ$1,'CMIP5 OI fields'!$A:$A,AZ$2)*$P185)/1000</f>
        <v>313.12579276800005</v>
      </c>
      <c r="BA185" s="248">
        <f>(SUMIFS('CMIP5 OI fields'!$M:$M,'CMIP5 OI fields'!$D:$D,BA$1,'CMIP5 OI fields'!$A:$A,BA$2)*$P185)/1000</f>
        <v>218.57409792000004</v>
      </c>
      <c r="BB185" s="248">
        <f>(SUMIFS('CMIP5 OI fields'!$M:$M,'CMIP5 OI fields'!$D:$D,BB$1,'CMIP5 OI fields'!$A:$A,BB$2)*$P185)/1000</f>
        <v>123.70378751999995</v>
      </c>
      <c r="BC185" s="248">
        <f>(SUMIFS('CMIP5 OI fields'!$M:$M,'CMIP5 OI fields'!$D:$D,BC$1,'CMIP5 OI fields'!$A:$A,BC$2)*$P185)/1000</f>
        <v>12.45708288</v>
      </c>
      <c r="BD185" s="248">
        <f>(SUMIFS('CMIP5 OI fields'!$M:$M,'CMIP5 OI fields'!$D:$D,BD$1,'CMIP5 OI fields'!$A:$A,BD$2)*$P185)/1000</f>
        <v>10.192158720000002</v>
      </c>
      <c r="BE185" s="248">
        <f>(SUMIFS('CMIP5 OI fields'!$M:$M,'CMIP5 OI fields'!$D:$D,BE$1,'CMIP5 OI fields'!$A:$A,BE$2)*$P185)/1000</f>
        <v>1.13246208</v>
      </c>
      <c r="BF185" s="248">
        <f>(SUMIFS('CMIP5 OI fields'!$M:$M,'CMIP5 OI fields'!$D:$D,BF$1,'CMIP5 OI fields'!$A:$A,BF$2)*$P185)/1000</f>
        <v>25.480396799999998</v>
      </c>
      <c r="BG185" s="248">
        <f>(SUMIFS('CMIP5 OI fields'!$M:$M,'CMIP5 OI fields'!$D:$D,BG$1,'CMIP5 OI fields'!$A:$A,BG$2)*$P185)/1000</f>
        <v>19.818086399999995</v>
      </c>
      <c r="BH185" s="248">
        <f>(SUMIFS('CMIP5 OI fields'!$M:$M,'CMIP5 OI fields'!$D:$D,BH$1,'CMIP5 OI fields'!$A:$A,BH$2)*$P185)/1000</f>
        <v>116.07736320000002</v>
      </c>
      <c r="BI185" s="248">
        <f>(SUMIFS('CMIP5 OI fields'!$M:$M,'CMIP5 OI fields'!$D:$D,BI$1,'CMIP5 OI fields'!$A:$A,BI$2)*$Q185)/1000</f>
        <v>0</v>
      </c>
      <c r="BJ185" s="246">
        <f t="shared" si="23"/>
        <v>5848.1757711359978</v>
      </c>
      <c r="BK185" s="246">
        <f t="shared" si="23"/>
        <v>263.36297318400005</v>
      </c>
      <c r="BL185" s="246">
        <f t="shared" si="23"/>
        <v>270.21606911999999</v>
      </c>
      <c r="BM185" s="246">
        <f t="shared" si="15"/>
        <v>6111.5387443199979</v>
      </c>
      <c r="BN185" s="246">
        <f t="shared" si="16"/>
        <v>6381.7548134399976</v>
      </c>
    </row>
    <row r="186" spans="1:66">
      <c r="A186" s="244" t="str">
        <f>'Experiment list - Runs'!A185</f>
        <v>LT</v>
      </c>
      <c r="B186" s="244" t="str">
        <f>'Experiment list - Runs'!B185</f>
        <v>core</v>
      </c>
      <c r="C186" s="244" t="str">
        <f>'Experiment list - Runs'!C185</f>
        <v>4.2-X</v>
      </c>
      <c r="D186" s="244">
        <f>'Experiment list - Runs'!D185</f>
        <v>1</v>
      </c>
      <c r="E186" s="245" t="str">
        <f>'Experiment list - Runs'!E185</f>
        <v>RCP 8.5 (concentrations, noCN)</v>
      </c>
      <c r="F186" s="245" t="str">
        <f>'Experiment list - Runs'!F185</f>
        <v>rcp8.5</v>
      </c>
      <c r="G186" s="244" t="str">
        <f>'Experiment list - Runs'!H185</f>
        <v>CCWG/Meehl</v>
      </c>
      <c r="H186" s="244" t="str">
        <f>'Experiment list - Runs'!I185</f>
        <v>1x1noCN</v>
      </c>
      <c r="I186" s="244" t="str">
        <f>'Experiment list - Runs'!J185</f>
        <v>NCAR</v>
      </c>
      <c r="J186" s="244">
        <f>'Experiment list - Runs'!K185</f>
        <v>2005</v>
      </c>
      <c r="K186" s="244">
        <f>'Experiment list - Runs'!L185</f>
        <v>2100</v>
      </c>
      <c r="L186" s="244" t="str">
        <f>'Experiment list - Runs'!M185</f>
        <v>1</v>
      </c>
      <c r="M186" s="244" t="str">
        <f>'Experiment list - Runs'!N185</f>
        <v>1</v>
      </c>
      <c r="N186" s="246">
        <f>'Experiment list - Runs'!O185</f>
        <v>96</v>
      </c>
      <c r="O186" s="247">
        <f>'Experiment list - Runs'!P185</f>
        <v>184</v>
      </c>
      <c r="P186" s="248">
        <f t="shared" si="17"/>
        <v>96</v>
      </c>
      <c r="Q186" s="248">
        <v>0</v>
      </c>
      <c r="R186" s="248">
        <f t="shared" si="22"/>
        <v>96</v>
      </c>
      <c r="S186" s="248">
        <v>6</v>
      </c>
      <c r="T186" s="248">
        <f t="shared" si="18"/>
        <v>96</v>
      </c>
      <c r="U186" s="250">
        <v>96</v>
      </c>
      <c r="V186" s="250">
        <v>96</v>
      </c>
      <c r="W186" s="250">
        <v>96</v>
      </c>
      <c r="X186" s="248">
        <v>40</v>
      </c>
      <c r="Y186" s="248">
        <v>0</v>
      </c>
      <c r="Z186" s="248">
        <v>0</v>
      </c>
      <c r="AA186" s="248">
        <v>0</v>
      </c>
      <c r="AB186" s="248">
        <v>0</v>
      </c>
      <c r="AC186" s="248">
        <v>0</v>
      </c>
      <c r="AD186" s="248">
        <v>0</v>
      </c>
      <c r="AE186" s="248">
        <f>(SUMIFS('CMIP5 AL fields'!$O:$O,'CMIP5 AL fields'!$D:$D,AE$1,'CMIP5 AL fields'!$A:$A,AE$2)*$P186)/1000</f>
        <v>95.55149260800016</v>
      </c>
      <c r="AF186" s="248">
        <f>(SUMIFS('CMIP5 AL fields'!$O:$O,'CMIP5 AL fields'!$D:$D,AF$1,'CMIP5 AL fields'!$A:$A,AF$2)*$P186)/1000</f>
        <v>0.25480396799999999</v>
      </c>
      <c r="AG186" s="248">
        <f>(SUMIFS('CMIP5 AL fields'!$O:$O,'CMIP5 AL fields'!$D:$D,AG$1,'CMIP5 AL fields'!$A:$A,AG$2)*$P186)/1000</f>
        <v>8.6633349119999945</v>
      </c>
      <c r="AH186" s="248">
        <f>(SUMIFS('CMIP5 AL fields'!$O:$O,'CMIP5 AL fields'!$D:$D,AH$1,'CMIP5 AL fields'!$A:$A,AH$2)*$P186)/1000</f>
        <v>6.3700991999999967</v>
      </c>
      <c r="AI186" s="248">
        <f>(SUMIFS('CMIP5 AL fields'!$O:$O,'CMIP5 AL fields'!$D:$D,AI$1,'CMIP5 AL fields'!$A:$A,AI$2)*$P186)/1000</f>
        <v>2.5480396800000005</v>
      </c>
      <c r="AJ186" s="248">
        <f>(SUMIFS('CMIP5 AL fields'!$O:$O,'CMIP5 AL fields'!$D:$D,AJ$1,'CMIP5 AL fields'!$A:$A,AJ$2)*$P186)/1000</f>
        <v>1.019215872</v>
      </c>
      <c r="AK186" s="248">
        <f>(SUMIFS('CMIP5 AL fields'!$O:$O,'CMIP5 AL fields'!$D:$D,AK$1,'CMIP5 AL fields'!$A:$A,AK$2)*$P186)/1000</f>
        <v>1.7836277760000001</v>
      </c>
      <c r="AL186" s="248">
        <f>(SUMIFS('CMIP5 AL fields'!$O:$O,'CMIP5 AL fields'!$D:$D,AL$1,'CMIP5 AL fields'!$A:$A,AL$2)*$P186)/1000</f>
        <v>0</v>
      </c>
      <c r="AM186" s="248">
        <f>(SUMIFS('CMIP5 AL fields'!$O:$O,'CMIP5 AL fields'!$D:$D,AM$1,'CMIP5 AL fields'!$A:$A,AM$2)*$P186)/1000</f>
        <v>0</v>
      </c>
      <c r="AN186" s="248">
        <f>((SUMIFS('CMIP5 AL fields'!$O:$O,'CMIP5 AL fields'!$D:$D,AN$1&amp;"2d",'CMIP5 AL fields'!$A:$A,AN$2)*$R186)/1000)+((SUMIFS('CMIP5 AL fields'!$O:$O,'CMIP5 AL fields'!$D:$D,AN$1&amp;"3d",'CMIP5 AL fields'!$A:$A,AN$2)*$S186)/1000)</f>
        <v>16.817061887999991</v>
      </c>
      <c r="AO186" s="248">
        <f>((SUMIFS('CMIP5 AL fields'!$N:$N,'CMIP5 AL fields'!$D:$D,AO$1&amp;"2d",'CMIP5 AL fields'!$A:$A,AO$2)*$R186)/1000)+((SUMIFS('CMIP5 AL fields'!$N:$N,'CMIP5 AL fields'!$D:$D,AO$1&amp;"3d",'CMIP5 AL fields'!$A:$A,AO$2)*$S186)/1000)</f>
        <v>7.1345111039999995</v>
      </c>
      <c r="AP186" s="248">
        <f>((SUMIFS('CMIP5 AL fields'!$N:$N,'CMIP5 AL fields'!$D:$D,AP$1&amp;"2d",'CMIP5 AL fields'!$A:$A,AP$2)*$R186)/1000)+((SUMIFS('CMIP5 AL fields'!$N:$N,'CMIP5 AL fields'!$D:$D,AP$1&amp;"3d",'CMIP5 AL fields'!$A:$A,AP$2)*$S186)/1000)</f>
        <v>27.518828543999987</v>
      </c>
      <c r="AQ186" s="248">
        <f>((SUMIFS('CMIP5 AL fields'!$O:$O,'CMIP5 AL fields'!$D:$D,AQ$1&amp;"_ALLt",'CMIP5 AL fields'!$A:$A,AQ$2)*$T186)/1000)+((SUMIFS('CMIP5 AL fields'!$O:$O,'CMIP5 AL fields'!$D:$D,AQ$1&amp;"_subt",'CMIP5 AL fields'!$A:$A,AQ$2)*$U186)/1000)</f>
        <v>496.01839103999981</v>
      </c>
      <c r="AR186" s="248">
        <f>((SUMIFS('CMIP5 AL fields'!$O:$O,'CMIP5 AL fields'!$D:$D,AR$1&amp;"2d",'CMIP5 AL fields'!$A:$A,AR$2)*$AA186)/1000)+((SUMIFS('CMIP5 AL fields'!$O:$O,'CMIP5 AL fields'!$D:$D,AR$1&amp;"3d",'CMIP5 AL fields'!$A:$A,AR$2)*$AB186)/1000)</f>
        <v>0</v>
      </c>
      <c r="AS186" s="248">
        <f>(SUMIFS('CMIP5 AL fields'!$O:$O,'CMIP5 AL fields'!$D:$D,AS$1,'CMIP5 AL fields'!$A:$A,AS$2)*$V186)/1000</f>
        <v>3999.1482777599995</v>
      </c>
      <c r="AT186" s="248">
        <f>(SUMIFS('CMIP5 AL fields'!$O:$O,'CMIP5 AL fields'!$D:$D,AT$1,'CMIP5 AL fields'!$A:$A,AT$2)*$W186)/1000</f>
        <v>310.01149439999995</v>
      </c>
      <c r="AU186" s="248">
        <f>(SUMIFS('CMIP5 AL fields'!$O:$O,'CMIP5 AL fields'!$D:$D,AU$1,'CMIP5 AL fields'!$A:$A,AU$2)*$X186)/1000</f>
        <v>568.35440640000013</v>
      </c>
      <c r="AV186" s="248">
        <f>(SUMIFS('CMIP5 AL fields'!$O:$O,'CMIP5 AL fields'!$D:$D,AV$1,'CMIP5 AL fields'!$A:$A,AV$2)*AC186)/1000</f>
        <v>0</v>
      </c>
      <c r="AW186" s="248">
        <f>(SUMIFS('CMIP5 AL fields'!$O:$O,'CMIP5 AL fields'!$D:$D,AW$1,'CMIP5 AL fields'!$A:$A,AW$2)*AD186)/1000</f>
        <v>0</v>
      </c>
      <c r="AX186" s="248">
        <f>(SUMIFS('CMIP5 AL fields'!$O:$O,'CMIP5 AL fields'!$D:$D,AX$1,'CMIP5 AL fields'!$A:$A,AX$2)*AD186)/1000</f>
        <v>0</v>
      </c>
      <c r="AY186" s="248">
        <v>0</v>
      </c>
      <c r="AZ186" s="248">
        <f>(SUMIFS('CMIP5 OI fields'!$M:$M,'CMIP5 OI fields'!$D:$D,AZ$1,'CMIP5 OI fields'!$A:$A,AZ$2)*$P186)/1000</f>
        <v>313.12579276800005</v>
      </c>
      <c r="BA186" s="248">
        <f>(SUMIFS('CMIP5 OI fields'!$M:$M,'CMIP5 OI fields'!$D:$D,BA$1,'CMIP5 OI fields'!$A:$A,BA$2)*$P186)/1000</f>
        <v>218.57409792000004</v>
      </c>
      <c r="BB186" s="248">
        <f>(SUMIFS('CMIP5 OI fields'!$M:$M,'CMIP5 OI fields'!$D:$D,BB$1,'CMIP5 OI fields'!$A:$A,BB$2)*$P186)/1000</f>
        <v>123.70378751999995</v>
      </c>
      <c r="BC186" s="248">
        <f>(SUMIFS('CMIP5 OI fields'!$M:$M,'CMIP5 OI fields'!$D:$D,BC$1,'CMIP5 OI fields'!$A:$A,BC$2)*$P186)/1000</f>
        <v>12.45708288</v>
      </c>
      <c r="BD186" s="248">
        <f>(SUMIFS('CMIP5 OI fields'!$M:$M,'CMIP5 OI fields'!$D:$D,BD$1,'CMIP5 OI fields'!$A:$A,BD$2)*$P186)/1000</f>
        <v>10.192158720000002</v>
      </c>
      <c r="BE186" s="248">
        <f>(SUMIFS('CMIP5 OI fields'!$M:$M,'CMIP5 OI fields'!$D:$D,BE$1,'CMIP5 OI fields'!$A:$A,BE$2)*$P186)/1000</f>
        <v>1.13246208</v>
      </c>
      <c r="BF186" s="248">
        <f>(SUMIFS('CMIP5 OI fields'!$M:$M,'CMIP5 OI fields'!$D:$D,BF$1,'CMIP5 OI fields'!$A:$A,BF$2)*$P186)/1000</f>
        <v>25.480396799999998</v>
      </c>
      <c r="BG186" s="248">
        <f>(SUMIFS('CMIP5 OI fields'!$M:$M,'CMIP5 OI fields'!$D:$D,BG$1,'CMIP5 OI fields'!$A:$A,BG$2)*$P186)/1000</f>
        <v>19.818086399999995</v>
      </c>
      <c r="BH186" s="248">
        <f>(SUMIFS('CMIP5 OI fields'!$M:$M,'CMIP5 OI fields'!$D:$D,BH$1,'CMIP5 OI fields'!$A:$A,BH$2)*$P186)/1000</f>
        <v>116.07736320000002</v>
      </c>
      <c r="BI186" s="248">
        <f>(SUMIFS('CMIP5 OI fields'!$M:$M,'CMIP5 OI fields'!$D:$D,BI$1,'CMIP5 OI fields'!$A:$A,BI$2)*$Q186)/1000</f>
        <v>0</v>
      </c>
      <c r="BJ186" s="246">
        <f t="shared" si="23"/>
        <v>5848.1757711359978</v>
      </c>
      <c r="BK186" s="246">
        <f t="shared" si="23"/>
        <v>263.36297318400005</v>
      </c>
      <c r="BL186" s="246">
        <f t="shared" si="23"/>
        <v>270.21606911999999</v>
      </c>
      <c r="BM186" s="246">
        <f t="shared" si="15"/>
        <v>6111.5387443199979</v>
      </c>
      <c r="BN186" s="246">
        <f t="shared" si="16"/>
        <v>6381.7548134399976</v>
      </c>
    </row>
    <row r="187" spans="1:66">
      <c r="A187" s="244" t="str">
        <f>'Experiment list - Runs'!A186</f>
        <v>LT</v>
      </c>
      <c r="B187" s="244" t="str">
        <f>'Experiment list - Runs'!B186</f>
        <v>core</v>
      </c>
      <c r="C187" s="244" t="str">
        <f>'Experiment list - Runs'!C186</f>
        <v>4.2-XE</v>
      </c>
      <c r="D187" s="244">
        <f>'Experiment list - Runs'!D186</f>
        <v>1</v>
      </c>
      <c r="E187" s="245" t="str">
        <f>'Experiment list - Runs'!E186</f>
        <v>RCP 8.5 (concentrations, noCN)</v>
      </c>
      <c r="F187" s="245" t="str">
        <f>'Experiment list - Runs'!F186</f>
        <v>rcp8.5</v>
      </c>
      <c r="G187" s="244" t="str">
        <f>'Experiment list - Runs'!H186</f>
        <v>CCWG/Meehl</v>
      </c>
      <c r="H187" s="244" t="str">
        <f>'Experiment list - Runs'!I186</f>
        <v>1x1noCN</v>
      </c>
      <c r="I187" s="244" t="str">
        <f>'Experiment list - Runs'!J186</f>
        <v>NCAR</v>
      </c>
      <c r="J187" s="244">
        <f>'Experiment list - Runs'!K186</f>
        <v>2005</v>
      </c>
      <c r="K187" s="244">
        <f>'Experiment list - Runs'!L186</f>
        <v>2100</v>
      </c>
      <c r="L187" s="244" t="str">
        <f>'Experiment list - Runs'!M186</f>
        <v>1</v>
      </c>
      <c r="M187" s="244" t="str">
        <f>'Experiment list - Runs'!N186</f>
        <v>1</v>
      </c>
      <c r="N187" s="246">
        <f>'Experiment list - Runs'!O186</f>
        <v>96</v>
      </c>
      <c r="O187" s="247">
        <f>'Experiment list - Runs'!P186</f>
        <v>185</v>
      </c>
      <c r="P187" s="248">
        <f t="shared" si="17"/>
        <v>96</v>
      </c>
      <c r="Q187" s="248">
        <v>0</v>
      </c>
      <c r="R187" s="248">
        <v>0</v>
      </c>
      <c r="S187" s="248">
        <v>0</v>
      </c>
      <c r="T187" s="248">
        <f t="shared" si="18"/>
        <v>96</v>
      </c>
      <c r="U187" s="248">
        <v>0</v>
      </c>
      <c r="V187" s="248">
        <v>0</v>
      </c>
      <c r="W187" s="248">
        <v>0</v>
      </c>
      <c r="X187" s="248">
        <v>0</v>
      </c>
      <c r="Y187" s="248">
        <v>0</v>
      </c>
      <c r="Z187" s="248">
        <v>0</v>
      </c>
      <c r="AA187" s="248">
        <v>0</v>
      </c>
      <c r="AB187" s="248">
        <v>0</v>
      </c>
      <c r="AC187" s="248">
        <v>0</v>
      </c>
      <c r="AD187" s="248">
        <v>0</v>
      </c>
      <c r="AE187" s="248">
        <f>(SUMIFS('CMIP5 AL fields'!$O:$O,'CMIP5 AL fields'!$D:$D,AE$1,'CMIP5 AL fields'!$A:$A,AE$2)*$P187)/1000</f>
        <v>95.55149260800016</v>
      </c>
      <c r="AF187" s="248">
        <f>(SUMIFS('CMIP5 AL fields'!$O:$O,'CMIP5 AL fields'!$D:$D,AF$1,'CMIP5 AL fields'!$A:$A,AF$2)*$P187)/1000</f>
        <v>0.25480396799999999</v>
      </c>
      <c r="AG187" s="248">
        <f>(SUMIFS('CMIP5 AL fields'!$O:$O,'CMIP5 AL fields'!$D:$D,AG$1,'CMIP5 AL fields'!$A:$A,AG$2)*$P187)/1000</f>
        <v>8.6633349119999945</v>
      </c>
      <c r="AH187" s="248">
        <f>(SUMIFS('CMIP5 AL fields'!$O:$O,'CMIP5 AL fields'!$D:$D,AH$1,'CMIP5 AL fields'!$A:$A,AH$2)*$P187)/1000</f>
        <v>6.3700991999999967</v>
      </c>
      <c r="AI187" s="248">
        <f>(SUMIFS('CMIP5 AL fields'!$O:$O,'CMIP5 AL fields'!$D:$D,AI$1,'CMIP5 AL fields'!$A:$A,AI$2)*$P187)/1000</f>
        <v>2.5480396800000005</v>
      </c>
      <c r="AJ187" s="248">
        <f>(SUMIFS('CMIP5 AL fields'!$O:$O,'CMIP5 AL fields'!$D:$D,AJ$1,'CMIP5 AL fields'!$A:$A,AJ$2)*$P187)/1000</f>
        <v>1.019215872</v>
      </c>
      <c r="AK187" s="248">
        <f>(SUMIFS('CMIP5 AL fields'!$O:$O,'CMIP5 AL fields'!$D:$D,AK$1,'CMIP5 AL fields'!$A:$A,AK$2)*$P187)/1000</f>
        <v>1.7836277760000001</v>
      </c>
      <c r="AL187" s="248">
        <f>(SUMIFS('CMIP5 AL fields'!$O:$O,'CMIP5 AL fields'!$D:$D,AL$1,'CMIP5 AL fields'!$A:$A,AL$2)*$P187)/1000</f>
        <v>0</v>
      </c>
      <c r="AM187" s="248">
        <f>(SUMIFS('CMIP5 AL fields'!$O:$O,'CMIP5 AL fields'!$D:$D,AM$1,'CMIP5 AL fields'!$A:$A,AM$2)*$P187)/1000</f>
        <v>0</v>
      </c>
      <c r="AN187" s="248">
        <f>((SUMIFS('CMIP5 AL fields'!$O:$O,'CMIP5 AL fields'!$D:$D,AN$1&amp;"2d",'CMIP5 AL fields'!$A:$A,AN$2)*$R187)/1000)+((SUMIFS('CMIP5 AL fields'!$O:$O,'CMIP5 AL fields'!$D:$D,AN$1&amp;"3d",'CMIP5 AL fields'!$A:$A,AN$2)*$S187)/1000)</f>
        <v>0</v>
      </c>
      <c r="AO187" s="248">
        <f>((SUMIFS('CMIP5 AL fields'!$N:$N,'CMIP5 AL fields'!$D:$D,AO$1&amp;"2d",'CMIP5 AL fields'!$A:$A,AO$2)*$R187)/1000)+((SUMIFS('CMIP5 AL fields'!$N:$N,'CMIP5 AL fields'!$D:$D,AO$1&amp;"3d",'CMIP5 AL fields'!$A:$A,AO$2)*$S187)/1000)</f>
        <v>0</v>
      </c>
      <c r="AP187" s="248">
        <f>((SUMIFS('CMIP5 AL fields'!$N:$N,'CMIP5 AL fields'!$D:$D,AP$1&amp;"2d",'CMIP5 AL fields'!$A:$A,AP$2)*$R187)/1000)+((SUMIFS('CMIP5 AL fields'!$N:$N,'CMIP5 AL fields'!$D:$D,AP$1&amp;"3d",'CMIP5 AL fields'!$A:$A,AP$2)*$S187)/1000)</f>
        <v>0</v>
      </c>
      <c r="AQ187" s="248">
        <f>((SUMIFS('CMIP5 AL fields'!$O:$O,'CMIP5 AL fields'!$D:$D,AQ$1&amp;"_ALLt",'CMIP5 AL fields'!$A:$A,AQ$2)*$T187)/1000)+((SUMIFS('CMIP5 AL fields'!$O:$O,'CMIP5 AL fields'!$D:$D,AQ$1&amp;"_subt",'CMIP5 AL fields'!$A:$A,AQ$2)*$U187)/1000)</f>
        <v>54.252011520000003</v>
      </c>
      <c r="AR187" s="248">
        <f>((SUMIFS('CMIP5 AL fields'!$O:$O,'CMIP5 AL fields'!$D:$D,AR$1&amp;"2d",'CMIP5 AL fields'!$A:$A,AR$2)*$AA187)/1000)+((SUMIFS('CMIP5 AL fields'!$O:$O,'CMIP5 AL fields'!$D:$D,AR$1&amp;"3d",'CMIP5 AL fields'!$A:$A,AR$2)*$AB187)/1000)</f>
        <v>0</v>
      </c>
      <c r="AS187" s="248">
        <f>(SUMIFS('CMIP5 AL fields'!$O:$O,'CMIP5 AL fields'!$D:$D,AS$1,'CMIP5 AL fields'!$A:$A,AS$2)*$V187)/1000</f>
        <v>0</v>
      </c>
      <c r="AT187" s="248">
        <f>(SUMIFS('CMIP5 AL fields'!$O:$O,'CMIP5 AL fields'!$D:$D,AT$1,'CMIP5 AL fields'!$A:$A,AT$2)*$W187)/1000</f>
        <v>0</v>
      </c>
      <c r="AU187" s="248">
        <f>(SUMIFS('CMIP5 AL fields'!$O:$O,'CMIP5 AL fields'!$D:$D,AU$1,'CMIP5 AL fields'!$A:$A,AU$2)*$X187)/1000</f>
        <v>0</v>
      </c>
      <c r="AV187" s="248">
        <f>(SUMIFS('CMIP5 AL fields'!$O:$O,'CMIP5 AL fields'!$D:$D,AV$1,'CMIP5 AL fields'!$A:$A,AV$2)*AC187)/1000</f>
        <v>0</v>
      </c>
      <c r="AW187" s="248">
        <f>(SUMIFS('CMIP5 AL fields'!$O:$O,'CMIP5 AL fields'!$D:$D,AW$1,'CMIP5 AL fields'!$A:$A,AW$2)*AD187)/1000</f>
        <v>0</v>
      </c>
      <c r="AX187" s="248">
        <f>(SUMIFS('CMIP5 AL fields'!$O:$O,'CMIP5 AL fields'!$D:$D,AX$1,'CMIP5 AL fields'!$A:$A,AX$2)*AD187)/1000</f>
        <v>0</v>
      </c>
      <c r="AY187" s="248">
        <v>0</v>
      </c>
      <c r="AZ187" s="248">
        <f>(SUMIFS('CMIP5 OI fields'!$M:$M,'CMIP5 OI fields'!$D:$D,AZ$1,'CMIP5 OI fields'!$A:$A,AZ$2)*$P187)/1000</f>
        <v>313.12579276800005</v>
      </c>
      <c r="BA187" s="248">
        <f>(SUMIFS('CMIP5 OI fields'!$M:$M,'CMIP5 OI fields'!$D:$D,BA$1,'CMIP5 OI fields'!$A:$A,BA$2)*$P187)/1000</f>
        <v>218.57409792000004</v>
      </c>
      <c r="BB187" s="248">
        <f>(SUMIFS('CMIP5 OI fields'!$M:$M,'CMIP5 OI fields'!$D:$D,BB$1,'CMIP5 OI fields'!$A:$A,BB$2)*$P187)/1000</f>
        <v>123.70378751999995</v>
      </c>
      <c r="BC187" s="248">
        <f>(SUMIFS('CMIP5 OI fields'!$M:$M,'CMIP5 OI fields'!$D:$D,BC$1,'CMIP5 OI fields'!$A:$A,BC$2)*$P187)/1000</f>
        <v>12.45708288</v>
      </c>
      <c r="BD187" s="248">
        <f>(SUMIFS('CMIP5 OI fields'!$M:$M,'CMIP5 OI fields'!$D:$D,BD$1,'CMIP5 OI fields'!$A:$A,BD$2)*$P187)/1000</f>
        <v>10.192158720000002</v>
      </c>
      <c r="BE187" s="248">
        <f>(SUMIFS('CMIP5 OI fields'!$M:$M,'CMIP5 OI fields'!$D:$D,BE$1,'CMIP5 OI fields'!$A:$A,BE$2)*$P187)/1000</f>
        <v>1.13246208</v>
      </c>
      <c r="BF187" s="248">
        <f>(SUMIFS('CMIP5 OI fields'!$M:$M,'CMIP5 OI fields'!$D:$D,BF$1,'CMIP5 OI fields'!$A:$A,BF$2)*$P187)/1000</f>
        <v>25.480396799999998</v>
      </c>
      <c r="BG187" s="248">
        <f>(SUMIFS('CMIP5 OI fields'!$M:$M,'CMIP5 OI fields'!$D:$D,BG$1,'CMIP5 OI fields'!$A:$A,BG$2)*$P187)/1000</f>
        <v>19.818086399999995</v>
      </c>
      <c r="BH187" s="248">
        <f>(SUMIFS('CMIP5 OI fields'!$M:$M,'CMIP5 OI fields'!$D:$D,BH$1,'CMIP5 OI fields'!$A:$A,BH$2)*$P187)/1000</f>
        <v>116.07736320000002</v>
      </c>
      <c r="BI187" s="248">
        <f>(SUMIFS('CMIP5 OI fields'!$M:$M,'CMIP5 OI fields'!$D:$D,BI$1,'CMIP5 OI fields'!$A:$A,BI$2)*$Q187)/1000</f>
        <v>0</v>
      </c>
      <c r="BJ187" s="246">
        <f t="shared" si="23"/>
        <v>512.0781511680002</v>
      </c>
      <c r="BK187" s="246">
        <f t="shared" si="23"/>
        <v>256.22846208000004</v>
      </c>
      <c r="BL187" s="246">
        <f t="shared" si="23"/>
        <v>242.69724057599996</v>
      </c>
      <c r="BM187" s="246">
        <f t="shared" si="15"/>
        <v>768.3066132480003</v>
      </c>
      <c r="BN187" s="246">
        <f t="shared" si="16"/>
        <v>1011.0038538240003</v>
      </c>
    </row>
    <row r="188" spans="1:66">
      <c r="A188" s="244" t="str">
        <f>'Experiment list - Runs'!A187</f>
        <v>LT</v>
      </c>
      <c r="B188" s="244" t="str">
        <f>'Experiment list - Runs'!B187</f>
        <v>core</v>
      </c>
      <c r="C188" s="244" t="str">
        <f>'Experiment list - Runs'!C187</f>
        <v>4.2-XE</v>
      </c>
      <c r="D188" s="244">
        <f>'Experiment list - Runs'!D187</f>
        <v>2</v>
      </c>
      <c r="E188" s="245" t="str">
        <f>'Experiment list - Runs'!E187</f>
        <v>RCP 8.5 (concentrations, noCN)</v>
      </c>
      <c r="F188" s="245" t="str">
        <f>'Experiment list - Runs'!F187</f>
        <v>rcp8.5</v>
      </c>
      <c r="G188" s="244" t="str">
        <f>'Experiment list - Runs'!H187</f>
        <v>CCWG/Meehl</v>
      </c>
      <c r="H188" s="244" t="str">
        <f>'Experiment list - Runs'!I187</f>
        <v>1x1noCN</v>
      </c>
      <c r="I188" s="244" t="str">
        <f>'Experiment list - Runs'!J187</f>
        <v>NCAR</v>
      </c>
      <c r="J188" s="244">
        <f>'Experiment list - Runs'!K187</f>
        <v>2005</v>
      </c>
      <c r="K188" s="244">
        <f>'Experiment list - Runs'!L187</f>
        <v>2100</v>
      </c>
      <c r="L188" s="244" t="str">
        <f>'Experiment list - Runs'!M187</f>
        <v>1</v>
      </c>
      <c r="M188" s="244" t="str">
        <f>'Experiment list - Runs'!N187</f>
        <v>1</v>
      </c>
      <c r="N188" s="246">
        <f>'Experiment list - Runs'!O187</f>
        <v>96</v>
      </c>
      <c r="O188" s="247">
        <f>'Experiment list - Runs'!P187</f>
        <v>186</v>
      </c>
      <c r="P188" s="248">
        <f t="shared" si="17"/>
        <v>96</v>
      </c>
      <c r="Q188" s="248">
        <v>1</v>
      </c>
      <c r="R188" s="248">
        <v>0</v>
      </c>
      <c r="S188" s="248">
        <v>0</v>
      </c>
      <c r="T188" s="248">
        <f t="shared" si="18"/>
        <v>96</v>
      </c>
      <c r="U188" s="250">
        <v>0</v>
      </c>
      <c r="V188" s="250">
        <v>0</v>
      </c>
      <c r="W188" s="250">
        <v>0</v>
      </c>
      <c r="X188" s="248">
        <v>0</v>
      </c>
      <c r="Y188" s="248">
        <v>0</v>
      </c>
      <c r="Z188" s="248">
        <v>0</v>
      </c>
      <c r="AA188" s="248">
        <v>0</v>
      </c>
      <c r="AB188" s="248">
        <v>0</v>
      </c>
      <c r="AC188" s="248">
        <v>0</v>
      </c>
      <c r="AD188" s="248">
        <v>0</v>
      </c>
      <c r="AE188" s="248">
        <f>(SUMIFS('CMIP5 AL fields'!$O:$O,'CMIP5 AL fields'!$D:$D,AE$1,'CMIP5 AL fields'!$A:$A,AE$2)*$P188)/1000</f>
        <v>95.55149260800016</v>
      </c>
      <c r="AF188" s="248">
        <f>(SUMIFS('CMIP5 AL fields'!$O:$O,'CMIP5 AL fields'!$D:$D,AF$1,'CMIP5 AL fields'!$A:$A,AF$2)*$P188)/1000</f>
        <v>0.25480396799999999</v>
      </c>
      <c r="AG188" s="248">
        <f>(SUMIFS('CMIP5 AL fields'!$O:$O,'CMIP5 AL fields'!$D:$D,AG$1,'CMIP5 AL fields'!$A:$A,AG$2)*$P188)/1000</f>
        <v>8.6633349119999945</v>
      </c>
      <c r="AH188" s="248">
        <f>(SUMIFS('CMIP5 AL fields'!$O:$O,'CMIP5 AL fields'!$D:$D,AH$1,'CMIP5 AL fields'!$A:$A,AH$2)*$P188)/1000</f>
        <v>6.3700991999999967</v>
      </c>
      <c r="AI188" s="248">
        <f>(SUMIFS('CMIP5 AL fields'!$O:$O,'CMIP5 AL fields'!$D:$D,AI$1,'CMIP5 AL fields'!$A:$A,AI$2)*$P188)/1000</f>
        <v>2.5480396800000005</v>
      </c>
      <c r="AJ188" s="248">
        <f>(SUMIFS('CMIP5 AL fields'!$O:$O,'CMIP5 AL fields'!$D:$D,AJ$1,'CMIP5 AL fields'!$A:$A,AJ$2)*$P188)/1000</f>
        <v>1.019215872</v>
      </c>
      <c r="AK188" s="248">
        <f>(SUMIFS('CMIP5 AL fields'!$O:$O,'CMIP5 AL fields'!$D:$D,AK$1,'CMIP5 AL fields'!$A:$A,AK$2)*$P188)/1000</f>
        <v>1.7836277760000001</v>
      </c>
      <c r="AL188" s="248">
        <f>(SUMIFS('CMIP5 AL fields'!$O:$O,'CMIP5 AL fields'!$D:$D,AL$1,'CMIP5 AL fields'!$A:$A,AL$2)*$P188)/1000</f>
        <v>0</v>
      </c>
      <c r="AM188" s="248">
        <f>(SUMIFS('CMIP5 AL fields'!$O:$O,'CMIP5 AL fields'!$D:$D,AM$1,'CMIP5 AL fields'!$A:$A,AM$2)*$P188)/1000</f>
        <v>0</v>
      </c>
      <c r="AN188" s="248">
        <f>((SUMIFS('CMIP5 AL fields'!$O:$O,'CMIP5 AL fields'!$D:$D,AN$1&amp;"2d",'CMIP5 AL fields'!$A:$A,AN$2)*$R188)/1000)+((SUMIFS('CMIP5 AL fields'!$O:$O,'CMIP5 AL fields'!$D:$D,AN$1&amp;"3d",'CMIP5 AL fields'!$A:$A,AN$2)*$S188)/1000)</f>
        <v>0</v>
      </c>
      <c r="AO188" s="248">
        <f>((SUMIFS('CMIP5 AL fields'!$N:$N,'CMIP5 AL fields'!$D:$D,AO$1&amp;"2d",'CMIP5 AL fields'!$A:$A,AO$2)*$R188)/1000)+((SUMIFS('CMIP5 AL fields'!$N:$N,'CMIP5 AL fields'!$D:$D,AO$1&amp;"3d",'CMIP5 AL fields'!$A:$A,AO$2)*$S188)/1000)</f>
        <v>0</v>
      </c>
      <c r="AP188" s="248">
        <f>((SUMIFS('CMIP5 AL fields'!$N:$N,'CMIP5 AL fields'!$D:$D,AP$1&amp;"2d",'CMIP5 AL fields'!$A:$A,AP$2)*$R188)/1000)+((SUMIFS('CMIP5 AL fields'!$N:$N,'CMIP5 AL fields'!$D:$D,AP$1&amp;"3d",'CMIP5 AL fields'!$A:$A,AP$2)*$S188)/1000)</f>
        <v>0</v>
      </c>
      <c r="AQ188" s="248">
        <f>((SUMIFS('CMIP5 AL fields'!$O:$O,'CMIP5 AL fields'!$D:$D,AQ$1&amp;"_ALLt",'CMIP5 AL fields'!$A:$A,AQ$2)*$T188)/1000)+((SUMIFS('CMIP5 AL fields'!$O:$O,'CMIP5 AL fields'!$D:$D,AQ$1&amp;"_subt",'CMIP5 AL fields'!$A:$A,AQ$2)*$U188)/1000)</f>
        <v>54.252011520000003</v>
      </c>
      <c r="AR188" s="248">
        <f>((SUMIFS('CMIP5 AL fields'!$O:$O,'CMIP5 AL fields'!$D:$D,AR$1&amp;"2d",'CMIP5 AL fields'!$A:$A,AR$2)*$AA188)/1000)+((SUMIFS('CMIP5 AL fields'!$O:$O,'CMIP5 AL fields'!$D:$D,AR$1&amp;"3d",'CMIP5 AL fields'!$A:$A,AR$2)*$AB188)/1000)</f>
        <v>0</v>
      </c>
      <c r="AS188" s="248">
        <f>(SUMIFS('CMIP5 AL fields'!$O:$O,'CMIP5 AL fields'!$D:$D,AS$1,'CMIP5 AL fields'!$A:$A,AS$2)*$V188)/1000</f>
        <v>0</v>
      </c>
      <c r="AT188" s="248">
        <f>(SUMIFS('CMIP5 AL fields'!$O:$O,'CMIP5 AL fields'!$D:$D,AT$1,'CMIP5 AL fields'!$A:$A,AT$2)*$W188)/1000</f>
        <v>0</v>
      </c>
      <c r="AU188" s="248">
        <f>(SUMIFS('CMIP5 AL fields'!$O:$O,'CMIP5 AL fields'!$D:$D,AU$1,'CMIP5 AL fields'!$A:$A,AU$2)*$X188)/1000</f>
        <v>0</v>
      </c>
      <c r="AV188" s="248">
        <f>(SUMIFS('CMIP5 AL fields'!$O:$O,'CMIP5 AL fields'!$D:$D,AV$1,'CMIP5 AL fields'!$A:$A,AV$2)*AC188)/1000</f>
        <v>0</v>
      </c>
      <c r="AW188" s="248">
        <f>(SUMIFS('CMIP5 AL fields'!$O:$O,'CMIP5 AL fields'!$D:$D,AW$1,'CMIP5 AL fields'!$A:$A,AW$2)*AD188)/1000</f>
        <v>0</v>
      </c>
      <c r="AX188" s="248">
        <f>(SUMIFS('CMIP5 AL fields'!$O:$O,'CMIP5 AL fields'!$D:$D,AX$1,'CMIP5 AL fields'!$A:$A,AX$2)*AD188)/1000</f>
        <v>0</v>
      </c>
      <c r="AY188" s="248">
        <v>0</v>
      </c>
      <c r="AZ188" s="248">
        <f>(SUMIFS('CMIP5 OI fields'!$M:$M,'CMIP5 OI fields'!$D:$D,AZ$1,'CMIP5 OI fields'!$A:$A,AZ$2)*$P188)/1000</f>
        <v>313.12579276800005</v>
      </c>
      <c r="BA188" s="248">
        <f>(SUMIFS('CMIP5 OI fields'!$M:$M,'CMIP5 OI fields'!$D:$D,BA$1,'CMIP5 OI fields'!$A:$A,BA$2)*$P188)/1000</f>
        <v>218.57409792000004</v>
      </c>
      <c r="BB188" s="248">
        <f>(SUMIFS('CMIP5 OI fields'!$M:$M,'CMIP5 OI fields'!$D:$D,BB$1,'CMIP5 OI fields'!$A:$A,BB$2)*$P188)/1000</f>
        <v>123.70378751999995</v>
      </c>
      <c r="BC188" s="248">
        <f>(SUMIFS('CMIP5 OI fields'!$M:$M,'CMIP5 OI fields'!$D:$D,BC$1,'CMIP5 OI fields'!$A:$A,BC$2)*$P188)/1000</f>
        <v>12.45708288</v>
      </c>
      <c r="BD188" s="248">
        <f>(SUMIFS('CMIP5 OI fields'!$M:$M,'CMIP5 OI fields'!$D:$D,BD$1,'CMIP5 OI fields'!$A:$A,BD$2)*$P188)/1000</f>
        <v>10.192158720000002</v>
      </c>
      <c r="BE188" s="248">
        <f>(SUMIFS('CMIP5 OI fields'!$M:$M,'CMIP5 OI fields'!$D:$D,BE$1,'CMIP5 OI fields'!$A:$A,BE$2)*$P188)/1000</f>
        <v>1.13246208</v>
      </c>
      <c r="BF188" s="248">
        <f>(SUMIFS('CMIP5 OI fields'!$M:$M,'CMIP5 OI fields'!$D:$D,BF$1,'CMIP5 OI fields'!$A:$A,BF$2)*$P188)/1000</f>
        <v>25.480396799999998</v>
      </c>
      <c r="BG188" s="248">
        <f>(SUMIFS('CMIP5 OI fields'!$M:$M,'CMIP5 OI fields'!$D:$D,BG$1,'CMIP5 OI fields'!$A:$A,BG$2)*$P188)/1000</f>
        <v>19.818086399999995</v>
      </c>
      <c r="BH188" s="248">
        <f>(SUMIFS('CMIP5 OI fields'!$M:$M,'CMIP5 OI fields'!$D:$D,BH$1,'CMIP5 OI fields'!$A:$A,BH$2)*$P188)/1000</f>
        <v>116.07736320000002</v>
      </c>
      <c r="BI188" s="248">
        <f>(SUMIFS('CMIP5 OI fields'!$M:$M,'CMIP5 OI fields'!$D:$D,BI$1,'CMIP5 OI fields'!$A:$A,BI$2)*$Q188)/1000</f>
        <v>0.64880640000000012</v>
      </c>
      <c r="BJ188" s="246">
        <f t="shared" si="23"/>
        <v>512.0781511680002</v>
      </c>
      <c r="BK188" s="246">
        <f t="shared" si="23"/>
        <v>256.22846208000004</v>
      </c>
      <c r="BL188" s="246">
        <f t="shared" si="23"/>
        <v>243.34604697599997</v>
      </c>
      <c r="BM188" s="246">
        <f t="shared" si="15"/>
        <v>768.3066132480003</v>
      </c>
      <c r="BN188" s="246">
        <f t="shared" si="16"/>
        <v>1011.6526602240003</v>
      </c>
    </row>
    <row r="189" spans="1:66">
      <c r="A189" s="244" t="str">
        <f>'Experiment list - Runs'!A188</f>
        <v>LT</v>
      </c>
      <c r="B189" s="244" t="str">
        <f>'Experiment list - Runs'!B188</f>
        <v>core</v>
      </c>
      <c r="C189" s="244" t="str">
        <f>'Experiment list - Runs'!C188</f>
        <v>4.2-XE</v>
      </c>
      <c r="D189" s="244">
        <f>'Experiment list - Runs'!D188</f>
        <v>3</v>
      </c>
      <c r="E189" s="245" t="str">
        <f>'Experiment list - Runs'!E188</f>
        <v>RCP 8.5 (concentrations, noCN)</v>
      </c>
      <c r="F189" s="245" t="str">
        <f>'Experiment list - Runs'!F188</f>
        <v>rcp8.5</v>
      </c>
      <c r="G189" s="244" t="str">
        <f>'Experiment list - Runs'!H188</f>
        <v>CCWG/Meehl</v>
      </c>
      <c r="H189" s="244" t="str">
        <f>'Experiment list - Runs'!I188</f>
        <v>1x1noCN</v>
      </c>
      <c r="I189" s="244" t="str">
        <f>'Experiment list - Runs'!J188</f>
        <v>NCAR</v>
      </c>
      <c r="J189" s="244">
        <f>'Experiment list - Runs'!K188</f>
        <v>2005</v>
      </c>
      <c r="K189" s="244">
        <f>'Experiment list - Runs'!L188</f>
        <v>2100</v>
      </c>
      <c r="L189" s="244" t="str">
        <f>'Experiment list - Runs'!M188</f>
        <v>1</v>
      </c>
      <c r="M189" s="244" t="str">
        <f>'Experiment list - Runs'!N188</f>
        <v>1</v>
      </c>
      <c r="N189" s="246">
        <f>'Experiment list - Runs'!O188</f>
        <v>96</v>
      </c>
      <c r="O189" s="247">
        <f>'Experiment list - Runs'!P188</f>
        <v>187</v>
      </c>
      <c r="P189" s="248">
        <f t="shared" si="17"/>
        <v>96</v>
      </c>
      <c r="Q189" s="248">
        <v>1</v>
      </c>
      <c r="R189" s="248">
        <f t="shared" ref="R189:R201" si="24">$N189</f>
        <v>96</v>
      </c>
      <c r="S189" s="248">
        <v>11</v>
      </c>
      <c r="T189" s="248">
        <f t="shared" si="18"/>
        <v>96</v>
      </c>
      <c r="U189" s="248">
        <v>0</v>
      </c>
      <c r="V189" s="248">
        <v>0</v>
      </c>
      <c r="W189" s="248">
        <v>0</v>
      </c>
      <c r="X189" s="248">
        <v>0</v>
      </c>
      <c r="Y189" s="248">
        <v>0</v>
      </c>
      <c r="Z189" s="248">
        <v>0</v>
      </c>
      <c r="AA189" s="248">
        <v>0</v>
      </c>
      <c r="AB189" s="248">
        <v>0</v>
      </c>
      <c r="AC189" s="248">
        <v>0</v>
      </c>
      <c r="AD189" s="248">
        <v>0</v>
      </c>
      <c r="AE189" s="248">
        <f>(SUMIFS('CMIP5 AL fields'!$O:$O,'CMIP5 AL fields'!$D:$D,AE$1,'CMIP5 AL fields'!$A:$A,AE$2)*$P189)/1000</f>
        <v>95.55149260800016</v>
      </c>
      <c r="AF189" s="248">
        <f>(SUMIFS('CMIP5 AL fields'!$O:$O,'CMIP5 AL fields'!$D:$D,AF$1,'CMIP5 AL fields'!$A:$A,AF$2)*$P189)/1000</f>
        <v>0.25480396799999999</v>
      </c>
      <c r="AG189" s="248">
        <f>(SUMIFS('CMIP5 AL fields'!$O:$O,'CMIP5 AL fields'!$D:$D,AG$1,'CMIP5 AL fields'!$A:$A,AG$2)*$P189)/1000</f>
        <v>8.6633349119999945</v>
      </c>
      <c r="AH189" s="248">
        <f>(SUMIFS('CMIP5 AL fields'!$O:$O,'CMIP5 AL fields'!$D:$D,AH$1,'CMIP5 AL fields'!$A:$A,AH$2)*$P189)/1000</f>
        <v>6.3700991999999967</v>
      </c>
      <c r="AI189" s="248">
        <f>(SUMIFS('CMIP5 AL fields'!$O:$O,'CMIP5 AL fields'!$D:$D,AI$1,'CMIP5 AL fields'!$A:$A,AI$2)*$P189)/1000</f>
        <v>2.5480396800000005</v>
      </c>
      <c r="AJ189" s="248">
        <f>(SUMIFS('CMIP5 AL fields'!$O:$O,'CMIP5 AL fields'!$D:$D,AJ$1,'CMIP5 AL fields'!$A:$A,AJ$2)*$P189)/1000</f>
        <v>1.019215872</v>
      </c>
      <c r="AK189" s="248">
        <f>(SUMIFS('CMIP5 AL fields'!$O:$O,'CMIP5 AL fields'!$D:$D,AK$1,'CMIP5 AL fields'!$A:$A,AK$2)*$P189)/1000</f>
        <v>1.7836277760000001</v>
      </c>
      <c r="AL189" s="248">
        <f>(SUMIFS('CMIP5 AL fields'!$O:$O,'CMIP5 AL fields'!$D:$D,AL$1,'CMIP5 AL fields'!$A:$A,AL$2)*$P189)/1000</f>
        <v>0</v>
      </c>
      <c r="AM189" s="248">
        <f>(SUMIFS('CMIP5 AL fields'!$O:$O,'CMIP5 AL fields'!$D:$D,AM$1,'CMIP5 AL fields'!$A:$A,AM$2)*$P189)/1000</f>
        <v>0</v>
      </c>
      <c r="AN189" s="248">
        <f>((SUMIFS('CMIP5 AL fields'!$O:$O,'CMIP5 AL fields'!$D:$D,AN$1&amp;"2d",'CMIP5 AL fields'!$A:$A,AN$2)*$R189)/1000)+((SUMIFS('CMIP5 AL fields'!$O:$O,'CMIP5 AL fields'!$D:$D,AN$1&amp;"3d",'CMIP5 AL fields'!$A:$A,AN$2)*$S189)/1000)</f>
        <v>24.03650764799999</v>
      </c>
      <c r="AO189" s="248">
        <f>((SUMIFS('CMIP5 AL fields'!$N:$N,'CMIP5 AL fields'!$D:$D,AO$1&amp;"2d",'CMIP5 AL fields'!$A:$A,AO$2)*$R189)/1000)+((SUMIFS('CMIP5 AL fields'!$N:$N,'CMIP5 AL fields'!$D:$D,AO$1&amp;"3d",'CMIP5 AL fields'!$A:$A,AO$2)*$S189)/1000)</f>
        <v>10.531897344000001</v>
      </c>
      <c r="AP189" s="248">
        <f>((SUMIFS('CMIP5 AL fields'!$N:$N,'CMIP5 AL fields'!$D:$D,AP$1&amp;"2d",'CMIP5 AL fields'!$A:$A,AP$2)*$R189)/1000)+((SUMIFS('CMIP5 AL fields'!$N:$N,'CMIP5 AL fields'!$D:$D,AP$1&amp;"3d",'CMIP5 AL fields'!$A:$A,AP$2)*$S189)/1000)</f>
        <v>29.217521663999989</v>
      </c>
      <c r="AQ189" s="248">
        <f>((SUMIFS('CMIP5 AL fields'!$O:$O,'CMIP5 AL fields'!$D:$D,AQ$1&amp;"_ALLt",'CMIP5 AL fields'!$A:$A,AQ$2)*$T189)/1000)+((SUMIFS('CMIP5 AL fields'!$O:$O,'CMIP5 AL fields'!$D:$D,AQ$1&amp;"_subt",'CMIP5 AL fields'!$A:$A,AQ$2)*$U189)/1000)</f>
        <v>54.252011520000003</v>
      </c>
      <c r="AR189" s="248">
        <f>((SUMIFS('CMIP5 AL fields'!$O:$O,'CMIP5 AL fields'!$D:$D,AR$1&amp;"2d",'CMIP5 AL fields'!$A:$A,AR$2)*$AA189)/1000)+((SUMIFS('CMIP5 AL fields'!$O:$O,'CMIP5 AL fields'!$D:$D,AR$1&amp;"3d",'CMIP5 AL fields'!$A:$A,AR$2)*$AB189)/1000)</f>
        <v>0</v>
      </c>
      <c r="AS189" s="248">
        <f>(SUMIFS('CMIP5 AL fields'!$O:$O,'CMIP5 AL fields'!$D:$D,AS$1,'CMIP5 AL fields'!$A:$A,AS$2)*$V189)/1000</f>
        <v>0</v>
      </c>
      <c r="AT189" s="248">
        <f>(SUMIFS('CMIP5 AL fields'!$O:$O,'CMIP5 AL fields'!$D:$D,AT$1,'CMIP5 AL fields'!$A:$A,AT$2)*$W189)/1000</f>
        <v>0</v>
      </c>
      <c r="AU189" s="248">
        <f>(SUMIFS('CMIP5 AL fields'!$O:$O,'CMIP5 AL fields'!$D:$D,AU$1,'CMIP5 AL fields'!$A:$A,AU$2)*$X189)/1000</f>
        <v>0</v>
      </c>
      <c r="AV189" s="248">
        <f>(SUMIFS('CMIP5 AL fields'!$O:$O,'CMIP5 AL fields'!$D:$D,AV$1,'CMIP5 AL fields'!$A:$A,AV$2)*AC189)/1000</f>
        <v>0</v>
      </c>
      <c r="AW189" s="248">
        <f>(SUMIFS('CMIP5 AL fields'!$O:$O,'CMIP5 AL fields'!$D:$D,AW$1,'CMIP5 AL fields'!$A:$A,AW$2)*AD189)/1000</f>
        <v>0</v>
      </c>
      <c r="AX189" s="248">
        <f>(SUMIFS('CMIP5 AL fields'!$O:$O,'CMIP5 AL fields'!$D:$D,AX$1,'CMIP5 AL fields'!$A:$A,AX$2)*AD189)/1000</f>
        <v>0</v>
      </c>
      <c r="AY189" s="248">
        <v>0</v>
      </c>
      <c r="AZ189" s="248">
        <f>(SUMIFS('CMIP5 OI fields'!$M:$M,'CMIP5 OI fields'!$D:$D,AZ$1,'CMIP5 OI fields'!$A:$A,AZ$2)*$P189)/1000</f>
        <v>313.12579276800005</v>
      </c>
      <c r="BA189" s="248">
        <f>(SUMIFS('CMIP5 OI fields'!$M:$M,'CMIP5 OI fields'!$D:$D,BA$1,'CMIP5 OI fields'!$A:$A,BA$2)*$P189)/1000</f>
        <v>218.57409792000004</v>
      </c>
      <c r="BB189" s="248">
        <f>(SUMIFS('CMIP5 OI fields'!$M:$M,'CMIP5 OI fields'!$D:$D,BB$1,'CMIP5 OI fields'!$A:$A,BB$2)*$P189)/1000</f>
        <v>123.70378751999995</v>
      </c>
      <c r="BC189" s="248">
        <f>(SUMIFS('CMIP5 OI fields'!$M:$M,'CMIP5 OI fields'!$D:$D,BC$1,'CMIP5 OI fields'!$A:$A,BC$2)*$P189)/1000</f>
        <v>12.45708288</v>
      </c>
      <c r="BD189" s="248">
        <f>(SUMIFS('CMIP5 OI fields'!$M:$M,'CMIP5 OI fields'!$D:$D,BD$1,'CMIP5 OI fields'!$A:$A,BD$2)*$P189)/1000</f>
        <v>10.192158720000002</v>
      </c>
      <c r="BE189" s="248">
        <f>(SUMIFS('CMIP5 OI fields'!$M:$M,'CMIP5 OI fields'!$D:$D,BE$1,'CMIP5 OI fields'!$A:$A,BE$2)*$P189)/1000</f>
        <v>1.13246208</v>
      </c>
      <c r="BF189" s="248">
        <f>(SUMIFS('CMIP5 OI fields'!$M:$M,'CMIP5 OI fields'!$D:$D,BF$1,'CMIP5 OI fields'!$A:$A,BF$2)*$P189)/1000</f>
        <v>25.480396799999998</v>
      </c>
      <c r="BG189" s="248">
        <f>(SUMIFS('CMIP5 OI fields'!$M:$M,'CMIP5 OI fields'!$D:$D,BG$1,'CMIP5 OI fields'!$A:$A,BG$2)*$P189)/1000</f>
        <v>19.818086399999995</v>
      </c>
      <c r="BH189" s="248">
        <f>(SUMIFS('CMIP5 OI fields'!$M:$M,'CMIP5 OI fields'!$D:$D,BH$1,'CMIP5 OI fields'!$A:$A,BH$2)*$P189)/1000</f>
        <v>116.07736320000002</v>
      </c>
      <c r="BI189" s="248">
        <f>(SUMIFS('CMIP5 OI fields'!$M:$M,'CMIP5 OI fields'!$D:$D,BI$1,'CMIP5 OI fields'!$A:$A,BI$2)*$Q189)/1000</f>
        <v>0.64880640000000012</v>
      </c>
      <c r="BJ189" s="246">
        <f t="shared" si="23"/>
        <v>536.1146588160002</v>
      </c>
      <c r="BK189" s="246">
        <f t="shared" si="23"/>
        <v>266.76035942400006</v>
      </c>
      <c r="BL189" s="246">
        <f t="shared" si="23"/>
        <v>272.56356863999997</v>
      </c>
      <c r="BM189" s="246">
        <f t="shared" si="15"/>
        <v>802.87501824000026</v>
      </c>
      <c r="BN189" s="246">
        <f t="shared" si="16"/>
        <v>1075.4385868800002</v>
      </c>
    </row>
    <row r="190" spans="1:66">
      <c r="A190" s="244" t="str">
        <f>'Experiment list - Runs'!A189</f>
        <v>LT</v>
      </c>
      <c r="B190" s="244" t="str">
        <f>'Experiment list - Runs'!B189</f>
        <v>core</v>
      </c>
      <c r="C190" s="244" t="str">
        <f>'Experiment list - Runs'!C189</f>
        <v>4.2-XE</v>
      </c>
      <c r="D190" s="244">
        <f>'Experiment list - Runs'!D189</f>
        <v>4</v>
      </c>
      <c r="E190" s="245" t="str">
        <f>'Experiment list - Runs'!E189</f>
        <v>RCP 8.5 (concentrations, noCN)</v>
      </c>
      <c r="F190" s="245" t="str">
        <f>'Experiment list - Runs'!F189</f>
        <v>rcp8.5</v>
      </c>
      <c r="G190" s="244" t="str">
        <f>'Experiment list - Runs'!H189</f>
        <v>CCWG/Meehl</v>
      </c>
      <c r="H190" s="244" t="str">
        <f>'Experiment list - Runs'!I189</f>
        <v>1x1noCN</v>
      </c>
      <c r="I190" s="244" t="str">
        <f>'Experiment list - Runs'!J189</f>
        <v>NCAR</v>
      </c>
      <c r="J190" s="244">
        <f>'Experiment list - Runs'!K189</f>
        <v>2005</v>
      </c>
      <c r="K190" s="244">
        <f>'Experiment list - Runs'!L189</f>
        <v>2100</v>
      </c>
      <c r="L190" s="244" t="str">
        <f>'Experiment list - Runs'!M189</f>
        <v>1</v>
      </c>
      <c r="M190" s="244" t="str">
        <f>'Experiment list - Runs'!N189</f>
        <v>1</v>
      </c>
      <c r="N190" s="246">
        <f>'Experiment list - Runs'!O189</f>
        <v>96</v>
      </c>
      <c r="O190" s="247">
        <f>'Experiment list - Runs'!P189</f>
        <v>188</v>
      </c>
      <c r="P190" s="248">
        <f t="shared" si="17"/>
        <v>96</v>
      </c>
      <c r="Q190" s="248">
        <v>1</v>
      </c>
      <c r="R190" s="248">
        <f t="shared" si="24"/>
        <v>96</v>
      </c>
      <c r="S190" s="248">
        <v>11</v>
      </c>
      <c r="T190" s="248">
        <f t="shared" si="18"/>
        <v>96</v>
      </c>
      <c r="U190" s="248">
        <v>0</v>
      </c>
      <c r="V190" s="248">
        <v>0</v>
      </c>
      <c r="W190" s="248">
        <v>0</v>
      </c>
      <c r="X190" s="248">
        <v>0</v>
      </c>
      <c r="Y190" s="248">
        <v>0</v>
      </c>
      <c r="Z190" s="248">
        <v>0</v>
      </c>
      <c r="AA190" s="248">
        <v>0</v>
      </c>
      <c r="AB190" s="248">
        <v>0</v>
      </c>
      <c r="AC190" s="248">
        <v>0</v>
      </c>
      <c r="AD190" s="248">
        <v>0</v>
      </c>
      <c r="AE190" s="248">
        <f>(SUMIFS('CMIP5 AL fields'!$O:$O,'CMIP5 AL fields'!$D:$D,AE$1,'CMIP5 AL fields'!$A:$A,AE$2)*$P190)/1000</f>
        <v>95.55149260800016</v>
      </c>
      <c r="AF190" s="248">
        <f>(SUMIFS('CMIP5 AL fields'!$O:$O,'CMIP5 AL fields'!$D:$D,AF$1,'CMIP5 AL fields'!$A:$A,AF$2)*$P190)/1000</f>
        <v>0.25480396799999999</v>
      </c>
      <c r="AG190" s="248">
        <f>(SUMIFS('CMIP5 AL fields'!$O:$O,'CMIP5 AL fields'!$D:$D,AG$1,'CMIP5 AL fields'!$A:$A,AG$2)*$P190)/1000</f>
        <v>8.6633349119999945</v>
      </c>
      <c r="AH190" s="248">
        <f>(SUMIFS('CMIP5 AL fields'!$O:$O,'CMIP5 AL fields'!$D:$D,AH$1,'CMIP5 AL fields'!$A:$A,AH$2)*$P190)/1000</f>
        <v>6.3700991999999967</v>
      </c>
      <c r="AI190" s="248">
        <f>(SUMIFS('CMIP5 AL fields'!$O:$O,'CMIP5 AL fields'!$D:$D,AI$1,'CMIP5 AL fields'!$A:$A,AI$2)*$P190)/1000</f>
        <v>2.5480396800000005</v>
      </c>
      <c r="AJ190" s="248">
        <f>(SUMIFS('CMIP5 AL fields'!$O:$O,'CMIP5 AL fields'!$D:$D,AJ$1,'CMIP5 AL fields'!$A:$A,AJ$2)*$P190)/1000</f>
        <v>1.019215872</v>
      </c>
      <c r="AK190" s="248">
        <f>(SUMIFS('CMIP5 AL fields'!$O:$O,'CMIP5 AL fields'!$D:$D,AK$1,'CMIP5 AL fields'!$A:$A,AK$2)*$P190)/1000</f>
        <v>1.7836277760000001</v>
      </c>
      <c r="AL190" s="248">
        <f>(SUMIFS('CMIP5 AL fields'!$O:$O,'CMIP5 AL fields'!$D:$D,AL$1,'CMIP5 AL fields'!$A:$A,AL$2)*$P190)/1000</f>
        <v>0</v>
      </c>
      <c r="AM190" s="248">
        <f>(SUMIFS('CMIP5 AL fields'!$O:$O,'CMIP5 AL fields'!$D:$D,AM$1,'CMIP5 AL fields'!$A:$A,AM$2)*$P190)/1000</f>
        <v>0</v>
      </c>
      <c r="AN190" s="248">
        <f>((SUMIFS('CMIP5 AL fields'!$O:$O,'CMIP5 AL fields'!$D:$D,AN$1&amp;"2d",'CMIP5 AL fields'!$A:$A,AN$2)*$R190)/1000)+((SUMIFS('CMIP5 AL fields'!$O:$O,'CMIP5 AL fields'!$D:$D,AN$1&amp;"3d",'CMIP5 AL fields'!$A:$A,AN$2)*$S190)/1000)</f>
        <v>24.03650764799999</v>
      </c>
      <c r="AO190" s="248">
        <f>((SUMIFS('CMIP5 AL fields'!$N:$N,'CMIP5 AL fields'!$D:$D,AO$1&amp;"2d",'CMIP5 AL fields'!$A:$A,AO$2)*$R190)/1000)+((SUMIFS('CMIP5 AL fields'!$N:$N,'CMIP5 AL fields'!$D:$D,AO$1&amp;"3d",'CMIP5 AL fields'!$A:$A,AO$2)*$S190)/1000)</f>
        <v>10.531897344000001</v>
      </c>
      <c r="AP190" s="248">
        <f>((SUMIFS('CMIP5 AL fields'!$N:$N,'CMIP5 AL fields'!$D:$D,AP$1&amp;"2d",'CMIP5 AL fields'!$A:$A,AP$2)*$R190)/1000)+((SUMIFS('CMIP5 AL fields'!$N:$N,'CMIP5 AL fields'!$D:$D,AP$1&amp;"3d",'CMIP5 AL fields'!$A:$A,AP$2)*$S190)/1000)</f>
        <v>29.217521663999989</v>
      </c>
      <c r="AQ190" s="248">
        <f>((SUMIFS('CMIP5 AL fields'!$O:$O,'CMIP5 AL fields'!$D:$D,AQ$1&amp;"_ALLt",'CMIP5 AL fields'!$A:$A,AQ$2)*$T190)/1000)+((SUMIFS('CMIP5 AL fields'!$O:$O,'CMIP5 AL fields'!$D:$D,AQ$1&amp;"_subt",'CMIP5 AL fields'!$A:$A,AQ$2)*$U190)/1000)</f>
        <v>54.252011520000003</v>
      </c>
      <c r="AR190" s="248">
        <f>((SUMIFS('CMIP5 AL fields'!$O:$O,'CMIP5 AL fields'!$D:$D,AR$1&amp;"2d",'CMIP5 AL fields'!$A:$A,AR$2)*$AA190)/1000)+((SUMIFS('CMIP5 AL fields'!$O:$O,'CMIP5 AL fields'!$D:$D,AR$1&amp;"3d",'CMIP5 AL fields'!$A:$A,AR$2)*$AB190)/1000)</f>
        <v>0</v>
      </c>
      <c r="AS190" s="248">
        <f>(SUMIFS('CMIP5 AL fields'!$O:$O,'CMIP5 AL fields'!$D:$D,AS$1,'CMIP5 AL fields'!$A:$A,AS$2)*$V190)/1000</f>
        <v>0</v>
      </c>
      <c r="AT190" s="248">
        <f>(SUMIFS('CMIP5 AL fields'!$O:$O,'CMIP5 AL fields'!$D:$D,AT$1,'CMIP5 AL fields'!$A:$A,AT$2)*$W190)/1000</f>
        <v>0</v>
      </c>
      <c r="AU190" s="248">
        <f>(SUMIFS('CMIP5 AL fields'!$O:$O,'CMIP5 AL fields'!$D:$D,AU$1,'CMIP5 AL fields'!$A:$A,AU$2)*$X190)/1000</f>
        <v>0</v>
      </c>
      <c r="AV190" s="248">
        <f>(SUMIFS('CMIP5 AL fields'!$O:$O,'CMIP5 AL fields'!$D:$D,AV$1,'CMIP5 AL fields'!$A:$A,AV$2)*AC190)/1000</f>
        <v>0</v>
      </c>
      <c r="AW190" s="248">
        <f>(SUMIFS('CMIP5 AL fields'!$O:$O,'CMIP5 AL fields'!$D:$D,AW$1,'CMIP5 AL fields'!$A:$A,AW$2)*AD190)/1000</f>
        <v>0</v>
      </c>
      <c r="AX190" s="248">
        <f>(SUMIFS('CMIP5 AL fields'!$O:$O,'CMIP5 AL fields'!$D:$D,AX$1,'CMIP5 AL fields'!$A:$A,AX$2)*AD190)/1000</f>
        <v>0</v>
      </c>
      <c r="AY190" s="248">
        <v>0</v>
      </c>
      <c r="AZ190" s="248">
        <f>(SUMIFS('CMIP5 OI fields'!$M:$M,'CMIP5 OI fields'!$D:$D,AZ$1,'CMIP5 OI fields'!$A:$A,AZ$2)*$P190)/1000</f>
        <v>313.12579276800005</v>
      </c>
      <c r="BA190" s="248">
        <f>(SUMIFS('CMIP5 OI fields'!$M:$M,'CMIP5 OI fields'!$D:$D,BA$1,'CMIP5 OI fields'!$A:$A,BA$2)*$P190)/1000</f>
        <v>218.57409792000004</v>
      </c>
      <c r="BB190" s="248">
        <f>(SUMIFS('CMIP5 OI fields'!$M:$M,'CMIP5 OI fields'!$D:$D,BB$1,'CMIP5 OI fields'!$A:$A,BB$2)*$P190)/1000</f>
        <v>123.70378751999995</v>
      </c>
      <c r="BC190" s="248">
        <f>(SUMIFS('CMIP5 OI fields'!$M:$M,'CMIP5 OI fields'!$D:$D,BC$1,'CMIP5 OI fields'!$A:$A,BC$2)*$P190)/1000</f>
        <v>12.45708288</v>
      </c>
      <c r="BD190" s="248">
        <f>(SUMIFS('CMIP5 OI fields'!$M:$M,'CMIP5 OI fields'!$D:$D,BD$1,'CMIP5 OI fields'!$A:$A,BD$2)*$P190)/1000</f>
        <v>10.192158720000002</v>
      </c>
      <c r="BE190" s="248">
        <f>(SUMIFS('CMIP5 OI fields'!$M:$M,'CMIP5 OI fields'!$D:$D,BE$1,'CMIP5 OI fields'!$A:$A,BE$2)*$P190)/1000</f>
        <v>1.13246208</v>
      </c>
      <c r="BF190" s="248">
        <f>(SUMIFS('CMIP5 OI fields'!$M:$M,'CMIP5 OI fields'!$D:$D,BF$1,'CMIP5 OI fields'!$A:$A,BF$2)*$P190)/1000</f>
        <v>25.480396799999998</v>
      </c>
      <c r="BG190" s="248">
        <f>(SUMIFS('CMIP5 OI fields'!$M:$M,'CMIP5 OI fields'!$D:$D,BG$1,'CMIP5 OI fields'!$A:$A,BG$2)*$P190)/1000</f>
        <v>19.818086399999995</v>
      </c>
      <c r="BH190" s="248">
        <f>(SUMIFS('CMIP5 OI fields'!$M:$M,'CMIP5 OI fields'!$D:$D,BH$1,'CMIP5 OI fields'!$A:$A,BH$2)*$P190)/1000</f>
        <v>116.07736320000002</v>
      </c>
      <c r="BI190" s="248">
        <f>(SUMIFS('CMIP5 OI fields'!$M:$M,'CMIP5 OI fields'!$D:$D,BI$1,'CMIP5 OI fields'!$A:$A,BI$2)*$Q190)/1000</f>
        <v>0.64880640000000012</v>
      </c>
      <c r="BJ190" s="246">
        <f t="shared" si="23"/>
        <v>536.1146588160002</v>
      </c>
      <c r="BK190" s="246">
        <f t="shared" si="23"/>
        <v>266.76035942400006</v>
      </c>
      <c r="BL190" s="246">
        <f t="shared" si="23"/>
        <v>272.56356863999997</v>
      </c>
      <c r="BM190" s="246">
        <f t="shared" si="15"/>
        <v>802.87501824000026</v>
      </c>
      <c r="BN190" s="246">
        <f t="shared" si="16"/>
        <v>1075.4385868800002</v>
      </c>
    </row>
    <row r="191" spans="1:66">
      <c r="A191" s="244" t="str">
        <f>'Experiment list - Runs'!A190</f>
        <v>LT</v>
      </c>
      <c r="B191" s="244" t="str">
        <f>'Experiment list - Runs'!B190</f>
        <v>core</v>
      </c>
      <c r="C191" s="244" t="str">
        <f>'Experiment list - Runs'!C190</f>
        <v>4.2-XE</v>
      </c>
      <c r="D191" s="244">
        <f>'Experiment list - Runs'!D190</f>
        <v>5</v>
      </c>
      <c r="E191" s="245" t="str">
        <f>'Experiment list - Runs'!E190</f>
        <v>RCP 8.5 (concentrations, noCN)</v>
      </c>
      <c r="F191" s="245" t="str">
        <f>'Experiment list - Runs'!F190</f>
        <v>rcp8.5</v>
      </c>
      <c r="G191" s="244" t="str">
        <f>'Experiment list - Runs'!H190</f>
        <v>CCWG/Meehl</v>
      </c>
      <c r="H191" s="244" t="str">
        <f>'Experiment list - Runs'!I190</f>
        <v>1x1noCN</v>
      </c>
      <c r="I191" s="244" t="str">
        <f>'Experiment list - Runs'!J190</f>
        <v>NCAR</v>
      </c>
      <c r="J191" s="244">
        <f>'Experiment list - Runs'!K190</f>
        <v>2005</v>
      </c>
      <c r="K191" s="244">
        <f>'Experiment list - Runs'!L190</f>
        <v>2100</v>
      </c>
      <c r="L191" s="244" t="str">
        <f>'Experiment list - Runs'!M190</f>
        <v>1</v>
      </c>
      <c r="M191" s="244" t="str">
        <f>'Experiment list - Runs'!N190</f>
        <v>1</v>
      </c>
      <c r="N191" s="246">
        <f>'Experiment list - Runs'!O190</f>
        <v>96</v>
      </c>
      <c r="O191" s="247">
        <f>'Experiment list - Runs'!P190</f>
        <v>189</v>
      </c>
      <c r="P191" s="248">
        <f t="shared" si="17"/>
        <v>96</v>
      </c>
      <c r="Q191" s="248">
        <v>1</v>
      </c>
      <c r="R191" s="248">
        <f t="shared" si="24"/>
        <v>96</v>
      </c>
      <c r="S191" s="248">
        <v>11</v>
      </c>
      <c r="T191" s="248">
        <f t="shared" si="18"/>
        <v>96</v>
      </c>
      <c r="U191" s="248">
        <v>0</v>
      </c>
      <c r="V191" s="248">
        <v>0</v>
      </c>
      <c r="W191" s="248">
        <v>0</v>
      </c>
      <c r="X191" s="248">
        <v>0</v>
      </c>
      <c r="Y191" s="248">
        <v>0</v>
      </c>
      <c r="Z191" s="248">
        <v>0</v>
      </c>
      <c r="AA191" s="248">
        <v>0</v>
      </c>
      <c r="AB191" s="248">
        <v>0</v>
      </c>
      <c r="AC191" s="248">
        <v>0</v>
      </c>
      <c r="AD191" s="248">
        <v>0</v>
      </c>
      <c r="AE191" s="248">
        <f>(SUMIFS('CMIP5 AL fields'!$O:$O,'CMIP5 AL fields'!$D:$D,AE$1,'CMIP5 AL fields'!$A:$A,AE$2)*$P191)/1000</f>
        <v>95.55149260800016</v>
      </c>
      <c r="AF191" s="248">
        <f>(SUMIFS('CMIP5 AL fields'!$O:$O,'CMIP5 AL fields'!$D:$D,AF$1,'CMIP5 AL fields'!$A:$A,AF$2)*$P191)/1000</f>
        <v>0.25480396799999999</v>
      </c>
      <c r="AG191" s="248">
        <f>(SUMIFS('CMIP5 AL fields'!$O:$O,'CMIP5 AL fields'!$D:$D,AG$1,'CMIP5 AL fields'!$A:$A,AG$2)*$P191)/1000</f>
        <v>8.6633349119999945</v>
      </c>
      <c r="AH191" s="248">
        <f>(SUMIFS('CMIP5 AL fields'!$O:$O,'CMIP5 AL fields'!$D:$D,AH$1,'CMIP5 AL fields'!$A:$A,AH$2)*$P191)/1000</f>
        <v>6.3700991999999967</v>
      </c>
      <c r="AI191" s="248">
        <f>(SUMIFS('CMIP5 AL fields'!$O:$O,'CMIP5 AL fields'!$D:$D,AI$1,'CMIP5 AL fields'!$A:$A,AI$2)*$P191)/1000</f>
        <v>2.5480396800000005</v>
      </c>
      <c r="AJ191" s="248">
        <f>(SUMIFS('CMIP5 AL fields'!$O:$O,'CMIP5 AL fields'!$D:$D,AJ$1,'CMIP5 AL fields'!$A:$A,AJ$2)*$P191)/1000</f>
        <v>1.019215872</v>
      </c>
      <c r="AK191" s="248">
        <f>(SUMIFS('CMIP5 AL fields'!$O:$O,'CMIP5 AL fields'!$D:$D,AK$1,'CMIP5 AL fields'!$A:$A,AK$2)*$P191)/1000</f>
        <v>1.7836277760000001</v>
      </c>
      <c r="AL191" s="248">
        <f>(SUMIFS('CMIP5 AL fields'!$O:$O,'CMIP5 AL fields'!$D:$D,AL$1,'CMIP5 AL fields'!$A:$A,AL$2)*$P191)/1000</f>
        <v>0</v>
      </c>
      <c r="AM191" s="248">
        <f>(SUMIFS('CMIP5 AL fields'!$O:$O,'CMIP5 AL fields'!$D:$D,AM$1,'CMIP5 AL fields'!$A:$A,AM$2)*$P191)/1000</f>
        <v>0</v>
      </c>
      <c r="AN191" s="248">
        <f>((SUMIFS('CMIP5 AL fields'!$O:$O,'CMIP5 AL fields'!$D:$D,AN$1&amp;"2d",'CMIP5 AL fields'!$A:$A,AN$2)*$R191)/1000)+((SUMIFS('CMIP5 AL fields'!$O:$O,'CMIP5 AL fields'!$D:$D,AN$1&amp;"3d",'CMIP5 AL fields'!$A:$A,AN$2)*$S191)/1000)</f>
        <v>24.03650764799999</v>
      </c>
      <c r="AO191" s="248">
        <f>((SUMIFS('CMIP5 AL fields'!$N:$N,'CMIP5 AL fields'!$D:$D,AO$1&amp;"2d",'CMIP5 AL fields'!$A:$A,AO$2)*$R191)/1000)+((SUMIFS('CMIP5 AL fields'!$N:$N,'CMIP5 AL fields'!$D:$D,AO$1&amp;"3d",'CMIP5 AL fields'!$A:$A,AO$2)*$S191)/1000)</f>
        <v>10.531897344000001</v>
      </c>
      <c r="AP191" s="248">
        <f>((SUMIFS('CMIP5 AL fields'!$N:$N,'CMIP5 AL fields'!$D:$D,AP$1&amp;"2d",'CMIP5 AL fields'!$A:$A,AP$2)*$R191)/1000)+((SUMIFS('CMIP5 AL fields'!$N:$N,'CMIP5 AL fields'!$D:$D,AP$1&amp;"3d",'CMIP5 AL fields'!$A:$A,AP$2)*$S191)/1000)</f>
        <v>29.217521663999989</v>
      </c>
      <c r="AQ191" s="248">
        <f>((SUMIFS('CMIP5 AL fields'!$O:$O,'CMIP5 AL fields'!$D:$D,AQ$1&amp;"_ALLt",'CMIP5 AL fields'!$A:$A,AQ$2)*$T191)/1000)+((SUMIFS('CMIP5 AL fields'!$O:$O,'CMIP5 AL fields'!$D:$D,AQ$1&amp;"_subt",'CMIP5 AL fields'!$A:$A,AQ$2)*$U191)/1000)</f>
        <v>54.252011520000003</v>
      </c>
      <c r="AR191" s="248">
        <f>((SUMIFS('CMIP5 AL fields'!$O:$O,'CMIP5 AL fields'!$D:$D,AR$1&amp;"2d",'CMIP5 AL fields'!$A:$A,AR$2)*$AA191)/1000)+((SUMIFS('CMIP5 AL fields'!$O:$O,'CMIP5 AL fields'!$D:$D,AR$1&amp;"3d",'CMIP5 AL fields'!$A:$A,AR$2)*$AB191)/1000)</f>
        <v>0</v>
      </c>
      <c r="AS191" s="248">
        <f>(SUMIFS('CMIP5 AL fields'!$O:$O,'CMIP5 AL fields'!$D:$D,AS$1,'CMIP5 AL fields'!$A:$A,AS$2)*$V191)/1000</f>
        <v>0</v>
      </c>
      <c r="AT191" s="248">
        <f>(SUMIFS('CMIP5 AL fields'!$O:$O,'CMIP5 AL fields'!$D:$D,AT$1,'CMIP5 AL fields'!$A:$A,AT$2)*$W191)/1000</f>
        <v>0</v>
      </c>
      <c r="AU191" s="248">
        <f>(SUMIFS('CMIP5 AL fields'!$O:$O,'CMIP5 AL fields'!$D:$D,AU$1,'CMIP5 AL fields'!$A:$A,AU$2)*$X191)/1000</f>
        <v>0</v>
      </c>
      <c r="AV191" s="248">
        <f>(SUMIFS('CMIP5 AL fields'!$O:$O,'CMIP5 AL fields'!$D:$D,AV$1,'CMIP5 AL fields'!$A:$A,AV$2)*AC191)/1000</f>
        <v>0</v>
      </c>
      <c r="AW191" s="248">
        <f>(SUMIFS('CMIP5 AL fields'!$O:$O,'CMIP5 AL fields'!$D:$D,AW$1,'CMIP5 AL fields'!$A:$A,AW$2)*AD191)/1000</f>
        <v>0</v>
      </c>
      <c r="AX191" s="248">
        <f>(SUMIFS('CMIP5 AL fields'!$O:$O,'CMIP5 AL fields'!$D:$D,AX$1,'CMIP5 AL fields'!$A:$A,AX$2)*AD191)/1000</f>
        <v>0</v>
      </c>
      <c r="AY191" s="248">
        <v>0</v>
      </c>
      <c r="AZ191" s="248">
        <f>(SUMIFS('CMIP5 OI fields'!$M:$M,'CMIP5 OI fields'!$D:$D,AZ$1,'CMIP5 OI fields'!$A:$A,AZ$2)*$P191)/1000</f>
        <v>313.12579276800005</v>
      </c>
      <c r="BA191" s="248">
        <f>(SUMIFS('CMIP5 OI fields'!$M:$M,'CMIP5 OI fields'!$D:$D,BA$1,'CMIP5 OI fields'!$A:$A,BA$2)*$P191)/1000</f>
        <v>218.57409792000004</v>
      </c>
      <c r="BB191" s="248">
        <f>(SUMIFS('CMIP5 OI fields'!$M:$M,'CMIP5 OI fields'!$D:$D,BB$1,'CMIP5 OI fields'!$A:$A,BB$2)*$P191)/1000</f>
        <v>123.70378751999995</v>
      </c>
      <c r="BC191" s="248">
        <f>(SUMIFS('CMIP5 OI fields'!$M:$M,'CMIP5 OI fields'!$D:$D,BC$1,'CMIP5 OI fields'!$A:$A,BC$2)*$P191)/1000</f>
        <v>12.45708288</v>
      </c>
      <c r="BD191" s="248">
        <f>(SUMIFS('CMIP5 OI fields'!$M:$M,'CMIP5 OI fields'!$D:$D,BD$1,'CMIP5 OI fields'!$A:$A,BD$2)*$P191)/1000</f>
        <v>10.192158720000002</v>
      </c>
      <c r="BE191" s="248">
        <f>(SUMIFS('CMIP5 OI fields'!$M:$M,'CMIP5 OI fields'!$D:$D,BE$1,'CMIP5 OI fields'!$A:$A,BE$2)*$P191)/1000</f>
        <v>1.13246208</v>
      </c>
      <c r="BF191" s="248">
        <f>(SUMIFS('CMIP5 OI fields'!$M:$M,'CMIP5 OI fields'!$D:$D,BF$1,'CMIP5 OI fields'!$A:$A,BF$2)*$P191)/1000</f>
        <v>25.480396799999998</v>
      </c>
      <c r="BG191" s="248">
        <f>(SUMIFS('CMIP5 OI fields'!$M:$M,'CMIP5 OI fields'!$D:$D,BG$1,'CMIP5 OI fields'!$A:$A,BG$2)*$P191)/1000</f>
        <v>19.818086399999995</v>
      </c>
      <c r="BH191" s="248">
        <f>(SUMIFS('CMIP5 OI fields'!$M:$M,'CMIP5 OI fields'!$D:$D,BH$1,'CMIP5 OI fields'!$A:$A,BH$2)*$P191)/1000</f>
        <v>116.07736320000002</v>
      </c>
      <c r="BI191" s="248">
        <f>(SUMIFS('CMIP5 OI fields'!$M:$M,'CMIP5 OI fields'!$D:$D,BI$1,'CMIP5 OI fields'!$A:$A,BI$2)*$Q191)/1000</f>
        <v>0.64880640000000012</v>
      </c>
      <c r="BJ191" s="246">
        <f t="shared" si="23"/>
        <v>536.1146588160002</v>
      </c>
      <c r="BK191" s="246">
        <f t="shared" si="23"/>
        <v>266.76035942400006</v>
      </c>
      <c r="BL191" s="246">
        <f t="shared" si="23"/>
        <v>272.56356863999997</v>
      </c>
      <c r="BM191" s="246">
        <f t="shared" si="15"/>
        <v>802.87501824000026</v>
      </c>
      <c r="BN191" s="246">
        <f t="shared" si="16"/>
        <v>1075.4385868800002</v>
      </c>
    </row>
    <row r="192" spans="1:66">
      <c r="A192" s="244" t="str">
        <f>'Experiment list - Runs'!A191</f>
        <v>LT</v>
      </c>
      <c r="B192" s="244" t="str">
        <f>'Experiment list - Runs'!B191</f>
        <v>core</v>
      </c>
      <c r="C192" s="244" t="str">
        <f>'Experiment list - Runs'!C191</f>
        <v>5.1</v>
      </c>
      <c r="D192" s="244">
        <f>'Experiment list - Runs'!D191</f>
        <v>1</v>
      </c>
      <c r="E192" s="245" t="str">
        <f>'Experiment list - Runs'!E191</f>
        <v>Pre-industrial control (emissions)</v>
      </c>
      <c r="F192" s="245" t="str">
        <f>'Experiment list - Runs'!F191</f>
        <v>esm-control</v>
      </c>
      <c r="G192" s="244" t="str">
        <f>'Experiment list - Runs'!H191</f>
        <v>CCSM/Hurrell</v>
      </c>
      <c r="H192" s="244" t="str">
        <f>'Experiment list - Runs'!I191</f>
        <v>1x1CN</v>
      </c>
      <c r="I192" s="244" t="str">
        <f>'Experiment list - Runs'!J191</f>
        <v>NCAR</v>
      </c>
      <c r="J192" s="244">
        <f>'Experiment list - Runs'!K191</f>
        <v>1</v>
      </c>
      <c r="K192" s="244">
        <f>'Experiment list - Runs'!L191</f>
        <v>1000</v>
      </c>
      <c r="L192" s="244" t="str">
        <f>'Experiment list - Runs'!M191</f>
        <v>1</v>
      </c>
      <c r="M192" s="244" t="str">
        <f>'Experiment list - Runs'!N191</f>
        <v>1</v>
      </c>
      <c r="N192" s="246">
        <f>'Experiment list - Runs'!O191</f>
        <v>1000</v>
      </c>
      <c r="O192" s="247">
        <f>'Experiment list - Runs'!P191</f>
        <v>190</v>
      </c>
      <c r="P192" s="248">
        <f t="shared" si="17"/>
        <v>1000</v>
      </c>
      <c r="Q192" s="248">
        <v>1</v>
      </c>
      <c r="R192" s="248">
        <f t="shared" si="24"/>
        <v>1000</v>
      </c>
      <c r="S192" s="248">
        <v>11</v>
      </c>
      <c r="T192" s="248">
        <f t="shared" si="18"/>
        <v>1000</v>
      </c>
      <c r="U192" s="248">
        <v>0</v>
      </c>
      <c r="V192" s="248">
        <v>0</v>
      </c>
      <c r="W192" s="248">
        <v>30</v>
      </c>
      <c r="X192" s="248">
        <v>0</v>
      </c>
      <c r="Y192" s="248">
        <v>0</v>
      </c>
      <c r="Z192" s="248">
        <v>0</v>
      </c>
      <c r="AA192" s="248">
        <v>0</v>
      </c>
      <c r="AB192" s="248">
        <v>0</v>
      </c>
      <c r="AC192" s="248">
        <v>0</v>
      </c>
      <c r="AD192" s="248">
        <v>0</v>
      </c>
      <c r="AE192" s="248">
        <f>(SUMIFS('CMIP5 AL fields'!$O:$O,'CMIP5 AL fields'!$D:$D,AE$1,'CMIP5 AL fields'!$A:$A,AE$2)*$P192)/1000</f>
        <v>995.32804800000167</v>
      </c>
      <c r="AF192" s="248">
        <f>(SUMIFS('CMIP5 AL fields'!$O:$O,'CMIP5 AL fields'!$D:$D,AF$1,'CMIP5 AL fields'!$A:$A,AF$2)*$P192)/1000</f>
        <v>2.6542080000000001</v>
      </c>
      <c r="AG192" s="248">
        <f>(SUMIFS('CMIP5 AL fields'!$O:$O,'CMIP5 AL fields'!$D:$D,AG$1,'CMIP5 AL fields'!$A:$A,AG$2)*$P192)/1000</f>
        <v>90.243071999999941</v>
      </c>
      <c r="AH192" s="248">
        <f>(SUMIFS('CMIP5 AL fields'!$O:$O,'CMIP5 AL fields'!$D:$D,AH$1,'CMIP5 AL fields'!$A:$A,AH$2)*$P192)/1000</f>
        <v>66.355199999999968</v>
      </c>
      <c r="AI192" s="248">
        <f>(SUMIFS('CMIP5 AL fields'!$O:$O,'CMIP5 AL fields'!$D:$D,AI$1,'CMIP5 AL fields'!$A:$A,AI$2)*$P192)/1000</f>
        <v>26.542080000000002</v>
      </c>
      <c r="AJ192" s="248">
        <f>(SUMIFS('CMIP5 AL fields'!$O:$O,'CMIP5 AL fields'!$D:$D,AJ$1,'CMIP5 AL fields'!$A:$A,AJ$2)*$P192)/1000</f>
        <v>10.616832</v>
      </c>
      <c r="AK192" s="248">
        <f>(SUMIFS('CMIP5 AL fields'!$O:$O,'CMIP5 AL fields'!$D:$D,AK$1,'CMIP5 AL fields'!$A:$A,AK$2)*$P192)/1000</f>
        <v>18.579456</v>
      </c>
      <c r="AL192" s="248">
        <f>(SUMIFS('CMIP5 AL fields'!$O:$O,'CMIP5 AL fields'!$D:$D,AL$1,'CMIP5 AL fields'!$A:$A,AL$2)*$P192)/1000</f>
        <v>0</v>
      </c>
      <c r="AM192" s="248">
        <f>(SUMIFS('CMIP5 AL fields'!$O:$O,'CMIP5 AL fields'!$D:$D,AM$1,'CMIP5 AL fields'!$A:$A,AM$2)*$P192)/1000</f>
        <v>0</v>
      </c>
      <c r="AN192" s="248">
        <f>((SUMIFS('CMIP5 AL fields'!$O:$O,'CMIP5 AL fields'!$D:$D,AN$1&amp;"2d",'CMIP5 AL fields'!$A:$A,AN$2)*$R192)/1000)+((SUMIFS('CMIP5 AL fields'!$O:$O,'CMIP5 AL fields'!$D:$D,AN$1&amp;"3d",'CMIP5 AL fields'!$A:$A,AN$2)*$S192)/1000)</f>
        <v>100.81743667199994</v>
      </c>
      <c r="AO192" s="248">
        <f>((SUMIFS('CMIP5 AL fields'!$N:$N,'CMIP5 AL fields'!$D:$D,AO$1&amp;"2d",'CMIP5 AL fields'!$A:$A,AO$2)*$R192)/1000)+((SUMIFS('CMIP5 AL fields'!$N:$N,'CMIP5 AL fields'!$D:$D,AO$1&amp;"3d",'CMIP5 AL fields'!$A:$A,AO$2)*$S192)/1000)</f>
        <v>39.324745728000003</v>
      </c>
      <c r="AP192" s="248">
        <f>((SUMIFS('CMIP5 AL fields'!$N:$N,'CMIP5 AL fields'!$D:$D,AP$1&amp;"2d",'CMIP5 AL fields'!$A:$A,AP$2)*$R192)/1000)+((SUMIFS('CMIP5 AL fields'!$N:$N,'CMIP5 AL fields'!$D:$D,AP$1&amp;"3d",'CMIP5 AL fields'!$A:$A,AP$2)*$S192)/1000)</f>
        <v>269.15792486399988</v>
      </c>
      <c r="AQ192" s="248">
        <f>((SUMIFS('CMIP5 AL fields'!$O:$O,'CMIP5 AL fields'!$D:$D,AQ$1&amp;"_ALLt",'CMIP5 AL fields'!$A:$A,AQ$2)*$T192)/1000)+((SUMIFS('CMIP5 AL fields'!$O:$O,'CMIP5 AL fields'!$D:$D,AQ$1&amp;"_subt",'CMIP5 AL fields'!$A:$A,AQ$2)*$U192)/1000)</f>
        <v>565.12512000000004</v>
      </c>
      <c r="AR192" s="248">
        <f>((SUMIFS('CMIP5 AL fields'!$O:$O,'CMIP5 AL fields'!$D:$D,AR$1&amp;"2d",'CMIP5 AL fields'!$A:$A,AR$2)*$AA192)/1000)+((SUMIFS('CMIP5 AL fields'!$O:$O,'CMIP5 AL fields'!$D:$D,AR$1&amp;"3d",'CMIP5 AL fields'!$A:$A,AR$2)*$AB192)/1000)</f>
        <v>0</v>
      </c>
      <c r="AS192" s="248">
        <f>(SUMIFS('CMIP5 AL fields'!$O:$O,'CMIP5 AL fields'!$D:$D,AS$1,'CMIP5 AL fields'!$A:$A,AS$2)*$V192)/1000</f>
        <v>0</v>
      </c>
      <c r="AT192" s="248">
        <f>(SUMIFS('CMIP5 AL fields'!$O:$O,'CMIP5 AL fields'!$D:$D,AT$1,'CMIP5 AL fields'!$A:$A,AT$2)*$W192)/1000</f>
        <v>96.878591999999998</v>
      </c>
      <c r="AU192" s="248">
        <f>(SUMIFS('CMIP5 AL fields'!$O:$O,'CMIP5 AL fields'!$D:$D,AU$1,'CMIP5 AL fields'!$A:$A,AU$2)*$X192)/1000</f>
        <v>0</v>
      </c>
      <c r="AV192" s="248">
        <f>(SUMIFS('CMIP5 AL fields'!$O:$O,'CMIP5 AL fields'!$D:$D,AV$1,'CMIP5 AL fields'!$A:$A,AV$2)*AC192)/1000</f>
        <v>0</v>
      </c>
      <c r="AW192" s="248">
        <f>(SUMIFS('CMIP5 AL fields'!$O:$O,'CMIP5 AL fields'!$D:$D,AW$1,'CMIP5 AL fields'!$A:$A,AW$2)*AD192)/1000</f>
        <v>0</v>
      </c>
      <c r="AX192" s="248">
        <f>(SUMIFS('CMIP5 AL fields'!$O:$O,'CMIP5 AL fields'!$D:$D,AX$1,'CMIP5 AL fields'!$A:$A,AX$2)*AD192)/1000</f>
        <v>0</v>
      </c>
      <c r="AY192" s="248">
        <v>0</v>
      </c>
      <c r="AZ192" s="248">
        <f>(SUMIFS('CMIP5 OI fields'!$M:$M,'CMIP5 OI fields'!$D:$D,AZ$1,'CMIP5 OI fields'!$A:$A,AZ$2)*$P192)/1000</f>
        <v>3261.7270080000003</v>
      </c>
      <c r="BA192" s="248">
        <f>(SUMIFS('CMIP5 OI fields'!$M:$M,'CMIP5 OI fields'!$D:$D,BA$1,'CMIP5 OI fields'!$A:$A,BA$2)*$P192)/1000</f>
        <v>2276.8135200000002</v>
      </c>
      <c r="BB192" s="248">
        <f>(SUMIFS('CMIP5 OI fields'!$M:$M,'CMIP5 OI fields'!$D:$D,BB$1,'CMIP5 OI fields'!$A:$A,BB$2)*$P192)/1000</f>
        <v>1288.5811199999996</v>
      </c>
      <c r="BC192" s="248">
        <f>(SUMIFS('CMIP5 OI fields'!$M:$M,'CMIP5 OI fields'!$D:$D,BC$1,'CMIP5 OI fields'!$A:$A,BC$2)*$P192)/1000</f>
        <v>129.76128</v>
      </c>
      <c r="BD192" s="248">
        <f>(SUMIFS('CMIP5 OI fields'!$M:$M,'CMIP5 OI fields'!$D:$D,BD$1,'CMIP5 OI fields'!$A:$A,BD$2)*$P192)/1000</f>
        <v>106.16832000000001</v>
      </c>
      <c r="BE192" s="248">
        <f>(SUMIFS('CMIP5 OI fields'!$M:$M,'CMIP5 OI fields'!$D:$D,BE$1,'CMIP5 OI fields'!$A:$A,BE$2)*$P192)/1000</f>
        <v>11.796480000000001</v>
      </c>
      <c r="BF192" s="248">
        <f>(SUMIFS('CMIP5 OI fields'!$M:$M,'CMIP5 OI fields'!$D:$D,BF$1,'CMIP5 OI fields'!$A:$A,BF$2)*$P192)/1000</f>
        <v>265.42079999999999</v>
      </c>
      <c r="BG192" s="248">
        <f>(SUMIFS('CMIP5 OI fields'!$M:$M,'CMIP5 OI fields'!$D:$D,BG$1,'CMIP5 OI fields'!$A:$A,BG$2)*$P192)/1000</f>
        <v>206.43839999999997</v>
      </c>
      <c r="BH192" s="248">
        <f>(SUMIFS('CMIP5 OI fields'!$M:$M,'CMIP5 OI fields'!$D:$D,BH$1,'CMIP5 OI fields'!$A:$A,BH$2)*$P192)/1000</f>
        <v>1209.1392000000001</v>
      </c>
      <c r="BI192" s="248">
        <f>(SUMIFS('CMIP5 OI fields'!$M:$M,'CMIP5 OI fields'!$D:$D,BI$1,'CMIP5 OI fields'!$A:$A,BI$2)*$Q192)/1000</f>
        <v>0.64880640000000012</v>
      </c>
      <c r="BJ192" s="246">
        <f t="shared" si="23"/>
        <v>5531.8434366720021</v>
      </c>
      <c r="BK192" s="246">
        <f t="shared" si="23"/>
        <v>2708.3712257280004</v>
      </c>
      <c r="BL192" s="246">
        <f t="shared" si="23"/>
        <v>2797.9029872639994</v>
      </c>
      <c r="BM192" s="246">
        <f t="shared" si="15"/>
        <v>8240.2146624000015</v>
      </c>
      <c r="BN192" s="246">
        <f t="shared" si="16"/>
        <v>11038.117649664</v>
      </c>
    </row>
    <row r="193" spans="1:66">
      <c r="A193" s="244" t="str">
        <f>'Experiment list - Runs'!A192</f>
        <v>LT</v>
      </c>
      <c r="B193" s="244" t="str">
        <f>'Experiment list - Runs'!B192</f>
        <v>core</v>
      </c>
      <c r="C193" s="244" t="str">
        <f>'Experiment list - Runs'!C192</f>
        <v>5.2</v>
      </c>
      <c r="D193" s="244">
        <f>'Experiment list - Runs'!D192</f>
        <v>1</v>
      </c>
      <c r="E193" s="245" t="str">
        <f>'Experiment list - Runs'!E192</f>
        <v>Historical (1850-2005, emissions)</v>
      </c>
      <c r="F193" s="245" t="str">
        <f>'Experiment list - Runs'!F192</f>
        <v>esm-historical</v>
      </c>
      <c r="G193" s="244" t="str">
        <f>'Experiment list - Runs'!H192</f>
        <v>CCWG/Meehl</v>
      </c>
      <c r="H193" s="244" t="str">
        <f>'Experiment list - Runs'!I192</f>
        <v>1x1CN</v>
      </c>
      <c r="I193" s="244" t="str">
        <f>'Experiment list - Runs'!J192</f>
        <v>NCAR</v>
      </c>
      <c r="J193" s="244">
        <f>'Experiment list - Runs'!K192</f>
        <v>1850</v>
      </c>
      <c r="K193" s="244">
        <f>'Experiment list - Runs'!L192</f>
        <v>2005</v>
      </c>
      <c r="L193" s="244" t="str">
        <f>'Experiment list - Runs'!M192</f>
        <v>1</v>
      </c>
      <c r="M193" s="244">
        <f>'Experiment list - Runs'!N192</f>
        <v>1</v>
      </c>
      <c r="N193" s="246">
        <f>'Experiment list - Runs'!O192</f>
        <v>156</v>
      </c>
      <c r="O193" s="247">
        <f>'Experiment list - Runs'!P192</f>
        <v>191</v>
      </c>
      <c r="P193" s="248">
        <f t="shared" si="17"/>
        <v>156</v>
      </c>
      <c r="Q193" s="248">
        <v>1</v>
      </c>
      <c r="R193" s="248">
        <f t="shared" si="24"/>
        <v>156</v>
      </c>
      <c r="S193" s="248">
        <v>11</v>
      </c>
      <c r="T193" s="248">
        <f t="shared" si="18"/>
        <v>156</v>
      </c>
      <c r="U193" s="248">
        <v>56</v>
      </c>
      <c r="V193" s="248">
        <v>56</v>
      </c>
      <c r="W193" s="248">
        <v>56</v>
      </c>
      <c r="X193" s="248">
        <v>46</v>
      </c>
      <c r="Y193" s="248">
        <v>0</v>
      </c>
      <c r="Z193" s="248">
        <v>0</v>
      </c>
      <c r="AA193" s="248">
        <v>0</v>
      </c>
      <c r="AB193" s="248">
        <v>0</v>
      </c>
      <c r="AC193" s="248">
        <v>0</v>
      </c>
      <c r="AD193" s="248">
        <v>0</v>
      </c>
      <c r="AE193" s="248">
        <f>(SUMIFS('CMIP5 AL fields'!$O:$O,'CMIP5 AL fields'!$D:$D,AE$1,'CMIP5 AL fields'!$A:$A,AE$2)*$P193)/1000</f>
        <v>155.27117548800027</v>
      </c>
      <c r="AF193" s="248">
        <f>(SUMIFS('CMIP5 AL fields'!$O:$O,'CMIP5 AL fields'!$D:$D,AF$1,'CMIP5 AL fields'!$A:$A,AF$2)*$P193)/1000</f>
        <v>0.41405644800000002</v>
      </c>
      <c r="AG193" s="248">
        <f>(SUMIFS('CMIP5 AL fields'!$O:$O,'CMIP5 AL fields'!$D:$D,AG$1,'CMIP5 AL fields'!$A:$A,AG$2)*$P193)/1000</f>
        <v>14.07791923199999</v>
      </c>
      <c r="AH193" s="248">
        <f>(SUMIFS('CMIP5 AL fields'!$O:$O,'CMIP5 AL fields'!$D:$D,AH$1,'CMIP5 AL fields'!$A:$A,AH$2)*$P193)/1000</f>
        <v>10.351411199999996</v>
      </c>
      <c r="AI193" s="248">
        <f>(SUMIFS('CMIP5 AL fields'!$O:$O,'CMIP5 AL fields'!$D:$D,AI$1,'CMIP5 AL fields'!$A:$A,AI$2)*$P193)/1000</f>
        <v>4.1405644800000001</v>
      </c>
      <c r="AJ193" s="248">
        <f>(SUMIFS('CMIP5 AL fields'!$O:$O,'CMIP5 AL fields'!$D:$D,AJ$1,'CMIP5 AL fields'!$A:$A,AJ$2)*$P193)/1000</f>
        <v>1.6562257920000001</v>
      </c>
      <c r="AK193" s="248">
        <f>(SUMIFS('CMIP5 AL fields'!$O:$O,'CMIP5 AL fields'!$D:$D,AK$1,'CMIP5 AL fields'!$A:$A,AK$2)*$P193)/1000</f>
        <v>2.898395136</v>
      </c>
      <c r="AL193" s="248">
        <f>(SUMIFS('CMIP5 AL fields'!$O:$O,'CMIP5 AL fields'!$D:$D,AL$1,'CMIP5 AL fields'!$A:$A,AL$2)*$P193)/1000</f>
        <v>0</v>
      </c>
      <c r="AM193" s="248">
        <f>(SUMIFS('CMIP5 AL fields'!$O:$O,'CMIP5 AL fields'!$D:$D,AM$1,'CMIP5 AL fields'!$A:$A,AM$2)*$P193)/1000</f>
        <v>0</v>
      </c>
      <c r="AN193" s="248">
        <f>((SUMIFS('CMIP5 AL fields'!$O:$O,'CMIP5 AL fields'!$D:$D,AN$1&amp;"2d",'CMIP5 AL fields'!$A:$A,AN$2)*$R193)/1000)+((SUMIFS('CMIP5 AL fields'!$O:$O,'CMIP5 AL fields'!$D:$D,AN$1&amp;"3d",'CMIP5 AL fields'!$A:$A,AN$2)*$S193)/1000)</f>
        <v>29.132587007999987</v>
      </c>
      <c r="AO193" s="248">
        <f>((SUMIFS('CMIP5 AL fields'!$N:$N,'CMIP5 AL fields'!$D:$D,AO$1&amp;"2d",'CMIP5 AL fields'!$A:$A,AO$2)*$R193)/1000)+((SUMIFS('CMIP5 AL fields'!$N:$N,'CMIP5 AL fields'!$D:$D,AO$1&amp;"3d",'CMIP5 AL fields'!$A:$A,AO$2)*$S193)/1000)</f>
        <v>12.442927104000001</v>
      </c>
      <c r="AP193" s="248">
        <f>((SUMIFS('CMIP5 AL fields'!$N:$N,'CMIP5 AL fields'!$D:$D,AP$1&amp;"2d",'CMIP5 AL fields'!$A:$A,AP$2)*$R193)/1000)+((SUMIFS('CMIP5 AL fields'!$N:$N,'CMIP5 AL fields'!$D:$D,AP$1&amp;"3d",'CMIP5 AL fields'!$A:$A,AP$2)*$S193)/1000)</f>
        <v>45.142769663999985</v>
      </c>
      <c r="AQ193" s="248">
        <f>((SUMIFS('CMIP5 AL fields'!$O:$O,'CMIP5 AL fields'!$D:$D,AQ$1&amp;"_ALLt",'CMIP5 AL fields'!$A:$A,AQ$2)*$T193)/1000)+((SUMIFS('CMIP5 AL fields'!$O:$O,'CMIP5 AL fields'!$D:$D,AQ$1&amp;"_subt",'CMIP5 AL fields'!$A:$A,AQ$2)*$U193)/1000)</f>
        <v>345.85657343999992</v>
      </c>
      <c r="AR193" s="248">
        <f>((SUMIFS('CMIP5 AL fields'!$O:$O,'CMIP5 AL fields'!$D:$D,AR$1&amp;"2d",'CMIP5 AL fields'!$A:$A,AR$2)*$AA193)/1000)+((SUMIFS('CMIP5 AL fields'!$O:$O,'CMIP5 AL fields'!$D:$D,AR$1&amp;"3d",'CMIP5 AL fields'!$A:$A,AR$2)*$AB193)/1000)</f>
        <v>0</v>
      </c>
      <c r="AS193" s="248">
        <f>(SUMIFS('CMIP5 AL fields'!$O:$O,'CMIP5 AL fields'!$D:$D,AS$1,'CMIP5 AL fields'!$A:$A,AS$2)*$V193)/1000</f>
        <v>2332.8364953599994</v>
      </c>
      <c r="AT193" s="248">
        <f>(SUMIFS('CMIP5 AL fields'!$O:$O,'CMIP5 AL fields'!$D:$D,AT$1,'CMIP5 AL fields'!$A:$A,AT$2)*$W193)/1000</f>
        <v>180.8400384</v>
      </c>
      <c r="AU193" s="248">
        <f>(SUMIFS('CMIP5 AL fields'!$O:$O,'CMIP5 AL fields'!$D:$D,AU$1,'CMIP5 AL fields'!$A:$A,AU$2)*$X193)/1000</f>
        <v>653.60756736000008</v>
      </c>
      <c r="AV193" s="248">
        <f>(SUMIFS('CMIP5 AL fields'!$O:$O,'CMIP5 AL fields'!$D:$D,AV$1,'CMIP5 AL fields'!$A:$A,AV$2)*AC193)/1000</f>
        <v>0</v>
      </c>
      <c r="AW193" s="248">
        <f>(SUMIFS('CMIP5 AL fields'!$O:$O,'CMIP5 AL fields'!$D:$D,AW$1,'CMIP5 AL fields'!$A:$A,AW$2)*AD193)/1000</f>
        <v>0</v>
      </c>
      <c r="AX193" s="248">
        <f>(SUMIFS('CMIP5 AL fields'!$O:$O,'CMIP5 AL fields'!$D:$D,AX$1,'CMIP5 AL fields'!$A:$A,AX$2)*AD193)/1000</f>
        <v>0</v>
      </c>
      <c r="AY193" s="248">
        <v>0</v>
      </c>
      <c r="AZ193" s="248">
        <f>(SUMIFS('CMIP5 OI fields'!$M:$M,'CMIP5 OI fields'!$D:$D,AZ$1,'CMIP5 OI fields'!$A:$A,AZ$2)*$P193)/1000</f>
        <v>508.82941324800004</v>
      </c>
      <c r="BA193" s="248">
        <f>(SUMIFS('CMIP5 OI fields'!$M:$M,'CMIP5 OI fields'!$D:$D,BA$1,'CMIP5 OI fields'!$A:$A,BA$2)*$P193)/1000</f>
        <v>355.18290912000003</v>
      </c>
      <c r="BB193" s="248">
        <f>(SUMIFS('CMIP5 OI fields'!$M:$M,'CMIP5 OI fields'!$D:$D,BB$1,'CMIP5 OI fields'!$A:$A,BB$2)*$P193)/1000</f>
        <v>201.01865471999994</v>
      </c>
      <c r="BC193" s="248">
        <f>(SUMIFS('CMIP5 OI fields'!$M:$M,'CMIP5 OI fields'!$D:$D,BC$1,'CMIP5 OI fields'!$A:$A,BC$2)*$P193)/1000</f>
        <v>20.242759679999999</v>
      </c>
      <c r="BD193" s="248">
        <f>(SUMIFS('CMIP5 OI fields'!$M:$M,'CMIP5 OI fields'!$D:$D,BD$1,'CMIP5 OI fields'!$A:$A,BD$2)*$P193)/1000</f>
        <v>16.56225792</v>
      </c>
      <c r="BE193" s="248">
        <f>(SUMIFS('CMIP5 OI fields'!$M:$M,'CMIP5 OI fields'!$D:$D,BE$1,'CMIP5 OI fields'!$A:$A,BE$2)*$P193)/1000</f>
        <v>1.8402508800000001</v>
      </c>
      <c r="BF193" s="248">
        <f>(SUMIFS('CMIP5 OI fields'!$M:$M,'CMIP5 OI fields'!$D:$D,BF$1,'CMIP5 OI fields'!$A:$A,BF$2)*$P193)/1000</f>
        <v>41.405644799999997</v>
      </c>
      <c r="BG193" s="248">
        <f>(SUMIFS('CMIP5 OI fields'!$M:$M,'CMIP5 OI fields'!$D:$D,BG$1,'CMIP5 OI fields'!$A:$A,BG$2)*$P193)/1000</f>
        <v>32.204390399999994</v>
      </c>
      <c r="BH193" s="248">
        <f>(SUMIFS('CMIP5 OI fields'!$M:$M,'CMIP5 OI fields'!$D:$D,BH$1,'CMIP5 OI fields'!$A:$A,BH$2)*$P193)/1000</f>
        <v>188.62571520000003</v>
      </c>
      <c r="BI193" s="248">
        <f>(SUMIFS('CMIP5 OI fields'!$M:$M,'CMIP5 OI fields'!$D:$D,BI$1,'CMIP5 OI fields'!$A:$A,BI$2)*$Q193)/1000</f>
        <v>0.64880640000000012</v>
      </c>
      <c r="BJ193" s="246">
        <f t="shared" si="23"/>
        <v>4286.2407384960006</v>
      </c>
      <c r="BK193" s="246">
        <f t="shared" si="23"/>
        <v>428.81417798400003</v>
      </c>
      <c r="BL193" s="246">
        <f t="shared" si="23"/>
        <v>440.17459199999996</v>
      </c>
      <c r="BM193" s="246">
        <f t="shared" si="15"/>
        <v>4715.0549164800004</v>
      </c>
      <c r="BN193" s="246">
        <f t="shared" si="16"/>
        <v>5155.2295084800007</v>
      </c>
    </row>
    <row r="194" spans="1:66">
      <c r="A194" s="244" t="str">
        <f>'Experiment list - Runs'!A193</f>
        <v>LT</v>
      </c>
      <c r="B194" s="244" t="str">
        <f>'Experiment list - Runs'!B193</f>
        <v>core</v>
      </c>
      <c r="C194" s="244" t="str">
        <f>'Experiment list - Runs'!C193</f>
        <v>5.2-E</v>
      </c>
      <c r="D194" s="244">
        <f>'Experiment list - Runs'!D193</f>
        <v>1</v>
      </c>
      <c r="E194" s="245" t="str">
        <f>'Experiment list - Runs'!E193</f>
        <v>Add'l historical (1850-2005, emissions)</v>
      </c>
      <c r="F194" s="245" t="str">
        <f>'Experiment list - Runs'!F193</f>
        <v>esm-historical</v>
      </c>
      <c r="G194" s="244" t="str">
        <f>'Experiment list - Runs'!H193</f>
        <v>CCWG/Meehl</v>
      </c>
      <c r="H194" s="244" t="str">
        <f>'Experiment list - Runs'!I193</f>
        <v>1x1CN</v>
      </c>
      <c r="I194" s="244" t="str">
        <f>'Experiment list - Runs'!J193</f>
        <v>NCAR</v>
      </c>
      <c r="J194" s="244">
        <f>'Experiment list - Runs'!K193</f>
        <v>1850</v>
      </c>
      <c r="K194" s="244">
        <f>'Experiment list - Runs'!L193</f>
        <v>2005</v>
      </c>
      <c r="L194" s="244" t="str">
        <f>'Experiment list - Runs'!M193</f>
        <v>1</v>
      </c>
      <c r="M194" s="244">
        <f>'Experiment list - Runs'!N193</f>
        <v>1</v>
      </c>
      <c r="N194" s="246">
        <f>'Experiment list - Runs'!O193</f>
        <v>156</v>
      </c>
      <c r="O194" s="247">
        <f>'Experiment list - Runs'!P193</f>
        <v>192</v>
      </c>
      <c r="P194" s="248">
        <f t="shared" si="17"/>
        <v>156</v>
      </c>
      <c r="Q194" s="248">
        <v>1</v>
      </c>
      <c r="R194" s="248">
        <f t="shared" si="24"/>
        <v>156</v>
      </c>
      <c r="S194" s="248">
        <v>11</v>
      </c>
      <c r="T194" s="248">
        <f t="shared" si="18"/>
        <v>156</v>
      </c>
      <c r="U194" s="248">
        <v>0</v>
      </c>
      <c r="V194" s="248">
        <v>0</v>
      </c>
      <c r="W194" s="248">
        <v>0</v>
      </c>
      <c r="X194" s="248">
        <v>0</v>
      </c>
      <c r="Y194" s="248">
        <v>0</v>
      </c>
      <c r="Z194" s="248">
        <v>0</v>
      </c>
      <c r="AA194" s="248">
        <v>0</v>
      </c>
      <c r="AB194" s="248">
        <v>0</v>
      </c>
      <c r="AC194" s="248">
        <v>0</v>
      </c>
      <c r="AD194" s="248">
        <v>0</v>
      </c>
      <c r="AE194" s="248">
        <f>(SUMIFS('CMIP5 AL fields'!$O:$O,'CMIP5 AL fields'!$D:$D,AE$1,'CMIP5 AL fields'!$A:$A,AE$2)*$P194)/1000</f>
        <v>155.27117548800027</v>
      </c>
      <c r="AF194" s="248">
        <f>(SUMIFS('CMIP5 AL fields'!$O:$O,'CMIP5 AL fields'!$D:$D,AF$1,'CMIP5 AL fields'!$A:$A,AF$2)*$P194)/1000</f>
        <v>0.41405644800000002</v>
      </c>
      <c r="AG194" s="248">
        <f>(SUMIFS('CMIP5 AL fields'!$O:$O,'CMIP5 AL fields'!$D:$D,AG$1,'CMIP5 AL fields'!$A:$A,AG$2)*$P194)/1000</f>
        <v>14.07791923199999</v>
      </c>
      <c r="AH194" s="248">
        <f>(SUMIFS('CMIP5 AL fields'!$O:$O,'CMIP5 AL fields'!$D:$D,AH$1,'CMIP5 AL fields'!$A:$A,AH$2)*$P194)/1000</f>
        <v>10.351411199999996</v>
      </c>
      <c r="AI194" s="248">
        <f>(SUMIFS('CMIP5 AL fields'!$O:$O,'CMIP5 AL fields'!$D:$D,AI$1,'CMIP5 AL fields'!$A:$A,AI$2)*$P194)/1000</f>
        <v>4.1405644800000001</v>
      </c>
      <c r="AJ194" s="248">
        <f>(SUMIFS('CMIP5 AL fields'!$O:$O,'CMIP5 AL fields'!$D:$D,AJ$1,'CMIP5 AL fields'!$A:$A,AJ$2)*$P194)/1000</f>
        <v>1.6562257920000001</v>
      </c>
      <c r="AK194" s="248">
        <f>(SUMIFS('CMIP5 AL fields'!$O:$O,'CMIP5 AL fields'!$D:$D,AK$1,'CMIP5 AL fields'!$A:$A,AK$2)*$P194)/1000</f>
        <v>2.898395136</v>
      </c>
      <c r="AL194" s="248">
        <f>(SUMIFS('CMIP5 AL fields'!$O:$O,'CMIP5 AL fields'!$D:$D,AL$1,'CMIP5 AL fields'!$A:$A,AL$2)*$P194)/1000</f>
        <v>0</v>
      </c>
      <c r="AM194" s="248">
        <f>(SUMIFS('CMIP5 AL fields'!$O:$O,'CMIP5 AL fields'!$D:$D,AM$1,'CMIP5 AL fields'!$A:$A,AM$2)*$P194)/1000</f>
        <v>0</v>
      </c>
      <c r="AN194" s="248">
        <f>((SUMIFS('CMIP5 AL fields'!$O:$O,'CMIP5 AL fields'!$D:$D,AN$1&amp;"2d",'CMIP5 AL fields'!$A:$A,AN$2)*$R194)/1000)+((SUMIFS('CMIP5 AL fields'!$O:$O,'CMIP5 AL fields'!$D:$D,AN$1&amp;"3d",'CMIP5 AL fields'!$A:$A,AN$2)*$S194)/1000)</f>
        <v>29.132587007999987</v>
      </c>
      <c r="AO194" s="248">
        <f>((SUMIFS('CMIP5 AL fields'!$N:$N,'CMIP5 AL fields'!$D:$D,AO$1&amp;"2d",'CMIP5 AL fields'!$A:$A,AO$2)*$R194)/1000)+((SUMIFS('CMIP5 AL fields'!$N:$N,'CMIP5 AL fields'!$D:$D,AO$1&amp;"3d",'CMIP5 AL fields'!$A:$A,AO$2)*$S194)/1000)</f>
        <v>12.442927104000001</v>
      </c>
      <c r="AP194" s="248">
        <f>((SUMIFS('CMIP5 AL fields'!$N:$N,'CMIP5 AL fields'!$D:$D,AP$1&amp;"2d",'CMIP5 AL fields'!$A:$A,AP$2)*$R194)/1000)+((SUMIFS('CMIP5 AL fields'!$N:$N,'CMIP5 AL fields'!$D:$D,AP$1&amp;"3d",'CMIP5 AL fields'!$A:$A,AP$2)*$S194)/1000)</f>
        <v>45.142769663999985</v>
      </c>
      <c r="AQ194" s="248">
        <f>((SUMIFS('CMIP5 AL fields'!$O:$O,'CMIP5 AL fields'!$D:$D,AQ$1&amp;"_ALLt",'CMIP5 AL fields'!$A:$A,AQ$2)*$T194)/1000)+((SUMIFS('CMIP5 AL fields'!$O:$O,'CMIP5 AL fields'!$D:$D,AQ$1&amp;"_subt",'CMIP5 AL fields'!$A:$A,AQ$2)*$U194)/1000)</f>
        <v>88.159518720000008</v>
      </c>
      <c r="AR194" s="248">
        <f>((SUMIFS('CMIP5 AL fields'!$O:$O,'CMIP5 AL fields'!$D:$D,AR$1&amp;"2d",'CMIP5 AL fields'!$A:$A,AR$2)*$AA194)/1000)+((SUMIFS('CMIP5 AL fields'!$O:$O,'CMIP5 AL fields'!$D:$D,AR$1&amp;"3d",'CMIP5 AL fields'!$A:$A,AR$2)*$AB194)/1000)</f>
        <v>0</v>
      </c>
      <c r="AS194" s="248">
        <f>(SUMIFS('CMIP5 AL fields'!$O:$O,'CMIP5 AL fields'!$D:$D,AS$1,'CMIP5 AL fields'!$A:$A,AS$2)*$V194)/1000</f>
        <v>0</v>
      </c>
      <c r="AT194" s="248">
        <f>(SUMIFS('CMIP5 AL fields'!$O:$O,'CMIP5 AL fields'!$D:$D,AT$1,'CMIP5 AL fields'!$A:$A,AT$2)*$W194)/1000</f>
        <v>0</v>
      </c>
      <c r="AU194" s="248">
        <f>(SUMIFS('CMIP5 AL fields'!$O:$O,'CMIP5 AL fields'!$D:$D,AU$1,'CMIP5 AL fields'!$A:$A,AU$2)*$X194)/1000</f>
        <v>0</v>
      </c>
      <c r="AV194" s="248">
        <f>(SUMIFS('CMIP5 AL fields'!$O:$O,'CMIP5 AL fields'!$D:$D,AV$1,'CMIP5 AL fields'!$A:$A,AV$2)*AC194)/1000</f>
        <v>0</v>
      </c>
      <c r="AW194" s="248">
        <f>(SUMIFS('CMIP5 AL fields'!$O:$O,'CMIP5 AL fields'!$D:$D,AW$1,'CMIP5 AL fields'!$A:$A,AW$2)*AD194)/1000</f>
        <v>0</v>
      </c>
      <c r="AX194" s="248">
        <f>(SUMIFS('CMIP5 AL fields'!$O:$O,'CMIP5 AL fields'!$D:$D,AX$1,'CMIP5 AL fields'!$A:$A,AX$2)*AD194)/1000</f>
        <v>0</v>
      </c>
      <c r="AY194" s="248">
        <v>0</v>
      </c>
      <c r="AZ194" s="248">
        <f>(SUMIFS('CMIP5 OI fields'!$M:$M,'CMIP5 OI fields'!$D:$D,AZ$1,'CMIP5 OI fields'!$A:$A,AZ$2)*$P194)/1000</f>
        <v>508.82941324800004</v>
      </c>
      <c r="BA194" s="248">
        <f>(SUMIFS('CMIP5 OI fields'!$M:$M,'CMIP5 OI fields'!$D:$D,BA$1,'CMIP5 OI fields'!$A:$A,BA$2)*$P194)/1000</f>
        <v>355.18290912000003</v>
      </c>
      <c r="BB194" s="248">
        <f>(SUMIFS('CMIP5 OI fields'!$M:$M,'CMIP5 OI fields'!$D:$D,BB$1,'CMIP5 OI fields'!$A:$A,BB$2)*$P194)/1000</f>
        <v>201.01865471999994</v>
      </c>
      <c r="BC194" s="248">
        <f>(SUMIFS('CMIP5 OI fields'!$M:$M,'CMIP5 OI fields'!$D:$D,BC$1,'CMIP5 OI fields'!$A:$A,BC$2)*$P194)/1000</f>
        <v>20.242759679999999</v>
      </c>
      <c r="BD194" s="248">
        <f>(SUMIFS('CMIP5 OI fields'!$M:$M,'CMIP5 OI fields'!$D:$D,BD$1,'CMIP5 OI fields'!$A:$A,BD$2)*$P194)/1000</f>
        <v>16.56225792</v>
      </c>
      <c r="BE194" s="248">
        <f>(SUMIFS('CMIP5 OI fields'!$M:$M,'CMIP5 OI fields'!$D:$D,BE$1,'CMIP5 OI fields'!$A:$A,BE$2)*$P194)/1000</f>
        <v>1.8402508800000001</v>
      </c>
      <c r="BF194" s="248">
        <f>(SUMIFS('CMIP5 OI fields'!$M:$M,'CMIP5 OI fields'!$D:$D,BF$1,'CMIP5 OI fields'!$A:$A,BF$2)*$P194)/1000</f>
        <v>41.405644799999997</v>
      </c>
      <c r="BG194" s="248">
        <f>(SUMIFS('CMIP5 OI fields'!$M:$M,'CMIP5 OI fields'!$D:$D,BG$1,'CMIP5 OI fields'!$A:$A,BG$2)*$P194)/1000</f>
        <v>32.204390399999994</v>
      </c>
      <c r="BH194" s="248">
        <f>(SUMIFS('CMIP5 OI fields'!$M:$M,'CMIP5 OI fields'!$D:$D,BH$1,'CMIP5 OI fields'!$A:$A,BH$2)*$P194)/1000</f>
        <v>188.62571520000003</v>
      </c>
      <c r="BI194" s="248">
        <f>(SUMIFS('CMIP5 OI fields'!$M:$M,'CMIP5 OI fields'!$D:$D,BI$1,'CMIP5 OI fields'!$A:$A,BI$2)*$Q194)/1000</f>
        <v>0.64880640000000012</v>
      </c>
      <c r="BJ194" s="246">
        <f t="shared" si="23"/>
        <v>861.25958265600025</v>
      </c>
      <c r="BK194" s="246">
        <f t="shared" si="23"/>
        <v>428.81417798400003</v>
      </c>
      <c r="BL194" s="246">
        <f t="shared" si="23"/>
        <v>440.17459199999996</v>
      </c>
      <c r="BM194" s="246">
        <f t="shared" si="15"/>
        <v>1290.0737606400003</v>
      </c>
      <c r="BN194" s="246">
        <f t="shared" si="16"/>
        <v>1730.2483526400001</v>
      </c>
    </row>
    <row r="195" spans="1:66">
      <c r="A195" s="244" t="str">
        <f>'Experiment list - Runs'!A194</f>
        <v>LT</v>
      </c>
      <c r="B195" s="244" t="str">
        <f>'Experiment list - Runs'!B194</f>
        <v>core</v>
      </c>
      <c r="C195" s="244" t="str">
        <f>'Experiment list - Runs'!C194</f>
        <v>5.2-E</v>
      </c>
      <c r="D195" s="244">
        <f>'Experiment list - Runs'!D194</f>
        <v>2</v>
      </c>
      <c r="E195" s="245" t="str">
        <f>'Experiment list - Runs'!E194</f>
        <v>Add'l historical (1850-2005, emissions)</v>
      </c>
      <c r="F195" s="245" t="str">
        <f>'Experiment list - Runs'!F194</f>
        <v>esm-historical</v>
      </c>
      <c r="G195" s="244" t="str">
        <f>'Experiment list - Runs'!H194</f>
        <v>CCWG/Meehl</v>
      </c>
      <c r="H195" s="244" t="str">
        <f>'Experiment list - Runs'!I194</f>
        <v>1x1CN</v>
      </c>
      <c r="I195" s="244" t="str">
        <f>'Experiment list - Runs'!J194</f>
        <v>NCAR</v>
      </c>
      <c r="J195" s="244">
        <f>'Experiment list - Runs'!K194</f>
        <v>1850</v>
      </c>
      <c r="K195" s="244">
        <f>'Experiment list - Runs'!L194</f>
        <v>2005</v>
      </c>
      <c r="L195" s="244" t="str">
        <f>'Experiment list - Runs'!M194</f>
        <v>1</v>
      </c>
      <c r="M195" s="244">
        <f>'Experiment list - Runs'!N194</f>
        <v>1</v>
      </c>
      <c r="N195" s="246">
        <f>'Experiment list - Runs'!O194</f>
        <v>156</v>
      </c>
      <c r="O195" s="247">
        <f>'Experiment list - Runs'!P194</f>
        <v>193</v>
      </c>
      <c r="P195" s="248">
        <f t="shared" si="17"/>
        <v>156</v>
      </c>
      <c r="Q195" s="248">
        <v>0</v>
      </c>
      <c r="R195" s="248">
        <f t="shared" si="24"/>
        <v>156</v>
      </c>
      <c r="S195" s="248">
        <v>6</v>
      </c>
      <c r="T195" s="248">
        <f t="shared" si="18"/>
        <v>156</v>
      </c>
      <c r="U195" s="250">
        <v>0</v>
      </c>
      <c r="V195" s="250">
        <v>0</v>
      </c>
      <c r="W195" s="250">
        <v>0</v>
      </c>
      <c r="X195" s="248">
        <v>0</v>
      </c>
      <c r="Y195" s="248">
        <v>0</v>
      </c>
      <c r="Z195" s="248">
        <v>0</v>
      </c>
      <c r="AA195" s="248">
        <v>0</v>
      </c>
      <c r="AB195" s="248">
        <v>0</v>
      </c>
      <c r="AC195" s="248">
        <v>0</v>
      </c>
      <c r="AD195" s="248">
        <v>0</v>
      </c>
      <c r="AE195" s="248">
        <f>(SUMIFS('CMIP5 AL fields'!$O:$O,'CMIP5 AL fields'!$D:$D,AE$1,'CMIP5 AL fields'!$A:$A,AE$2)*$P195)/1000</f>
        <v>155.27117548800027</v>
      </c>
      <c r="AF195" s="248">
        <f>(SUMIFS('CMIP5 AL fields'!$O:$O,'CMIP5 AL fields'!$D:$D,AF$1,'CMIP5 AL fields'!$A:$A,AF$2)*$P195)/1000</f>
        <v>0.41405644800000002</v>
      </c>
      <c r="AG195" s="248">
        <f>(SUMIFS('CMIP5 AL fields'!$O:$O,'CMIP5 AL fields'!$D:$D,AG$1,'CMIP5 AL fields'!$A:$A,AG$2)*$P195)/1000</f>
        <v>14.07791923199999</v>
      </c>
      <c r="AH195" s="248">
        <f>(SUMIFS('CMIP5 AL fields'!$O:$O,'CMIP5 AL fields'!$D:$D,AH$1,'CMIP5 AL fields'!$A:$A,AH$2)*$P195)/1000</f>
        <v>10.351411199999996</v>
      </c>
      <c r="AI195" s="248">
        <f>(SUMIFS('CMIP5 AL fields'!$O:$O,'CMIP5 AL fields'!$D:$D,AI$1,'CMIP5 AL fields'!$A:$A,AI$2)*$P195)/1000</f>
        <v>4.1405644800000001</v>
      </c>
      <c r="AJ195" s="248">
        <f>(SUMIFS('CMIP5 AL fields'!$O:$O,'CMIP5 AL fields'!$D:$D,AJ$1,'CMIP5 AL fields'!$A:$A,AJ$2)*$P195)/1000</f>
        <v>1.6562257920000001</v>
      </c>
      <c r="AK195" s="248">
        <f>(SUMIFS('CMIP5 AL fields'!$O:$O,'CMIP5 AL fields'!$D:$D,AK$1,'CMIP5 AL fields'!$A:$A,AK$2)*$P195)/1000</f>
        <v>2.898395136</v>
      </c>
      <c r="AL195" s="248">
        <f>(SUMIFS('CMIP5 AL fields'!$O:$O,'CMIP5 AL fields'!$D:$D,AL$1,'CMIP5 AL fields'!$A:$A,AL$2)*$P195)/1000</f>
        <v>0</v>
      </c>
      <c r="AM195" s="248">
        <f>(SUMIFS('CMIP5 AL fields'!$O:$O,'CMIP5 AL fields'!$D:$D,AM$1,'CMIP5 AL fields'!$A:$A,AM$2)*$P195)/1000</f>
        <v>0</v>
      </c>
      <c r="AN195" s="248">
        <f>((SUMIFS('CMIP5 AL fields'!$O:$O,'CMIP5 AL fields'!$D:$D,AN$1&amp;"2d",'CMIP5 AL fields'!$A:$A,AN$2)*$R195)/1000)+((SUMIFS('CMIP5 AL fields'!$O:$O,'CMIP5 AL fields'!$D:$D,AN$1&amp;"3d",'CMIP5 AL fields'!$A:$A,AN$2)*$S195)/1000)</f>
        <v>21.913141247999988</v>
      </c>
      <c r="AO195" s="248">
        <f>((SUMIFS('CMIP5 AL fields'!$N:$N,'CMIP5 AL fields'!$D:$D,AO$1&amp;"2d",'CMIP5 AL fields'!$A:$A,AO$2)*$R195)/1000)+((SUMIFS('CMIP5 AL fields'!$N:$N,'CMIP5 AL fields'!$D:$D,AO$1&amp;"3d",'CMIP5 AL fields'!$A:$A,AO$2)*$S195)/1000)</f>
        <v>9.0455408639999995</v>
      </c>
      <c r="AP195" s="248">
        <f>((SUMIFS('CMIP5 AL fields'!$N:$N,'CMIP5 AL fields'!$D:$D,AP$1&amp;"2d",'CMIP5 AL fields'!$A:$A,AP$2)*$R195)/1000)+((SUMIFS('CMIP5 AL fields'!$N:$N,'CMIP5 AL fields'!$D:$D,AP$1&amp;"3d",'CMIP5 AL fields'!$A:$A,AP$2)*$S195)/1000)</f>
        <v>43.444076543999984</v>
      </c>
      <c r="AQ195" s="248">
        <f>((SUMIFS('CMIP5 AL fields'!$O:$O,'CMIP5 AL fields'!$D:$D,AQ$1&amp;"_ALLt",'CMIP5 AL fields'!$A:$A,AQ$2)*$T195)/1000)+((SUMIFS('CMIP5 AL fields'!$O:$O,'CMIP5 AL fields'!$D:$D,AQ$1&amp;"_subt",'CMIP5 AL fields'!$A:$A,AQ$2)*$U195)/1000)</f>
        <v>88.159518720000008</v>
      </c>
      <c r="AR195" s="248">
        <f>((SUMIFS('CMIP5 AL fields'!$O:$O,'CMIP5 AL fields'!$D:$D,AR$1&amp;"2d",'CMIP5 AL fields'!$A:$A,AR$2)*$AA195)/1000)+((SUMIFS('CMIP5 AL fields'!$O:$O,'CMIP5 AL fields'!$D:$D,AR$1&amp;"3d",'CMIP5 AL fields'!$A:$A,AR$2)*$AB195)/1000)</f>
        <v>0</v>
      </c>
      <c r="AS195" s="248">
        <f>(SUMIFS('CMIP5 AL fields'!$O:$O,'CMIP5 AL fields'!$D:$D,AS$1,'CMIP5 AL fields'!$A:$A,AS$2)*$V195)/1000</f>
        <v>0</v>
      </c>
      <c r="AT195" s="248">
        <f>(SUMIFS('CMIP5 AL fields'!$O:$O,'CMIP5 AL fields'!$D:$D,AT$1,'CMIP5 AL fields'!$A:$A,AT$2)*$W195)/1000</f>
        <v>0</v>
      </c>
      <c r="AU195" s="248">
        <f>(SUMIFS('CMIP5 AL fields'!$O:$O,'CMIP5 AL fields'!$D:$D,AU$1,'CMIP5 AL fields'!$A:$A,AU$2)*$X195)/1000</f>
        <v>0</v>
      </c>
      <c r="AV195" s="248">
        <f>(SUMIFS('CMIP5 AL fields'!$O:$O,'CMIP5 AL fields'!$D:$D,AV$1,'CMIP5 AL fields'!$A:$A,AV$2)*AC195)/1000</f>
        <v>0</v>
      </c>
      <c r="AW195" s="248">
        <f>(SUMIFS('CMIP5 AL fields'!$O:$O,'CMIP5 AL fields'!$D:$D,AW$1,'CMIP5 AL fields'!$A:$A,AW$2)*AD195)/1000</f>
        <v>0</v>
      </c>
      <c r="AX195" s="248">
        <f>(SUMIFS('CMIP5 AL fields'!$O:$O,'CMIP5 AL fields'!$D:$D,AX$1,'CMIP5 AL fields'!$A:$A,AX$2)*AD195)/1000</f>
        <v>0</v>
      </c>
      <c r="AY195" s="248">
        <v>0</v>
      </c>
      <c r="AZ195" s="248">
        <f>(SUMIFS('CMIP5 OI fields'!$M:$M,'CMIP5 OI fields'!$D:$D,AZ$1,'CMIP5 OI fields'!$A:$A,AZ$2)*$P195)/1000</f>
        <v>508.82941324800004</v>
      </c>
      <c r="BA195" s="248">
        <f>(SUMIFS('CMIP5 OI fields'!$M:$M,'CMIP5 OI fields'!$D:$D,BA$1,'CMIP5 OI fields'!$A:$A,BA$2)*$P195)/1000</f>
        <v>355.18290912000003</v>
      </c>
      <c r="BB195" s="248">
        <f>(SUMIFS('CMIP5 OI fields'!$M:$M,'CMIP5 OI fields'!$D:$D,BB$1,'CMIP5 OI fields'!$A:$A,BB$2)*$P195)/1000</f>
        <v>201.01865471999994</v>
      </c>
      <c r="BC195" s="248">
        <f>(SUMIFS('CMIP5 OI fields'!$M:$M,'CMIP5 OI fields'!$D:$D,BC$1,'CMIP5 OI fields'!$A:$A,BC$2)*$P195)/1000</f>
        <v>20.242759679999999</v>
      </c>
      <c r="BD195" s="248">
        <f>(SUMIFS('CMIP5 OI fields'!$M:$M,'CMIP5 OI fields'!$D:$D,BD$1,'CMIP5 OI fields'!$A:$A,BD$2)*$P195)/1000</f>
        <v>16.56225792</v>
      </c>
      <c r="BE195" s="248">
        <f>(SUMIFS('CMIP5 OI fields'!$M:$M,'CMIP5 OI fields'!$D:$D,BE$1,'CMIP5 OI fields'!$A:$A,BE$2)*$P195)/1000</f>
        <v>1.8402508800000001</v>
      </c>
      <c r="BF195" s="248">
        <f>(SUMIFS('CMIP5 OI fields'!$M:$M,'CMIP5 OI fields'!$D:$D,BF$1,'CMIP5 OI fields'!$A:$A,BF$2)*$P195)/1000</f>
        <v>41.405644799999997</v>
      </c>
      <c r="BG195" s="248">
        <f>(SUMIFS('CMIP5 OI fields'!$M:$M,'CMIP5 OI fields'!$D:$D,BG$1,'CMIP5 OI fields'!$A:$A,BG$2)*$P195)/1000</f>
        <v>32.204390399999994</v>
      </c>
      <c r="BH195" s="248">
        <f>(SUMIFS('CMIP5 OI fields'!$M:$M,'CMIP5 OI fields'!$D:$D,BH$1,'CMIP5 OI fields'!$A:$A,BH$2)*$P195)/1000</f>
        <v>188.62571520000003</v>
      </c>
      <c r="BI195" s="248">
        <f>(SUMIFS('CMIP5 OI fields'!$M:$M,'CMIP5 OI fields'!$D:$D,BI$1,'CMIP5 OI fields'!$A:$A,BI$2)*$Q195)/1000</f>
        <v>0</v>
      </c>
      <c r="BJ195" s="246">
        <f t="shared" si="23"/>
        <v>854.04013689600026</v>
      </c>
      <c r="BK195" s="246">
        <f t="shared" si="23"/>
        <v>425.41679174399997</v>
      </c>
      <c r="BL195" s="246">
        <f t="shared" si="23"/>
        <v>437.82709247999998</v>
      </c>
      <c r="BM195" s="246">
        <f t="shared" ref="BM195:BM261" si="25">SUM(BJ195:BK195)</f>
        <v>1279.4569286400001</v>
      </c>
      <c r="BN195" s="246">
        <f t="shared" ref="BN195:BN261" si="26">SUM(BJ195:BL195)</f>
        <v>1717.28402112</v>
      </c>
    </row>
    <row r="196" spans="1:66">
      <c r="A196" s="244" t="str">
        <f>'Experiment list - Runs'!A195</f>
        <v>LT</v>
      </c>
      <c r="B196" s="244" t="str">
        <f>'Experiment list - Runs'!B195</f>
        <v>core</v>
      </c>
      <c r="C196" s="244" t="str">
        <f>'Experiment list - Runs'!C195</f>
        <v>5.2-E</v>
      </c>
      <c r="D196" s="244">
        <f>'Experiment list - Runs'!D195</f>
        <v>3</v>
      </c>
      <c r="E196" s="245" t="str">
        <f>'Experiment list - Runs'!E195</f>
        <v>Add'l historical (1850-2005, emissions)</v>
      </c>
      <c r="F196" s="245" t="str">
        <f>'Experiment list - Runs'!F195</f>
        <v>esm-historical</v>
      </c>
      <c r="G196" s="244" t="str">
        <f>'Experiment list - Runs'!H195</f>
        <v>CCWG/Meehl</v>
      </c>
      <c r="H196" s="244" t="str">
        <f>'Experiment list - Runs'!I195</f>
        <v>1x1CN</v>
      </c>
      <c r="I196" s="244" t="str">
        <f>'Experiment list - Runs'!J195</f>
        <v>NCAR</v>
      </c>
      <c r="J196" s="244">
        <f>'Experiment list - Runs'!K195</f>
        <v>1850</v>
      </c>
      <c r="K196" s="244">
        <f>'Experiment list - Runs'!L195</f>
        <v>2005</v>
      </c>
      <c r="L196" s="244" t="str">
        <f>'Experiment list - Runs'!M195</f>
        <v>1</v>
      </c>
      <c r="M196" s="244">
        <f>'Experiment list - Runs'!N195</f>
        <v>1</v>
      </c>
      <c r="N196" s="246">
        <f>'Experiment list - Runs'!O195</f>
        <v>156</v>
      </c>
      <c r="O196" s="247">
        <f>'Experiment list - Runs'!P195</f>
        <v>194</v>
      </c>
      <c r="P196" s="248">
        <f t="shared" ref="P196:P259" si="27">$N196</f>
        <v>156</v>
      </c>
      <c r="Q196" s="248">
        <v>0</v>
      </c>
      <c r="R196" s="248">
        <f t="shared" si="24"/>
        <v>156</v>
      </c>
      <c r="S196" s="248">
        <v>6</v>
      </c>
      <c r="T196" s="248">
        <f t="shared" ref="T196:T261" si="28">$N196</f>
        <v>156</v>
      </c>
      <c r="U196" s="248">
        <v>0</v>
      </c>
      <c r="V196" s="248">
        <v>0</v>
      </c>
      <c r="W196" s="248">
        <v>0</v>
      </c>
      <c r="X196" s="248">
        <v>0</v>
      </c>
      <c r="Y196" s="248">
        <v>0</v>
      </c>
      <c r="Z196" s="248">
        <v>0</v>
      </c>
      <c r="AA196" s="248">
        <v>0</v>
      </c>
      <c r="AB196" s="248">
        <v>0</v>
      </c>
      <c r="AC196" s="248">
        <v>0</v>
      </c>
      <c r="AD196" s="248">
        <v>0</v>
      </c>
      <c r="AE196" s="248">
        <f>(SUMIFS('CMIP5 AL fields'!$O:$O,'CMIP5 AL fields'!$D:$D,AE$1,'CMIP5 AL fields'!$A:$A,AE$2)*$P196)/1000</f>
        <v>155.27117548800027</v>
      </c>
      <c r="AF196" s="248">
        <f>(SUMIFS('CMIP5 AL fields'!$O:$O,'CMIP5 AL fields'!$D:$D,AF$1,'CMIP5 AL fields'!$A:$A,AF$2)*$P196)/1000</f>
        <v>0.41405644800000002</v>
      </c>
      <c r="AG196" s="248">
        <f>(SUMIFS('CMIP5 AL fields'!$O:$O,'CMIP5 AL fields'!$D:$D,AG$1,'CMIP5 AL fields'!$A:$A,AG$2)*$P196)/1000</f>
        <v>14.07791923199999</v>
      </c>
      <c r="AH196" s="248">
        <f>(SUMIFS('CMIP5 AL fields'!$O:$O,'CMIP5 AL fields'!$D:$D,AH$1,'CMIP5 AL fields'!$A:$A,AH$2)*$P196)/1000</f>
        <v>10.351411199999996</v>
      </c>
      <c r="AI196" s="248">
        <f>(SUMIFS('CMIP5 AL fields'!$O:$O,'CMIP5 AL fields'!$D:$D,AI$1,'CMIP5 AL fields'!$A:$A,AI$2)*$P196)/1000</f>
        <v>4.1405644800000001</v>
      </c>
      <c r="AJ196" s="248">
        <f>(SUMIFS('CMIP5 AL fields'!$O:$O,'CMIP5 AL fields'!$D:$D,AJ$1,'CMIP5 AL fields'!$A:$A,AJ$2)*$P196)/1000</f>
        <v>1.6562257920000001</v>
      </c>
      <c r="AK196" s="248">
        <f>(SUMIFS('CMIP5 AL fields'!$O:$O,'CMIP5 AL fields'!$D:$D,AK$1,'CMIP5 AL fields'!$A:$A,AK$2)*$P196)/1000</f>
        <v>2.898395136</v>
      </c>
      <c r="AL196" s="248">
        <f>(SUMIFS('CMIP5 AL fields'!$O:$O,'CMIP5 AL fields'!$D:$D,AL$1,'CMIP5 AL fields'!$A:$A,AL$2)*$P196)/1000</f>
        <v>0</v>
      </c>
      <c r="AM196" s="248">
        <f>(SUMIFS('CMIP5 AL fields'!$O:$O,'CMIP5 AL fields'!$D:$D,AM$1,'CMIP5 AL fields'!$A:$A,AM$2)*$P196)/1000</f>
        <v>0</v>
      </c>
      <c r="AN196" s="248">
        <f>((SUMIFS('CMIP5 AL fields'!$O:$O,'CMIP5 AL fields'!$D:$D,AN$1&amp;"2d",'CMIP5 AL fields'!$A:$A,AN$2)*$R196)/1000)+((SUMIFS('CMIP5 AL fields'!$O:$O,'CMIP5 AL fields'!$D:$D,AN$1&amp;"3d",'CMIP5 AL fields'!$A:$A,AN$2)*$S196)/1000)</f>
        <v>21.913141247999988</v>
      </c>
      <c r="AO196" s="248">
        <f>((SUMIFS('CMIP5 AL fields'!$N:$N,'CMIP5 AL fields'!$D:$D,AO$1&amp;"2d",'CMIP5 AL fields'!$A:$A,AO$2)*$R196)/1000)+((SUMIFS('CMIP5 AL fields'!$N:$N,'CMIP5 AL fields'!$D:$D,AO$1&amp;"3d",'CMIP5 AL fields'!$A:$A,AO$2)*$S196)/1000)</f>
        <v>9.0455408639999995</v>
      </c>
      <c r="AP196" s="248">
        <f>((SUMIFS('CMIP5 AL fields'!$N:$N,'CMIP5 AL fields'!$D:$D,AP$1&amp;"2d",'CMIP5 AL fields'!$A:$A,AP$2)*$R196)/1000)+((SUMIFS('CMIP5 AL fields'!$N:$N,'CMIP5 AL fields'!$D:$D,AP$1&amp;"3d",'CMIP5 AL fields'!$A:$A,AP$2)*$S196)/1000)</f>
        <v>43.444076543999984</v>
      </c>
      <c r="AQ196" s="248">
        <f>((SUMIFS('CMIP5 AL fields'!$O:$O,'CMIP5 AL fields'!$D:$D,AQ$1&amp;"_ALLt",'CMIP5 AL fields'!$A:$A,AQ$2)*$T196)/1000)+((SUMIFS('CMIP5 AL fields'!$O:$O,'CMIP5 AL fields'!$D:$D,AQ$1&amp;"_subt",'CMIP5 AL fields'!$A:$A,AQ$2)*$U196)/1000)</f>
        <v>88.159518720000008</v>
      </c>
      <c r="AR196" s="248">
        <f>((SUMIFS('CMIP5 AL fields'!$O:$O,'CMIP5 AL fields'!$D:$D,AR$1&amp;"2d",'CMIP5 AL fields'!$A:$A,AR$2)*$AA196)/1000)+((SUMIFS('CMIP5 AL fields'!$O:$O,'CMIP5 AL fields'!$D:$D,AR$1&amp;"3d",'CMIP5 AL fields'!$A:$A,AR$2)*$AB196)/1000)</f>
        <v>0</v>
      </c>
      <c r="AS196" s="248">
        <f>(SUMIFS('CMIP5 AL fields'!$O:$O,'CMIP5 AL fields'!$D:$D,AS$1,'CMIP5 AL fields'!$A:$A,AS$2)*$V196)/1000</f>
        <v>0</v>
      </c>
      <c r="AT196" s="248">
        <f>(SUMIFS('CMIP5 AL fields'!$O:$O,'CMIP5 AL fields'!$D:$D,AT$1,'CMIP5 AL fields'!$A:$A,AT$2)*$W196)/1000</f>
        <v>0</v>
      </c>
      <c r="AU196" s="248">
        <f>(SUMIFS('CMIP5 AL fields'!$O:$O,'CMIP5 AL fields'!$D:$D,AU$1,'CMIP5 AL fields'!$A:$A,AU$2)*$X196)/1000</f>
        <v>0</v>
      </c>
      <c r="AV196" s="248">
        <f>(SUMIFS('CMIP5 AL fields'!$O:$O,'CMIP5 AL fields'!$D:$D,AV$1,'CMIP5 AL fields'!$A:$A,AV$2)*AC196)/1000</f>
        <v>0</v>
      </c>
      <c r="AW196" s="248">
        <f>(SUMIFS('CMIP5 AL fields'!$O:$O,'CMIP5 AL fields'!$D:$D,AW$1,'CMIP5 AL fields'!$A:$A,AW$2)*AD196)/1000</f>
        <v>0</v>
      </c>
      <c r="AX196" s="248">
        <f>(SUMIFS('CMIP5 AL fields'!$O:$O,'CMIP5 AL fields'!$D:$D,AX$1,'CMIP5 AL fields'!$A:$A,AX$2)*AD196)/1000</f>
        <v>0</v>
      </c>
      <c r="AY196" s="248">
        <v>0</v>
      </c>
      <c r="AZ196" s="248">
        <f>(SUMIFS('CMIP5 OI fields'!$M:$M,'CMIP5 OI fields'!$D:$D,AZ$1,'CMIP5 OI fields'!$A:$A,AZ$2)*$P196)/1000</f>
        <v>508.82941324800004</v>
      </c>
      <c r="BA196" s="248">
        <f>(SUMIFS('CMIP5 OI fields'!$M:$M,'CMIP5 OI fields'!$D:$D,BA$1,'CMIP5 OI fields'!$A:$A,BA$2)*$P196)/1000</f>
        <v>355.18290912000003</v>
      </c>
      <c r="BB196" s="248">
        <f>(SUMIFS('CMIP5 OI fields'!$M:$M,'CMIP5 OI fields'!$D:$D,BB$1,'CMIP5 OI fields'!$A:$A,BB$2)*$P196)/1000</f>
        <v>201.01865471999994</v>
      </c>
      <c r="BC196" s="248">
        <f>(SUMIFS('CMIP5 OI fields'!$M:$M,'CMIP5 OI fields'!$D:$D,BC$1,'CMIP5 OI fields'!$A:$A,BC$2)*$P196)/1000</f>
        <v>20.242759679999999</v>
      </c>
      <c r="BD196" s="248">
        <f>(SUMIFS('CMIP5 OI fields'!$M:$M,'CMIP5 OI fields'!$D:$D,BD$1,'CMIP5 OI fields'!$A:$A,BD$2)*$P196)/1000</f>
        <v>16.56225792</v>
      </c>
      <c r="BE196" s="248">
        <f>(SUMIFS('CMIP5 OI fields'!$M:$M,'CMIP5 OI fields'!$D:$D,BE$1,'CMIP5 OI fields'!$A:$A,BE$2)*$P196)/1000</f>
        <v>1.8402508800000001</v>
      </c>
      <c r="BF196" s="248">
        <f>(SUMIFS('CMIP5 OI fields'!$M:$M,'CMIP5 OI fields'!$D:$D,BF$1,'CMIP5 OI fields'!$A:$A,BF$2)*$P196)/1000</f>
        <v>41.405644799999997</v>
      </c>
      <c r="BG196" s="248">
        <f>(SUMIFS('CMIP5 OI fields'!$M:$M,'CMIP5 OI fields'!$D:$D,BG$1,'CMIP5 OI fields'!$A:$A,BG$2)*$P196)/1000</f>
        <v>32.204390399999994</v>
      </c>
      <c r="BH196" s="248">
        <f>(SUMIFS('CMIP5 OI fields'!$M:$M,'CMIP5 OI fields'!$D:$D,BH$1,'CMIP5 OI fields'!$A:$A,BH$2)*$P196)/1000</f>
        <v>188.62571520000003</v>
      </c>
      <c r="BI196" s="248">
        <f>(SUMIFS('CMIP5 OI fields'!$M:$M,'CMIP5 OI fields'!$D:$D,BI$1,'CMIP5 OI fields'!$A:$A,BI$2)*$Q196)/1000</f>
        <v>0</v>
      </c>
      <c r="BJ196" s="246">
        <f t="shared" si="23"/>
        <v>854.04013689600026</v>
      </c>
      <c r="BK196" s="246">
        <f t="shared" si="23"/>
        <v>425.41679174399997</v>
      </c>
      <c r="BL196" s="246">
        <f t="shared" si="23"/>
        <v>437.82709247999998</v>
      </c>
      <c r="BM196" s="246">
        <f t="shared" si="25"/>
        <v>1279.4569286400001</v>
      </c>
      <c r="BN196" s="246">
        <f t="shared" si="26"/>
        <v>1717.28402112</v>
      </c>
    </row>
    <row r="197" spans="1:66">
      <c r="A197" s="244" t="str">
        <f>'Experiment list - Runs'!A196</f>
        <v>LT</v>
      </c>
      <c r="B197" s="244" t="str">
        <f>'Experiment list - Runs'!B196</f>
        <v>core</v>
      </c>
      <c r="C197" s="244" t="str">
        <f>'Experiment list - Runs'!C196</f>
        <v>5.2-E</v>
      </c>
      <c r="D197" s="244">
        <f>'Experiment list - Runs'!D196</f>
        <v>4</v>
      </c>
      <c r="E197" s="245" t="str">
        <f>'Experiment list - Runs'!E196</f>
        <v>Add'l historical (1850-2005, emissions)</v>
      </c>
      <c r="F197" s="245" t="str">
        <f>'Experiment list - Runs'!F196</f>
        <v>esm-historical</v>
      </c>
      <c r="G197" s="244" t="str">
        <f>'Experiment list - Runs'!H196</f>
        <v>CCWG/Meehl</v>
      </c>
      <c r="H197" s="244" t="str">
        <f>'Experiment list - Runs'!I196</f>
        <v>1x1CN</v>
      </c>
      <c r="I197" s="244" t="str">
        <f>'Experiment list - Runs'!J196</f>
        <v>NCAR</v>
      </c>
      <c r="J197" s="244">
        <f>'Experiment list - Runs'!K196</f>
        <v>1850</v>
      </c>
      <c r="K197" s="244">
        <f>'Experiment list - Runs'!L196</f>
        <v>2005</v>
      </c>
      <c r="L197" s="244" t="str">
        <f>'Experiment list - Runs'!M196</f>
        <v>1</v>
      </c>
      <c r="M197" s="244">
        <f>'Experiment list - Runs'!N196</f>
        <v>1</v>
      </c>
      <c r="N197" s="246">
        <f>'Experiment list - Runs'!O196</f>
        <v>156</v>
      </c>
      <c r="O197" s="247">
        <f>'Experiment list - Runs'!P196</f>
        <v>195</v>
      </c>
      <c r="P197" s="248">
        <f t="shared" si="27"/>
        <v>156</v>
      </c>
      <c r="Q197" s="248">
        <v>0</v>
      </c>
      <c r="R197" s="248">
        <f t="shared" si="24"/>
        <v>156</v>
      </c>
      <c r="S197" s="248">
        <v>6</v>
      </c>
      <c r="T197" s="248">
        <f t="shared" si="28"/>
        <v>156</v>
      </c>
      <c r="U197" s="248">
        <v>0</v>
      </c>
      <c r="V197" s="248">
        <v>0</v>
      </c>
      <c r="W197" s="248">
        <v>0</v>
      </c>
      <c r="X197" s="248">
        <v>0</v>
      </c>
      <c r="Y197" s="248">
        <v>0</v>
      </c>
      <c r="Z197" s="248">
        <v>0</v>
      </c>
      <c r="AA197" s="248">
        <v>0</v>
      </c>
      <c r="AB197" s="248">
        <v>0</v>
      </c>
      <c r="AC197" s="248">
        <v>0</v>
      </c>
      <c r="AD197" s="248">
        <v>0</v>
      </c>
      <c r="AE197" s="248">
        <f>(SUMIFS('CMIP5 AL fields'!$O:$O,'CMIP5 AL fields'!$D:$D,AE$1,'CMIP5 AL fields'!$A:$A,AE$2)*$P197)/1000</f>
        <v>155.27117548800027</v>
      </c>
      <c r="AF197" s="248">
        <f>(SUMIFS('CMIP5 AL fields'!$O:$O,'CMIP5 AL fields'!$D:$D,AF$1,'CMIP5 AL fields'!$A:$A,AF$2)*$P197)/1000</f>
        <v>0.41405644800000002</v>
      </c>
      <c r="AG197" s="248">
        <f>(SUMIFS('CMIP5 AL fields'!$O:$O,'CMIP5 AL fields'!$D:$D,AG$1,'CMIP5 AL fields'!$A:$A,AG$2)*$P197)/1000</f>
        <v>14.07791923199999</v>
      </c>
      <c r="AH197" s="248">
        <f>(SUMIFS('CMIP5 AL fields'!$O:$O,'CMIP5 AL fields'!$D:$D,AH$1,'CMIP5 AL fields'!$A:$A,AH$2)*$P197)/1000</f>
        <v>10.351411199999996</v>
      </c>
      <c r="AI197" s="248">
        <f>(SUMIFS('CMIP5 AL fields'!$O:$O,'CMIP5 AL fields'!$D:$D,AI$1,'CMIP5 AL fields'!$A:$A,AI$2)*$P197)/1000</f>
        <v>4.1405644800000001</v>
      </c>
      <c r="AJ197" s="248">
        <f>(SUMIFS('CMIP5 AL fields'!$O:$O,'CMIP5 AL fields'!$D:$D,AJ$1,'CMIP5 AL fields'!$A:$A,AJ$2)*$P197)/1000</f>
        <v>1.6562257920000001</v>
      </c>
      <c r="AK197" s="248">
        <f>(SUMIFS('CMIP5 AL fields'!$O:$O,'CMIP5 AL fields'!$D:$D,AK$1,'CMIP5 AL fields'!$A:$A,AK$2)*$P197)/1000</f>
        <v>2.898395136</v>
      </c>
      <c r="AL197" s="248">
        <f>(SUMIFS('CMIP5 AL fields'!$O:$O,'CMIP5 AL fields'!$D:$D,AL$1,'CMIP5 AL fields'!$A:$A,AL$2)*$P197)/1000</f>
        <v>0</v>
      </c>
      <c r="AM197" s="248">
        <f>(SUMIFS('CMIP5 AL fields'!$O:$O,'CMIP5 AL fields'!$D:$D,AM$1,'CMIP5 AL fields'!$A:$A,AM$2)*$P197)/1000</f>
        <v>0</v>
      </c>
      <c r="AN197" s="248">
        <f>((SUMIFS('CMIP5 AL fields'!$O:$O,'CMIP5 AL fields'!$D:$D,AN$1&amp;"2d",'CMIP5 AL fields'!$A:$A,AN$2)*$R197)/1000)+((SUMIFS('CMIP5 AL fields'!$O:$O,'CMIP5 AL fields'!$D:$D,AN$1&amp;"3d",'CMIP5 AL fields'!$A:$A,AN$2)*$S197)/1000)</f>
        <v>21.913141247999988</v>
      </c>
      <c r="AO197" s="248">
        <f>((SUMIFS('CMIP5 AL fields'!$N:$N,'CMIP5 AL fields'!$D:$D,AO$1&amp;"2d",'CMIP5 AL fields'!$A:$A,AO$2)*$R197)/1000)+((SUMIFS('CMIP5 AL fields'!$N:$N,'CMIP5 AL fields'!$D:$D,AO$1&amp;"3d",'CMIP5 AL fields'!$A:$A,AO$2)*$S197)/1000)</f>
        <v>9.0455408639999995</v>
      </c>
      <c r="AP197" s="248">
        <f>((SUMIFS('CMIP5 AL fields'!$N:$N,'CMIP5 AL fields'!$D:$D,AP$1&amp;"2d",'CMIP5 AL fields'!$A:$A,AP$2)*$R197)/1000)+((SUMIFS('CMIP5 AL fields'!$N:$N,'CMIP5 AL fields'!$D:$D,AP$1&amp;"3d",'CMIP5 AL fields'!$A:$A,AP$2)*$S197)/1000)</f>
        <v>43.444076543999984</v>
      </c>
      <c r="AQ197" s="248">
        <f>((SUMIFS('CMIP5 AL fields'!$O:$O,'CMIP5 AL fields'!$D:$D,AQ$1&amp;"_ALLt",'CMIP5 AL fields'!$A:$A,AQ$2)*$T197)/1000)+((SUMIFS('CMIP5 AL fields'!$O:$O,'CMIP5 AL fields'!$D:$D,AQ$1&amp;"_subt",'CMIP5 AL fields'!$A:$A,AQ$2)*$U197)/1000)</f>
        <v>88.159518720000008</v>
      </c>
      <c r="AR197" s="248">
        <f>((SUMIFS('CMIP5 AL fields'!$O:$O,'CMIP5 AL fields'!$D:$D,AR$1&amp;"2d",'CMIP5 AL fields'!$A:$A,AR$2)*$AA197)/1000)+((SUMIFS('CMIP5 AL fields'!$O:$O,'CMIP5 AL fields'!$D:$D,AR$1&amp;"3d",'CMIP5 AL fields'!$A:$A,AR$2)*$AB197)/1000)</f>
        <v>0</v>
      </c>
      <c r="AS197" s="248">
        <f>(SUMIFS('CMIP5 AL fields'!$O:$O,'CMIP5 AL fields'!$D:$D,AS$1,'CMIP5 AL fields'!$A:$A,AS$2)*$V197)/1000</f>
        <v>0</v>
      </c>
      <c r="AT197" s="248">
        <f>(SUMIFS('CMIP5 AL fields'!$O:$O,'CMIP5 AL fields'!$D:$D,AT$1,'CMIP5 AL fields'!$A:$A,AT$2)*$W197)/1000</f>
        <v>0</v>
      </c>
      <c r="AU197" s="248">
        <f>(SUMIFS('CMIP5 AL fields'!$O:$O,'CMIP5 AL fields'!$D:$D,AU$1,'CMIP5 AL fields'!$A:$A,AU$2)*$X197)/1000</f>
        <v>0</v>
      </c>
      <c r="AV197" s="248">
        <f>(SUMIFS('CMIP5 AL fields'!$O:$O,'CMIP5 AL fields'!$D:$D,AV$1,'CMIP5 AL fields'!$A:$A,AV$2)*AC197)/1000</f>
        <v>0</v>
      </c>
      <c r="AW197" s="248">
        <f>(SUMIFS('CMIP5 AL fields'!$O:$O,'CMIP5 AL fields'!$D:$D,AW$1,'CMIP5 AL fields'!$A:$A,AW$2)*AD197)/1000</f>
        <v>0</v>
      </c>
      <c r="AX197" s="248">
        <f>(SUMIFS('CMIP5 AL fields'!$O:$O,'CMIP5 AL fields'!$D:$D,AX$1,'CMIP5 AL fields'!$A:$A,AX$2)*AD197)/1000</f>
        <v>0</v>
      </c>
      <c r="AY197" s="248">
        <v>0</v>
      </c>
      <c r="AZ197" s="248">
        <f>(SUMIFS('CMIP5 OI fields'!$M:$M,'CMIP5 OI fields'!$D:$D,AZ$1,'CMIP5 OI fields'!$A:$A,AZ$2)*$P197)/1000</f>
        <v>508.82941324800004</v>
      </c>
      <c r="BA197" s="248">
        <f>(SUMIFS('CMIP5 OI fields'!$M:$M,'CMIP5 OI fields'!$D:$D,BA$1,'CMIP5 OI fields'!$A:$A,BA$2)*$P197)/1000</f>
        <v>355.18290912000003</v>
      </c>
      <c r="BB197" s="248">
        <f>(SUMIFS('CMIP5 OI fields'!$M:$M,'CMIP5 OI fields'!$D:$D,BB$1,'CMIP5 OI fields'!$A:$A,BB$2)*$P197)/1000</f>
        <v>201.01865471999994</v>
      </c>
      <c r="BC197" s="248">
        <f>(SUMIFS('CMIP5 OI fields'!$M:$M,'CMIP5 OI fields'!$D:$D,BC$1,'CMIP5 OI fields'!$A:$A,BC$2)*$P197)/1000</f>
        <v>20.242759679999999</v>
      </c>
      <c r="BD197" s="248">
        <f>(SUMIFS('CMIP5 OI fields'!$M:$M,'CMIP5 OI fields'!$D:$D,BD$1,'CMIP5 OI fields'!$A:$A,BD$2)*$P197)/1000</f>
        <v>16.56225792</v>
      </c>
      <c r="BE197" s="248">
        <f>(SUMIFS('CMIP5 OI fields'!$M:$M,'CMIP5 OI fields'!$D:$D,BE$1,'CMIP5 OI fields'!$A:$A,BE$2)*$P197)/1000</f>
        <v>1.8402508800000001</v>
      </c>
      <c r="BF197" s="248">
        <f>(SUMIFS('CMIP5 OI fields'!$M:$M,'CMIP5 OI fields'!$D:$D,BF$1,'CMIP5 OI fields'!$A:$A,BF$2)*$P197)/1000</f>
        <v>41.405644799999997</v>
      </c>
      <c r="BG197" s="248">
        <f>(SUMIFS('CMIP5 OI fields'!$M:$M,'CMIP5 OI fields'!$D:$D,BG$1,'CMIP5 OI fields'!$A:$A,BG$2)*$P197)/1000</f>
        <v>32.204390399999994</v>
      </c>
      <c r="BH197" s="248">
        <f>(SUMIFS('CMIP5 OI fields'!$M:$M,'CMIP5 OI fields'!$D:$D,BH$1,'CMIP5 OI fields'!$A:$A,BH$2)*$P197)/1000</f>
        <v>188.62571520000003</v>
      </c>
      <c r="BI197" s="248">
        <f>(SUMIFS('CMIP5 OI fields'!$M:$M,'CMIP5 OI fields'!$D:$D,BI$1,'CMIP5 OI fields'!$A:$A,BI$2)*$Q197)/1000</f>
        <v>0</v>
      </c>
      <c r="BJ197" s="246">
        <f t="shared" si="23"/>
        <v>854.04013689600026</v>
      </c>
      <c r="BK197" s="246">
        <f t="shared" si="23"/>
        <v>425.41679174399997</v>
      </c>
      <c r="BL197" s="246">
        <f t="shared" si="23"/>
        <v>437.82709247999998</v>
      </c>
      <c r="BM197" s="246">
        <f t="shared" si="25"/>
        <v>1279.4569286400001</v>
      </c>
      <c r="BN197" s="246">
        <f t="shared" si="26"/>
        <v>1717.28402112</v>
      </c>
    </row>
    <row r="198" spans="1:66">
      <c r="A198" s="244" t="str">
        <f>'Experiment list - Runs'!A197</f>
        <v>LT</v>
      </c>
      <c r="B198" s="244" t="str">
        <f>'Experiment list - Runs'!B197</f>
        <v>core</v>
      </c>
      <c r="C198" s="244" t="str">
        <f>'Experiment list - Runs'!C197</f>
        <v>5.2-E</v>
      </c>
      <c r="D198" s="244">
        <f>'Experiment list - Runs'!D197</f>
        <v>5</v>
      </c>
      <c r="E198" s="245" t="str">
        <f>'Experiment list - Runs'!E197</f>
        <v>Add'l historical (1850-2005, emissions)</v>
      </c>
      <c r="F198" s="245" t="str">
        <f>'Experiment list - Runs'!F197</f>
        <v>esm-historical</v>
      </c>
      <c r="G198" s="244" t="str">
        <f>'Experiment list - Runs'!H197</f>
        <v>CCWG/Meehl</v>
      </c>
      <c r="H198" s="244" t="str">
        <f>'Experiment list - Runs'!I197</f>
        <v>1x1CN</v>
      </c>
      <c r="I198" s="244" t="str">
        <f>'Experiment list - Runs'!J197</f>
        <v>NCAR</v>
      </c>
      <c r="J198" s="244">
        <f>'Experiment list - Runs'!K197</f>
        <v>1850</v>
      </c>
      <c r="K198" s="244">
        <f>'Experiment list - Runs'!L197</f>
        <v>2005</v>
      </c>
      <c r="L198" s="244" t="str">
        <f>'Experiment list - Runs'!M197</f>
        <v>1</v>
      </c>
      <c r="M198" s="244">
        <f>'Experiment list - Runs'!N197</f>
        <v>1</v>
      </c>
      <c r="N198" s="246">
        <f>'Experiment list - Runs'!O197</f>
        <v>156</v>
      </c>
      <c r="O198" s="247">
        <f>'Experiment list - Runs'!P197</f>
        <v>196</v>
      </c>
      <c r="P198" s="248">
        <f t="shared" si="27"/>
        <v>156</v>
      </c>
      <c r="Q198" s="248">
        <v>0</v>
      </c>
      <c r="R198" s="248">
        <f t="shared" si="24"/>
        <v>156</v>
      </c>
      <c r="S198" s="248">
        <v>6</v>
      </c>
      <c r="T198" s="248">
        <f t="shared" si="28"/>
        <v>156</v>
      </c>
      <c r="U198" s="248">
        <v>0</v>
      </c>
      <c r="V198" s="248">
        <v>0</v>
      </c>
      <c r="W198" s="248">
        <v>0</v>
      </c>
      <c r="X198" s="248">
        <v>0</v>
      </c>
      <c r="Y198" s="248">
        <v>0</v>
      </c>
      <c r="Z198" s="248">
        <v>0</v>
      </c>
      <c r="AA198" s="248">
        <v>0</v>
      </c>
      <c r="AB198" s="248">
        <v>0</v>
      </c>
      <c r="AC198" s="248">
        <v>0</v>
      </c>
      <c r="AD198" s="248">
        <v>0</v>
      </c>
      <c r="AE198" s="248">
        <f>(SUMIFS('CMIP5 AL fields'!$O:$O,'CMIP5 AL fields'!$D:$D,AE$1,'CMIP5 AL fields'!$A:$A,AE$2)*$P198)/1000</f>
        <v>155.27117548800027</v>
      </c>
      <c r="AF198" s="248">
        <f>(SUMIFS('CMIP5 AL fields'!$O:$O,'CMIP5 AL fields'!$D:$D,AF$1,'CMIP5 AL fields'!$A:$A,AF$2)*$P198)/1000</f>
        <v>0.41405644800000002</v>
      </c>
      <c r="AG198" s="248">
        <f>(SUMIFS('CMIP5 AL fields'!$O:$O,'CMIP5 AL fields'!$D:$D,AG$1,'CMIP5 AL fields'!$A:$A,AG$2)*$P198)/1000</f>
        <v>14.07791923199999</v>
      </c>
      <c r="AH198" s="248">
        <f>(SUMIFS('CMIP5 AL fields'!$O:$O,'CMIP5 AL fields'!$D:$D,AH$1,'CMIP5 AL fields'!$A:$A,AH$2)*$P198)/1000</f>
        <v>10.351411199999996</v>
      </c>
      <c r="AI198" s="248">
        <f>(SUMIFS('CMIP5 AL fields'!$O:$O,'CMIP5 AL fields'!$D:$D,AI$1,'CMIP5 AL fields'!$A:$A,AI$2)*$P198)/1000</f>
        <v>4.1405644800000001</v>
      </c>
      <c r="AJ198" s="248">
        <f>(SUMIFS('CMIP5 AL fields'!$O:$O,'CMIP5 AL fields'!$D:$D,AJ$1,'CMIP5 AL fields'!$A:$A,AJ$2)*$P198)/1000</f>
        <v>1.6562257920000001</v>
      </c>
      <c r="AK198" s="248">
        <f>(SUMIFS('CMIP5 AL fields'!$O:$O,'CMIP5 AL fields'!$D:$D,AK$1,'CMIP5 AL fields'!$A:$A,AK$2)*$P198)/1000</f>
        <v>2.898395136</v>
      </c>
      <c r="AL198" s="248">
        <f>(SUMIFS('CMIP5 AL fields'!$O:$O,'CMIP5 AL fields'!$D:$D,AL$1,'CMIP5 AL fields'!$A:$A,AL$2)*$P198)/1000</f>
        <v>0</v>
      </c>
      <c r="AM198" s="248">
        <f>(SUMIFS('CMIP5 AL fields'!$O:$O,'CMIP5 AL fields'!$D:$D,AM$1,'CMIP5 AL fields'!$A:$A,AM$2)*$P198)/1000</f>
        <v>0</v>
      </c>
      <c r="AN198" s="248">
        <f>((SUMIFS('CMIP5 AL fields'!$O:$O,'CMIP5 AL fields'!$D:$D,AN$1&amp;"2d",'CMIP5 AL fields'!$A:$A,AN$2)*$R198)/1000)+((SUMIFS('CMIP5 AL fields'!$O:$O,'CMIP5 AL fields'!$D:$D,AN$1&amp;"3d",'CMIP5 AL fields'!$A:$A,AN$2)*$S198)/1000)</f>
        <v>21.913141247999988</v>
      </c>
      <c r="AO198" s="248">
        <f>((SUMIFS('CMIP5 AL fields'!$N:$N,'CMIP5 AL fields'!$D:$D,AO$1&amp;"2d",'CMIP5 AL fields'!$A:$A,AO$2)*$R198)/1000)+((SUMIFS('CMIP5 AL fields'!$N:$N,'CMIP5 AL fields'!$D:$D,AO$1&amp;"3d",'CMIP5 AL fields'!$A:$A,AO$2)*$S198)/1000)</f>
        <v>9.0455408639999995</v>
      </c>
      <c r="AP198" s="248">
        <f>((SUMIFS('CMIP5 AL fields'!$N:$N,'CMIP5 AL fields'!$D:$D,AP$1&amp;"2d",'CMIP5 AL fields'!$A:$A,AP$2)*$R198)/1000)+((SUMIFS('CMIP5 AL fields'!$N:$N,'CMIP5 AL fields'!$D:$D,AP$1&amp;"3d",'CMIP5 AL fields'!$A:$A,AP$2)*$S198)/1000)</f>
        <v>43.444076543999984</v>
      </c>
      <c r="AQ198" s="248">
        <f>((SUMIFS('CMIP5 AL fields'!$O:$O,'CMIP5 AL fields'!$D:$D,AQ$1&amp;"_ALLt",'CMIP5 AL fields'!$A:$A,AQ$2)*$T198)/1000)+((SUMIFS('CMIP5 AL fields'!$O:$O,'CMIP5 AL fields'!$D:$D,AQ$1&amp;"_subt",'CMIP5 AL fields'!$A:$A,AQ$2)*$U198)/1000)</f>
        <v>88.159518720000008</v>
      </c>
      <c r="AR198" s="248">
        <f>((SUMIFS('CMIP5 AL fields'!$O:$O,'CMIP5 AL fields'!$D:$D,AR$1&amp;"2d",'CMIP5 AL fields'!$A:$A,AR$2)*$AA198)/1000)+((SUMIFS('CMIP5 AL fields'!$O:$O,'CMIP5 AL fields'!$D:$D,AR$1&amp;"3d",'CMIP5 AL fields'!$A:$A,AR$2)*$AB198)/1000)</f>
        <v>0</v>
      </c>
      <c r="AS198" s="248">
        <f>(SUMIFS('CMIP5 AL fields'!$O:$O,'CMIP5 AL fields'!$D:$D,AS$1,'CMIP5 AL fields'!$A:$A,AS$2)*$V198)/1000</f>
        <v>0</v>
      </c>
      <c r="AT198" s="248">
        <f>(SUMIFS('CMIP5 AL fields'!$O:$O,'CMIP5 AL fields'!$D:$D,AT$1,'CMIP5 AL fields'!$A:$A,AT$2)*$W198)/1000</f>
        <v>0</v>
      </c>
      <c r="AU198" s="248">
        <f>(SUMIFS('CMIP5 AL fields'!$O:$O,'CMIP5 AL fields'!$D:$D,AU$1,'CMIP5 AL fields'!$A:$A,AU$2)*$X198)/1000</f>
        <v>0</v>
      </c>
      <c r="AV198" s="248">
        <f>(SUMIFS('CMIP5 AL fields'!$O:$O,'CMIP5 AL fields'!$D:$D,AV$1,'CMIP5 AL fields'!$A:$A,AV$2)*AC198)/1000</f>
        <v>0</v>
      </c>
      <c r="AW198" s="248">
        <f>(SUMIFS('CMIP5 AL fields'!$O:$O,'CMIP5 AL fields'!$D:$D,AW$1,'CMIP5 AL fields'!$A:$A,AW$2)*AD198)/1000</f>
        <v>0</v>
      </c>
      <c r="AX198" s="248">
        <f>(SUMIFS('CMIP5 AL fields'!$O:$O,'CMIP5 AL fields'!$D:$D,AX$1,'CMIP5 AL fields'!$A:$A,AX$2)*AD198)/1000</f>
        <v>0</v>
      </c>
      <c r="AY198" s="248">
        <v>0</v>
      </c>
      <c r="AZ198" s="248">
        <f>(SUMIFS('CMIP5 OI fields'!$M:$M,'CMIP5 OI fields'!$D:$D,AZ$1,'CMIP5 OI fields'!$A:$A,AZ$2)*$P198)/1000</f>
        <v>508.82941324800004</v>
      </c>
      <c r="BA198" s="248">
        <f>(SUMIFS('CMIP5 OI fields'!$M:$M,'CMIP5 OI fields'!$D:$D,BA$1,'CMIP5 OI fields'!$A:$A,BA$2)*$P198)/1000</f>
        <v>355.18290912000003</v>
      </c>
      <c r="BB198" s="248">
        <f>(SUMIFS('CMIP5 OI fields'!$M:$M,'CMIP5 OI fields'!$D:$D,BB$1,'CMIP5 OI fields'!$A:$A,BB$2)*$P198)/1000</f>
        <v>201.01865471999994</v>
      </c>
      <c r="BC198" s="248">
        <f>(SUMIFS('CMIP5 OI fields'!$M:$M,'CMIP5 OI fields'!$D:$D,BC$1,'CMIP5 OI fields'!$A:$A,BC$2)*$P198)/1000</f>
        <v>20.242759679999999</v>
      </c>
      <c r="BD198" s="248">
        <f>(SUMIFS('CMIP5 OI fields'!$M:$M,'CMIP5 OI fields'!$D:$D,BD$1,'CMIP5 OI fields'!$A:$A,BD$2)*$P198)/1000</f>
        <v>16.56225792</v>
      </c>
      <c r="BE198" s="248">
        <f>(SUMIFS('CMIP5 OI fields'!$M:$M,'CMIP5 OI fields'!$D:$D,BE$1,'CMIP5 OI fields'!$A:$A,BE$2)*$P198)/1000</f>
        <v>1.8402508800000001</v>
      </c>
      <c r="BF198" s="248">
        <f>(SUMIFS('CMIP5 OI fields'!$M:$M,'CMIP5 OI fields'!$D:$D,BF$1,'CMIP5 OI fields'!$A:$A,BF$2)*$P198)/1000</f>
        <v>41.405644799999997</v>
      </c>
      <c r="BG198" s="248">
        <f>(SUMIFS('CMIP5 OI fields'!$M:$M,'CMIP5 OI fields'!$D:$D,BG$1,'CMIP5 OI fields'!$A:$A,BG$2)*$P198)/1000</f>
        <v>32.204390399999994</v>
      </c>
      <c r="BH198" s="248">
        <f>(SUMIFS('CMIP5 OI fields'!$M:$M,'CMIP5 OI fields'!$D:$D,BH$1,'CMIP5 OI fields'!$A:$A,BH$2)*$P198)/1000</f>
        <v>188.62571520000003</v>
      </c>
      <c r="BI198" s="248">
        <f>(SUMIFS('CMIP5 OI fields'!$M:$M,'CMIP5 OI fields'!$D:$D,BI$1,'CMIP5 OI fields'!$A:$A,BI$2)*$Q198)/1000</f>
        <v>0</v>
      </c>
      <c r="BJ198" s="246">
        <f t="shared" si="23"/>
        <v>854.04013689600026</v>
      </c>
      <c r="BK198" s="246">
        <f t="shared" si="23"/>
        <v>425.41679174399997</v>
      </c>
      <c r="BL198" s="246">
        <f t="shared" si="23"/>
        <v>437.82709247999998</v>
      </c>
      <c r="BM198" s="246">
        <f t="shared" si="25"/>
        <v>1279.4569286400001</v>
      </c>
      <c r="BN198" s="246">
        <f t="shared" si="26"/>
        <v>1717.28402112</v>
      </c>
    </row>
    <row r="199" spans="1:66">
      <c r="A199" s="244" t="str">
        <f>'Experiment list - Runs'!A198</f>
        <v>LT</v>
      </c>
      <c r="B199" s="244" t="str">
        <f>'Experiment list - Runs'!B198</f>
        <v>core</v>
      </c>
      <c r="C199" s="244" t="str">
        <f>'Experiment list - Runs'!C198</f>
        <v>5.2-E</v>
      </c>
      <c r="D199" s="244">
        <f>'Experiment list - Runs'!D198</f>
        <v>6</v>
      </c>
      <c r="E199" s="245" t="str">
        <f>'Experiment list - Runs'!E198</f>
        <v>Add'l historical (1850-2005, emissions)</v>
      </c>
      <c r="F199" s="245" t="str">
        <f>'Experiment list - Runs'!F198</f>
        <v>esm-historical</v>
      </c>
      <c r="G199" s="244" t="str">
        <f>'Experiment list - Runs'!H198</f>
        <v>CCWG/Meehl</v>
      </c>
      <c r="H199" s="244" t="str">
        <f>'Experiment list - Runs'!I198</f>
        <v>1x1CN</v>
      </c>
      <c r="I199" s="244" t="str">
        <f>'Experiment list - Runs'!J198</f>
        <v>NCAR</v>
      </c>
      <c r="J199" s="244">
        <f>'Experiment list - Runs'!K198</f>
        <v>1850</v>
      </c>
      <c r="K199" s="244">
        <f>'Experiment list - Runs'!L198</f>
        <v>2005</v>
      </c>
      <c r="L199" s="244" t="str">
        <f>'Experiment list - Runs'!M198</f>
        <v>1</v>
      </c>
      <c r="M199" s="244">
        <f>'Experiment list - Runs'!N198</f>
        <v>1</v>
      </c>
      <c r="N199" s="246">
        <f>'Experiment list - Runs'!O198</f>
        <v>156</v>
      </c>
      <c r="O199" s="247">
        <f>'Experiment list - Runs'!P198</f>
        <v>197</v>
      </c>
      <c r="P199" s="248">
        <f t="shared" si="27"/>
        <v>156</v>
      </c>
      <c r="Q199" s="248">
        <v>0</v>
      </c>
      <c r="R199" s="248">
        <f t="shared" si="24"/>
        <v>156</v>
      </c>
      <c r="S199" s="248">
        <v>6</v>
      </c>
      <c r="T199" s="248">
        <f t="shared" si="28"/>
        <v>156</v>
      </c>
      <c r="U199" s="248">
        <v>0</v>
      </c>
      <c r="V199" s="248">
        <v>0</v>
      </c>
      <c r="W199" s="248">
        <v>0</v>
      </c>
      <c r="X199" s="248">
        <v>0</v>
      </c>
      <c r="Y199" s="248">
        <v>0</v>
      </c>
      <c r="Z199" s="248">
        <v>0</v>
      </c>
      <c r="AA199" s="248">
        <v>0</v>
      </c>
      <c r="AB199" s="248">
        <v>0</v>
      </c>
      <c r="AC199" s="248">
        <v>0</v>
      </c>
      <c r="AD199" s="248">
        <v>0</v>
      </c>
      <c r="AE199" s="248">
        <f>(SUMIFS('CMIP5 AL fields'!$O:$O,'CMIP5 AL fields'!$D:$D,AE$1,'CMIP5 AL fields'!$A:$A,AE$2)*$P199)/1000</f>
        <v>155.27117548800027</v>
      </c>
      <c r="AF199" s="248">
        <f>(SUMIFS('CMIP5 AL fields'!$O:$O,'CMIP5 AL fields'!$D:$D,AF$1,'CMIP5 AL fields'!$A:$A,AF$2)*$P199)/1000</f>
        <v>0.41405644800000002</v>
      </c>
      <c r="AG199" s="248">
        <f>(SUMIFS('CMIP5 AL fields'!$O:$O,'CMIP5 AL fields'!$D:$D,AG$1,'CMIP5 AL fields'!$A:$A,AG$2)*$P199)/1000</f>
        <v>14.07791923199999</v>
      </c>
      <c r="AH199" s="248">
        <f>(SUMIFS('CMIP5 AL fields'!$O:$O,'CMIP5 AL fields'!$D:$D,AH$1,'CMIP5 AL fields'!$A:$A,AH$2)*$P199)/1000</f>
        <v>10.351411199999996</v>
      </c>
      <c r="AI199" s="248">
        <f>(SUMIFS('CMIP5 AL fields'!$O:$O,'CMIP5 AL fields'!$D:$D,AI$1,'CMIP5 AL fields'!$A:$A,AI$2)*$P199)/1000</f>
        <v>4.1405644800000001</v>
      </c>
      <c r="AJ199" s="248">
        <f>(SUMIFS('CMIP5 AL fields'!$O:$O,'CMIP5 AL fields'!$D:$D,AJ$1,'CMIP5 AL fields'!$A:$A,AJ$2)*$P199)/1000</f>
        <v>1.6562257920000001</v>
      </c>
      <c r="AK199" s="248">
        <f>(SUMIFS('CMIP5 AL fields'!$O:$O,'CMIP5 AL fields'!$D:$D,AK$1,'CMIP5 AL fields'!$A:$A,AK$2)*$P199)/1000</f>
        <v>2.898395136</v>
      </c>
      <c r="AL199" s="248">
        <f>(SUMIFS('CMIP5 AL fields'!$O:$O,'CMIP5 AL fields'!$D:$D,AL$1,'CMIP5 AL fields'!$A:$A,AL$2)*$P199)/1000</f>
        <v>0</v>
      </c>
      <c r="AM199" s="248">
        <f>(SUMIFS('CMIP5 AL fields'!$O:$O,'CMIP5 AL fields'!$D:$D,AM$1,'CMIP5 AL fields'!$A:$A,AM$2)*$P199)/1000</f>
        <v>0</v>
      </c>
      <c r="AN199" s="248">
        <f>((SUMIFS('CMIP5 AL fields'!$O:$O,'CMIP5 AL fields'!$D:$D,AN$1&amp;"2d",'CMIP5 AL fields'!$A:$A,AN$2)*$R199)/1000)+((SUMIFS('CMIP5 AL fields'!$O:$O,'CMIP5 AL fields'!$D:$D,AN$1&amp;"3d",'CMIP5 AL fields'!$A:$A,AN$2)*$S199)/1000)</f>
        <v>21.913141247999988</v>
      </c>
      <c r="AO199" s="248">
        <f>((SUMIFS('CMIP5 AL fields'!$N:$N,'CMIP5 AL fields'!$D:$D,AO$1&amp;"2d",'CMIP5 AL fields'!$A:$A,AO$2)*$R199)/1000)+((SUMIFS('CMIP5 AL fields'!$N:$N,'CMIP5 AL fields'!$D:$D,AO$1&amp;"3d",'CMIP5 AL fields'!$A:$A,AO$2)*$S199)/1000)</f>
        <v>9.0455408639999995</v>
      </c>
      <c r="AP199" s="248">
        <f>((SUMIFS('CMIP5 AL fields'!$N:$N,'CMIP5 AL fields'!$D:$D,AP$1&amp;"2d",'CMIP5 AL fields'!$A:$A,AP$2)*$R199)/1000)+((SUMIFS('CMIP5 AL fields'!$N:$N,'CMIP5 AL fields'!$D:$D,AP$1&amp;"3d",'CMIP5 AL fields'!$A:$A,AP$2)*$S199)/1000)</f>
        <v>43.444076543999984</v>
      </c>
      <c r="AQ199" s="248">
        <f>((SUMIFS('CMIP5 AL fields'!$O:$O,'CMIP5 AL fields'!$D:$D,AQ$1&amp;"_ALLt",'CMIP5 AL fields'!$A:$A,AQ$2)*$T199)/1000)+((SUMIFS('CMIP5 AL fields'!$O:$O,'CMIP5 AL fields'!$D:$D,AQ$1&amp;"_subt",'CMIP5 AL fields'!$A:$A,AQ$2)*$U199)/1000)</f>
        <v>88.159518720000008</v>
      </c>
      <c r="AR199" s="248">
        <f>((SUMIFS('CMIP5 AL fields'!$O:$O,'CMIP5 AL fields'!$D:$D,AR$1&amp;"2d",'CMIP5 AL fields'!$A:$A,AR$2)*$AA199)/1000)+((SUMIFS('CMIP5 AL fields'!$O:$O,'CMIP5 AL fields'!$D:$D,AR$1&amp;"3d",'CMIP5 AL fields'!$A:$A,AR$2)*$AB199)/1000)</f>
        <v>0</v>
      </c>
      <c r="AS199" s="248">
        <f>(SUMIFS('CMIP5 AL fields'!$O:$O,'CMIP5 AL fields'!$D:$D,AS$1,'CMIP5 AL fields'!$A:$A,AS$2)*$V199)/1000</f>
        <v>0</v>
      </c>
      <c r="AT199" s="248">
        <f>(SUMIFS('CMIP5 AL fields'!$O:$O,'CMIP5 AL fields'!$D:$D,AT$1,'CMIP5 AL fields'!$A:$A,AT$2)*$W199)/1000</f>
        <v>0</v>
      </c>
      <c r="AU199" s="248">
        <f>(SUMIFS('CMIP5 AL fields'!$O:$O,'CMIP5 AL fields'!$D:$D,AU$1,'CMIP5 AL fields'!$A:$A,AU$2)*$X199)/1000</f>
        <v>0</v>
      </c>
      <c r="AV199" s="248">
        <f>(SUMIFS('CMIP5 AL fields'!$O:$O,'CMIP5 AL fields'!$D:$D,AV$1,'CMIP5 AL fields'!$A:$A,AV$2)*AC199)/1000</f>
        <v>0</v>
      </c>
      <c r="AW199" s="248">
        <f>(SUMIFS('CMIP5 AL fields'!$O:$O,'CMIP5 AL fields'!$D:$D,AW$1,'CMIP5 AL fields'!$A:$A,AW$2)*AD199)/1000</f>
        <v>0</v>
      </c>
      <c r="AX199" s="248">
        <f>(SUMIFS('CMIP5 AL fields'!$O:$O,'CMIP5 AL fields'!$D:$D,AX$1,'CMIP5 AL fields'!$A:$A,AX$2)*AD199)/1000</f>
        <v>0</v>
      </c>
      <c r="AY199" s="248">
        <v>0</v>
      </c>
      <c r="AZ199" s="248">
        <f>(SUMIFS('CMIP5 OI fields'!$M:$M,'CMIP5 OI fields'!$D:$D,AZ$1,'CMIP5 OI fields'!$A:$A,AZ$2)*$P199)/1000</f>
        <v>508.82941324800004</v>
      </c>
      <c r="BA199" s="248">
        <f>(SUMIFS('CMIP5 OI fields'!$M:$M,'CMIP5 OI fields'!$D:$D,BA$1,'CMIP5 OI fields'!$A:$A,BA$2)*$P199)/1000</f>
        <v>355.18290912000003</v>
      </c>
      <c r="BB199" s="248">
        <f>(SUMIFS('CMIP5 OI fields'!$M:$M,'CMIP5 OI fields'!$D:$D,BB$1,'CMIP5 OI fields'!$A:$A,BB$2)*$P199)/1000</f>
        <v>201.01865471999994</v>
      </c>
      <c r="BC199" s="248">
        <f>(SUMIFS('CMIP5 OI fields'!$M:$M,'CMIP5 OI fields'!$D:$D,BC$1,'CMIP5 OI fields'!$A:$A,BC$2)*$P199)/1000</f>
        <v>20.242759679999999</v>
      </c>
      <c r="BD199" s="248">
        <f>(SUMIFS('CMIP5 OI fields'!$M:$M,'CMIP5 OI fields'!$D:$D,BD$1,'CMIP5 OI fields'!$A:$A,BD$2)*$P199)/1000</f>
        <v>16.56225792</v>
      </c>
      <c r="BE199" s="248">
        <f>(SUMIFS('CMIP5 OI fields'!$M:$M,'CMIP5 OI fields'!$D:$D,BE$1,'CMIP5 OI fields'!$A:$A,BE$2)*$P199)/1000</f>
        <v>1.8402508800000001</v>
      </c>
      <c r="BF199" s="248">
        <f>(SUMIFS('CMIP5 OI fields'!$M:$M,'CMIP5 OI fields'!$D:$D,BF$1,'CMIP5 OI fields'!$A:$A,BF$2)*$P199)/1000</f>
        <v>41.405644799999997</v>
      </c>
      <c r="BG199" s="248">
        <f>(SUMIFS('CMIP5 OI fields'!$M:$M,'CMIP5 OI fields'!$D:$D,BG$1,'CMIP5 OI fields'!$A:$A,BG$2)*$P199)/1000</f>
        <v>32.204390399999994</v>
      </c>
      <c r="BH199" s="248">
        <f>(SUMIFS('CMIP5 OI fields'!$M:$M,'CMIP5 OI fields'!$D:$D,BH$1,'CMIP5 OI fields'!$A:$A,BH$2)*$P199)/1000</f>
        <v>188.62571520000003</v>
      </c>
      <c r="BI199" s="248">
        <f>(SUMIFS('CMIP5 OI fields'!$M:$M,'CMIP5 OI fields'!$D:$D,BI$1,'CMIP5 OI fields'!$A:$A,BI$2)*$Q199)/1000</f>
        <v>0</v>
      </c>
      <c r="BJ199" s="246">
        <f t="shared" si="23"/>
        <v>854.04013689600026</v>
      </c>
      <c r="BK199" s="246">
        <f t="shared" si="23"/>
        <v>425.41679174399997</v>
      </c>
      <c r="BL199" s="246">
        <f t="shared" si="23"/>
        <v>437.82709247999998</v>
      </c>
      <c r="BM199" s="246">
        <f t="shared" si="25"/>
        <v>1279.4569286400001</v>
      </c>
      <c r="BN199" s="246">
        <f t="shared" si="26"/>
        <v>1717.28402112</v>
      </c>
    </row>
    <row r="200" spans="1:66">
      <c r="A200" s="244" t="str">
        <f>'Experiment list - Runs'!A199</f>
        <v>LT</v>
      </c>
      <c r="B200" s="244" t="str">
        <f>'Experiment list - Runs'!B199</f>
        <v>core</v>
      </c>
      <c r="C200" s="244" t="str">
        <f>'Experiment list - Runs'!C199</f>
        <v>5.3</v>
      </c>
      <c r="D200" s="244">
        <f>'Experiment list - Runs'!D199</f>
        <v>1</v>
      </c>
      <c r="E200" s="245" t="str">
        <f>'Experiment list - Runs'!E199</f>
        <v>RCP 8.5 (emissions)</v>
      </c>
      <c r="F200" s="245" t="str">
        <f>'Experiment list - Runs'!F199</f>
        <v>esm-rcp8.5</v>
      </c>
      <c r="G200" s="244" t="str">
        <f>'Experiment list - Runs'!H199</f>
        <v>CCWG/Meehl</v>
      </c>
      <c r="H200" s="244" t="str">
        <f>'Experiment list - Runs'!I199</f>
        <v>1x1CN</v>
      </c>
      <c r="I200" s="244" t="str">
        <f>'Experiment list - Runs'!J199</f>
        <v>NCAR</v>
      </c>
      <c r="J200" s="244">
        <f>'Experiment list - Runs'!K199</f>
        <v>2005</v>
      </c>
      <c r="K200" s="244">
        <f>'Experiment list - Runs'!L199</f>
        <v>2100</v>
      </c>
      <c r="L200" s="244" t="str">
        <f>'Experiment list - Runs'!M199</f>
        <v>1</v>
      </c>
      <c r="M200" s="244">
        <f>'Experiment list - Runs'!N199</f>
        <v>1</v>
      </c>
      <c r="N200" s="246">
        <f>'Experiment list - Runs'!O199</f>
        <v>96</v>
      </c>
      <c r="O200" s="247">
        <f>'Experiment list - Runs'!P199</f>
        <v>198</v>
      </c>
      <c r="P200" s="248">
        <f t="shared" si="27"/>
        <v>96</v>
      </c>
      <c r="Q200" s="248">
        <v>0</v>
      </c>
      <c r="R200" s="248">
        <f t="shared" si="24"/>
        <v>96</v>
      </c>
      <c r="S200" s="248">
        <v>6</v>
      </c>
      <c r="T200" s="248">
        <f t="shared" si="28"/>
        <v>96</v>
      </c>
      <c r="U200" s="248">
        <f>$N200</f>
        <v>96</v>
      </c>
      <c r="V200" s="248">
        <v>96</v>
      </c>
      <c r="W200" s="248">
        <v>96</v>
      </c>
      <c r="X200" s="248">
        <v>40</v>
      </c>
      <c r="Y200" s="248">
        <v>0</v>
      </c>
      <c r="Z200" s="248">
        <v>0</v>
      </c>
      <c r="AA200" s="248">
        <v>0</v>
      </c>
      <c r="AB200" s="248">
        <v>0</v>
      </c>
      <c r="AC200" s="248">
        <v>0</v>
      </c>
      <c r="AD200" s="248">
        <v>0</v>
      </c>
      <c r="AE200" s="248">
        <f>(SUMIFS('CMIP5 AL fields'!$O:$O,'CMIP5 AL fields'!$D:$D,AE$1,'CMIP5 AL fields'!$A:$A,AE$2)*$P200)/1000</f>
        <v>95.55149260800016</v>
      </c>
      <c r="AF200" s="248">
        <f>(SUMIFS('CMIP5 AL fields'!$O:$O,'CMIP5 AL fields'!$D:$D,AF$1,'CMIP5 AL fields'!$A:$A,AF$2)*$P200)/1000</f>
        <v>0.25480396799999999</v>
      </c>
      <c r="AG200" s="248">
        <f>(SUMIFS('CMIP5 AL fields'!$O:$O,'CMIP5 AL fields'!$D:$D,AG$1,'CMIP5 AL fields'!$A:$A,AG$2)*$P200)/1000</f>
        <v>8.6633349119999945</v>
      </c>
      <c r="AH200" s="248">
        <f>(SUMIFS('CMIP5 AL fields'!$O:$O,'CMIP5 AL fields'!$D:$D,AH$1,'CMIP5 AL fields'!$A:$A,AH$2)*$P200)/1000</f>
        <v>6.3700991999999967</v>
      </c>
      <c r="AI200" s="248">
        <f>(SUMIFS('CMIP5 AL fields'!$O:$O,'CMIP5 AL fields'!$D:$D,AI$1,'CMIP5 AL fields'!$A:$A,AI$2)*$P200)/1000</f>
        <v>2.5480396800000005</v>
      </c>
      <c r="AJ200" s="248">
        <f>(SUMIFS('CMIP5 AL fields'!$O:$O,'CMIP5 AL fields'!$D:$D,AJ$1,'CMIP5 AL fields'!$A:$A,AJ$2)*$P200)/1000</f>
        <v>1.019215872</v>
      </c>
      <c r="AK200" s="248">
        <f>(SUMIFS('CMIP5 AL fields'!$O:$O,'CMIP5 AL fields'!$D:$D,AK$1,'CMIP5 AL fields'!$A:$A,AK$2)*$P200)/1000</f>
        <v>1.7836277760000001</v>
      </c>
      <c r="AL200" s="248">
        <f>(SUMIFS('CMIP5 AL fields'!$O:$O,'CMIP5 AL fields'!$D:$D,AL$1,'CMIP5 AL fields'!$A:$A,AL$2)*$P200)/1000</f>
        <v>0</v>
      </c>
      <c r="AM200" s="248">
        <f>(SUMIFS('CMIP5 AL fields'!$O:$O,'CMIP5 AL fields'!$D:$D,AM$1,'CMIP5 AL fields'!$A:$A,AM$2)*$P200)/1000</f>
        <v>0</v>
      </c>
      <c r="AN200" s="248">
        <f>((SUMIFS('CMIP5 AL fields'!$O:$O,'CMIP5 AL fields'!$D:$D,AN$1&amp;"2d",'CMIP5 AL fields'!$A:$A,AN$2)*$R200)/1000)+((SUMIFS('CMIP5 AL fields'!$O:$O,'CMIP5 AL fields'!$D:$D,AN$1&amp;"3d",'CMIP5 AL fields'!$A:$A,AN$2)*$S200)/1000)</f>
        <v>16.817061887999991</v>
      </c>
      <c r="AO200" s="248">
        <f>((SUMIFS('CMIP5 AL fields'!$N:$N,'CMIP5 AL fields'!$D:$D,AO$1&amp;"2d",'CMIP5 AL fields'!$A:$A,AO$2)*$R200)/1000)+((SUMIFS('CMIP5 AL fields'!$N:$N,'CMIP5 AL fields'!$D:$D,AO$1&amp;"3d",'CMIP5 AL fields'!$A:$A,AO$2)*$S200)/1000)</f>
        <v>7.1345111039999995</v>
      </c>
      <c r="AP200" s="248">
        <f>((SUMIFS('CMIP5 AL fields'!$N:$N,'CMIP5 AL fields'!$D:$D,AP$1&amp;"2d",'CMIP5 AL fields'!$A:$A,AP$2)*$R200)/1000)+((SUMIFS('CMIP5 AL fields'!$N:$N,'CMIP5 AL fields'!$D:$D,AP$1&amp;"3d",'CMIP5 AL fields'!$A:$A,AP$2)*$S200)/1000)</f>
        <v>27.518828543999987</v>
      </c>
      <c r="AQ200" s="248">
        <f>((SUMIFS('CMIP5 AL fields'!$O:$O,'CMIP5 AL fields'!$D:$D,AQ$1&amp;"_ALLt",'CMIP5 AL fields'!$A:$A,AQ$2)*$T200)/1000)+((SUMIFS('CMIP5 AL fields'!$O:$O,'CMIP5 AL fields'!$D:$D,AQ$1&amp;"_subt",'CMIP5 AL fields'!$A:$A,AQ$2)*$U200)/1000)</f>
        <v>496.01839103999981</v>
      </c>
      <c r="AR200" s="248">
        <f>((SUMIFS('CMIP5 AL fields'!$O:$O,'CMIP5 AL fields'!$D:$D,AR$1&amp;"2d",'CMIP5 AL fields'!$A:$A,AR$2)*$AA200)/1000)+((SUMIFS('CMIP5 AL fields'!$O:$O,'CMIP5 AL fields'!$D:$D,AR$1&amp;"3d",'CMIP5 AL fields'!$A:$A,AR$2)*$AB200)/1000)</f>
        <v>0</v>
      </c>
      <c r="AS200" s="248">
        <f>(SUMIFS('CMIP5 AL fields'!$O:$O,'CMIP5 AL fields'!$D:$D,AS$1,'CMIP5 AL fields'!$A:$A,AS$2)*$V200)/1000</f>
        <v>3999.1482777599995</v>
      </c>
      <c r="AT200" s="248">
        <f>(SUMIFS('CMIP5 AL fields'!$O:$O,'CMIP5 AL fields'!$D:$D,AT$1,'CMIP5 AL fields'!$A:$A,AT$2)*$W200)/1000</f>
        <v>310.01149439999995</v>
      </c>
      <c r="AU200" s="248">
        <f>(SUMIFS('CMIP5 AL fields'!$O:$O,'CMIP5 AL fields'!$D:$D,AU$1,'CMIP5 AL fields'!$A:$A,AU$2)*$X200)/1000</f>
        <v>568.35440640000013</v>
      </c>
      <c r="AV200" s="248">
        <f>(SUMIFS('CMIP5 AL fields'!$O:$O,'CMIP5 AL fields'!$D:$D,AV$1,'CMIP5 AL fields'!$A:$A,AV$2)*AC200)/1000</f>
        <v>0</v>
      </c>
      <c r="AW200" s="248">
        <f>(SUMIFS('CMIP5 AL fields'!$O:$O,'CMIP5 AL fields'!$D:$D,AW$1,'CMIP5 AL fields'!$A:$A,AW$2)*AD200)/1000</f>
        <v>0</v>
      </c>
      <c r="AX200" s="248">
        <f>(SUMIFS('CMIP5 AL fields'!$O:$O,'CMIP5 AL fields'!$D:$D,AX$1,'CMIP5 AL fields'!$A:$A,AX$2)*AD200)/1000</f>
        <v>0</v>
      </c>
      <c r="AY200" s="248">
        <v>0</v>
      </c>
      <c r="AZ200" s="248">
        <f>(SUMIFS('CMIP5 OI fields'!$M:$M,'CMIP5 OI fields'!$D:$D,AZ$1,'CMIP5 OI fields'!$A:$A,AZ$2)*$P200)/1000</f>
        <v>313.12579276800005</v>
      </c>
      <c r="BA200" s="248">
        <f>(SUMIFS('CMIP5 OI fields'!$M:$M,'CMIP5 OI fields'!$D:$D,BA$1,'CMIP5 OI fields'!$A:$A,BA$2)*$P200)/1000</f>
        <v>218.57409792000004</v>
      </c>
      <c r="BB200" s="248">
        <f>(SUMIFS('CMIP5 OI fields'!$M:$M,'CMIP5 OI fields'!$D:$D,BB$1,'CMIP5 OI fields'!$A:$A,BB$2)*$P200)/1000</f>
        <v>123.70378751999995</v>
      </c>
      <c r="BC200" s="248">
        <f>(SUMIFS('CMIP5 OI fields'!$M:$M,'CMIP5 OI fields'!$D:$D,BC$1,'CMIP5 OI fields'!$A:$A,BC$2)*$P200)/1000</f>
        <v>12.45708288</v>
      </c>
      <c r="BD200" s="248">
        <f>(SUMIFS('CMIP5 OI fields'!$M:$M,'CMIP5 OI fields'!$D:$D,BD$1,'CMIP5 OI fields'!$A:$A,BD$2)*$P200)/1000</f>
        <v>10.192158720000002</v>
      </c>
      <c r="BE200" s="248">
        <f>(SUMIFS('CMIP5 OI fields'!$M:$M,'CMIP5 OI fields'!$D:$D,BE$1,'CMIP5 OI fields'!$A:$A,BE$2)*$P200)/1000</f>
        <v>1.13246208</v>
      </c>
      <c r="BF200" s="248">
        <f>(SUMIFS('CMIP5 OI fields'!$M:$M,'CMIP5 OI fields'!$D:$D,BF$1,'CMIP5 OI fields'!$A:$A,BF$2)*$P200)/1000</f>
        <v>25.480396799999998</v>
      </c>
      <c r="BG200" s="248">
        <f>(SUMIFS('CMIP5 OI fields'!$M:$M,'CMIP5 OI fields'!$D:$D,BG$1,'CMIP5 OI fields'!$A:$A,BG$2)*$P200)/1000</f>
        <v>19.818086399999995</v>
      </c>
      <c r="BH200" s="248">
        <f>(SUMIFS('CMIP5 OI fields'!$M:$M,'CMIP5 OI fields'!$D:$D,BH$1,'CMIP5 OI fields'!$A:$A,BH$2)*$P200)/1000</f>
        <v>116.07736320000002</v>
      </c>
      <c r="BI200" s="248">
        <f>(SUMIFS('CMIP5 OI fields'!$M:$M,'CMIP5 OI fields'!$D:$D,BI$1,'CMIP5 OI fields'!$A:$A,BI$2)*$Q200)/1000</f>
        <v>0</v>
      </c>
      <c r="BJ200" s="246">
        <f t="shared" si="23"/>
        <v>5848.1757711359978</v>
      </c>
      <c r="BK200" s="246">
        <f t="shared" si="23"/>
        <v>263.36297318400005</v>
      </c>
      <c r="BL200" s="246">
        <f t="shared" si="23"/>
        <v>270.21606911999999</v>
      </c>
      <c r="BM200" s="246">
        <f t="shared" si="25"/>
        <v>6111.5387443199979</v>
      </c>
      <c r="BN200" s="246">
        <f t="shared" si="26"/>
        <v>6381.7548134399976</v>
      </c>
    </row>
    <row r="201" spans="1:66">
      <c r="A201" s="244" t="str">
        <f>'Experiment list - Runs'!A200</f>
        <v>LT</v>
      </c>
      <c r="B201" s="244" t="str">
        <f>'Experiment list - Runs'!B200</f>
        <v>core</v>
      </c>
      <c r="C201" s="244" t="str">
        <f>'Experiment list - Runs'!C200</f>
        <v>5.3-E</v>
      </c>
      <c r="D201" s="244">
        <f>'Experiment list - Runs'!D200</f>
        <v>1</v>
      </c>
      <c r="E201" s="245" t="str">
        <f>'Experiment list - Runs'!E200</f>
        <v>Add'l RCP 8.5 (emissions)</v>
      </c>
      <c r="F201" s="245" t="str">
        <f>'Experiment list - Runs'!F200</f>
        <v>esm-rcp8.5</v>
      </c>
      <c r="G201" s="244" t="str">
        <f>'Experiment list - Runs'!H200</f>
        <v>CCWG/Meehl</v>
      </c>
      <c r="H201" s="244" t="str">
        <f>'Experiment list - Runs'!I200</f>
        <v>1x1CN</v>
      </c>
      <c r="I201" s="244" t="str">
        <f>'Experiment list - Runs'!J200</f>
        <v>NCAR</v>
      </c>
      <c r="J201" s="244">
        <f>'Experiment list - Runs'!K200</f>
        <v>2005</v>
      </c>
      <c r="K201" s="244">
        <f>'Experiment list - Runs'!L200</f>
        <v>2100</v>
      </c>
      <c r="L201" s="244" t="str">
        <f>'Experiment list - Runs'!M200</f>
        <v>1</v>
      </c>
      <c r="M201" s="244">
        <f>'Experiment list - Runs'!N200</f>
        <v>1</v>
      </c>
      <c r="N201" s="246">
        <f>'Experiment list - Runs'!O200</f>
        <v>96</v>
      </c>
      <c r="O201" s="247">
        <f>'Experiment list - Runs'!P200</f>
        <v>199</v>
      </c>
      <c r="P201" s="248">
        <f t="shared" si="27"/>
        <v>96</v>
      </c>
      <c r="Q201" s="248">
        <v>0</v>
      </c>
      <c r="R201" s="248">
        <f t="shared" si="24"/>
        <v>96</v>
      </c>
      <c r="S201" s="248">
        <v>6</v>
      </c>
      <c r="T201" s="248">
        <f t="shared" si="28"/>
        <v>96</v>
      </c>
      <c r="U201" s="248">
        <v>0</v>
      </c>
      <c r="V201" s="248">
        <v>0</v>
      </c>
      <c r="W201" s="248">
        <v>0</v>
      </c>
      <c r="X201" s="248">
        <v>0</v>
      </c>
      <c r="Y201" s="248">
        <v>0</v>
      </c>
      <c r="Z201" s="248">
        <v>0</v>
      </c>
      <c r="AA201" s="248">
        <v>0</v>
      </c>
      <c r="AB201" s="248">
        <v>0</v>
      </c>
      <c r="AC201" s="248">
        <v>0</v>
      </c>
      <c r="AD201" s="248">
        <v>0</v>
      </c>
      <c r="AE201" s="248">
        <f>(SUMIFS('CMIP5 AL fields'!$O:$O,'CMIP5 AL fields'!$D:$D,AE$1,'CMIP5 AL fields'!$A:$A,AE$2)*$P201)/1000</f>
        <v>95.55149260800016</v>
      </c>
      <c r="AF201" s="248">
        <f>(SUMIFS('CMIP5 AL fields'!$O:$O,'CMIP5 AL fields'!$D:$D,AF$1,'CMIP5 AL fields'!$A:$A,AF$2)*$P201)/1000</f>
        <v>0.25480396799999999</v>
      </c>
      <c r="AG201" s="248">
        <f>(SUMIFS('CMIP5 AL fields'!$O:$O,'CMIP5 AL fields'!$D:$D,AG$1,'CMIP5 AL fields'!$A:$A,AG$2)*$P201)/1000</f>
        <v>8.6633349119999945</v>
      </c>
      <c r="AH201" s="248">
        <f>(SUMIFS('CMIP5 AL fields'!$O:$O,'CMIP5 AL fields'!$D:$D,AH$1,'CMIP5 AL fields'!$A:$A,AH$2)*$P201)/1000</f>
        <v>6.3700991999999967</v>
      </c>
      <c r="AI201" s="248">
        <f>(SUMIFS('CMIP5 AL fields'!$O:$O,'CMIP5 AL fields'!$D:$D,AI$1,'CMIP5 AL fields'!$A:$A,AI$2)*$P201)/1000</f>
        <v>2.5480396800000005</v>
      </c>
      <c r="AJ201" s="248">
        <f>(SUMIFS('CMIP5 AL fields'!$O:$O,'CMIP5 AL fields'!$D:$D,AJ$1,'CMIP5 AL fields'!$A:$A,AJ$2)*$P201)/1000</f>
        <v>1.019215872</v>
      </c>
      <c r="AK201" s="248">
        <f>(SUMIFS('CMIP5 AL fields'!$O:$O,'CMIP5 AL fields'!$D:$D,AK$1,'CMIP5 AL fields'!$A:$A,AK$2)*$P201)/1000</f>
        <v>1.7836277760000001</v>
      </c>
      <c r="AL201" s="248">
        <f>(SUMIFS('CMIP5 AL fields'!$O:$O,'CMIP5 AL fields'!$D:$D,AL$1,'CMIP5 AL fields'!$A:$A,AL$2)*$P201)/1000</f>
        <v>0</v>
      </c>
      <c r="AM201" s="248">
        <f>(SUMIFS('CMIP5 AL fields'!$O:$O,'CMIP5 AL fields'!$D:$D,AM$1,'CMIP5 AL fields'!$A:$A,AM$2)*$P201)/1000</f>
        <v>0</v>
      </c>
      <c r="AN201" s="248">
        <f>((SUMIFS('CMIP5 AL fields'!$O:$O,'CMIP5 AL fields'!$D:$D,AN$1&amp;"2d",'CMIP5 AL fields'!$A:$A,AN$2)*$R201)/1000)+((SUMIFS('CMIP5 AL fields'!$O:$O,'CMIP5 AL fields'!$D:$D,AN$1&amp;"3d",'CMIP5 AL fields'!$A:$A,AN$2)*$S201)/1000)</f>
        <v>16.817061887999991</v>
      </c>
      <c r="AO201" s="248">
        <f>((SUMIFS('CMIP5 AL fields'!$N:$N,'CMIP5 AL fields'!$D:$D,AO$1&amp;"2d",'CMIP5 AL fields'!$A:$A,AO$2)*$R201)/1000)+((SUMIFS('CMIP5 AL fields'!$N:$N,'CMIP5 AL fields'!$D:$D,AO$1&amp;"3d",'CMIP5 AL fields'!$A:$A,AO$2)*$S201)/1000)</f>
        <v>7.1345111039999995</v>
      </c>
      <c r="AP201" s="248">
        <f>((SUMIFS('CMIP5 AL fields'!$N:$N,'CMIP5 AL fields'!$D:$D,AP$1&amp;"2d",'CMIP5 AL fields'!$A:$A,AP$2)*$R201)/1000)+((SUMIFS('CMIP5 AL fields'!$N:$N,'CMIP5 AL fields'!$D:$D,AP$1&amp;"3d",'CMIP5 AL fields'!$A:$A,AP$2)*$S201)/1000)</f>
        <v>27.518828543999987</v>
      </c>
      <c r="AQ201" s="248">
        <f>((SUMIFS('CMIP5 AL fields'!$O:$O,'CMIP5 AL fields'!$D:$D,AQ$1&amp;"_ALLt",'CMIP5 AL fields'!$A:$A,AQ$2)*$T201)/1000)+((SUMIFS('CMIP5 AL fields'!$O:$O,'CMIP5 AL fields'!$D:$D,AQ$1&amp;"_subt",'CMIP5 AL fields'!$A:$A,AQ$2)*$U201)/1000)</f>
        <v>54.252011520000003</v>
      </c>
      <c r="AR201" s="248">
        <f>((SUMIFS('CMIP5 AL fields'!$O:$O,'CMIP5 AL fields'!$D:$D,AR$1&amp;"2d",'CMIP5 AL fields'!$A:$A,AR$2)*$AA201)/1000)+((SUMIFS('CMIP5 AL fields'!$O:$O,'CMIP5 AL fields'!$D:$D,AR$1&amp;"3d",'CMIP5 AL fields'!$A:$A,AR$2)*$AB201)/1000)</f>
        <v>0</v>
      </c>
      <c r="AS201" s="248">
        <f>(SUMIFS('CMIP5 AL fields'!$O:$O,'CMIP5 AL fields'!$D:$D,AS$1,'CMIP5 AL fields'!$A:$A,AS$2)*$V201)/1000</f>
        <v>0</v>
      </c>
      <c r="AT201" s="248">
        <f>(SUMIFS('CMIP5 AL fields'!$O:$O,'CMIP5 AL fields'!$D:$D,AT$1,'CMIP5 AL fields'!$A:$A,AT$2)*$W201)/1000</f>
        <v>0</v>
      </c>
      <c r="AU201" s="248">
        <f>(SUMIFS('CMIP5 AL fields'!$O:$O,'CMIP5 AL fields'!$D:$D,AU$1,'CMIP5 AL fields'!$A:$A,AU$2)*$X201)/1000</f>
        <v>0</v>
      </c>
      <c r="AV201" s="248">
        <f>(SUMIFS('CMIP5 AL fields'!$O:$O,'CMIP5 AL fields'!$D:$D,AV$1,'CMIP5 AL fields'!$A:$A,AV$2)*AC201)/1000</f>
        <v>0</v>
      </c>
      <c r="AW201" s="248">
        <f>(SUMIFS('CMIP5 AL fields'!$O:$O,'CMIP5 AL fields'!$D:$D,AW$1,'CMIP5 AL fields'!$A:$A,AW$2)*AD201)/1000</f>
        <v>0</v>
      </c>
      <c r="AX201" s="248">
        <f>(SUMIFS('CMIP5 AL fields'!$O:$O,'CMIP5 AL fields'!$D:$D,AX$1,'CMIP5 AL fields'!$A:$A,AX$2)*AD201)/1000</f>
        <v>0</v>
      </c>
      <c r="AY201" s="248">
        <v>0</v>
      </c>
      <c r="AZ201" s="248">
        <f>(SUMIFS('CMIP5 OI fields'!$M:$M,'CMIP5 OI fields'!$D:$D,AZ$1,'CMIP5 OI fields'!$A:$A,AZ$2)*$P201)/1000</f>
        <v>313.12579276800005</v>
      </c>
      <c r="BA201" s="248">
        <f>(SUMIFS('CMIP5 OI fields'!$M:$M,'CMIP5 OI fields'!$D:$D,BA$1,'CMIP5 OI fields'!$A:$A,BA$2)*$P201)/1000</f>
        <v>218.57409792000004</v>
      </c>
      <c r="BB201" s="248">
        <f>(SUMIFS('CMIP5 OI fields'!$M:$M,'CMIP5 OI fields'!$D:$D,BB$1,'CMIP5 OI fields'!$A:$A,BB$2)*$P201)/1000</f>
        <v>123.70378751999995</v>
      </c>
      <c r="BC201" s="248">
        <f>(SUMIFS('CMIP5 OI fields'!$M:$M,'CMIP5 OI fields'!$D:$D,BC$1,'CMIP5 OI fields'!$A:$A,BC$2)*$P201)/1000</f>
        <v>12.45708288</v>
      </c>
      <c r="BD201" s="248">
        <f>(SUMIFS('CMIP5 OI fields'!$M:$M,'CMIP5 OI fields'!$D:$D,BD$1,'CMIP5 OI fields'!$A:$A,BD$2)*$P201)/1000</f>
        <v>10.192158720000002</v>
      </c>
      <c r="BE201" s="248">
        <f>(SUMIFS('CMIP5 OI fields'!$M:$M,'CMIP5 OI fields'!$D:$D,BE$1,'CMIP5 OI fields'!$A:$A,BE$2)*$P201)/1000</f>
        <v>1.13246208</v>
      </c>
      <c r="BF201" s="248">
        <f>(SUMIFS('CMIP5 OI fields'!$M:$M,'CMIP5 OI fields'!$D:$D,BF$1,'CMIP5 OI fields'!$A:$A,BF$2)*$P201)/1000</f>
        <v>25.480396799999998</v>
      </c>
      <c r="BG201" s="248">
        <f>(SUMIFS('CMIP5 OI fields'!$M:$M,'CMIP5 OI fields'!$D:$D,BG$1,'CMIP5 OI fields'!$A:$A,BG$2)*$P201)/1000</f>
        <v>19.818086399999995</v>
      </c>
      <c r="BH201" s="248">
        <f>(SUMIFS('CMIP5 OI fields'!$M:$M,'CMIP5 OI fields'!$D:$D,BH$1,'CMIP5 OI fields'!$A:$A,BH$2)*$P201)/1000</f>
        <v>116.07736320000002</v>
      </c>
      <c r="BI201" s="248">
        <f>(SUMIFS('CMIP5 OI fields'!$M:$M,'CMIP5 OI fields'!$D:$D,BI$1,'CMIP5 OI fields'!$A:$A,BI$2)*$Q201)/1000</f>
        <v>0</v>
      </c>
      <c r="BJ201" s="246">
        <f t="shared" si="23"/>
        <v>528.89521305600022</v>
      </c>
      <c r="BK201" s="246">
        <f t="shared" si="23"/>
        <v>263.36297318400005</v>
      </c>
      <c r="BL201" s="246">
        <f t="shared" si="23"/>
        <v>270.21606911999999</v>
      </c>
      <c r="BM201" s="246">
        <f t="shared" si="25"/>
        <v>792.25818624000021</v>
      </c>
      <c r="BN201" s="246">
        <f t="shared" si="26"/>
        <v>1062.4742553600001</v>
      </c>
    </row>
    <row r="202" spans="1:66">
      <c r="A202" s="244" t="str">
        <f>'Experiment list - Runs'!A201</f>
        <v>LT</v>
      </c>
      <c r="B202" s="244" t="str">
        <f>'Experiment list - Runs'!B201</f>
        <v>core</v>
      </c>
      <c r="C202" s="244" t="str">
        <f>'Experiment list - Runs'!C201</f>
        <v>5.3-E</v>
      </c>
      <c r="D202" s="244">
        <f>'Experiment list - Runs'!D201</f>
        <v>2</v>
      </c>
      <c r="E202" s="245" t="str">
        <f>'Experiment list - Runs'!E201</f>
        <v>Add'l RCP 8.5 (emissions)</v>
      </c>
      <c r="F202" s="245" t="str">
        <f>'Experiment list - Runs'!F201</f>
        <v>esm-rcp8.5</v>
      </c>
      <c r="G202" s="244" t="str">
        <f>'Experiment list - Runs'!H201</f>
        <v>CCWG/Meehl</v>
      </c>
      <c r="H202" s="244" t="str">
        <f>'Experiment list - Runs'!I201</f>
        <v>1x1CN</v>
      </c>
      <c r="I202" s="244" t="str">
        <f>'Experiment list - Runs'!J201</f>
        <v>NCAR</v>
      </c>
      <c r="J202" s="244">
        <f>'Experiment list - Runs'!K201</f>
        <v>2005</v>
      </c>
      <c r="K202" s="244">
        <f>'Experiment list - Runs'!L201</f>
        <v>2100</v>
      </c>
      <c r="L202" s="244" t="str">
        <f>'Experiment list - Runs'!M201</f>
        <v>1</v>
      </c>
      <c r="M202" s="244">
        <f>'Experiment list - Runs'!N201</f>
        <v>1</v>
      </c>
      <c r="N202" s="246">
        <f>'Experiment list - Runs'!O201</f>
        <v>96</v>
      </c>
      <c r="O202" s="247">
        <f>'Experiment list - Runs'!P201</f>
        <v>200</v>
      </c>
      <c r="P202" s="248">
        <f t="shared" si="27"/>
        <v>96</v>
      </c>
      <c r="Q202" s="248">
        <v>0</v>
      </c>
      <c r="R202" s="248">
        <v>0</v>
      </c>
      <c r="S202" s="248">
        <v>0</v>
      </c>
      <c r="T202" s="248">
        <f t="shared" si="28"/>
        <v>96</v>
      </c>
      <c r="U202" s="248">
        <v>0</v>
      </c>
      <c r="V202" s="248">
        <v>0</v>
      </c>
      <c r="W202" s="248">
        <v>0</v>
      </c>
      <c r="X202" s="248">
        <v>0</v>
      </c>
      <c r="Y202" s="248">
        <v>0</v>
      </c>
      <c r="Z202" s="248">
        <v>0</v>
      </c>
      <c r="AA202" s="248">
        <v>0</v>
      </c>
      <c r="AB202" s="248">
        <v>0</v>
      </c>
      <c r="AC202" s="248">
        <v>0</v>
      </c>
      <c r="AD202" s="248">
        <v>0</v>
      </c>
      <c r="AE202" s="248">
        <f>(SUMIFS('CMIP5 AL fields'!$O:$O,'CMIP5 AL fields'!$D:$D,AE$1,'CMIP5 AL fields'!$A:$A,AE$2)*$P202)/1000</f>
        <v>95.55149260800016</v>
      </c>
      <c r="AF202" s="248">
        <f>(SUMIFS('CMIP5 AL fields'!$O:$O,'CMIP5 AL fields'!$D:$D,AF$1,'CMIP5 AL fields'!$A:$A,AF$2)*$P202)/1000</f>
        <v>0.25480396799999999</v>
      </c>
      <c r="AG202" s="248">
        <f>(SUMIFS('CMIP5 AL fields'!$O:$O,'CMIP5 AL fields'!$D:$D,AG$1,'CMIP5 AL fields'!$A:$A,AG$2)*$P202)/1000</f>
        <v>8.6633349119999945</v>
      </c>
      <c r="AH202" s="248">
        <f>(SUMIFS('CMIP5 AL fields'!$O:$O,'CMIP5 AL fields'!$D:$D,AH$1,'CMIP5 AL fields'!$A:$A,AH$2)*$P202)/1000</f>
        <v>6.3700991999999967</v>
      </c>
      <c r="AI202" s="248">
        <f>(SUMIFS('CMIP5 AL fields'!$O:$O,'CMIP5 AL fields'!$D:$D,AI$1,'CMIP5 AL fields'!$A:$A,AI$2)*$P202)/1000</f>
        <v>2.5480396800000005</v>
      </c>
      <c r="AJ202" s="248">
        <f>(SUMIFS('CMIP5 AL fields'!$O:$O,'CMIP5 AL fields'!$D:$D,AJ$1,'CMIP5 AL fields'!$A:$A,AJ$2)*$P202)/1000</f>
        <v>1.019215872</v>
      </c>
      <c r="AK202" s="248">
        <f>(SUMIFS('CMIP5 AL fields'!$O:$O,'CMIP5 AL fields'!$D:$D,AK$1,'CMIP5 AL fields'!$A:$A,AK$2)*$P202)/1000</f>
        <v>1.7836277760000001</v>
      </c>
      <c r="AL202" s="248">
        <f>(SUMIFS('CMIP5 AL fields'!$O:$O,'CMIP5 AL fields'!$D:$D,AL$1,'CMIP5 AL fields'!$A:$A,AL$2)*$P202)/1000</f>
        <v>0</v>
      </c>
      <c r="AM202" s="248">
        <f>(SUMIFS('CMIP5 AL fields'!$O:$O,'CMIP5 AL fields'!$D:$D,AM$1,'CMIP5 AL fields'!$A:$A,AM$2)*$P202)/1000</f>
        <v>0</v>
      </c>
      <c r="AN202" s="248">
        <f>((SUMIFS('CMIP5 AL fields'!$O:$O,'CMIP5 AL fields'!$D:$D,AN$1&amp;"2d",'CMIP5 AL fields'!$A:$A,AN$2)*$R202)/1000)+((SUMIFS('CMIP5 AL fields'!$O:$O,'CMIP5 AL fields'!$D:$D,AN$1&amp;"3d",'CMIP5 AL fields'!$A:$A,AN$2)*$S202)/1000)</f>
        <v>0</v>
      </c>
      <c r="AO202" s="248">
        <f>((SUMIFS('CMIP5 AL fields'!$N:$N,'CMIP5 AL fields'!$D:$D,AO$1&amp;"2d",'CMIP5 AL fields'!$A:$A,AO$2)*$R202)/1000)+((SUMIFS('CMIP5 AL fields'!$N:$N,'CMIP5 AL fields'!$D:$D,AO$1&amp;"3d",'CMIP5 AL fields'!$A:$A,AO$2)*$S202)/1000)</f>
        <v>0</v>
      </c>
      <c r="AP202" s="248">
        <f>((SUMIFS('CMIP5 AL fields'!$N:$N,'CMIP5 AL fields'!$D:$D,AP$1&amp;"2d",'CMIP5 AL fields'!$A:$A,AP$2)*$R202)/1000)+((SUMIFS('CMIP5 AL fields'!$N:$N,'CMIP5 AL fields'!$D:$D,AP$1&amp;"3d",'CMIP5 AL fields'!$A:$A,AP$2)*$S202)/1000)</f>
        <v>0</v>
      </c>
      <c r="AQ202" s="248">
        <f>((SUMIFS('CMIP5 AL fields'!$O:$O,'CMIP5 AL fields'!$D:$D,AQ$1&amp;"_ALLt",'CMIP5 AL fields'!$A:$A,AQ$2)*$T202)/1000)+((SUMIFS('CMIP5 AL fields'!$O:$O,'CMIP5 AL fields'!$D:$D,AQ$1&amp;"_subt",'CMIP5 AL fields'!$A:$A,AQ$2)*$U202)/1000)</f>
        <v>54.252011520000003</v>
      </c>
      <c r="AR202" s="248">
        <f>((SUMIFS('CMIP5 AL fields'!$O:$O,'CMIP5 AL fields'!$D:$D,AR$1&amp;"2d",'CMIP5 AL fields'!$A:$A,AR$2)*$AA202)/1000)+((SUMIFS('CMIP5 AL fields'!$O:$O,'CMIP5 AL fields'!$D:$D,AR$1&amp;"3d",'CMIP5 AL fields'!$A:$A,AR$2)*$AB202)/1000)</f>
        <v>0</v>
      </c>
      <c r="AS202" s="248">
        <f>(SUMIFS('CMIP5 AL fields'!$O:$O,'CMIP5 AL fields'!$D:$D,AS$1,'CMIP5 AL fields'!$A:$A,AS$2)*$V202)/1000</f>
        <v>0</v>
      </c>
      <c r="AT202" s="248">
        <f>(SUMIFS('CMIP5 AL fields'!$O:$O,'CMIP5 AL fields'!$D:$D,AT$1,'CMIP5 AL fields'!$A:$A,AT$2)*$W202)/1000</f>
        <v>0</v>
      </c>
      <c r="AU202" s="248">
        <f>(SUMIFS('CMIP5 AL fields'!$O:$O,'CMIP5 AL fields'!$D:$D,AU$1,'CMIP5 AL fields'!$A:$A,AU$2)*$X202)/1000</f>
        <v>0</v>
      </c>
      <c r="AV202" s="248">
        <f>(SUMIFS('CMIP5 AL fields'!$O:$O,'CMIP5 AL fields'!$D:$D,AV$1,'CMIP5 AL fields'!$A:$A,AV$2)*AC202)/1000</f>
        <v>0</v>
      </c>
      <c r="AW202" s="248">
        <f>(SUMIFS('CMIP5 AL fields'!$O:$O,'CMIP5 AL fields'!$D:$D,AW$1,'CMIP5 AL fields'!$A:$A,AW$2)*AD202)/1000</f>
        <v>0</v>
      </c>
      <c r="AX202" s="248">
        <f>(SUMIFS('CMIP5 AL fields'!$O:$O,'CMIP5 AL fields'!$D:$D,AX$1,'CMIP5 AL fields'!$A:$A,AX$2)*AD202)/1000</f>
        <v>0</v>
      </c>
      <c r="AY202" s="248">
        <v>0</v>
      </c>
      <c r="AZ202" s="248">
        <f>(SUMIFS('CMIP5 OI fields'!$M:$M,'CMIP5 OI fields'!$D:$D,AZ$1,'CMIP5 OI fields'!$A:$A,AZ$2)*$P202)/1000</f>
        <v>313.12579276800005</v>
      </c>
      <c r="BA202" s="248">
        <f>(SUMIFS('CMIP5 OI fields'!$M:$M,'CMIP5 OI fields'!$D:$D,BA$1,'CMIP5 OI fields'!$A:$A,BA$2)*$P202)/1000</f>
        <v>218.57409792000004</v>
      </c>
      <c r="BB202" s="248">
        <f>(SUMIFS('CMIP5 OI fields'!$M:$M,'CMIP5 OI fields'!$D:$D,BB$1,'CMIP5 OI fields'!$A:$A,BB$2)*$P202)/1000</f>
        <v>123.70378751999995</v>
      </c>
      <c r="BC202" s="248">
        <f>(SUMIFS('CMIP5 OI fields'!$M:$M,'CMIP5 OI fields'!$D:$D,BC$1,'CMIP5 OI fields'!$A:$A,BC$2)*$P202)/1000</f>
        <v>12.45708288</v>
      </c>
      <c r="BD202" s="248">
        <f>(SUMIFS('CMIP5 OI fields'!$M:$M,'CMIP5 OI fields'!$D:$D,BD$1,'CMIP5 OI fields'!$A:$A,BD$2)*$P202)/1000</f>
        <v>10.192158720000002</v>
      </c>
      <c r="BE202" s="248">
        <f>(SUMIFS('CMIP5 OI fields'!$M:$M,'CMIP5 OI fields'!$D:$D,BE$1,'CMIP5 OI fields'!$A:$A,BE$2)*$P202)/1000</f>
        <v>1.13246208</v>
      </c>
      <c r="BF202" s="248">
        <f>(SUMIFS('CMIP5 OI fields'!$M:$M,'CMIP5 OI fields'!$D:$D,BF$1,'CMIP5 OI fields'!$A:$A,BF$2)*$P202)/1000</f>
        <v>25.480396799999998</v>
      </c>
      <c r="BG202" s="248">
        <f>(SUMIFS('CMIP5 OI fields'!$M:$M,'CMIP5 OI fields'!$D:$D,BG$1,'CMIP5 OI fields'!$A:$A,BG$2)*$P202)/1000</f>
        <v>19.818086399999995</v>
      </c>
      <c r="BH202" s="248">
        <f>(SUMIFS('CMIP5 OI fields'!$M:$M,'CMIP5 OI fields'!$D:$D,BH$1,'CMIP5 OI fields'!$A:$A,BH$2)*$P202)/1000</f>
        <v>116.07736320000002</v>
      </c>
      <c r="BI202" s="248">
        <f>(SUMIFS('CMIP5 OI fields'!$M:$M,'CMIP5 OI fields'!$D:$D,BI$1,'CMIP5 OI fields'!$A:$A,BI$2)*$Q202)/1000</f>
        <v>0</v>
      </c>
      <c r="BJ202" s="246">
        <f t="shared" si="23"/>
        <v>512.0781511680002</v>
      </c>
      <c r="BK202" s="246">
        <f t="shared" si="23"/>
        <v>256.22846208000004</v>
      </c>
      <c r="BL202" s="246">
        <f t="shared" si="23"/>
        <v>242.69724057599996</v>
      </c>
      <c r="BM202" s="246">
        <f t="shared" si="25"/>
        <v>768.3066132480003</v>
      </c>
      <c r="BN202" s="246">
        <f t="shared" si="26"/>
        <v>1011.0038538240003</v>
      </c>
    </row>
    <row r="203" spans="1:66">
      <c r="A203" s="244" t="str">
        <f>'Experiment list - Runs'!A202</f>
        <v>LT</v>
      </c>
      <c r="B203" s="244" t="str">
        <f>'Experiment list - Runs'!B202</f>
        <v>core</v>
      </c>
      <c r="C203" s="244" t="str">
        <f>'Experiment list - Runs'!C202</f>
        <v>5.3-E</v>
      </c>
      <c r="D203" s="244">
        <f>'Experiment list - Runs'!D202</f>
        <v>3</v>
      </c>
      <c r="E203" s="245" t="str">
        <f>'Experiment list - Runs'!E202</f>
        <v>Add'l RCP 8.5 (emissions)</v>
      </c>
      <c r="F203" s="245" t="str">
        <f>'Experiment list - Runs'!F202</f>
        <v>esm-rcp8.5</v>
      </c>
      <c r="G203" s="244" t="str">
        <f>'Experiment list - Runs'!H202</f>
        <v>CCWG/Meehl</v>
      </c>
      <c r="H203" s="244" t="str">
        <f>'Experiment list - Runs'!I202</f>
        <v>1x1CN</v>
      </c>
      <c r="I203" s="244" t="str">
        <f>'Experiment list - Runs'!J202</f>
        <v>NCAR</v>
      </c>
      <c r="J203" s="244">
        <f>'Experiment list - Runs'!K202</f>
        <v>2005</v>
      </c>
      <c r="K203" s="244">
        <f>'Experiment list - Runs'!L202</f>
        <v>2100</v>
      </c>
      <c r="L203" s="244" t="str">
        <f>'Experiment list - Runs'!M202</f>
        <v>1</v>
      </c>
      <c r="M203" s="244">
        <f>'Experiment list - Runs'!N202</f>
        <v>1</v>
      </c>
      <c r="N203" s="246">
        <f>'Experiment list - Runs'!O202</f>
        <v>96</v>
      </c>
      <c r="O203" s="247">
        <f>'Experiment list - Runs'!P202</f>
        <v>201</v>
      </c>
      <c r="P203" s="248">
        <f t="shared" si="27"/>
        <v>96</v>
      </c>
      <c r="Q203" s="248">
        <v>0</v>
      </c>
      <c r="R203" s="248">
        <v>0</v>
      </c>
      <c r="S203" s="248">
        <v>0</v>
      </c>
      <c r="T203" s="248">
        <f t="shared" si="28"/>
        <v>96</v>
      </c>
      <c r="U203" s="248">
        <v>0</v>
      </c>
      <c r="V203" s="248">
        <v>0</v>
      </c>
      <c r="W203" s="248">
        <v>0</v>
      </c>
      <c r="X203" s="248">
        <v>0</v>
      </c>
      <c r="Y203" s="248">
        <v>0</v>
      </c>
      <c r="Z203" s="248">
        <v>0</v>
      </c>
      <c r="AA203" s="248">
        <v>0</v>
      </c>
      <c r="AB203" s="248">
        <v>0</v>
      </c>
      <c r="AC203" s="248">
        <v>0</v>
      </c>
      <c r="AD203" s="248">
        <v>0</v>
      </c>
      <c r="AE203" s="248">
        <f>(SUMIFS('CMIP5 AL fields'!$O:$O,'CMIP5 AL fields'!$D:$D,AE$1,'CMIP5 AL fields'!$A:$A,AE$2)*$P203)/1000</f>
        <v>95.55149260800016</v>
      </c>
      <c r="AF203" s="248">
        <f>(SUMIFS('CMIP5 AL fields'!$O:$O,'CMIP5 AL fields'!$D:$D,AF$1,'CMIP5 AL fields'!$A:$A,AF$2)*$P203)/1000</f>
        <v>0.25480396799999999</v>
      </c>
      <c r="AG203" s="248">
        <f>(SUMIFS('CMIP5 AL fields'!$O:$O,'CMIP5 AL fields'!$D:$D,AG$1,'CMIP5 AL fields'!$A:$A,AG$2)*$P203)/1000</f>
        <v>8.6633349119999945</v>
      </c>
      <c r="AH203" s="248">
        <f>(SUMIFS('CMIP5 AL fields'!$O:$O,'CMIP5 AL fields'!$D:$D,AH$1,'CMIP5 AL fields'!$A:$A,AH$2)*$P203)/1000</f>
        <v>6.3700991999999967</v>
      </c>
      <c r="AI203" s="248">
        <f>(SUMIFS('CMIP5 AL fields'!$O:$O,'CMIP5 AL fields'!$D:$D,AI$1,'CMIP5 AL fields'!$A:$A,AI$2)*$P203)/1000</f>
        <v>2.5480396800000005</v>
      </c>
      <c r="AJ203" s="248">
        <f>(SUMIFS('CMIP5 AL fields'!$O:$O,'CMIP5 AL fields'!$D:$D,AJ$1,'CMIP5 AL fields'!$A:$A,AJ$2)*$P203)/1000</f>
        <v>1.019215872</v>
      </c>
      <c r="AK203" s="248">
        <f>(SUMIFS('CMIP5 AL fields'!$O:$O,'CMIP5 AL fields'!$D:$D,AK$1,'CMIP5 AL fields'!$A:$A,AK$2)*$P203)/1000</f>
        <v>1.7836277760000001</v>
      </c>
      <c r="AL203" s="248">
        <f>(SUMIFS('CMIP5 AL fields'!$O:$O,'CMIP5 AL fields'!$D:$D,AL$1,'CMIP5 AL fields'!$A:$A,AL$2)*$P203)/1000</f>
        <v>0</v>
      </c>
      <c r="AM203" s="248">
        <f>(SUMIFS('CMIP5 AL fields'!$O:$O,'CMIP5 AL fields'!$D:$D,AM$1,'CMIP5 AL fields'!$A:$A,AM$2)*$P203)/1000</f>
        <v>0</v>
      </c>
      <c r="AN203" s="248">
        <f>((SUMIFS('CMIP5 AL fields'!$O:$O,'CMIP5 AL fields'!$D:$D,AN$1&amp;"2d",'CMIP5 AL fields'!$A:$A,AN$2)*$R203)/1000)+((SUMIFS('CMIP5 AL fields'!$O:$O,'CMIP5 AL fields'!$D:$D,AN$1&amp;"3d",'CMIP5 AL fields'!$A:$A,AN$2)*$S203)/1000)</f>
        <v>0</v>
      </c>
      <c r="AO203" s="248">
        <f>((SUMIFS('CMIP5 AL fields'!$N:$N,'CMIP5 AL fields'!$D:$D,AO$1&amp;"2d",'CMIP5 AL fields'!$A:$A,AO$2)*$R203)/1000)+((SUMIFS('CMIP5 AL fields'!$N:$N,'CMIP5 AL fields'!$D:$D,AO$1&amp;"3d",'CMIP5 AL fields'!$A:$A,AO$2)*$S203)/1000)</f>
        <v>0</v>
      </c>
      <c r="AP203" s="248">
        <f>((SUMIFS('CMIP5 AL fields'!$N:$N,'CMIP5 AL fields'!$D:$D,AP$1&amp;"2d",'CMIP5 AL fields'!$A:$A,AP$2)*$R203)/1000)+((SUMIFS('CMIP5 AL fields'!$N:$N,'CMIP5 AL fields'!$D:$D,AP$1&amp;"3d",'CMIP5 AL fields'!$A:$A,AP$2)*$S203)/1000)</f>
        <v>0</v>
      </c>
      <c r="AQ203" s="248">
        <f>((SUMIFS('CMIP5 AL fields'!$O:$O,'CMIP5 AL fields'!$D:$D,AQ$1&amp;"_ALLt",'CMIP5 AL fields'!$A:$A,AQ$2)*$T203)/1000)+((SUMIFS('CMIP5 AL fields'!$O:$O,'CMIP5 AL fields'!$D:$D,AQ$1&amp;"_subt",'CMIP5 AL fields'!$A:$A,AQ$2)*$U203)/1000)</f>
        <v>54.252011520000003</v>
      </c>
      <c r="AR203" s="248">
        <f>((SUMIFS('CMIP5 AL fields'!$O:$O,'CMIP5 AL fields'!$D:$D,AR$1&amp;"2d",'CMIP5 AL fields'!$A:$A,AR$2)*$AA203)/1000)+((SUMIFS('CMIP5 AL fields'!$O:$O,'CMIP5 AL fields'!$D:$D,AR$1&amp;"3d",'CMIP5 AL fields'!$A:$A,AR$2)*$AB203)/1000)</f>
        <v>0</v>
      </c>
      <c r="AS203" s="248">
        <f>(SUMIFS('CMIP5 AL fields'!$O:$O,'CMIP5 AL fields'!$D:$D,AS$1,'CMIP5 AL fields'!$A:$A,AS$2)*$V203)/1000</f>
        <v>0</v>
      </c>
      <c r="AT203" s="248">
        <f>(SUMIFS('CMIP5 AL fields'!$O:$O,'CMIP5 AL fields'!$D:$D,AT$1,'CMIP5 AL fields'!$A:$A,AT$2)*$W203)/1000</f>
        <v>0</v>
      </c>
      <c r="AU203" s="248">
        <f>(SUMIFS('CMIP5 AL fields'!$O:$O,'CMIP5 AL fields'!$D:$D,AU$1,'CMIP5 AL fields'!$A:$A,AU$2)*$X203)/1000</f>
        <v>0</v>
      </c>
      <c r="AV203" s="248">
        <f>(SUMIFS('CMIP5 AL fields'!$O:$O,'CMIP5 AL fields'!$D:$D,AV$1,'CMIP5 AL fields'!$A:$A,AV$2)*AC203)/1000</f>
        <v>0</v>
      </c>
      <c r="AW203" s="248">
        <f>(SUMIFS('CMIP5 AL fields'!$O:$O,'CMIP5 AL fields'!$D:$D,AW$1,'CMIP5 AL fields'!$A:$A,AW$2)*AD203)/1000</f>
        <v>0</v>
      </c>
      <c r="AX203" s="248">
        <f>(SUMIFS('CMIP5 AL fields'!$O:$O,'CMIP5 AL fields'!$D:$D,AX$1,'CMIP5 AL fields'!$A:$A,AX$2)*AD203)/1000</f>
        <v>0</v>
      </c>
      <c r="AY203" s="248">
        <v>0</v>
      </c>
      <c r="AZ203" s="248">
        <f>(SUMIFS('CMIP5 OI fields'!$M:$M,'CMIP5 OI fields'!$D:$D,AZ$1,'CMIP5 OI fields'!$A:$A,AZ$2)*$P203)/1000</f>
        <v>313.12579276800005</v>
      </c>
      <c r="BA203" s="248">
        <f>(SUMIFS('CMIP5 OI fields'!$M:$M,'CMIP5 OI fields'!$D:$D,BA$1,'CMIP5 OI fields'!$A:$A,BA$2)*$P203)/1000</f>
        <v>218.57409792000004</v>
      </c>
      <c r="BB203" s="248">
        <f>(SUMIFS('CMIP5 OI fields'!$M:$M,'CMIP5 OI fields'!$D:$D,BB$1,'CMIP5 OI fields'!$A:$A,BB$2)*$P203)/1000</f>
        <v>123.70378751999995</v>
      </c>
      <c r="BC203" s="248">
        <f>(SUMIFS('CMIP5 OI fields'!$M:$M,'CMIP5 OI fields'!$D:$D,BC$1,'CMIP5 OI fields'!$A:$A,BC$2)*$P203)/1000</f>
        <v>12.45708288</v>
      </c>
      <c r="BD203" s="248">
        <f>(SUMIFS('CMIP5 OI fields'!$M:$M,'CMIP5 OI fields'!$D:$D,BD$1,'CMIP5 OI fields'!$A:$A,BD$2)*$P203)/1000</f>
        <v>10.192158720000002</v>
      </c>
      <c r="BE203" s="248">
        <f>(SUMIFS('CMIP5 OI fields'!$M:$M,'CMIP5 OI fields'!$D:$D,BE$1,'CMIP5 OI fields'!$A:$A,BE$2)*$P203)/1000</f>
        <v>1.13246208</v>
      </c>
      <c r="BF203" s="248">
        <f>(SUMIFS('CMIP5 OI fields'!$M:$M,'CMIP5 OI fields'!$D:$D,BF$1,'CMIP5 OI fields'!$A:$A,BF$2)*$P203)/1000</f>
        <v>25.480396799999998</v>
      </c>
      <c r="BG203" s="248">
        <f>(SUMIFS('CMIP5 OI fields'!$M:$M,'CMIP5 OI fields'!$D:$D,BG$1,'CMIP5 OI fields'!$A:$A,BG$2)*$P203)/1000</f>
        <v>19.818086399999995</v>
      </c>
      <c r="BH203" s="248">
        <f>(SUMIFS('CMIP5 OI fields'!$M:$M,'CMIP5 OI fields'!$D:$D,BH$1,'CMIP5 OI fields'!$A:$A,BH$2)*$P203)/1000</f>
        <v>116.07736320000002</v>
      </c>
      <c r="BI203" s="248">
        <f>(SUMIFS('CMIP5 OI fields'!$M:$M,'CMIP5 OI fields'!$D:$D,BI$1,'CMIP5 OI fields'!$A:$A,BI$2)*$Q203)/1000</f>
        <v>0</v>
      </c>
      <c r="BJ203" s="246">
        <f t="shared" ref="BJ203:BL222" si="29">SUMIF($AE$2:$BI$2,BJ$2,$AE203:$BI203)</f>
        <v>512.0781511680002</v>
      </c>
      <c r="BK203" s="246">
        <f t="shared" si="29"/>
        <v>256.22846208000004</v>
      </c>
      <c r="BL203" s="246">
        <f t="shared" si="29"/>
        <v>242.69724057599996</v>
      </c>
      <c r="BM203" s="246">
        <f t="shared" si="25"/>
        <v>768.3066132480003</v>
      </c>
      <c r="BN203" s="246">
        <f t="shared" si="26"/>
        <v>1011.0038538240003</v>
      </c>
    </row>
    <row r="204" spans="1:66">
      <c r="A204" s="244" t="str">
        <f>'Experiment list - Runs'!A203</f>
        <v>LT</v>
      </c>
      <c r="B204" s="244" t="str">
        <f>'Experiment list - Runs'!B203</f>
        <v>core</v>
      </c>
      <c r="C204" s="244" t="str">
        <f>'Experiment list - Runs'!C203</f>
        <v>5.3-E</v>
      </c>
      <c r="D204" s="244">
        <f>'Experiment list - Runs'!D203</f>
        <v>4</v>
      </c>
      <c r="E204" s="245" t="str">
        <f>'Experiment list - Runs'!E203</f>
        <v>Add'l RCP 8.5 (emissions)</v>
      </c>
      <c r="F204" s="245" t="str">
        <f>'Experiment list - Runs'!F203</f>
        <v>esm-rcp8.5</v>
      </c>
      <c r="G204" s="244" t="str">
        <f>'Experiment list - Runs'!H203</f>
        <v>CCWG/Meehl</v>
      </c>
      <c r="H204" s="244" t="str">
        <f>'Experiment list - Runs'!I203</f>
        <v>1x1CN</v>
      </c>
      <c r="I204" s="244" t="str">
        <f>'Experiment list - Runs'!J203</f>
        <v>NCAR</v>
      </c>
      <c r="J204" s="244">
        <f>'Experiment list - Runs'!K203</f>
        <v>2005</v>
      </c>
      <c r="K204" s="244">
        <f>'Experiment list - Runs'!L203</f>
        <v>2100</v>
      </c>
      <c r="L204" s="244" t="str">
        <f>'Experiment list - Runs'!M203</f>
        <v>1</v>
      </c>
      <c r="M204" s="244">
        <f>'Experiment list - Runs'!N203</f>
        <v>1</v>
      </c>
      <c r="N204" s="246">
        <f>'Experiment list - Runs'!O203</f>
        <v>96</v>
      </c>
      <c r="O204" s="247">
        <f>'Experiment list - Runs'!P203</f>
        <v>202</v>
      </c>
      <c r="P204" s="248">
        <f t="shared" si="27"/>
        <v>96</v>
      </c>
      <c r="Q204" s="248">
        <v>0</v>
      </c>
      <c r="R204" s="248">
        <v>0</v>
      </c>
      <c r="S204" s="248">
        <v>0</v>
      </c>
      <c r="T204" s="248">
        <f t="shared" si="28"/>
        <v>96</v>
      </c>
      <c r="U204" s="248">
        <v>0</v>
      </c>
      <c r="V204" s="248">
        <v>0</v>
      </c>
      <c r="W204" s="248">
        <v>0</v>
      </c>
      <c r="X204" s="248">
        <v>0</v>
      </c>
      <c r="Y204" s="248">
        <v>0</v>
      </c>
      <c r="Z204" s="248">
        <v>0</v>
      </c>
      <c r="AA204" s="248">
        <v>0</v>
      </c>
      <c r="AB204" s="248">
        <v>0</v>
      </c>
      <c r="AC204" s="248">
        <v>0</v>
      </c>
      <c r="AD204" s="248">
        <v>0</v>
      </c>
      <c r="AE204" s="248">
        <f>(SUMIFS('CMIP5 AL fields'!$O:$O,'CMIP5 AL fields'!$D:$D,AE$1,'CMIP5 AL fields'!$A:$A,AE$2)*$P204)/1000</f>
        <v>95.55149260800016</v>
      </c>
      <c r="AF204" s="248">
        <f>(SUMIFS('CMIP5 AL fields'!$O:$O,'CMIP5 AL fields'!$D:$D,AF$1,'CMIP5 AL fields'!$A:$A,AF$2)*$P204)/1000</f>
        <v>0.25480396799999999</v>
      </c>
      <c r="AG204" s="248">
        <f>(SUMIFS('CMIP5 AL fields'!$O:$O,'CMIP5 AL fields'!$D:$D,AG$1,'CMIP5 AL fields'!$A:$A,AG$2)*$P204)/1000</f>
        <v>8.6633349119999945</v>
      </c>
      <c r="AH204" s="248">
        <f>(SUMIFS('CMIP5 AL fields'!$O:$O,'CMIP5 AL fields'!$D:$D,AH$1,'CMIP5 AL fields'!$A:$A,AH$2)*$P204)/1000</f>
        <v>6.3700991999999967</v>
      </c>
      <c r="AI204" s="248">
        <f>(SUMIFS('CMIP5 AL fields'!$O:$O,'CMIP5 AL fields'!$D:$D,AI$1,'CMIP5 AL fields'!$A:$A,AI$2)*$P204)/1000</f>
        <v>2.5480396800000005</v>
      </c>
      <c r="AJ204" s="248">
        <f>(SUMIFS('CMIP5 AL fields'!$O:$O,'CMIP5 AL fields'!$D:$D,AJ$1,'CMIP5 AL fields'!$A:$A,AJ$2)*$P204)/1000</f>
        <v>1.019215872</v>
      </c>
      <c r="AK204" s="248">
        <f>(SUMIFS('CMIP5 AL fields'!$O:$O,'CMIP5 AL fields'!$D:$D,AK$1,'CMIP5 AL fields'!$A:$A,AK$2)*$P204)/1000</f>
        <v>1.7836277760000001</v>
      </c>
      <c r="AL204" s="248">
        <f>(SUMIFS('CMIP5 AL fields'!$O:$O,'CMIP5 AL fields'!$D:$D,AL$1,'CMIP5 AL fields'!$A:$A,AL$2)*$P204)/1000</f>
        <v>0</v>
      </c>
      <c r="AM204" s="248">
        <f>(SUMIFS('CMIP5 AL fields'!$O:$O,'CMIP5 AL fields'!$D:$D,AM$1,'CMIP5 AL fields'!$A:$A,AM$2)*$P204)/1000</f>
        <v>0</v>
      </c>
      <c r="AN204" s="248">
        <f>((SUMIFS('CMIP5 AL fields'!$O:$O,'CMIP5 AL fields'!$D:$D,AN$1&amp;"2d",'CMIP5 AL fields'!$A:$A,AN$2)*$R204)/1000)+((SUMIFS('CMIP5 AL fields'!$O:$O,'CMIP5 AL fields'!$D:$D,AN$1&amp;"3d",'CMIP5 AL fields'!$A:$A,AN$2)*$S204)/1000)</f>
        <v>0</v>
      </c>
      <c r="AO204" s="248">
        <f>((SUMIFS('CMIP5 AL fields'!$N:$N,'CMIP5 AL fields'!$D:$D,AO$1&amp;"2d",'CMIP5 AL fields'!$A:$A,AO$2)*$R204)/1000)+((SUMIFS('CMIP5 AL fields'!$N:$N,'CMIP5 AL fields'!$D:$D,AO$1&amp;"3d",'CMIP5 AL fields'!$A:$A,AO$2)*$S204)/1000)</f>
        <v>0</v>
      </c>
      <c r="AP204" s="248">
        <f>((SUMIFS('CMIP5 AL fields'!$N:$N,'CMIP5 AL fields'!$D:$D,AP$1&amp;"2d",'CMIP5 AL fields'!$A:$A,AP$2)*$R204)/1000)+((SUMIFS('CMIP5 AL fields'!$N:$N,'CMIP5 AL fields'!$D:$D,AP$1&amp;"3d",'CMIP5 AL fields'!$A:$A,AP$2)*$S204)/1000)</f>
        <v>0</v>
      </c>
      <c r="AQ204" s="248">
        <f>((SUMIFS('CMIP5 AL fields'!$O:$O,'CMIP5 AL fields'!$D:$D,AQ$1&amp;"_ALLt",'CMIP5 AL fields'!$A:$A,AQ$2)*$T204)/1000)+((SUMIFS('CMIP5 AL fields'!$O:$O,'CMIP5 AL fields'!$D:$D,AQ$1&amp;"_subt",'CMIP5 AL fields'!$A:$A,AQ$2)*$U204)/1000)</f>
        <v>54.252011520000003</v>
      </c>
      <c r="AR204" s="248">
        <f>((SUMIFS('CMIP5 AL fields'!$O:$O,'CMIP5 AL fields'!$D:$D,AR$1&amp;"2d",'CMIP5 AL fields'!$A:$A,AR$2)*$AA204)/1000)+((SUMIFS('CMIP5 AL fields'!$O:$O,'CMIP5 AL fields'!$D:$D,AR$1&amp;"3d",'CMIP5 AL fields'!$A:$A,AR$2)*$AB204)/1000)</f>
        <v>0</v>
      </c>
      <c r="AS204" s="248">
        <f>(SUMIFS('CMIP5 AL fields'!$O:$O,'CMIP5 AL fields'!$D:$D,AS$1,'CMIP5 AL fields'!$A:$A,AS$2)*$V204)/1000</f>
        <v>0</v>
      </c>
      <c r="AT204" s="248">
        <f>(SUMIFS('CMIP5 AL fields'!$O:$O,'CMIP5 AL fields'!$D:$D,AT$1,'CMIP5 AL fields'!$A:$A,AT$2)*$W204)/1000</f>
        <v>0</v>
      </c>
      <c r="AU204" s="248">
        <f>(SUMIFS('CMIP5 AL fields'!$O:$O,'CMIP5 AL fields'!$D:$D,AU$1,'CMIP5 AL fields'!$A:$A,AU$2)*$X204)/1000</f>
        <v>0</v>
      </c>
      <c r="AV204" s="248">
        <f>(SUMIFS('CMIP5 AL fields'!$O:$O,'CMIP5 AL fields'!$D:$D,AV$1,'CMIP5 AL fields'!$A:$A,AV$2)*AC204)/1000</f>
        <v>0</v>
      </c>
      <c r="AW204" s="248">
        <f>(SUMIFS('CMIP5 AL fields'!$O:$O,'CMIP5 AL fields'!$D:$D,AW$1,'CMIP5 AL fields'!$A:$A,AW$2)*AD204)/1000</f>
        <v>0</v>
      </c>
      <c r="AX204" s="248">
        <f>(SUMIFS('CMIP5 AL fields'!$O:$O,'CMIP5 AL fields'!$D:$D,AX$1,'CMIP5 AL fields'!$A:$A,AX$2)*AD204)/1000</f>
        <v>0</v>
      </c>
      <c r="AY204" s="248">
        <v>0</v>
      </c>
      <c r="AZ204" s="248">
        <f>(SUMIFS('CMIP5 OI fields'!$M:$M,'CMIP5 OI fields'!$D:$D,AZ$1,'CMIP5 OI fields'!$A:$A,AZ$2)*$P204)/1000</f>
        <v>313.12579276800005</v>
      </c>
      <c r="BA204" s="248">
        <f>(SUMIFS('CMIP5 OI fields'!$M:$M,'CMIP5 OI fields'!$D:$D,BA$1,'CMIP5 OI fields'!$A:$A,BA$2)*$P204)/1000</f>
        <v>218.57409792000004</v>
      </c>
      <c r="BB204" s="248">
        <f>(SUMIFS('CMIP5 OI fields'!$M:$M,'CMIP5 OI fields'!$D:$D,BB$1,'CMIP5 OI fields'!$A:$A,BB$2)*$P204)/1000</f>
        <v>123.70378751999995</v>
      </c>
      <c r="BC204" s="248">
        <f>(SUMIFS('CMIP5 OI fields'!$M:$M,'CMIP5 OI fields'!$D:$D,BC$1,'CMIP5 OI fields'!$A:$A,BC$2)*$P204)/1000</f>
        <v>12.45708288</v>
      </c>
      <c r="BD204" s="248">
        <f>(SUMIFS('CMIP5 OI fields'!$M:$M,'CMIP5 OI fields'!$D:$D,BD$1,'CMIP5 OI fields'!$A:$A,BD$2)*$P204)/1000</f>
        <v>10.192158720000002</v>
      </c>
      <c r="BE204" s="248">
        <f>(SUMIFS('CMIP5 OI fields'!$M:$M,'CMIP5 OI fields'!$D:$D,BE$1,'CMIP5 OI fields'!$A:$A,BE$2)*$P204)/1000</f>
        <v>1.13246208</v>
      </c>
      <c r="BF204" s="248">
        <f>(SUMIFS('CMIP5 OI fields'!$M:$M,'CMIP5 OI fields'!$D:$D,BF$1,'CMIP5 OI fields'!$A:$A,BF$2)*$P204)/1000</f>
        <v>25.480396799999998</v>
      </c>
      <c r="BG204" s="248">
        <f>(SUMIFS('CMIP5 OI fields'!$M:$M,'CMIP5 OI fields'!$D:$D,BG$1,'CMIP5 OI fields'!$A:$A,BG$2)*$P204)/1000</f>
        <v>19.818086399999995</v>
      </c>
      <c r="BH204" s="248">
        <f>(SUMIFS('CMIP5 OI fields'!$M:$M,'CMIP5 OI fields'!$D:$D,BH$1,'CMIP5 OI fields'!$A:$A,BH$2)*$P204)/1000</f>
        <v>116.07736320000002</v>
      </c>
      <c r="BI204" s="248">
        <f>(SUMIFS('CMIP5 OI fields'!$M:$M,'CMIP5 OI fields'!$D:$D,BI$1,'CMIP5 OI fields'!$A:$A,BI$2)*$Q204)/1000</f>
        <v>0</v>
      </c>
      <c r="BJ204" s="246">
        <f t="shared" si="29"/>
        <v>512.0781511680002</v>
      </c>
      <c r="BK204" s="246">
        <f t="shared" si="29"/>
        <v>256.22846208000004</v>
      </c>
      <c r="BL204" s="246">
        <f t="shared" si="29"/>
        <v>242.69724057599996</v>
      </c>
      <c r="BM204" s="246">
        <f t="shared" si="25"/>
        <v>768.3066132480003</v>
      </c>
      <c r="BN204" s="246">
        <f t="shared" si="26"/>
        <v>1011.0038538240003</v>
      </c>
    </row>
    <row r="205" spans="1:66">
      <c r="A205" s="244" t="str">
        <f>'Experiment list - Runs'!A204</f>
        <v>LT</v>
      </c>
      <c r="B205" s="244" t="str">
        <f>'Experiment list - Runs'!B204</f>
        <v>core</v>
      </c>
      <c r="C205" s="244" t="str">
        <f>'Experiment list - Runs'!C204</f>
        <v>5.3-E</v>
      </c>
      <c r="D205" s="244">
        <f>'Experiment list - Runs'!D204</f>
        <v>5</v>
      </c>
      <c r="E205" s="245" t="str">
        <f>'Experiment list - Runs'!E204</f>
        <v>Add'l RCP 8.5 (emissions)</v>
      </c>
      <c r="F205" s="245" t="str">
        <f>'Experiment list - Runs'!F204</f>
        <v>esm-rcp8.5</v>
      </c>
      <c r="G205" s="244" t="str">
        <f>'Experiment list - Runs'!H204</f>
        <v>CCWG/Meehl</v>
      </c>
      <c r="H205" s="244" t="str">
        <f>'Experiment list - Runs'!I204</f>
        <v>1x1CN</v>
      </c>
      <c r="I205" s="244" t="str">
        <f>'Experiment list - Runs'!J204</f>
        <v>NCAR</v>
      </c>
      <c r="J205" s="244">
        <f>'Experiment list - Runs'!K204</f>
        <v>2005</v>
      </c>
      <c r="K205" s="244">
        <f>'Experiment list - Runs'!L204</f>
        <v>2100</v>
      </c>
      <c r="L205" s="244" t="str">
        <f>'Experiment list - Runs'!M204</f>
        <v>1</v>
      </c>
      <c r="M205" s="244">
        <f>'Experiment list - Runs'!N204</f>
        <v>1</v>
      </c>
      <c r="N205" s="246">
        <f>'Experiment list - Runs'!O204</f>
        <v>96</v>
      </c>
      <c r="O205" s="247">
        <f>'Experiment list - Runs'!P204</f>
        <v>203</v>
      </c>
      <c r="P205" s="248">
        <f t="shared" si="27"/>
        <v>96</v>
      </c>
      <c r="Q205" s="248">
        <v>0</v>
      </c>
      <c r="R205" s="248">
        <v>0</v>
      </c>
      <c r="S205" s="248">
        <v>0</v>
      </c>
      <c r="T205" s="248">
        <f t="shared" si="28"/>
        <v>96</v>
      </c>
      <c r="U205" s="248">
        <v>0</v>
      </c>
      <c r="V205" s="248">
        <v>0</v>
      </c>
      <c r="W205" s="248">
        <v>0</v>
      </c>
      <c r="X205" s="248">
        <v>0</v>
      </c>
      <c r="Y205" s="248">
        <v>0</v>
      </c>
      <c r="Z205" s="248">
        <v>0</v>
      </c>
      <c r="AA205" s="248">
        <v>0</v>
      </c>
      <c r="AB205" s="248">
        <v>0</v>
      </c>
      <c r="AC205" s="248">
        <v>0</v>
      </c>
      <c r="AD205" s="248">
        <v>0</v>
      </c>
      <c r="AE205" s="248">
        <f>(SUMIFS('CMIP5 AL fields'!$O:$O,'CMIP5 AL fields'!$D:$D,AE$1,'CMIP5 AL fields'!$A:$A,AE$2)*$P205)/1000</f>
        <v>95.55149260800016</v>
      </c>
      <c r="AF205" s="248">
        <f>(SUMIFS('CMIP5 AL fields'!$O:$O,'CMIP5 AL fields'!$D:$D,AF$1,'CMIP5 AL fields'!$A:$A,AF$2)*$P205)/1000</f>
        <v>0.25480396799999999</v>
      </c>
      <c r="AG205" s="248">
        <f>(SUMIFS('CMIP5 AL fields'!$O:$O,'CMIP5 AL fields'!$D:$D,AG$1,'CMIP5 AL fields'!$A:$A,AG$2)*$P205)/1000</f>
        <v>8.6633349119999945</v>
      </c>
      <c r="AH205" s="248">
        <f>(SUMIFS('CMIP5 AL fields'!$O:$O,'CMIP5 AL fields'!$D:$D,AH$1,'CMIP5 AL fields'!$A:$A,AH$2)*$P205)/1000</f>
        <v>6.3700991999999967</v>
      </c>
      <c r="AI205" s="248">
        <f>(SUMIFS('CMIP5 AL fields'!$O:$O,'CMIP5 AL fields'!$D:$D,AI$1,'CMIP5 AL fields'!$A:$A,AI$2)*$P205)/1000</f>
        <v>2.5480396800000005</v>
      </c>
      <c r="AJ205" s="248">
        <f>(SUMIFS('CMIP5 AL fields'!$O:$O,'CMIP5 AL fields'!$D:$D,AJ$1,'CMIP5 AL fields'!$A:$A,AJ$2)*$P205)/1000</f>
        <v>1.019215872</v>
      </c>
      <c r="AK205" s="248">
        <f>(SUMIFS('CMIP5 AL fields'!$O:$O,'CMIP5 AL fields'!$D:$D,AK$1,'CMIP5 AL fields'!$A:$A,AK$2)*$P205)/1000</f>
        <v>1.7836277760000001</v>
      </c>
      <c r="AL205" s="248">
        <f>(SUMIFS('CMIP5 AL fields'!$O:$O,'CMIP5 AL fields'!$D:$D,AL$1,'CMIP5 AL fields'!$A:$A,AL$2)*$P205)/1000</f>
        <v>0</v>
      </c>
      <c r="AM205" s="248">
        <f>(SUMIFS('CMIP5 AL fields'!$O:$O,'CMIP5 AL fields'!$D:$D,AM$1,'CMIP5 AL fields'!$A:$A,AM$2)*$P205)/1000</f>
        <v>0</v>
      </c>
      <c r="AN205" s="248">
        <f>((SUMIFS('CMIP5 AL fields'!$O:$O,'CMIP5 AL fields'!$D:$D,AN$1&amp;"2d",'CMIP5 AL fields'!$A:$A,AN$2)*$R205)/1000)+((SUMIFS('CMIP5 AL fields'!$O:$O,'CMIP5 AL fields'!$D:$D,AN$1&amp;"3d",'CMIP5 AL fields'!$A:$A,AN$2)*$S205)/1000)</f>
        <v>0</v>
      </c>
      <c r="AO205" s="248">
        <f>((SUMIFS('CMIP5 AL fields'!$N:$N,'CMIP5 AL fields'!$D:$D,AO$1&amp;"2d",'CMIP5 AL fields'!$A:$A,AO$2)*$R205)/1000)+((SUMIFS('CMIP5 AL fields'!$N:$N,'CMIP5 AL fields'!$D:$D,AO$1&amp;"3d",'CMIP5 AL fields'!$A:$A,AO$2)*$S205)/1000)</f>
        <v>0</v>
      </c>
      <c r="AP205" s="248">
        <f>((SUMIFS('CMIP5 AL fields'!$N:$N,'CMIP5 AL fields'!$D:$D,AP$1&amp;"2d",'CMIP5 AL fields'!$A:$A,AP$2)*$R205)/1000)+((SUMIFS('CMIP5 AL fields'!$N:$N,'CMIP5 AL fields'!$D:$D,AP$1&amp;"3d",'CMIP5 AL fields'!$A:$A,AP$2)*$S205)/1000)</f>
        <v>0</v>
      </c>
      <c r="AQ205" s="248">
        <f>((SUMIFS('CMIP5 AL fields'!$O:$O,'CMIP5 AL fields'!$D:$D,AQ$1&amp;"_ALLt",'CMIP5 AL fields'!$A:$A,AQ$2)*$T205)/1000)+((SUMIFS('CMIP5 AL fields'!$O:$O,'CMIP5 AL fields'!$D:$D,AQ$1&amp;"_subt",'CMIP5 AL fields'!$A:$A,AQ$2)*$U205)/1000)</f>
        <v>54.252011520000003</v>
      </c>
      <c r="AR205" s="248">
        <f>((SUMIFS('CMIP5 AL fields'!$O:$O,'CMIP5 AL fields'!$D:$D,AR$1&amp;"2d",'CMIP5 AL fields'!$A:$A,AR$2)*$AA205)/1000)+((SUMIFS('CMIP5 AL fields'!$O:$O,'CMIP5 AL fields'!$D:$D,AR$1&amp;"3d",'CMIP5 AL fields'!$A:$A,AR$2)*$AB205)/1000)</f>
        <v>0</v>
      </c>
      <c r="AS205" s="248">
        <f>(SUMIFS('CMIP5 AL fields'!$O:$O,'CMIP5 AL fields'!$D:$D,AS$1,'CMIP5 AL fields'!$A:$A,AS$2)*$V205)/1000</f>
        <v>0</v>
      </c>
      <c r="AT205" s="248">
        <f>(SUMIFS('CMIP5 AL fields'!$O:$O,'CMIP5 AL fields'!$D:$D,AT$1,'CMIP5 AL fields'!$A:$A,AT$2)*$W205)/1000</f>
        <v>0</v>
      </c>
      <c r="AU205" s="248">
        <f>(SUMIFS('CMIP5 AL fields'!$O:$O,'CMIP5 AL fields'!$D:$D,AU$1,'CMIP5 AL fields'!$A:$A,AU$2)*$X205)/1000</f>
        <v>0</v>
      </c>
      <c r="AV205" s="248">
        <f>(SUMIFS('CMIP5 AL fields'!$O:$O,'CMIP5 AL fields'!$D:$D,AV$1,'CMIP5 AL fields'!$A:$A,AV$2)*AC205)/1000</f>
        <v>0</v>
      </c>
      <c r="AW205" s="248">
        <f>(SUMIFS('CMIP5 AL fields'!$O:$O,'CMIP5 AL fields'!$D:$D,AW$1,'CMIP5 AL fields'!$A:$A,AW$2)*AD205)/1000</f>
        <v>0</v>
      </c>
      <c r="AX205" s="248">
        <f>(SUMIFS('CMIP5 AL fields'!$O:$O,'CMIP5 AL fields'!$D:$D,AX$1,'CMIP5 AL fields'!$A:$A,AX$2)*AD205)/1000</f>
        <v>0</v>
      </c>
      <c r="AY205" s="248">
        <v>0</v>
      </c>
      <c r="AZ205" s="248">
        <f>(SUMIFS('CMIP5 OI fields'!$M:$M,'CMIP5 OI fields'!$D:$D,AZ$1,'CMIP5 OI fields'!$A:$A,AZ$2)*$P205)/1000</f>
        <v>313.12579276800005</v>
      </c>
      <c r="BA205" s="248">
        <f>(SUMIFS('CMIP5 OI fields'!$M:$M,'CMIP5 OI fields'!$D:$D,BA$1,'CMIP5 OI fields'!$A:$A,BA$2)*$P205)/1000</f>
        <v>218.57409792000004</v>
      </c>
      <c r="BB205" s="248">
        <f>(SUMIFS('CMIP5 OI fields'!$M:$M,'CMIP5 OI fields'!$D:$D,BB$1,'CMIP5 OI fields'!$A:$A,BB$2)*$P205)/1000</f>
        <v>123.70378751999995</v>
      </c>
      <c r="BC205" s="248">
        <f>(SUMIFS('CMIP5 OI fields'!$M:$M,'CMIP5 OI fields'!$D:$D,BC$1,'CMIP5 OI fields'!$A:$A,BC$2)*$P205)/1000</f>
        <v>12.45708288</v>
      </c>
      <c r="BD205" s="248">
        <f>(SUMIFS('CMIP5 OI fields'!$M:$M,'CMIP5 OI fields'!$D:$D,BD$1,'CMIP5 OI fields'!$A:$A,BD$2)*$P205)/1000</f>
        <v>10.192158720000002</v>
      </c>
      <c r="BE205" s="248">
        <f>(SUMIFS('CMIP5 OI fields'!$M:$M,'CMIP5 OI fields'!$D:$D,BE$1,'CMIP5 OI fields'!$A:$A,BE$2)*$P205)/1000</f>
        <v>1.13246208</v>
      </c>
      <c r="BF205" s="248">
        <f>(SUMIFS('CMIP5 OI fields'!$M:$M,'CMIP5 OI fields'!$D:$D,BF$1,'CMIP5 OI fields'!$A:$A,BF$2)*$P205)/1000</f>
        <v>25.480396799999998</v>
      </c>
      <c r="BG205" s="248">
        <f>(SUMIFS('CMIP5 OI fields'!$M:$M,'CMIP5 OI fields'!$D:$D,BG$1,'CMIP5 OI fields'!$A:$A,BG$2)*$P205)/1000</f>
        <v>19.818086399999995</v>
      </c>
      <c r="BH205" s="248">
        <f>(SUMIFS('CMIP5 OI fields'!$M:$M,'CMIP5 OI fields'!$D:$D,BH$1,'CMIP5 OI fields'!$A:$A,BH$2)*$P205)/1000</f>
        <v>116.07736320000002</v>
      </c>
      <c r="BI205" s="248">
        <f>(SUMIFS('CMIP5 OI fields'!$M:$M,'CMIP5 OI fields'!$D:$D,BI$1,'CMIP5 OI fields'!$A:$A,BI$2)*$Q205)/1000</f>
        <v>0</v>
      </c>
      <c r="BJ205" s="246">
        <f t="shared" si="29"/>
        <v>512.0781511680002</v>
      </c>
      <c r="BK205" s="246">
        <f t="shared" si="29"/>
        <v>256.22846208000004</v>
      </c>
      <c r="BL205" s="246">
        <f t="shared" si="29"/>
        <v>242.69724057599996</v>
      </c>
      <c r="BM205" s="246">
        <f t="shared" si="25"/>
        <v>768.3066132480003</v>
      </c>
      <c r="BN205" s="246">
        <f t="shared" si="26"/>
        <v>1011.0038538240003</v>
      </c>
    </row>
    <row r="206" spans="1:66">
      <c r="A206" s="244" t="str">
        <f>'Experiment list - Runs'!A205</f>
        <v>LT</v>
      </c>
      <c r="B206" s="244" t="str">
        <f>'Experiment list - Runs'!B205</f>
        <v>core</v>
      </c>
      <c r="C206" s="244" t="str">
        <f>'Experiment list - Runs'!C205</f>
        <v>5.3-E</v>
      </c>
      <c r="D206" s="244">
        <f>'Experiment list - Runs'!D205</f>
        <v>6</v>
      </c>
      <c r="E206" s="245" t="str">
        <f>'Experiment list - Runs'!E205</f>
        <v>Add'l RCP 8.5 (emissions)</v>
      </c>
      <c r="F206" s="245" t="str">
        <f>'Experiment list - Runs'!F205</f>
        <v>esm-rcp8.5</v>
      </c>
      <c r="G206" s="244" t="str">
        <f>'Experiment list - Runs'!H205</f>
        <v>CCWG/Meehl</v>
      </c>
      <c r="H206" s="244" t="str">
        <f>'Experiment list - Runs'!I205</f>
        <v>1x1CN</v>
      </c>
      <c r="I206" s="244" t="str">
        <f>'Experiment list - Runs'!J205</f>
        <v>NCAR</v>
      </c>
      <c r="J206" s="244">
        <f>'Experiment list - Runs'!K205</f>
        <v>2005</v>
      </c>
      <c r="K206" s="244">
        <f>'Experiment list - Runs'!L205</f>
        <v>2100</v>
      </c>
      <c r="L206" s="244" t="str">
        <f>'Experiment list - Runs'!M205</f>
        <v>1</v>
      </c>
      <c r="M206" s="244">
        <f>'Experiment list - Runs'!N205</f>
        <v>1</v>
      </c>
      <c r="N206" s="246">
        <f>'Experiment list - Runs'!O205</f>
        <v>96</v>
      </c>
      <c r="O206" s="247">
        <f>'Experiment list - Runs'!P205</f>
        <v>204</v>
      </c>
      <c r="P206" s="248">
        <f t="shared" si="27"/>
        <v>96</v>
      </c>
      <c r="Q206" s="248">
        <v>0</v>
      </c>
      <c r="R206" s="248">
        <v>0</v>
      </c>
      <c r="S206" s="248">
        <v>0</v>
      </c>
      <c r="T206" s="248">
        <f t="shared" si="28"/>
        <v>96</v>
      </c>
      <c r="U206" s="248">
        <v>0</v>
      </c>
      <c r="V206" s="248">
        <v>0</v>
      </c>
      <c r="W206" s="248">
        <v>0</v>
      </c>
      <c r="X206" s="248">
        <v>0</v>
      </c>
      <c r="Y206" s="248">
        <v>0</v>
      </c>
      <c r="Z206" s="248">
        <v>0</v>
      </c>
      <c r="AA206" s="248">
        <v>0</v>
      </c>
      <c r="AB206" s="248">
        <v>0</v>
      </c>
      <c r="AC206" s="248">
        <v>0</v>
      </c>
      <c r="AD206" s="248">
        <v>0</v>
      </c>
      <c r="AE206" s="248">
        <f>(SUMIFS('CMIP5 AL fields'!$O:$O,'CMIP5 AL fields'!$D:$D,AE$1,'CMIP5 AL fields'!$A:$A,AE$2)*$P206)/1000</f>
        <v>95.55149260800016</v>
      </c>
      <c r="AF206" s="248">
        <f>(SUMIFS('CMIP5 AL fields'!$O:$O,'CMIP5 AL fields'!$D:$D,AF$1,'CMIP5 AL fields'!$A:$A,AF$2)*$P206)/1000</f>
        <v>0.25480396799999999</v>
      </c>
      <c r="AG206" s="248">
        <f>(SUMIFS('CMIP5 AL fields'!$O:$O,'CMIP5 AL fields'!$D:$D,AG$1,'CMIP5 AL fields'!$A:$A,AG$2)*$P206)/1000</f>
        <v>8.6633349119999945</v>
      </c>
      <c r="AH206" s="248">
        <f>(SUMIFS('CMIP5 AL fields'!$O:$O,'CMIP5 AL fields'!$D:$D,AH$1,'CMIP5 AL fields'!$A:$A,AH$2)*$P206)/1000</f>
        <v>6.3700991999999967</v>
      </c>
      <c r="AI206" s="248">
        <f>(SUMIFS('CMIP5 AL fields'!$O:$O,'CMIP5 AL fields'!$D:$D,AI$1,'CMIP5 AL fields'!$A:$A,AI$2)*$P206)/1000</f>
        <v>2.5480396800000005</v>
      </c>
      <c r="AJ206" s="248">
        <f>(SUMIFS('CMIP5 AL fields'!$O:$O,'CMIP5 AL fields'!$D:$D,AJ$1,'CMIP5 AL fields'!$A:$A,AJ$2)*$P206)/1000</f>
        <v>1.019215872</v>
      </c>
      <c r="AK206" s="248">
        <f>(SUMIFS('CMIP5 AL fields'!$O:$O,'CMIP5 AL fields'!$D:$D,AK$1,'CMIP5 AL fields'!$A:$A,AK$2)*$P206)/1000</f>
        <v>1.7836277760000001</v>
      </c>
      <c r="AL206" s="248">
        <f>(SUMIFS('CMIP5 AL fields'!$O:$O,'CMIP5 AL fields'!$D:$D,AL$1,'CMIP5 AL fields'!$A:$A,AL$2)*$P206)/1000</f>
        <v>0</v>
      </c>
      <c r="AM206" s="248">
        <f>(SUMIFS('CMIP5 AL fields'!$O:$O,'CMIP5 AL fields'!$D:$D,AM$1,'CMIP5 AL fields'!$A:$A,AM$2)*$P206)/1000</f>
        <v>0</v>
      </c>
      <c r="AN206" s="248">
        <f>((SUMIFS('CMIP5 AL fields'!$O:$O,'CMIP5 AL fields'!$D:$D,AN$1&amp;"2d",'CMIP5 AL fields'!$A:$A,AN$2)*$R206)/1000)+((SUMIFS('CMIP5 AL fields'!$O:$O,'CMIP5 AL fields'!$D:$D,AN$1&amp;"3d",'CMIP5 AL fields'!$A:$A,AN$2)*$S206)/1000)</f>
        <v>0</v>
      </c>
      <c r="AO206" s="248">
        <f>((SUMIFS('CMIP5 AL fields'!$N:$N,'CMIP5 AL fields'!$D:$D,AO$1&amp;"2d",'CMIP5 AL fields'!$A:$A,AO$2)*$R206)/1000)+((SUMIFS('CMIP5 AL fields'!$N:$N,'CMIP5 AL fields'!$D:$D,AO$1&amp;"3d",'CMIP5 AL fields'!$A:$A,AO$2)*$S206)/1000)</f>
        <v>0</v>
      </c>
      <c r="AP206" s="248">
        <f>((SUMIFS('CMIP5 AL fields'!$N:$N,'CMIP5 AL fields'!$D:$D,AP$1&amp;"2d",'CMIP5 AL fields'!$A:$A,AP$2)*$R206)/1000)+((SUMIFS('CMIP5 AL fields'!$N:$N,'CMIP5 AL fields'!$D:$D,AP$1&amp;"3d",'CMIP5 AL fields'!$A:$A,AP$2)*$S206)/1000)</f>
        <v>0</v>
      </c>
      <c r="AQ206" s="248">
        <f>((SUMIFS('CMIP5 AL fields'!$O:$O,'CMIP5 AL fields'!$D:$D,AQ$1&amp;"_ALLt",'CMIP5 AL fields'!$A:$A,AQ$2)*$T206)/1000)+((SUMIFS('CMIP5 AL fields'!$O:$O,'CMIP5 AL fields'!$D:$D,AQ$1&amp;"_subt",'CMIP5 AL fields'!$A:$A,AQ$2)*$U206)/1000)</f>
        <v>54.252011520000003</v>
      </c>
      <c r="AR206" s="248">
        <f>((SUMIFS('CMIP5 AL fields'!$O:$O,'CMIP5 AL fields'!$D:$D,AR$1&amp;"2d",'CMIP5 AL fields'!$A:$A,AR$2)*$AA206)/1000)+((SUMIFS('CMIP5 AL fields'!$O:$O,'CMIP5 AL fields'!$D:$D,AR$1&amp;"3d",'CMIP5 AL fields'!$A:$A,AR$2)*$AB206)/1000)</f>
        <v>0</v>
      </c>
      <c r="AS206" s="248">
        <f>(SUMIFS('CMIP5 AL fields'!$O:$O,'CMIP5 AL fields'!$D:$D,AS$1,'CMIP5 AL fields'!$A:$A,AS$2)*$V206)/1000</f>
        <v>0</v>
      </c>
      <c r="AT206" s="248">
        <f>(SUMIFS('CMIP5 AL fields'!$O:$O,'CMIP5 AL fields'!$D:$D,AT$1,'CMIP5 AL fields'!$A:$A,AT$2)*$W206)/1000</f>
        <v>0</v>
      </c>
      <c r="AU206" s="248">
        <f>(SUMIFS('CMIP5 AL fields'!$O:$O,'CMIP5 AL fields'!$D:$D,AU$1,'CMIP5 AL fields'!$A:$A,AU$2)*$X206)/1000</f>
        <v>0</v>
      </c>
      <c r="AV206" s="248">
        <f>(SUMIFS('CMIP5 AL fields'!$O:$O,'CMIP5 AL fields'!$D:$D,AV$1,'CMIP5 AL fields'!$A:$A,AV$2)*AC206)/1000</f>
        <v>0</v>
      </c>
      <c r="AW206" s="248">
        <f>(SUMIFS('CMIP5 AL fields'!$O:$O,'CMIP5 AL fields'!$D:$D,AW$1,'CMIP5 AL fields'!$A:$A,AW$2)*AD206)/1000</f>
        <v>0</v>
      </c>
      <c r="AX206" s="248">
        <f>(SUMIFS('CMIP5 AL fields'!$O:$O,'CMIP5 AL fields'!$D:$D,AX$1,'CMIP5 AL fields'!$A:$A,AX$2)*AD206)/1000</f>
        <v>0</v>
      </c>
      <c r="AY206" s="248">
        <v>0</v>
      </c>
      <c r="AZ206" s="248">
        <f>(SUMIFS('CMIP5 OI fields'!$M:$M,'CMIP5 OI fields'!$D:$D,AZ$1,'CMIP5 OI fields'!$A:$A,AZ$2)*$P206)/1000</f>
        <v>313.12579276800005</v>
      </c>
      <c r="BA206" s="248">
        <f>(SUMIFS('CMIP5 OI fields'!$M:$M,'CMIP5 OI fields'!$D:$D,BA$1,'CMIP5 OI fields'!$A:$A,BA$2)*$P206)/1000</f>
        <v>218.57409792000004</v>
      </c>
      <c r="BB206" s="248">
        <f>(SUMIFS('CMIP5 OI fields'!$M:$M,'CMIP5 OI fields'!$D:$D,BB$1,'CMIP5 OI fields'!$A:$A,BB$2)*$P206)/1000</f>
        <v>123.70378751999995</v>
      </c>
      <c r="BC206" s="248">
        <f>(SUMIFS('CMIP5 OI fields'!$M:$M,'CMIP5 OI fields'!$D:$D,BC$1,'CMIP5 OI fields'!$A:$A,BC$2)*$P206)/1000</f>
        <v>12.45708288</v>
      </c>
      <c r="BD206" s="248">
        <f>(SUMIFS('CMIP5 OI fields'!$M:$M,'CMIP5 OI fields'!$D:$D,BD$1,'CMIP5 OI fields'!$A:$A,BD$2)*$P206)/1000</f>
        <v>10.192158720000002</v>
      </c>
      <c r="BE206" s="248">
        <f>(SUMIFS('CMIP5 OI fields'!$M:$M,'CMIP5 OI fields'!$D:$D,BE$1,'CMIP5 OI fields'!$A:$A,BE$2)*$P206)/1000</f>
        <v>1.13246208</v>
      </c>
      <c r="BF206" s="248">
        <f>(SUMIFS('CMIP5 OI fields'!$M:$M,'CMIP5 OI fields'!$D:$D,BF$1,'CMIP5 OI fields'!$A:$A,BF$2)*$P206)/1000</f>
        <v>25.480396799999998</v>
      </c>
      <c r="BG206" s="248">
        <f>(SUMIFS('CMIP5 OI fields'!$M:$M,'CMIP5 OI fields'!$D:$D,BG$1,'CMIP5 OI fields'!$A:$A,BG$2)*$P206)/1000</f>
        <v>19.818086399999995</v>
      </c>
      <c r="BH206" s="248">
        <f>(SUMIFS('CMIP5 OI fields'!$M:$M,'CMIP5 OI fields'!$D:$D,BH$1,'CMIP5 OI fields'!$A:$A,BH$2)*$P206)/1000</f>
        <v>116.07736320000002</v>
      </c>
      <c r="BI206" s="248">
        <f>(SUMIFS('CMIP5 OI fields'!$M:$M,'CMIP5 OI fields'!$D:$D,BI$1,'CMIP5 OI fields'!$A:$A,BI$2)*$Q206)/1000</f>
        <v>0</v>
      </c>
      <c r="BJ206" s="246">
        <f t="shared" si="29"/>
        <v>512.0781511680002</v>
      </c>
      <c r="BK206" s="246">
        <f t="shared" si="29"/>
        <v>256.22846208000004</v>
      </c>
      <c r="BL206" s="246">
        <f t="shared" si="29"/>
        <v>242.69724057599996</v>
      </c>
      <c r="BM206" s="246">
        <f t="shared" si="25"/>
        <v>768.3066132480003</v>
      </c>
      <c r="BN206" s="246">
        <f t="shared" si="26"/>
        <v>1011.0038538240003</v>
      </c>
    </row>
    <row r="207" spans="1:66">
      <c r="A207" s="244" t="str">
        <f>'Experiment list - Runs'!A206</f>
        <v>LT</v>
      </c>
      <c r="B207" s="244" t="str">
        <f>'Experiment list - Runs'!B206</f>
        <v>core</v>
      </c>
      <c r="C207" s="244" t="str">
        <f>'Experiment list - Runs'!C206</f>
        <v>6.1</v>
      </c>
      <c r="D207" s="244">
        <f>'Experiment list - Runs'!D206</f>
        <v>1</v>
      </c>
      <c r="E207" s="245" t="e">
        <f>'Experiment list - Runs'!E206</f>
        <v>#N/A</v>
      </c>
      <c r="F207" s="245" t="e">
        <f>'Experiment list - Runs'!F206</f>
        <v>#N/A</v>
      </c>
      <c r="G207" s="244" t="str">
        <f>'Experiment list - Runs'!H206</f>
        <v>CCWG/Meehl</v>
      </c>
      <c r="H207" s="244" t="e">
        <f>'Experiment list - Runs'!I206</f>
        <v>#N/A</v>
      </c>
      <c r="I207" s="244" t="str">
        <f>'Experiment list - Runs'!J206</f>
        <v>NCAR</v>
      </c>
      <c r="J207" s="244">
        <f>'Experiment list - Runs'!K206</f>
        <v>0</v>
      </c>
      <c r="K207" s="244">
        <f>'Experiment list - Runs'!L206</f>
        <v>140</v>
      </c>
      <c r="L207" s="244" t="str">
        <f>'Experiment list - Runs'!M206</f>
        <v>1</v>
      </c>
      <c r="M207" s="244">
        <f>'Experiment list - Runs'!N206</f>
        <v>1</v>
      </c>
      <c r="N207" s="246">
        <f>'Experiment list - Runs'!O206</f>
        <v>140</v>
      </c>
      <c r="O207" s="247">
        <f>'Experiment list - Runs'!P206</f>
        <v>205</v>
      </c>
      <c r="P207" s="248">
        <f t="shared" si="27"/>
        <v>140</v>
      </c>
      <c r="Q207" s="248">
        <v>0</v>
      </c>
      <c r="R207" s="248">
        <f t="shared" ref="R207:R218" si="30">$N207</f>
        <v>140</v>
      </c>
      <c r="S207" s="248">
        <v>0</v>
      </c>
      <c r="T207" s="248">
        <f t="shared" si="28"/>
        <v>140</v>
      </c>
      <c r="U207" s="248">
        <v>0</v>
      </c>
      <c r="V207" s="248">
        <v>0</v>
      </c>
      <c r="W207" s="248">
        <v>0</v>
      </c>
      <c r="X207" s="248">
        <v>0</v>
      </c>
      <c r="Y207" s="248">
        <v>0</v>
      </c>
      <c r="Z207" s="248">
        <v>0</v>
      </c>
      <c r="AA207" s="248">
        <v>0</v>
      </c>
      <c r="AB207" s="248">
        <v>0</v>
      </c>
      <c r="AC207" s="248">
        <v>0</v>
      </c>
      <c r="AD207" s="248">
        <v>0</v>
      </c>
      <c r="AE207" s="248">
        <f>(SUMIFS('CMIP5 AL fields'!$O:$O,'CMIP5 AL fields'!$D:$D,AE$1,'CMIP5 AL fields'!$A:$A,AE$2)*$P207)/1000</f>
        <v>139.34592672000022</v>
      </c>
      <c r="AF207" s="248">
        <f>(SUMIFS('CMIP5 AL fields'!$O:$O,'CMIP5 AL fields'!$D:$D,AF$1,'CMIP5 AL fields'!$A:$A,AF$2)*$P207)/1000</f>
        <v>0.37158912000000005</v>
      </c>
      <c r="AG207" s="248">
        <f>(SUMIFS('CMIP5 AL fields'!$O:$O,'CMIP5 AL fields'!$D:$D,AG$1,'CMIP5 AL fields'!$A:$A,AG$2)*$P207)/1000</f>
        <v>12.634030079999992</v>
      </c>
      <c r="AH207" s="248">
        <f>(SUMIFS('CMIP5 AL fields'!$O:$O,'CMIP5 AL fields'!$D:$D,AH$1,'CMIP5 AL fields'!$A:$A,AH$2)*$P207)/1000</f>
        <v>9.2897279999999949</v>
      </c>
      <c r="AI207" s="248">
        <f>(SUMIFS('CMIP5 AL fields'!$O:$O,'CMIP5 AL fields'!$D:$D,AI$1,'CMIP5 AL fields'!$A:$A,AI$2)*$P207)/1000</f>
        <v>3.7158912000000006</v>
      </c>
      <c r="AJ207" s="248">
        <f>(SUMIFS('CMIP5 AL fields'!$O:$O,'CMIP5 AL fields'!$D:$D,AJ$1,'CMIP5 AL fields'!$A:$A,AJ$2)*$P207)/1000</f>
        <v>1.4863564800000002</v>
      </c>
      <c r="AK207" s="248">
        <f>(SUMIFS('CMIP5 AL fields'!$O:$O,'CMIP5 AL fields'!$D:$D,AK$1,'CMIP5 AL fields'!$A:$A,AK$2)*$P207)/1000</f>
        <v>2.6011238400000001</v>
      </c>
      <c r="AL207" s="248">
        <f>(SUMIFS('CMIP5 AL fields'!$O:$O,'CMIP5 AL fields'!$D:$D,AL$1,'CMIP5 AL fields'!$A:$A,AL$2)*$P207)/1000</f>
        <v>0</v>
      </c>
      <c r="AM207" s="248">
        <f>(SUMIFS('CMIP5 AL fields'!$O:$O,'CMIP5 AL fields'!$D:$D,AM$1,'CMIP5 AL fields'!$A:$A,AM$2)*$P207)/1000</f>
        <v>0</v>
      </c>
      <c r="AN207" s="248">
        <f>((SUMIFS('CMIP5 AL fields'!$O:$O,'CMIP5 AL fields'!$D:$D,AN$1&amp;"2d",'CMIP5 AL fields'!$A:$A,AN$2)*$R207)/1000)+((SUMIFS('CMIP5 AL fields'!$O:$O,'CMIP5 AL fields'!$D:$D,AN$1&amp;"3d",'CMIP5 AL fields'!$A:$A,AN$2)*$S207)/1000)</f>
        <v>11.890851839999993</v>
      </c>
      <c r="AO207" s="248">
        <f>((SUMIFS('CMIP5 AL fields'!$N:$N,'CMIP5 AL fields'!$D:$D,AO$1&amp;"2d",'CMIP5 AL fields'!$A:$A,AO$2)*$R207)/1000)+((SUMIFS('CMIP5 AL fields'!$N:$N,'CMIP5 AL fields'!$D:$D,AO$1&amp;"3d",'CMIP5 AL fields'!$A:$A,AO$2)*$S207)/1000)</f>
        <v>4.4590694400000004</v>
      </c>
      <c r="AP207" s="248">
        <f>((SUMIFS('CMIP5 AL fields'!$N:$N,'CMIP5 AL fields'!$D:$D,AP$1&amp;"2d",'CMIP5 AL fields'!$A:$A,AP$2)*$R207)/1000)+((SUMIFS('CMIP5 AL fields'!$N:$N,'CMIP5 AL fields'!$D:$D,AP$1&amp;"3d",'CMIP5 AL fields'!$A:$A,AP$2)*$S207)/1000)</f>
        <v>37.15891199999998</v>
      </c>
      <c r="AQ207" s="248">
        <f>((SUMIFS('CMIP5 AL fields'!$O:$O,'CMIP5 AL fields'!$D:$D,AQ$1&amp;"_ALLt",'CMIP5 AL fields'!$A:$A,AQ$2)*$T207)/1000)+((SUMIFS('CMIP5 AL fields'!$O:$O,'CMIP5 AL fields'!$D:$D,AQ$1&amp;"_subt",'CMIP5 AL fields'!$A:$A,AQ$2)*$U207)/1000)</f>
        <v>79.117516800000018</v>
      </c>
      <c r="AR207" s="248">
        <f>((SUMIFS('CMIP5 AL fields'!$O:$O,'CMIP5 AL fields'!$D:$D,AR$1&amp;"2d",'CMIP5 AL fields'!$A:$A,AR$2)*$AA207)/1000)+((SUMIFS('CMIP5 AL fields'!$O:$O,'CMIP5 AL fields'!$D:$D,AR$1&amp;"3d",'CMIP5 AL fields'!$A:$A,AR$2)*$AB207)/1000)</f>
        <v>0</v>
      </c>
      <c r="AS207" s="248">
        <f>(SUMIFS('CMIP5 AL fields'!$O:$O,'CMIP5 AL fields'!$D:$D,AS$1,'CMIP5 AL fields'!$A:$A,AS$2)*$V207)/1000</f>
        <v>0</v>
      </c>
      <c r="AT207" s="248">
        <f>(SUMIFS('CMIP5 AL fields'!$O:$O,'CMIP5 AL fields'!$D:$D,AT$1,'CMIP5 AL fields'!$A:$A,AT$2)*$W207)/1000</f>
        <v>0</v>
      </c>
      <c r="AU207" s="248">
        <f>(SUMIFS('CMIP5 AL fields'!$O:$O,'CMIP5 AL fields'!$D:$D,AU$1,'CMIP5 AL fields'!$A:$A,AU$2)*$X207)/1000</f>
        <v>0</v>
      </c>
      <c r="AV207" s="248">
        <f>(SUMIFS('CMIP5 AL fields'!$O:$O,'CMIP5 AL fields'!$D:$D,AV$1,'CMIP5 AL fields'!$A:$A,AV$2)*AC207)/1000</f>
        <v>0</v>
      </c>
      <c r="AW207" s="248">
        <f>(SUMIFS('CMIP5 AL fields'!$O:$O,'CMIP5 AL fields'!$D:$D,AW$1,'CMIP5 AL fields'!$A:$A,AW$2)*AD207)/1000</f>
        <v>0</v>
      </c>
      <c r="AX207" s="248">
        <f>(SUMIFS('CMIP5 AL fields'!$O:$O,'CMIP5 AL fields'!$D:$D,AX$1,'CMIP5 AL fields'!$A:$A,AX$2)*AD207)/1000</f>
        <v>0</v>
      </c>
      <c r="AY207" s="248">
        <v>0</v>
      </c>
      <c r="AZ207" s="248">
        <f>(SUMIFS('CMIP5 OI fields'!$M:$M,'CMIP5 OI fields'!$D:$D,AZ$1,'CMIP5 OI fields'!$A:$A,AZ$2)*$P207)/1000</f>
        <v>456.64178112000008</v>
      </c>
      <c r="BA207" s="248">
        <f>(SUMIFS('CMIP5 OI fields'!$M:$M,'CMIP5 OI fields'!$D:$D,BA$1,'CMIP5 OI fields'!$A:$A,BA$2)*$P207)/1000</f>
        <v>318.75389280000002</v>
      </c>
      <c r="BB207" s="248">
        <f>(SUMIFS('CMIP5 OI fields'!$M:$M,'CMIP5 OI fields'!$D:$D,BB$1,'CMIP5 OI fields'!$A:$A,BB$2)*$P207)/1000</f>
        <v>180.40135679999995</v>
      </c>
      <c r="BC207" s="248">
        <f>(SUMIFS('CMIP5 OI fields'!$M:$M,'CMIP5 OI fields'!$D:$D,BC$1,'CMIP5 OI fields'!$A:$A,BC$2)*$P207)/1000</f>
        <v>18.166579200000001</v>
      </c>
      <c r="BD207" s="248">
        <f>(SUMIFS('CMIP5 OI fields'!$M:$M,'CMIP5 OI fields'!$D:$D,BD$1,'CMIP5 OI fields'!$A:$A,BD$2)*$P207)/1000</f>
        <v>14.863564800000002</v>
      </c>
      <c r="BE207" s="248">
        <f>(SUMIFS('CMIP5 OI fields'!$M:$M,'CMIP5 OI fields'!$D:$D,BE$1,'CMIP5 OI fields'!$A:$A,BE$2)*$P207)/1000</f>
        <v>1.6515072</v>
      </c>
      <c r="BF207" s="248">
        <f>(SUMIFS('CMIP5 OI fields'!$M:$M,'CMIP5 OI fields'!$D:$D,BF$1,'CMIP5 OI fields'!$A:$A,BF$2)*$P207)/1000</f>
        <v>37.158911999999994</v>
      </c>
      <c r="BG207" s="248">
        <f>(SUMIFS('CMIP5 OI fields'!$M:$M,'CMIP5 OI fields'!$D:$D,BG$1,'CMIP5 OI fields'!$A:$A,BG$2)*$P207)/1000</f>
        <v>28.901375999999996</v>
      </c>
      <c r="BH207" s="248">
        <f>(SUMIFS('CMIP5 OI fields'!$M:$M,'CMIP5 OI fields'!$D:$D,BH$1,'CMIP5 OI fields'!$A:$A,BH$2)*$P207)/1000</f>
        <v>169.27948800000004</v>
      </c>
      <c r="BI207" s="248">
        <f>(SUMIFS('CMIP5 OI fields'!$M:$M,'CMIP5 OI fields'!$D:$D,BI$1,'CMIP5 OI fields'!$A:$A,BI$2)*$Q207)/1000</f>
        <v>0</v>
      </c>
      <c r="BJ207" s="246">
        <f t="shared" si="29"/>
        <v>758.67148896000026</v>
      </c>
      <c r="BK207" s="246">
        <f t="shared" si="29"/>
        <v>378.12557663999996</v>
      </c>
      <c r="BL207" s="246">
        <f t="shared" si="29"/>
        <v>391.09238783999996</v>
      </c>
      <c r="BM207" s="246">
        <f t="shared" si="25"/>
        <v>1136.7970656000002</v>
      </c>
      <c r="BN207" s="246">
        <f t="shared" si="26"/>
        <v>1527.8894534400001</v>
      </c>
    </row>
    <row r="208" spans="1:66">
      <c r="A208" s="244" t="str">
        <f>'Experiment list - Runs'!A207</f>
        <v>LT</v>
      </c>
      <c r="B208" s="244" t="str">
        <f>'Experiment list - Runs'!B207</f>
        <v>core</v>
      </c>
      <c r="C208" s="244" t="str">
        <f>'Experiment list - Runs'!C207</f>
        <v>6.2a</v>
      </c>
      <c r="D208" s="244">
        <f>'Experiment list - Runs'!D207</f>
        <v>1</v>
      </c>
      <c r="E208" s="245" t="str">
        <f>'Experiment list - Runs'!E207</f>
        <v>Prescribed SST for “fast” response to 4xCO2</v>
      </c>
      <c r="F208" s="245" t="str">
        <f>'Experiment list - Runs'!F207</f>
        <v>sstclim</v>
      </c>
      <c r="G208" s="244" t="str">
        <f>'Experiment list - Runs'!H207</f>
        <v>AMWG/Teng</v>
      </c>
      <c r="H208" s="244" t="str">
        <f>'Experiment list - Runs'!I207</f>
        <v>1x1CN</v>
      </c>
      <c r="I208" s="244" t="str">
        <f>'Experiment list - Runs'!J207</f>
        <v>NCAR</v>
      </c>
      <c r="J208" s="244">
        <f>'Experiment list - Runs'!K207</f>
        <v>1979</v>
      </c>
      <c r="K208" s="244">
        <f>'Experiment list - Runs'!L207</f>
        <v>2008</v>
      </c>
      <c r="L208" s="244" t="str">
        <f>'Experiment list - Runs'!M207</f>
        <v>1</v>
      </c>
      <c r="M208" s="244">
        <f>'Experiment list - Runs'!N207</f>
        <v>1</v>
      </c>
      <c r="N208" s="246">
        <f>'Experiment list - Runs'!O207</f>
        <v>30</v>
      </c>
      <c r="O208" s="247">
        <f>'Experiment list - Runs'!P207</f>
        <v>206</v>
      </c>
      <c r="P208" s="248">
        <f t="shared" si="27"/>
        <v>30</v>
      </c>
      <c r="Q208" s="248">
        <v>0</v>
      </c>
      <c r="R208" s="248">
        <f t="shared" si="30"/>
        <v>30</v>
      </c>
      <c r="S208" s="248">
        <v>6</v>
      </c>
      <c r="T208" s="248">
        <f t="shared" si="28"/>
        <v>30</v>
      </c>
      <c r="U208" s="248">
        <v>0</v>
      </c>
      <c r="V208" s="248">
        <v>0</v>
      </c>
      <c r="W208" s="248">
        <v>0</v>
      </c>
      <c r="X208" s="248">
        <v>0</v>
      </c>
      <c r="Y208" s="248">
        <v>0</v>
      </c>
      <c r="Z208" s="248">
        <v>0</v>
      </c>
      <c r="AA208" s="248">
        <v>0</v>
      </c>
      <c r="AB208" s="248">
        <v>0</v>
      </c>
      <c r="AC208" s="248">
        <v>0</v>
      </c>
      <c r="AD208" s="248">
        <v>0</v>
      </c>
      <c r="AE208" s="248">
        <f>(SUMIFS('CMIP5 AL fields'!$O:$O,'CMIP5 AL fields'!$D:$D,AE$1,'CMIP5 AL fields'!$A:$A,AE$2)*$P208)/1000</f>
        <v>29.85984144000005</v>
      </c>
      <c r="AF208" s="248">
        <f>(SUMIFS('CMIP5 AL fields'!$O:$O,'CMIP5 AL fields'!$D:$D,AF$1,'CMIP5 AL fields'!$A:$A,AF$2)*$P208)/1000</f>
        <v>7.9626240000000015E-2</v>
      </c>
      <c r="AG208" s="248">
        <f>(SUMIFS('CMIP5 AL fields'!$O:$O,'CMIP5 AL fields'!$D:$D,AG$1,'CMIP5 AL fields'!$A:$A,AG$2)*$P208)/1000</f>
        <v>2.7072921599999979</v>
      </c>
      <c r="AH208" s="248">
        <f>(SUMIFS('CMIP5 AL fields'!$O:$O,'CMIP5 AL fields'!$D:$D,AH$1,'CMIP5 AL fields'!$A:$A,AH$2)*$P208)/1000</f>
        <v>1.9906559999999991</v>
      </c>
      <c r="AI208" s="248">
        <f>(SUMIFS('CMIP5 AL fields'!$O:$O,'CMIP5 AL fields'!$D:$D,AI$1,'CMIP5 AL fields'!$A:$A,AI$2)*$P208)/1000</f>
        <v>0.79626240000000004</v>
      </c>
      <c r="AJ208" s="248">
        <f>(SUMIFS('CMIP5 AL fields'!$O:$O,'CMIP5 AL fields'!$D:$D,AJ$1,'CMIP5 AL fields'!$A:$A,AJ$2)*$P208)/1000</f>
        <v>0.31850496000000006</v>
      </c>
      <c r="AK208" s="248">
        <f>(SUMIFS('CMIP5 AL fields'!$O:$O,'CMIP5 AL fields'!$D:$D,AK$1,'CMIP5 AL fields'!$A:$A,AK$2)*$P208)/1000</f>
        <v>0.55738368000000005</v>
      </c>
      <c r="AL208" s="248">
        <f>(SUMIFS('CMIP5 AL fields'!$O:$O,'CMIP5 AL fields'!$D:$D,AL$1,'CMIP5 AL fields'!$A:$A,AL$2)*$P208)/1000</f>
        <v>0</v>
      </c>
      <c r="AM208" s="248">
        <f>(SUMIFS('CMIP5 AL fields'!$O:$O,'CMIP5 AL fields'!$D:$D,AM$1,'CMIP5 AL fields'!$A:$A,AM$2)*$P208)/1000</f>
        <v>0</v>
      </c>
      <c r="AN208" s="248">
        <f>((SUMIFS('CMIP5 AL fields'!$O:$O,'CMIP5 AL fields'!$D:$D,AN$1&amp;"2d",'CMIP5 AL fields'!$A:$A,AN$2)*$R208)/1000)+((SUMIFS('CMIP5 AL fields'!$O:$O,'CMIP5 AL fields'!$D:$D,AN$1&amp;"3d",'CMIP5 AL fields'!$A:$A,AN$2)*$S208)/1000)</f>
        <v>11.211374591999997</v>
      </c>
      <c r="AO208" s="248">
        <f>((SUMIFS('CMIP5 AL fields'!$N:$N,'CMIP5 AL fields'!$D:$D,AO$1&amp;"2d",'CMIP5 AL fields'!$A:$A,AO$2)*$R208)/1000)+((SUMIFS('CMIP5 AL fields'!$N:$N,'CMIP5 AL fields'!$D:$D,AO$1&amp;"3d",'CMIP5 AL fields'!$A:$A,AO$2)*$S208)/1000)</f>
        <v>5.0323783679999998</v>
      </c>
      <c r="AP208" s="248">
        <f>((SUMIFS('CMIP5 AL fields'!$N:$N,'CMIP5 AL fields'!$D:$D,AP$1&amp;"2d",'CMIP5 AL fields'!$A:$A,AP$2)*$R208)/1000)+((SUMIFS('CMIP5 AL fields'!$N:$N,'CMIP5 AL fields'!$D:$D,AP$1&amp;"3d",'CMIP5 AL fields'!$A:$A,AP$2)*$S208)/1000)</f>
        <v>10.001055743999997</v>
      </c>
      <c r="AQ208" s="248">
        <f>((SUMIFS('CMIP5 AL fields'!$O:$O,'CMIP5 AL fields'!$D:$D,AQ$1&amp;"_ALLt",'CMIP5 AL fields'!$A:$A,AQ$2)*$T208)/1000)+((SUMIFS('CMIP5 AL fields'!$O:$O,'CMIP5 AL fields'!$D:$D,AQ$1&amp;"_subt",'CMIP5 AL fields'!$A:$A,AQ$2)*$U208)/1000)</f>
        <v>16.953753599999999</v>
      </c>
      <c r="AR208" s="248">
        <f>((SUMIFS('CMIP5 AL fields'!$O:$O,'CMIP5 AL fields'!$D:$D,AR$1&amp;"2d",'CMIP5 AL fields'!$A:$A,AR$2)*$AA208)/1000)+((SUMIFS('CMIP5 AL fields'!$O:$O,'CMIP5 AL fields'!$D:$D,AR$1&amp;"3d",'CMIP5 AL fields'!$A:$A,AR$2)*$AB208)/1000)</f>
        <v>0</v>
      </c>
      <c r="AS208" s="248">
        <f>(SUMIFS('CMIP5 AL fields'!$O:$O,'CMIP5 AL fields'!$D:$D,AS$1,'CMIP5 AL fields'!$A:$A,AS$2)*$V208)/1000</f>
        <v>0</v>
      </c>
      <c r="AT208" s="248">
        <f>(SUMIFS('CMIP5 AL fields'!$O:$O,'CMIP5 AL fields'!$D:$D,AT$1,'CMIP5 AL fields'!$A:$A,AT$2)*$W208)/1000</f>
        <v>0</v>
      </c>
      <c r="AU208" s="248">
        <f>(SUMIFS('CMIP5 AL fields'!$O:$O,'CMIP5 AL fields'!$D:$D,AU$1,'CMIP5 AL fields'!$A:$A,AU$2)*$X208)/1000</f>
        <v>0</v>
      </c>
      <c r="AV208" s="248">
        <f>(SUMIFS('CMIP5 AL fields'!$O:$O,'CMIP5 AL fields'!$D:$D,AV$1,'CMIP5 AL fields'!$A:$A,AV$2)*AC208)/1000</f>
        <v>0</v>
      </c>
      <c r="AW208" s="248">
        <f>(SUMIFS('CMIP5 AL fields'!$O:$O,'CMIP5 AL fields'!$D:$D,AW$1,'CMIP5 AL fields'!$A:$A,AW$2)*AD208)/1000</f>
        <v>0</v>
      </c>
      <c r="AX208" s="248">
        <f>(SUMIFS('CMIP5 AL fields'!$O:$O,'CMIP5 AL fields'!$D:$D,AX$1,'CMIP5 AL fields'!$A:$A,AX$2)*AD208)/1000</f>
        <v>0</v>
      </c>
      <c r="AY208" s="248">
        <v>0</v>
      </c>
      <c r="AZ208" s="248">
        <f>(SUMIFS('CMIP5 OI fields'!$M:$M,'CMIP5 OI fields'!$D:$D,AZ$1,'CMIP5 OI fields'!$A:$A,AZ$2)*$P208)/1000</f>
        <v>97.851810240000006</v>
      </c>
      <c r="BA208" s="248">
        <f>(SUMIFS('CMIP5 OI fields'!$M:$M,'CMIP5 OI fields'!$D:$D,BA$1,'CMIP5 OI fields'!$A:$A,BA$2)*$P208)/1000</f>
        <v>68.304405599999996</v>
      </c>
      <c r="BB208" s="248">
        <f>(SUMIFS('CMIP5 OI fields'!$M:$M,'CMIP5 OI fields'!$D:$D,BB$1,'CMIP5 OI fields'!$A:$A,BB$2)*$P208)/1000</f>
        <v>38.65743359999999</v>
      </c>
      <c r="BC208" s="248">
        <f>(SUMIFS('CMIP5 OI fields'!$M:$M,'CMIP5 OI fields'!$D:$D,BC$1,'CMIP5 OI fields'!$A:$A,BC$2)*$P208)/1000</f>
        <v>3.8928384</v>
      </c>
      <c r="BD208" s="248">
        <f>(SUMIFS('CMIP5 OI fields'!$M:$M,'CMIP5 OI fields'!$D:$D,BD$1,'CMIP5 OI fields'!$A:$A,BD$2)*$P208)/1000</f>
        <v>3.1850496000000001</v>
      </c>
      <c r="BE208" s="248">
        <f>(SUMIFS('CMIP5 OI fields'!$M:$M,'CMIP5 OI fields'!$D:$D,BE$1,'CMIP5 OI fields'!$A:$A,BE$2)*$P208)/1000</f>
        <v>0.3538944</v>
      </c>
      <c r="BF208" s="248">
        <f>(SUMIFS('CMIP5 OI fields'!$M:$M,'CMIP5 OI fields'!$D:$D,BF$1,'CMIP5 OI fields'!$A:$A,BF$2)*$P208)/1000</f>
        <v>7.9626239999999999</v>
      </c>
      <c r="BG208" s="248">
        <f>(SUMIFS('CMIP5 OI fields'!$M:$M,'CMIP5 OI fields'!$D:$D,BG$1,'CMIP5 OI fields'!$A:$A,BG$2)*$P208)/1000</f>
        <v>6.1931519999999995</v>
      </c>
      <c r="BH208" s="248">
        <f>(SUMIFS('CMIP5 OI fields'!$M:$M,'CMIP5 OI fields'!$D:$D,BH$1,'CMIP5 OI fields'!$A:$A,BH$2)*$P208)/1000</f>
        <v>36.274176000000004</v>
      </c>
      <c r="BI208" s="248">
        <f>(SUMIFS('CMIP5 OI fields'!$M:$M,'CMIP5 OI fields'!$D:$D,BI$1,'CMIP5 OI fields'!$A:$A,BI$2)*$Q208)/1000</f>
        <v>0</v>
      </c>
      <c r="BJ208" s="246">
        <f t="shared" si="29"/>
        <v>171.23579683200003</v>
      </c>
      <c r="BK208" s="246">
        <f t="shared" si="29"/>
        <v>85.103772767999985</v>
      </c>
      <c r="BL208" s="246">
        <f t="shared" si="29"/>
        <v>85.843943424000003</v>
      </c>
      <c r="BM208" s="246">
        <f t="shared" si="25"/>
        <v>256.3395696</v>
      </c>
      <c r="BN208" s="246">
        <f t="shared" si="26"/>
        <v>342.18351302400004</v>
      </c>
    </row>
    <row r="209" spans="1:66">
      <c r="A209" s="244" t="str">
        <f>'Experiment list - Runs'!A208</f>
        <v>LT</v>
      </c>
      <c r="B209" s="244" t="str">
        <f>'Experiment list - Runs'!B208</f>
        <v>core</v>
      </c>
      <c r="C209" s="244" t="str">
        <f>'Experiment list - Runs'!C208</f>
        <v>6.2b</v>
      </c>
      <c r="D209" s="244">
        <f>'Experiment list - Runs'!D208</f>
        <v>1</v>
      </c>
      <c r="E209" s="245" t="str">
        <f>'Experiment list - Runs'!E208</f>
        <v>Prescribed SST for “fast” response to 4xCO2</v>
      </c>
      <c r="F209" s="245" t="str">
        <f>'Experiment list - Runs'!F208</f>
        <v>sstclim-4xco2</v>
      </c>
      <c r="G209" s="244" t="str">
        <f>'Experiment list - Runs'!H208</f>
        <v>AMWG/Teng</v>
      </c>
      <c r="H209" s="244" t="str">
        <f>'Experiment list - Runs'!I208</f>
        <v>1x1CN</v>
      </c>
      <c r="I209" s="244" t="str">
        <f>'Experiment list - Runs'!J208</f>
        <v>NCAR</v>
      </c>
      <c r="J209" s="244">
        <f>'Experiment list - Runs'!K208</f>
        <v>1979</v>
      </c>
      <c r="K209" s="244">
        <f>'Experiment list - Runs'!L208</f>
        <v>2008</v>
      </c>
      <c r="L209" s="244" t="str">
        <f>'Experiment list - Runs'!M208</f>
        <v>1</v>
      </c>
      <c r="M209" s="244">
        <f>'Experiment list - Runs'!N208</f>
        <v>1</v>
      </c>
      <c r="N209" s="246">
        <f>'Experiment list - Runs'!O208</f>
        <v>30</v>
      </c>
      <c r="O209" s="247">
        <f>'Experiment list - Runs'!P208</f>
        <v>207</v>
      </c>
      <c r="P209" s="248">
        <f t="shared" si="27"/>
        <v>30</v>
      </c>
      <c r="Q209" s="248">
        <v>0</v>
      </c>
      <c r="R209" s="248">
        <f t="shared" si="30"/>
        <v>30</v>
      </c>
      <c r="S209" s="248">
        <v>6</v>
      </c>
      <c r="T209" s="248">
        <f t="shared" si="28"/>
        <v>30</v>
      </c>
      <c r="U209" s="248">
        <v>0</v>
      </c>
      <c r="V209" s="248">
        <v>0</v>
      </c>
      <c r="W209" s="248">
        <v>0</v>
      </c>
      <c r="X209" s="248">
        <v>0</v>
      </c>
      <c r="Y209" s="248">
        <v>0</v>
      </c>
      <c r="Z209" s="248">
        <v>0</v>
      </c>
      <c r="AA209" s="248">
        <v>0</v>
      </c>
      <c r="AB209" s="248">
        <v>0</v>
      </c>
      <c r="AC209" s="248">
        <v>0</v>
      </c>
      <c r="AD209" s="248">
        <v>0</v>
      </c>
      <c r="AE209" s="248">
        <f>(SUMIFS('CMIP5 AL fields'!$O:$O,'CMIP5 AL fields'!$D:$D,AE$1,'CMIP5 AL fields'!$A:$A,AE$2)*$P209)/1000</f>
        <v>29.85984144000005</v>
      </c>
      <c r="AF209" s="248">
        <f>(SUMIFS('CMIP5 AL fields'!$O:$O,'CMIP5 AL fields'!$D:$D,AF$1,'CMIP5 AL fields'!$A:$A,AF$2)*$P209)/1000</f>
        <v>7.9626240000000015E-2</v>
      </c>
      <c r="AG209" s="248">
        <f>(SUMIFS('CMIP5 AL fields'!$O:$O,'CMIP5 AL fields'!$D:$D,AG$1,'CMIP5 AL fields'!$A:$A,AG$2)*$P209)/1000</f>
        <v>2.7072921599999979</v>
      </c>
      <c r="AH209" s="248">
        <f>(SUMIFS('CMIP5 AL fields'!$O:$O,'CMIP5 AL fields'!$D:$D,AH$1,'CMIP5 AL fields'!$A:$A,AH$2)*$P209)/1000</f>
        <v>1.9906559999999991</v>
      </c>
      <c r="AI209" s="248">
        <f>(SUMIFS('CMIP5 AL fields'!$O:$O,'CMIP5 AL fields'!$D:$D,AI$1,'CMIP5 AL fields'!$A:$A,AI$2)*$P209)/1000</f>
        <v>0.79626240000000004</v>
      </c>
      <c r="AJ209" s="248">
        <f>(SUMIFS('CMIP5 AL fields'!$O:$O,'CMIP5 AL fields'!$D:$D,AJ$1,'CMIP5 AL fields'!$A:$A,AJ$2)*$P209)/1000</f>
        <v>0.31850496000000006</v>
      </c>
      <c r="AK209" s="248">
        <f>(SUMIFS('CMIP5 AL fields'!$O:$O,'CMIP5 AL fields'!$D:$D,AK$1,'CMIP5 AL fields'!$A:$A,AK$2)*$P209)/1000</f>
        <v>0.55738368000000005</v>
      </c>
      <c r="AL209" s="248">
        <f>(SUMIFS('CMIP5 AL fields'!$O:$O,'CMIP5 AL fields'!$D:$D,AL$1,'CMIP5 AL fields'!$A:$A,AL$2)*$P209)/1000</f>
        <v>0</v>
      </c>
      <c r="AM209" s="248">
        <f>(SUMIFS('CMIP5 AL fields'!$O:$O,'CMIP5 AL fields'!$D:$D,AM$1,'CMIP5 AL fields'!$A:$A,AM$2)*$P209)/1000</f>
        <v>0</v>
      </c>
      <c r="AN209" s="248">
        <f>((SUMIFS('CMIP5 AL fields'!$O:$O,'CMIP5 AL fields'!$D:$D,AN$1&amp;"2d",'CMIP5 AL fields'!$A:$A,AN$2)*$R209)/1000)+((SUMIFS('CMIP5 AL fields'!$O:$O,'CMIP5 AL fields'!$D:$D,AN$1&amp;"3d",'CMIP5 AL fields'!$A:$A,AN$2)*$S209)/1000)</f>
        <v>11.211374591999997</v>
      </c>
      <c r="AO209" s="248">
        <f>((SUMIFS('CMIP5 AL fields'!$N:$N,'CMIP5 AL fields'!$D:$D,AO$1&amp;"2d",'CMIP5 AL fields'!$A:$A,AO$2)*$R209)/1000)+((SUMIFS('CMIP5 AL fields'!$N:$N,'CMIP5 AL fields'!$D:$D,AO$1&amp;"3d",'CMIP5 AL fields'!$A:$A,AO$2)*$S209)/1000)</f>
        <v>5.0323783679999998</v>
      </c>
      <c r="AP209" s="248">
        <f>((SUMIFS('CMIP5 AL fields'!$N:$N,'CMIP5 AL fields'!$D:$D,AP$1&amp;"2d",'CMIP5 AL fields'!$A:$A,AP$2)*$R209)/1000)+((SUMIFS('CMIP5 AL fields'!$N:$N,'CMIP5 AL fields'!$D:$D,AP$1&amp;"3d",'CMIP5 AL fields'!$A:$A,AP$2)*$S209)/1000)</f>
        <v>10.001055743999997</v>
      </c>
      <c r="AQ209" s="248">
        <f>((SUMIFS('CMIP5 AL fields'!$O:$O,'CMIP5 AL fields'!$D:$D,AQ$1&amp;"_ALLt",'CMIP5 AL fields'!$A:$A,AQ$2)*$T209)/1000)+((SUMIFS('CMIP5 AL fields'!$O:$O,'CMIP5 AL fields'!$D:$D,AQ$1&amp;"_subt",'CMIP5 AL fields'!$A:$A,AQ$2)*$U209)/1000)</f>
        <v>16.953753599999999</v>
      </c>
      <c r="AR209" s="248">
        <f>((SUMIFS('CMIP5 AL fields'!$O:$O,'CMIP5 AL fields'!$D:$D,AR$1&amp;"2d",'CMIP5 AL fields'!$A:$A,AR$2)*$AA209)/1000)+((SUMIFS('CMIP5 AL fields'!$O:$O,'CMIP5 AL fields'!$D:$D,AR$1&amp;"3d",'CMIP5 AL fields'!$A:$A,AR$2)*$AB209)/1000)</f>
        <v>0</v>
      </c>
      <c r="AS209" s="248">
        <f>(SUMIFS('CMIP5 AL fields'!$O:$O,'CMIP5 AL fields'!$D:$D,AS$1,'CMIP5 AL fields'!$A:$A,AS$2)*$V209)/1000</f>
        <v>0</v>
      </c>
      <c r="AT209" s="248">
        <f>(SUMIFS('CMIP5 AL fields'!$O:$O,'CMIP5 AL fields'!$D:$D,AT$1,'CMIP5 AL fields'!$A:$A,AT$2)*$W209)/1000</f>
        <v>0</v>
      </c>
      <c r="AU209" s="248">
        <f>(SUMIFS('CMIP5 AL fields'!$O:$O,'CMIP5 AL fields'!$D:$D,AU$1,'CMIP5 AL fields'!$A:$A,AU$2)*$X209)/1000</f>
        <v>0</v>
      </c>
      <c r="AV209" s="248">
        <f>(SUMIFS('CMIP5 AL fields'!$O:$O,'CMIP5 AL fields'!$D:$D,AV$1,'CMIP5 AL fields'!$A:$A,AV$2)*AC209)/1000</f>
        <v>0</v>
      </c>
      <c r="AW209" s="248">
        <f>(SUMIFS('CMIP5 AL fields'!$O:$O,'CMIP5 AL fields'!$D:$D,AW$1,'CMIP5 AL fields'!$A:$A,AW$2)*AD209)/1000</f>
        <v>0</v>
      </c>
      <c r="AX209" s="248">
        <f>(SUMIFS('CMIP5 AL fields'!$O:$O,'CMIP5 AL fields'!$D:$D,AX$1,'CMIP5 AL fields'!$A:$A,AX$2)*AD209)/1000</f>
        <v>0</v>
      </c>
      <c r="AY209" s="248">
        <v>0</v>
      </c>
      <c r="AZ209" s="248">
        <f>(SUMIFS('CMIP5 OI fields'!$M:$M,'CMIP5 OI fields'!$D:$D,AZ$1,'CMIP5 OI fields'!$A:$A,AZ$2)*$P209)/1000</f>
        <v>97.851810240000006</v>
      </c>
      <c r="BA209" s="248">
        <f>(SUMIFS('CMIP5 OI fields'!$M:$M,'CMIP5 OI fields'!$D:$D,BA$1,'CMIP5 OI fields'!$A:$A,BA$2)*$P209)/1000</f>
        <v>68.304405599999996</v>
      </c>
      <c r="BB209" s="248">
        <f>(SUMIFS('CMIP5 OI fields'!$M:$M,'CMIP5 OI fields'!$D:$D,BB$1,'CMIP5 OI fields'!$A:$A,BB$2)*$P209)/1000</f>
        <v>38.65743359999999</v>
      </c>
      <c r="BC209" s="248">
        <f>(SUMIFS('CMIP5 OI fields'!$M:$M,'CMIP5 OI fields'!$D:$D,BC$1,'CMIP5 OI fields'!$A:$A,BC$2)*$P209)/1000</f>
        <v>3.8928384</v>
      </c>
      <c r="BD209" s="248">
        <f>(SUMIFS('CMIP5 OI fields'!$M:$M,'CMIP5 OI fields'!$D:$D,BD$1,'CMIP5 OI fields'!$A:$A,BD$2)*$P209)/1000</f>
        <v>3.1850496000000001</v>
      </c>
      <c r="BE209" s="248">
        <f>(SUMIFS('CMIP5 OI fields'!$M:$M,'CMIP5 OI fields'!$D:$D,BE$1,'CMIP5 OI fields'!$A:$A,BE$2)*$P209)/1000</f>
        <v>0.3538944</v>
      </c>
      <c r="BF209" s="248">
        <f>(SUMIFS('CMIP5 OI fields'!$M:$M,'CMIP5 OI fields'!$D:$D,BF$1,'CMIP5 OI fields'!$A:$A,BF$2)*$P209)/1000</f>
        <v>7.9626239999999999</v>
      </c>
      <c r="BG209" s="248">
        <f>(SUMIFS('CMIP5 OI fields'!$M:$M,'CMIP5 OI fields'!$D:$D,BG$1,'CMIP5 OI fields'!$A:$A,BG$2)*$P209)/1000</f>
        <v>6.1931519999999995</v>
      </c>
      <c r="BH209" s="248">
        <f>(SUMIFS('CMIP5 OI fields'!$M:$M,'CMIP5 OI fields'!$D:$D,BH$1,'CMIP5 OI fields'!$A:$A,BH$2)*$P209)/1000</f>
        <v>36.274176000000004</v>
      </c>
      <c r="BI209" s="248">
        <f>(SUMIFS('CMIP5 OI fields'!$M:$M,'CMIP5 OI fields'!$D:$D,BI$1,'CMIP5 OI fields'!$A:$A,BI$2)*$Q209)/1000</f>
        <v>0</v>
      </c>
      <c r="BJ209" s="246">
        <f t="shared" si="29"/>
        <v>171.23579683200003</v>
      </c>
      <c r="BK209" s="246">
        <f t="shared" si="29"/>
        <v>85.103772767999985</v>
      </c>
      <c r="BL209" s="246">
        <f t="shared" si="29"/>
        <v>85.843943424000003</v>
      </c>
      <c r="BM209" s="246">
        <f t="shared" si="25"/>
        <v>256.3395696</v>
      </c>
      <c r="BN209" s="246">
        <f t="shared" si="26"/>
        <v>342.18351302400004</v>
      </c>
    </row>
    <row r="210" spans="1:66">
      <c r="A210" s="244" t="str">
        <f>'Experiment list - Runs'!A209</f>
        <v>LT</v>
      </c>
      <c r="B210" s="244" t="str">
        <f>'Experiment list - Runs'!B209</f>
        <v>tier1</v>
      </c>
      <c r="C210" s="244" t="str">
        <f>'Experiment list - Runs'!C209</f>
        <v>3.4-X</v>
      </c>
      <c r="D210" s="244">
        <f>'Experiment list - Runs'!D209</f>
        <v>1</v>
      </c>
      <c r="E210" s="245" t="str">
        <f>'Experiment list - Runs'!E209</f>
        <v>Mid-Holocene (6kyr ago)</v>
      </c>
      <c r="F210" s="245" t="str">
        <f>'Experiment list - Runs'!F209</f>
        <v>mid-holocene</v>
      </c>
      <c r="G210" s="244" t="str">
        <f>'Experiment list - Runs'!H209</f>
        <v>CVWG/Tribbia</v>
      </c>
      <c r="H210" s="244" t="str">
        <f>'Experiment list - Runs'!I209</f>
        <v>1x1noCN</v>
      </c>
      <c r="I210" s="244" t="str">
        <f>'Experiment list - Runs'!J209</f>
        <v>NCAR</v>
      </c>
      <c r="J210" s="244">
        <f>'Experiment list - Runs'!K209</f>
        <v>1</v>
      </c>
      <c r="K210" s="244">
        <f>'Experiment list - Runs'!L209</f>
        <v>1000</v>
      </c>
      <c r="L210" s="244" t="str">
        <f>'Experiment list - Runs'!M209</f>
        <v>1</v>
      </c>
      <c r="M210" s="244">
        <f>'Experiment list - Runs'!N209</f>
        <v>1</v>
      </c>
      <c r="N210" s="246">
        <f>'Experiment list - Runs'!O209</f>
        <v>1000</v>
      </c>
      <c r="O210" s="247">
        <f>'Experiment list - Runs'!P209</f>
        <v>208</v>
      </c>
      <c r="P210" s="248">
        <f t="shared" si="27"/>
        <v>1000</v>
      </c>
      <c r="Q210" s="248">
        <v>0</v>
      </c>
      <c r="R210" s="248">
        <f t="shared" si="30"/>
        <v>1000</v>
      </c>
      <c r="S210" s="248">
        <v>6</v>
      </c>
      <c r="T210" s="248">
        <f t="shared" si="28"/>
        <v>1000</v>
      </c>
      <c r="U210" s="248">
        <v>0</v>
      </c>
      <c r="V210" s="248">
        <v>0</v>
      </c>
      <c r="W210" s="248">
        <v>30</v>
      </c>
      <c r="X210" s="248">
        <v>0</v>
      </c>
      <c r="Y210" s="248">
        <v>0</v>
      </c>
      <c r="Z210" s="248">
        <v>0</v>
      </c>
      <c r="AA210" s="248">
        <v>0</v>
      </c>
      <c r="AB210" s="248">
        <v>0</v>
      </c>
      <c r="AC210" s="248">
        <v>0</v>
      </c>
      <c r="AD210" s="248">
        <v>0</v>
      </c>
      <c r="AE210" s="248">
        <f>(SUMIFS('CMIP5 AL fields'!$O:$O,'CMIP5 AL fields'!$D:$D,AE$1,'CMIP5 AL fields'!$A:$A,AE$2)*$P210)/1000</f>
        <v>995.32804800000167</v>
      </c>
      <c r="AF210" s="248">
        <f>(SUMIFS('CMIP5 AL fields'!$O:$O,'CMIP5 AL fields'!$D:$D,AF$1,'CMIP5 AL fields'!$A:$A,AF$2)*$P210)/1000</f>
        <v>2.6542080000000001</v>
      </c>
      <c r="AG210" s="248">
        <f>(SUMIFS('CMIP5 AL fields'!$O:$O,'CMIP5 AL fields'!$D:$D,AG$1,'CMIP5 AL fields'!$A:$A,AG$2)*$P210)/1000</f>
        <v>90.243071999999941</v>
      </c>
      <c r="AH210" s="248">
        <f>(SUMIFS('CMIP5 AL fields'!$O:$O,'CMIP5 AL fields'!$D:$D,AH$1,'CMIP5 AL fields'!$A:$A,AH$2)*$P210)/1000</f>
        <v>66.355199999999968</v>
      </c>
      <c r="AI210" s="248">
        <f>(SUMIFS('CMIP5 AL fields'!$O:$O,'CMIP5 AL fields'!$D:$D,AI$1,'CMIP5 AL fields'!$A:$A,AI$2)*$P210)/1000</f>
        <v>26.542080000000002</v>
      </c>
      <c r="AJ210" s="248">
        <f>(SUMIFS('CMIP5 AL fields'!$O:$O,'CMIP5 AL fields'!$D:$D,AJ$1,'CMIP5 AL fields'!$A:$A,AJ$2)*$P210)/1000</f>
        <v>10.616832</v>
      </c>
      <c r="AK210" s="248">
        <f>(SUMIFS('CMIP5 AL fields'!$O:$O,'CMIP5 AL fields'!$D:$D,AK$1,'CMIP5 AL fields'!$A:$A,AK$2)*$P210)/1000</f>
        <v>18.579456</v>
      </c>
      <c r="AL210" s="248">
        <f>(SUMIFS('CMIP5 AL fields'!$O:$O,'CMIP5 AL fields'!$D:$D,AL$1,'CMIP5 AL fields'!$A:$A,AL$2)*$P210)/1000</f>
        <v>0</v>
      </c>
      <c r="AM210" s="248">
        <f>(SUMIFS('CMIP5 AL fields'!$O:$O,'CMIP5 AL fields'!$D:$D,AM$1,'CMIP5 AL fields'!$A:$A,AM$2)*$P210)/1000</f>
        <v>0</v>
      </c>
      <c r="AN210" s="248">
        <f>((SUMIFS('CMIP5 AL fields'!$O:$O,'CMIP5 AL fields'!$D:$D,AN$1&amp;"2d",'CMIP5 AL fields'!$A:$A,AN$2)*$R210)/1000)+((SUMIFS('CMIP5 AL fields'!$O:$O,'CMIP5 AL fields'!$D:$D,AN$1&amp;"3d",'CMIP5 AL fields'!$A:$A,AN$2)*$S210)/1000)</f>
        <v>93.597990911999943</v>
      </c>
      <c r="AO210" s="248">
        <f>((SUMIFS('CMIP5 AL fields'!$N:$N,'CMIP5 AL fields'!$D:$D,AO$1&amp;"2d",'CMIP5 AL fields'!$A:$A,AO$2)*$R210)/1000)+((SUMIFS('CMIP5 AL fields'!$N:$N,'CMIP5 AL fields'!$D:$D,AO$1&amp;"3d",'CMIP5 AL fields'!$A:$A,AO$2)*$S210)/1000)</f>
        <v>35.927359488</v>
      </c>
      <c r="AP210" s="248">
        <f>((SUMIFS('CMIP5 AL fields'!$N:$N,'CMIP5 AL fields'!$D:$D,AP$1&amp;"2d",'CMIP5 AL fields'!$A:$A,AP$2)*$R210)/1000)+((SUMIFS('CMIP5 AL fields'!$N:$N,'CMIP5 AL fields'!$D:$D,AP$1&amp;"3d",'CMIP5 AL fields'!$A:$A,AP$2)*$S210)/1000)</f>
        <v>267.45923174399985</v>
      </c>
      <c r="AQ210" s="248">
        <f>((SUMIFS('CMIP5 AL fields'!$O:$O,'CMIP5 AL fields'!$D:$D,AQ$1&amp;"_ALLt",'CMIP5 AL fields'!$A:$A,AQ$2)*$T210)/1000)+((SUMIFS('CMIP5 AL fields'!$O:$O,'CMIP5 AL fields'!$D:$D,AQ$1&amp;"_subt",'CMIP5 AL fields'!$A:$A,AQ$2)*$U210)/1000)</f>
        <v>565.12512000000004</v>
      </c>
      <c r="AR210" s="248">
        <f>((SUMIFS('CMIP5 AL fields'!$O:$O,'CMIP5 AL fields'!$D:$D,AR$1&amp;"2d",'CMIP5 AL fields'!$A:$A,AR$2)*$AA210)/1000)+((SUMIFS('CMIP5 AL fields'!$O:$O,'CMIP5 AL fields'!$D:$D,AR$1&amp;"3d",'CMIP5 AL fields'!$A:$A,AR$2)*$AB210)/1000)</f>
        <v>0</v>
      </c>
      <c r="AS210" s="248">
        <f>(SUMIFS('CMIP5 AL fields'!$O:$O,'CMIP5 AL fields'!$D:$D,AS$1,'CMIP5 AL fields'!$A:$A,AS$2)*$V210)/1000</f>
        <v>0</v>
      </c>
      <c r="AT210" s="248">
        <f>(SUMIFS('CMIP5 AL fields'!$O:$O,'CMIP5 AL fields'!$D:$D,AT$1,'CMIP5 AL fields'!$A:$A,AT$2)*$W210)/1000</f>
        <v>96.878591999999998</v>
      </c>
      <c r="AU210" s="248">
        <f>(SUMIFS('CMIP5 AL fields'!$O:$O,'CMIP5 AL fields'!$D:$D,AU$1,'CMIP5 AL fields'!$A:$A,AU$2)*$X210)/1000</f>
        <v>0</v>
      </c>
      <c r="AV210" s="248">
        <f>(SUMIFS('CMIP5 AL fields'!$O:$O,'CMIP5 AL fields'!$D:$D,AV$1,'CMIP5 AL fields'!$A:$A,AV$2)*AC210)/1000</f>
        <v>0</v>
      </c>
      <c r="AW210" s="248">
        <f>(SUMIFS('CMIP5 AL fields'!$O:$O,'CMIP5 AL fields'!$D:$D,AW$1,'CMIP5 AL fields'!$A:$A,AW$2)*AD210)/1000</f>
        <v>0</v>
      </c>
      <c r="AX210" s="248">
        <f>(SUMIFS('CMIP5 AL fields'!$O:$O,'CMIP5 AL fields'!$D:$D,AX$1,'CMIP5 AL fields'!$A:$A,AX$2)*AD210)/1000</f>
        <v>0</v>
      </c>
      <c r="AY210" s="248">
        <v>0</v>
      </c>
      <c r="AZ210" s="248">
        <f>(SUMIFS('CMIP5 OI fields'!$M:$M,'CMIP5 OI fields'!$D:$D,AZ$1,'CMIP5 OI fields'!$A:$A,AZ$2)*$P210)/1000</f>
        <v>3261.7270080000003</v>
      </c>
      <c r="BA210" s="248">
        <f>(SUMIFS('CMIP5 OI fields'!$M:$M,'CMIP5 OI fields'!$D:$D,BA$1,'CMIP5 OI fields'!$A:$A,BA$2)*$P210)/1000</f>
        <v>2276.8135200000002</v>
      </c>
      <c r="BB210" s="248">
        <f>(SUMIFS('CMIP5 OI fields'!$M:$M,'CMIP5 OI fields'!$D:$D,BB$1,'CMIP5 OI fields'!$A:$A,BB$2)*$P210)/1000</f>
        <v>1288.5811199999996</v>
      </c>
      <c r="BC210" s="248">
        <f>(SUMIFS('CMIP5 OI fields'!$M:$M,'CMIP5 OI fields'!$D:$D,BC$1,'CMIP5 OI fields'!$A:$A,BC$2)*$P210)/1000</f>
        <v>129.76128</v>
      </c>
      <c r="BD210" s="248">
        <f>(SUMIFS('CMIP5 OI fields'!$M:$M,'CMIP5 OI fields'!$D:$D,BD$1,'CMIP5 OI fields'!$A:$A,BD$2)*$P210)/1000</f>
        <v>106.16832000000001</v>
      </c>
      <c r="BE210" s="248">
        <f>(SUMIFS('CMIP5 OI fields'!$M:$M,'CMIP5 OI fields'!$D:$D,BE$1,'CMIP5 OI fields'!$A:$A,BE$2)*$P210)/1000</f>
        <v>11.796480000000001</v>
      </c>
      <c r="BF210" s="248">
        <f>(SUMIFS('CMIP5 OI fields'!$M:$M,'CMIP5 OI fields'!$D:$D,BF$1,'CMIP5 OI fields'!$A:$A,BF$2)*$P210)/1000</f>
        <v>265.42079999999999</v>
      </c>
      <c r="BG210" s="248">
        <f>(SUMIFS('CMIP5 OI fields'!$M:$M,'CMIP5 OI fields'!$D:$D,BG$1,'CMIP5 OI fields'!$A:$A,BG$2)*$P210)/1000</f>
        <v>206.43839999999997</v>
      </c>
      <c r="BH210" s="248">
        <f>(SUMIFS('CMIP5 OI fields'!$M:$M,'CMIP5 OI fields'!$D:$D,BH$1,'CMIP5 OI fields'!$A:$A,BH$2)*$P210)/1000</f>
        <v>1209.1392000000001</v>
      </c>
      <c r="BI210" s="248">
        <f>(SUMIFS('CMIP5 OI fields'!$M:$M,'CMIP5 OI fields'!$D:$D,BI$1,'CMIP5 OI fields'!$A:$A,BI$2)*$Q210)/1000</f>
        <v>0</v>
      </c>
      <c r="BJ210" s="246">
        <f t="shared" si="29"/>
        <v>5524.6239909120013</v>
      </c>
      <c r="BK210" s="246">
        <f t="shared" si="29"/>
        <v>2704.9738394880005</v>
      </c>
      <c r="BL210" s="246">
        <f t="shared" si="29"/>
        <v>2795.5554877439995</v>
      </c>
      <c r="BM210" s="246">
        <f t="shared" si="25"/>
        <v>8229.5978304000018</v>
      </c>
      <c r="BN210" s="246">
        <f t="shared" si="26"/>
        <v>11025.153318144001</v>
      </c>
    </row>
    <row r="211" spans="1:66">
      <c r="A211" s="244" t="str">
        <f>'Experiment list - Runs'!A210</f>
        <v>LT</v>
      </c>
      <c r="B211" s="244" t="str">
        <f>'Experiment list - Runs'!B210</f>
        <v>tier1</v>
      </c>
      <c r="C211" s="244" t="str">
        <f>'Experiment list - Runs'!C210</f>
        <v>3.5-X</v>
      </c>
      <c r="D211" s="244">
        <f>'Experiment list - Runs'!D210</f>
        <v>1</v>
      </c>
      <c r="E211" s="245" t="str">
        <f>'Experiment list - Runs'!E210</f>
        <v>LGM (21 kyr ago)</v>
      </c>
      <c r="F211" s="245" t="str">
        <f>'Experiment list - Runs'!F210</f>
        <v>lgm</v>
      </c>
      <c r="G211" s="244" t="str">
        <f>'Experiment list - Runs'!H210</f>
        <v>CVWG/Tribbia</v>
      </c>
      <c r="H211" s="244" t="str">
        <f>'Experiment list - Runs'!I210</f>
        <v>1x1noCN</v>
      </c>
      <c r="I211" s="244" t="str">
        <f>'Experiment list - Runs'!J210</f>
        <v>NCAR</v>
      </c>
      <c r="J211" s="244">
        <f>'Experiment list - Runs'!K210</f>
        <v>1</v>
      </c>
      <c r="K211" s="244">
        <f>'Experiment list - Runs'!L210</f>
        <v>1000</v>
      </c>
      <c r="L211" s="244" t="str">
        <f>'Experiment list - Runs'!M210</f>
        <v>1</v>
      </c>
      <c r="M211" s="244">
        <f>'Experiment list - Runs'!N210</f>
        <v>1</v>
      </c>
      <c r="N211" s="246">
        <f>'Experiment list - Runs'!O210</f>
        <v>1000</v>
      </c>
      <c r="O211" s="247">
        <f>'Experiment list - Runs'!P210</f>
        <v>209</v>
      </c>
      <c r="P211" s="248">
        <f t="shared" si="27"/>
        <v>1000</v>
      </c>
      <c r="Q211" s="248">
        <v>0</v>
      </c>
      <c r="R211" s="248">
        <f t="shared" si="30"/>
        <v>1000</v>
      </c>
      <c r="S211" s="248">
        <v>6</v>
      </c>
      <c r="T211" s="248">
        <f t="shared" si="28"/>
        <v>1000</v>
      </c>
      <c r="U211" s="248">
        <v>0</v>
      </c>
      <c r="V211" s="248">
        <v>0</v>
      </c>
      <c r="W211" s="248">
        <v>30</v>
      </c>
      <c r="X211" s="248">
        <v>0</v>
      </c>
      <c r="Y211" s="248">
        <v>0</v>
      </c>
      <c r="Z211" s="248">
        <v>0</v>
      </c>
      <c r="AA211" s="248">
        <v>0</v>
      </c>
      <c r="AB211" s="248">
        <v>0</v>
      </c>
      <c r="AC211" s="248">
        <v>0</v>
      </c>
      <c r="AD211" s="248">
        <v>0</v>
      </c>
      <c r="AE211" s="248">
        <f>(SUMIFS('CMIP5 AL fields'!$O:$O,'CMIP5 AL fields'!$D:$D,AE$1,'CMIP5 AL fields'!$A:$A,AE$2)*$P211)/1000</f>
        <v>995.32804800000167</v>
      </c>
      <c r="AF211" s="248">
        <f>(SUMIFS('CMIP5 AL fields'!$O:$O,'CMIP5 AL fields'!$D:$D,AF$1,'CMIP5 AL fields'!$A:$A,AF$2)*$P211)/1000</f>
        <v>2.6542080000000001</v>
      </c>
      <c r="AG211" s="248">
        <f>(SUMIFS('CMIP5 AL fields'!$O:$O,'CMIP5 AL fields'!$D:$D,AG$1,'CMIP5 AL fields'!$A:$A,AG$2)*$P211)/1000</f>
        <v>90.243071999999941</v>
      </c>
      <c r="AH211" s="248">
        <f>(SUMIFS('CMIP5 AL fields'!$O:$O,'CMIP5 AL fields'!$D:$D,AH$1,'CMIP5 AL fields'!$A:$A,AH$2)*$P211)/1000</f>
        <v>66.355199999999968</v>
      </c>
      <c r="AI211" s="248">
        <f>(SUMIFS('CMIP5 AL fields'!$O:$O,'CMIP5 AL fields'!$D:$D,AI$1,'CMIP5 AL fields'!$A:$A,AI$2)*$P211)/1000</f>
        <v>26.542080000000002</v>
      </c>
      <c r="AJ211" s="248">
        <f>(SUMIFS('CMIP5 AL fields'!$O:$O,'CMIP5 AL fields'!$D:$D,AJ$1,'CMIP5 AL fields'!$A:$A,AJ$2)*$P211)/1000</f>
        <v>10.616832</v>
      </c>
      <c r="AK211" s="248">
        <f>(SUMIFS('CMIP5 AL fields'!$O:$O,'CMIP5 AL fields'!$D:$D,AK$1,'CMIP5 AL fields'!$A:$A,AK$2)*$P211)/1000</f>
        <v>18.579456</v>
      </c>
      <c r="AL211" s="248">
        <f>(SUMIFS('CMIP5 AL fields'!$O:$O,'CMIP5 AL fields'!$D:$D,AL$1,'CMIP5 AL fields'!$A:$A,AL$2)*$P211)/1000</f>
        <v>0</v>
      </c>
      <c r="AM211" s="248">
        <f>(SUMIFS('CMIP5 AL fields'!$O:$O,'CMIP5 AL fields'!$D:$D,AM$1,'CMIP5 AL fields'!$A:$A,AM$2)*$P211)/1000</f>
        <v>0</v>
      </c>
      <c r="AN211" s="248">
        <f>((SUMIFS('CMIP5 AL fields'!$O:$O,'CMIP5 AL fields'!$D:$D,AN$1&amp;"2d",'CMIP5 AL fields'!$A:$A,AN$2)*$R211)/1000)+((SUMIFS('CMIP5 AL fields'!$O:$O,'CMIP5 AL fields'!$D:$D,AN$1&amp;"3d",'CMIP5 AL fields'!$A:$A,AN$2)*$S211)/1000)</f>
        <v>93.597990911999943</v>
      </c>
      <c r="AO211" s="248">
        <f>((SUMIFS('CMIP5 AL fields'!$N:$N,'CMIP5 AL fields'!$D:$D,AO$1&amp;"2d",'CMIP5 AL fields'!$A:$A,AO$2)*$R211)/1000)+((SUMIFS('CMIP5 AL fields'!$N:$N,'CMIP5 AL fields'!$D:$D,AO$1&amp;"3d",'CMIP5 AL fields'!$A:$A,AO$2)*$S211)/1000)</f>
        <v>35.927359488</v>
      </c>
      <c r="AP211" s="248">
        <f>((SUMIFS('CMIP5 AL fields'!$N:$N,'CMIP5 AL fields'!$D:$D,AP$1&amp;"2d",'CMIP5 AL fields'!$A:$A,AP$2)*$R211)/1000)+((SUMIFS('CMIP5 AL fields'!$N:$N,'CMIP5 AL fields'!$D:$D,AP$1&amp;"3d",'CMIP5 AL fields'!$A:$A,AP$2)*$S211)/1000)</f>
        <v>267.45923174399985</v>
      </c>
      <c r="AQ211" s="248">
        <f>((SUMIFS('CMIP5 AL fields'!$O:$O,'CMIP5 AL fields'!$D:$D,AQ$1&amp;"_ALLt",'CMIP5 AL fields'!$A:$A,AQ$2)*$T211)/1000)+((SUMIFS('CMIP5 AL fields'!$O:$O,'CMIP5 AL fields'!$D:$D,AQ$1&amp;"_subt",'CMIP5 AL fields'!$A:$A,AQ$2)*$U211)/1000)</f>
        <v>565.12512000000004</v>
      </c>
      <c r="AR211" s="248">
        <f>((SUMIFS('CMIP5 AL fields'!$O:$O,'CMIP5 AL fields'!$D:$D,AR$1&amp;"2d",'CMIP5 AL fields'!$A:$A,AR$2)*$AA211)/1000)+((SUMIFS('CMIP5 AL fields'!$O:$O,'CMIP5 AL fields'!$D:$D,AR$1&amp;"3d",'CMIP5 AL fields'!$A:$A,AR$2)*$AB211)/1000)</f>
        <v>0</v>
      </c>
      <c r="AS211" s="248">
        <f>(SUMIFS('CMIP5 AL fields'!$O:$O,'CMIP5 AL fields'!$D:$D,AS$1,'CMIP5 AL fields'!$A:$A,AS$2)*$V211)/1000</f>
        <v>0</v>
      </c>
      <c r="AT211" s="248">
        <f>(SUMIFS('CMIP5 AL fields'!$O:$O,'CMIP5 AL fields'!$D:$D,AT$1,'CMIP5 AL fields'!$A:$A,AT$2)*$W211)/1000</f>
        <v>96.878591999999998</v>
      </c>
      <c r="AU211" s="248">
        <f>(SUMIFS('CMIP5 AL fields'!$O:$O,'CMIP5 AL fields'!$D:$D,AU$1,'CMIP5 AL fields'!$A:$A,AU$2)*$X211)/1000</f>
        <v>0</v>
      </c>
      <c r="AV211" s="248">
        <f>(SUMIFS('CMIP5 AL fields'!$O:$O,'CMIP5 AL fields'!$D:$D,AV$1,'CMIP5 AL fields'!$A:$A,AV$2)*AC211)/1000</f>
        <v>0</v>
      </c>
      <c r="AW211" s="248">
        <f>(SUMIFS('CMIP5 AL fields'!$O:$O,'CMIP5 AL fields'!$D:$D,AW$1,'CMIP5 AL fields'!$A:$A,AW$2)*AD211)/1000</f>
        <v>0</v>
      </c>
      <c r="AX211" s="248">
        <f>(SUMIFS('CMIP5 AL fields'!$O:$O,'CMIP5 AL fields'!$D:$D,AX$1,'CMIP5 AL fields'!$A:$A,AX$2)*AD211)/1000</f>
        <v>0</v>
      </c>
      <c r="AY211" s="248">
        <v>0</v>
      </c>
      <c r="AZ211" s="248">
        <f>(SUMIFS('CMIP5 OI fields'!$M:$M,'CMIP5 OI fields'!$D:$D,AZ$1,'CMIP5 OI fields'!$A:$A,AZ$2)*$P211)/1000</f>
        <v>3261.7270080000003</v>
      </c>
      <c r="BA211" s="248">
        <f>(SUMIFS('CMIP5 OI fields'!$M:$M,'CMIP5 OI fields'!$D:$D,BA$1,'CMIP5 OI fields'!$A:$A,BA$2)*$P211)/1000</f>
        <v>2276.8135200000002</v>
      </c>
      <c r="BB211" s="248">
        <f>(SUMIFS('CMIP5 OI fields'!$M:$M,'CMIP5 OI fields'!$D:$D,BB$1,'CMIP5 OI fields'!$A:$A,BB$2)*$P211)/1000</f>
        <v>1288.5811199999996</v>
      </c>
      <c r="BC211" s="248">
        <f>(SUMIFS('CMIP5 OI fields'!$M:$M,'CMIP5 OI fields'!$D:$D,BC$1,'CMIP5 OI fields'!$A:$A,BC$2)*$P211)/1000</f>
        <v>129.76128</v>
      </c>
      <c r="BD211" s="248">
        <f>(SUMIFS('CMIP5 OI fields'!$M:$M,'CMIP5 OI fields'!$D:$D,BD$1,'CMIP5 OI fields'!$A:$A,BD$2)*$P211)/1000</f>
        <v>106.16832000000001</v>
      </c>
      <c r="BE211" s="248">
        <f>(SUMIFS('CMIP5 OI fields'!$M:$M,'CMIP5 OI fields'!$D:$D,BE$1,'CMIP5 OI fields'!$A:$A,BE$2)*$P211)/1000</f>
        <v>11.796480000000001</v>
      </c>
      <c r="BF211" s="248">
        <f>(SUMIFS('CMIP5 OI fields'!$M:$M,'CMIP5 OI fields'!$D:$D,BF$1,'CMIP5 OI fields'!$A:$A,BF$2)*$P211)/1000</f>
        <v>265.42079999999999</v>
      </c>
      <c r="BG211" s="248">
        <f>(SUMIFS('CMIP5 OI fields'!$M:$M,'CMIP5 OI fields'!$D:$D,BG$1,'CMIP5 OI fields'!$A:$A,BG$2)*$P211)/1000</f>
        <v>206.43839999999997</v>
      </c>
      <c r="BH211" s="248">
        <f>(SUMIFS('CMIP5 OI fields'!$M:$M,'CMIP5 OI fields'!$D:$D,BH$1,'CMIP5 OI fields'!$A:$A,BH$2)*$P211)/1000</f>
        <v>1209.1392000000001</v>
      </c>
      <c r="BI211" s="248">
        <f>(SUMIFS('CMIP5 OI fields'!$M:$M,'CMIP5 OI fields'!$D:$D,BI$1,'CMIP5 OI fields'!$A:$A,BI$2)*$Q211)/1000</f>
        <v>0</v>
      </c>
      <c r="BJ211" s="246">
        <f t="shared" si="29"/>
        <v>5524.6239909120013</v>
      </c>
      <c r="BK211" s="246">
        <f t="shared" si="29"/>
        <v>2704.9738394880005</v>
      </c>
      <c r="BL211" s="246">
        <f t="shared" si="29"/>
        <v>2795.5554877439995</v>
      </c>
      <c r="BM211" s="246">
        <f t="shared" si="25"/>
        <v>8229.5978304000018</v>
      </c>
      <c r="BN211" s="246">
        <f t="shared" si="26"/>
        <v>11025.153318144001</v>
      </c>
    </row>
    <row r="212" spans="1:66">
      <c r="A212" s="244" t="str">
        <f>'Experiment list - Runs'!A211</f>
        <v>LT</v>
      </c>
      <c r="B212" s="244" t="str">
        <f>'Experiment list - Runs'!B211</f>
        <v>tier1</v>
      </c>
      <c r="C212" s="244" t="str">
        <f>'Experiment list - Runs'!C211</f>
        <v>4.1-XL</v>
      </c>
      <c r="D212" s="244">
        <f>'Experiment list - Runs'!D211</f>
        <v>1</v>
      </c>
      <c r="E212" s="245" t="str">
        <f>'Experiment list - Runs'!E211</f>
        <v>Extend RCP 4.5 to 2300</v>
      </c>
      <c r="F212" s="245" t="str">
        <f>'Experiment list - Runs'!F211</f>
        <v>rcp4.5</v>
      </c>
      <c r="G212" s="244" t="str">
        <f>'Experiment list - Runs'!H211</f>
        <v>CCWG/Meehl</v>
      </c>
      <c r="H212" s="244" t="str">
        <f>'Experiment list - Runs'!I211</f>
        <v>1x1noCN</v>
      </c>
      <c r="I212" s="244" t="str">
        <f>'Experiment list - Runs'!J211</f>
        <v>NCAR</v>
      </c>
      <c r="J212" s="244">
        <f>'Experiment list - Runs'!K211</f>
        <v>2100</v>
      </c>
      <c r="K212" s="244">
        <f>'Experiment list - Runs'!L211</f>
        <v>2300</v>
      </c>
      <c r="L212" s="244" t="str">
        <f>'Experiment list - Runs'!M211</f>
        <v>1</v>
      </c>
      <c r="M212" s="244">
        <f>'Experiment list - Runs'!N211</f>
        <v>1</v>
      </c>
      <c r="N212" s="246">
        <f>'Experiment list - Runs'!O211</f>
        <v>201</v>
      </c>
      <c r="O212" s="247">
        <f>'Experiment list - Runs'!P211</f>
        <v>210</v>
      </c>
      <c r="P212" s="248">
        <f t="shared" si="27"/>
        <v>201</v>
      </c>
      <c r="Q212" s="248">
        <v>0</v>
      </c>
      <c r="R212" s="248">
        <f t="shared" si="30"/>
        <v>201</v>
      </c>
      <c r="S212" s="248">
        <v>6</v>
      </c>
      <c r="T212" s="248">
        <f t="shared" si="28"/>
        <v>201</v>
      </c>
      <c r="U212" s="248">
        <v>40</v>
      </c>
      <c r="V212" s="248">
        <v>0</v>
      </c>
      <c r="W212" s="248">
        <v>0</v>
      </c>
      <c r="X212" s="248">
        <v>40</v>
      </c>
      <c r="Y212" s="248">
        <v>0</v>
      </c>
      <c r="Z212" s="248">
        <v>0</v>
      </c>
      <c r="AA212" s="248">
        <v>0</v>
      </c>
      <c r="AB212" s="248">
        <v>0</v>
      </c>
      <c r="AC212" s="248">
        <v>0</v>
      </c>
      <c r="AD212" s="248">
        <v>0</v>
      </c>
      <c r="AE212" s="248">
        <f>(SUMIFS('CMIP5 AL fields'!$O:$O,'CMIP5 AL fields'!$D:$D,AE$1,'CMIP5 AL fields'!$A:$A,AE$2)*$P212)/1000</f>
        <v>200.06093764800033</v>
      </c>
      <c r="AF212" s="248">
        <f>(SUMIFS('CMIP5 AL fields'!$O:$O,'CMIP5 AL fields'!$D:$D,AF$1,'CMIP5 AL fields'!$A:$A,AF$2)*$P212)/1000</f>
        <v>0.53349580799999996</v>
      </c>
      <c r="AG212" s="248">
        <f>(SUMIFS('CMIP5 AL fields'!$O:$O,'CMIP5 AL fields'!$D:$D,AG$1,'CMIP5 AL fields'!$A:$A,AG$2)*$P212)/1000</f>
        <v>18.138857471999987</v>
      </c>
      <c r="AH212" s="248">
        <f>(SUMIFS('CMIP5 AL fields'!$O:$O,'CMIP5 AL fields'!$D:$D,AH$1,'CMIP5 AL fields'!$A:$A,AH$2)*$P212)/1000</f>
        <v>13.337395199999994</v>
      </c>
      <c r="AI212" s="248">
        <f>(SUMIFS('CMIP5 AL fields'!$O:$O,'CMIP5 AL fields'!$D:$D,AI$1,'CMIP5 AL fields'!$A:$A,AI$2)*$P212)/1000</f>
        <v>5.3349580800000007</v>
      </c>
      <c r="AJ212" s="248">
        <f>(SUMIFS('CMIP5 AL fields'!$O:$O,'CMIP5 AL fields'!$D:$D,AJ$1,'CMIP5 AL fields'!$A:$A,AJ$2)*$P212)/1000</f>
        <v>2.1339832319999998</v>
      </c>
      <c r="AK212" s="248">
        <f>(SUMIFS('CMIP5 AL fields'!$O:$O,'CMIP5 AL fields'!$D:$D,AK$1,'CMIP5 AL fields'!$A:$A,AK$2)*$P212)/1000</f>
        <v>3.7344706560000001</v>
      </c>
      <c r="AL212" s="248">
        <f>(SUMIFS('CMIP5 AL fields'!$O:$O,'CMIP5 AL fields'!$D:$D,AL$1,'CMIP5 AL fields'!$A:$A,AL$2)*$P212)/1000</f>
        <v>0</v>
      </c>
      <c r="AM212" s="248">
        <f>(SUMIFS('CMIP5 AL fields'!$O:$O,'CMIP5 AL fields'!$D:$D,AM$1,'CMIP5 AL fields'!$A:$A,AM$2)*$P212)/1000</f>
        <v>0</v>
      </c>
      <c r="AN212" s="248">
        <f>((SUMIFS('CMIP5 AL fields'!$O:$O,'CMIP5 AL fields'!$D:$D,AN$1&amp;"2d",'CMIP5 AL fields'!$A:$A,AN$2)*$R212)/1000)+((SUMIFS('CMIP5 AL fields'!$O:$O,'CMIP5 AL fields'!$D:$D,AN$1&amp;"3d",'CMIP5 AL fields'!$A:$A,AN$2)*$S212)/1000)</f>
        <v>25.735200767999984</v>
      </c>
      <c r="AO212" s="248">
        <f>((SUMIFS('CMIP5 AL fields'!$N:$N,'CMIP5 AL fields'!$D:$D,AO$1&amp;"2d",'CMIP5 AL fields'!$A:$A,AO$2)*$R212)/1000)+((SUMIFS('CMIP5 AL fields'!$N:$N,'CMIP5 AL fields'!$D:$D,AO$1&amp;"3d",'CMIP5 AL fields'!$A:$A,AO$2)*$S212)/1000)</f>
        <v>10.478813184</v>
      </c>
      <c r="AP212" s="248">
        <f>((SUMIFS('CMIP5 AL fields'!$N:$N,'CMIP5 AL fields'!$D:$D,AP$1&amp;"2d",'CMIP5 AL fields'!$A:$A,AP$2)*$R212)/1000)+((SUMIFS('CMIP5 AL fields'!$N:$N,'CMIP5 AL fields'!$D:$D,AP$1&amp;"3d",'CMIP5 AL fields'!$A:$A,AP$2)*$S212)/1000)</f>
        <v>55.388012543999977</v>
      </c>
      <c r="AQ212" s="248">
        <f>((SUMIFS('CMIP5 AL fields'!$O:$O,'CMIP5 AL fields'!$D:$D,AQ$1&amp;"_ALLt",'CMIP5 AL fields'!$A:$A,AQ$2)*$T212)/1000)+((SUMIFS('CMIP5 AL fields'!$O:$O,'CMIP5 AL fields'!$D:$D,AQ$1&amp;"_subt",'CMIP5 AL fields'!$A:$A,AQ$2)*$U212)/1000)</f>
        <v>297.65947391999993</v>
      </c>
      <c r="AR212" s="248">
        <f>((SUMIFS('CMIP5 AL fields'!$O:$O,'CMIP5 AL fields'!$D:$D,AR$1&amp;"2d",'CMIP5 AL fields'!$A:$A,AR$2)*$AA212)/1000)+((SUMIFS('CMIP5 AL fields'!$O:$O,'CMIP5 AL fields'!$D:$D,AR$1&amp;"3d",'CMIP5 AL fields'!$A:$A,AR$2)*$AB212)/1000)</f>
        <v>0</v>
      </c>
      <c r="AS212" s="248">
        <f>(SUMIFS('CMIP5 AL fields'!$O:$O,'CMIP5 AL fields'!$D:$D,AS$1,'CMIP5 AL fields'!$A:$A,AS$2)*$V212)/1000</f>
        <v>0</v>
      </c>
      <c r="AT212" s="248">
        <f>(SUMIFS('CMIP5 AL fields'!$O:$O,'CMIP5 AL fields'!$D:$D,AT$1,'CMIP5 AL fields'!$A:$A,AT$2)*$W212)/1000</f>
        <v>0</v>
      </c>
      <c r="AU212" s="248">
        <f>(SUMIFS('CMIP5 AL fields'!$O:$O,'CMIP5 AL fields'!$D:$D,AU$1,'CMIP5 AL fields'!$A:$A,AU$2)*$X212)/1000</f>
        <v>568.35440640000013</v>
      </c>
      <c r="AV212" s="248">
        <f>(SUMIFS('CMIP5 AL fields'!$O:$O,'CMIP5 AL fields'!$D:$D,AV$1,'CMIP5 AL fields'!$A:$A,AV$2)*AC212)/1000</f>
        <v>0</v>
      </c>
      <c r="AW212" s="248">
        <f>(SUMIFS('CMIP5 AL fields'!$O:$O,'CMIP5 AL fields'!$D:$D,AW$1,'CMIP5 AL fields'!$A:$A,AW$2)*AD212)/1000</f>
        <v>0</v>
      </c>
      <c r="AX212" s="248">
        <f>(SUMIFS('CMIP5 AL fields'!$O:$O,'CMIP5 AL fields'!$D:$D,AX$1,'CMIP5 AL fields'!$A:$A,AX$2)*AD212)/1000</f>
        <v>0</v>
      </c>
      <c r="AY212" s="248">
        <v>0</v>
      </c>
      <c r="AZ212" s="248">
        <f>(SUMIFS('CMIP5 OI fields'!$M:$M,'CMIP5 OI fields'!$D:$D,AZ$1,'CMIP5 OI fields'!$A:$A,AZ$2)*$P212)/1000</f>
        <v>655.60712860800015</v>
      </c>
      <c r="BA212" s="248">
        <f>(SUMIFS('CMIP5 OI fields'!$M:$M,'CMIP5 OI fields'!$D:$D,BA$1,'CMIP5 OI fields'!$A:$A,BA$2)*$P212)/1000</f>
        <v>457.63951752000003</v>
      </c>
      <c r="BB212" s="248">
        <f>(SUMIFS('CMIP5 OI fields'!$M:$M,'CMIP5 OI fields'!$D:$D,BB$1,'CMIP5 OI fields'!$A:$A,BB$2)*$P212)/1000</f>
        <v>259.0048051199999</v>
      </c>
      <c r="BC212" s="248">
        <f>(SUMIFS('CMIP5 OI fields'!$M:$M,'CMIP5 OI fields'!$D:$D,BC$1,'CMIP5 OI fields'!$A:$A,BC$2)*$P212)/1000</f>
        <v>26.082017279999999</v>
      </c>
      <c r="BD212" s="248">
        <f>(SUMIFS('CMIP5 OI fields'!$M:$M,'CMIP5 OI fields'!$D:$D,BD$1,'CMIP5 OI fields'!$A:$A,BD$2)*$P212)/1000</f>
        <v>21.339832320000003</v>
      </c>
      <c r="BE212" s="248">
        <f>(SUMIFS('CMIP5 OI fields'!$M:$M,'CMIP5 OI fields'!$D:$D,BE$1,'CMIP5 OI fields'!$A:$A,BE$2)*$P212)/1000</f>
        <v>2.3710924800000002</v>
      </c>
      <c r="BF212" s="248">
        <f>(SUMIFS('CMIP5 OI fields'!$M:$M,'CMIP5 OI fields'!$D:$D,BF$1,'CMIP5 OI fields'!$A:$A,BF$2)*$P212)/1000</f>
        <v>53.349580799999998</v>
      </c>
      <c r="BG212" s="248">
        <f>(SUMIFS('CMIP5 OI fields'!$M:$M,'CMIP5 OI fields'!$D:$D,BG$1,'CMIP5 OI fields'!$A:$A,BG$2)*$P212)/1000</f>
        <v>41.494118399999991</v>
      </c>
      <c r="BH212" s="248">
        <f>(SUMIFS('CMIP5 OI fields'!$M:$M,'CMIP5 OI fields'!$D:$D,BH$1,'CMIP5 OI fields'!$A:$A,BH$2)*$P212)/1000</f>
        <v>243.03697920000005</v>
      </c>
      <c r="BI212" s="248">
        <f>(SUMIFS('CMIP5 OI fields'!$M:$M,'CMIP5 OI fields'!$D:$D,BI$1,'CMIP5 OI fields'!$A:$A,BI$2)*$Q212)/1000</f>
        <v>0</v>
      </c>
      <c r="BJ212" s="246">
        <f t="shared" si="29"/>
        <v>1850.3225609760004</v>
      </c>
      <c r="BK212" s="246">
        <f t="shared" si="29"/>
        <v>546.95715566400008</v>
      </c>
      <c r="BL212" s="246">
        <f t="shared" si="29"/>
        <v>563.53535999999997</v>
      </c>
      <c r="BM212" s="246">
        <f t="shared" si="25"/>
        <v>2397.2797166400005</v>
      </c>
      <c r="BN212" s="246">
        <f t="shared" si="26"/>
        <v>2960.8150766400004</v>
      </c>
    </row>
    <row r="213" spans="1:66">
      <c r="A213" s="244" t="str">
        <f>'Experiment list - Runs'!A212</f>
        <v>LT</v>
      </c>
      <c r="B213" s="244" t="str">
        <f>'Experiment list - Runs'!B212</f>
        <v>tier1</v>
      </c>
      <c r="C213" s="244" t="str">
        <f>'Experiment list - Runs'!C212</f>
        <v>4.3-X</v>
      </c>
      <c r="D213" s="244">
        <f>'Experiment list - Runs'!D212</f>
        <v>1</v>
      </c>
      <c r="E213" s="245" t="str">
        <f>'Experiment list - Runs'!E212</f>
        <v>RCP 2.7 (concentrations, noCN)</v>
      </c>
      <c r="F213" s="245" t="str">
        <f>'Experiment list - Runs'!F212</f>
        <v>rcp2.x</v>
      </c>
      <c r="G213" s="244" t="str">
        <f>'Experiment list - Runs'!H212</f>
        <v>CCWG/Meehl</v>
      </c>
      <c r="H213" s="244" t="str">
        <f>'Experiment list - Runs'!I212</f>
        <v>1x1noCN</v>
      </c>
      <c r="I213" s="244" t="str">
        <f>'Experiment list - Runs'!J212</f>
        <v>NCAR</v>
      </c>
      <c r="J213" s="244">
        <f>'Experiment list - Runs'!K212</f>
        <v>2005</v>
      </c>
      <c r="K213" s="244">
        <f>'Experiment list - Runs'!L212</f>
        <v>2100</v>
      </c>
      <c r="L213" s="244" t="str">
        <f>'Experiment list - Runs'!M212</f>
        <v>1</v>
      </c>
      <c r="M213" s="244">
        <f>'Experiment list - Runs'!N212</f>
        <v>1</v>
      </c>
      <c r="N213" s="246">
        <f>'Experiment list - Runs'!O212</f>
        <v>96</v>
      </c>
      <c r="O213" s="247">
        <f>'Experiment list - Runs'!P212</f>
        <v>211</v>
      </c>
      <c r="P213" s="248">
        <f t="shared" si="27"/>
        <v>96</v>
      </c>
      <c r="Q213" s="248">
        <v>0</v>
      </c>
      <c r="R213" s="248">
        <f t="shared" si="30"/>
        <v>96</v>
      </c>
      <c r="S213" s="248">
        <v>6</v>
      </c>
      <c r="T213" s="248">
        <f t="shared" si="28"/>
        <v>96</v>
      </c>
      <c r="U213" s="250">
        <v>96</v>
      </c>
      <c r="V213" s="248">
        <v>0</v>
      </c>
      <c r="W213" s="248">
        <v>0</v>
      </c>
      <c r="X213" s="248">
        <v>0</v>
      </c>
      <c r="Y213" s="248">
        <v>0</v>
      </c>
      <c r="Z213" s="248">
        <v>0</v>
      </c>
      <c r="AA213" s="248">
        <v>0</v>
      </c>
      <c r="AB213" s="248">
        <v>0</v>
      </c>
      <c r="AC213" s="248">
        <v>0</v>
      </c>
      <c r="AD213" s="248">
        <v>0</v>
      </c>
      <c r="AE213" s="248">
        <f>(SUMIFS('CMIP5 AL fields'!$O:$O,'CMIP5 AL fields'!$D:$D,AE$1,'CMIP5 AL fields'!$A:$A,AE$2)*$P213)/1000</f>
        <v>95.55149260800016</v>
      </c>
      <c r="AF213" s="248">
        <f>(SUMIFS('CMIP5 AL fields'!$O:$O,'CMIP5 AL fields'!$D:$D,AF$1,'CMIP5 AL fields'!$A:$A,AF$2)*$P213)/1000</f>
        <v>0.25480396799999999</v>
      </c>
      <c r="AG213" s="248">
        <f>(SUMIFS('CMIP5 AL fields'!$O:$O,'CMIP5 AL fields'!$D:$D,AG$1,'CMIP5 AL fields'!$A:$A,AG$2)*$P213)/1000</f>
        <v>8.6633349119999945</v>
      </c>
      <c r="AH213" s="248">
        <f>(SUMIFS('CMIP5 AL fields'!$O:$O,'CMIP5 AL fields'!$D:$D,AH$1,'CMIP5 AL fields'!$A:$A,AH$2)*$P213)/1000</f>
        <v>6.3700991999999967</v>
      </c>
      <c r="AI213" s="248">
        <f>(SUMIFS('CMIP5 AL fields'!$O:$O,'CMIP5 AL fields'!$D:$D,AI$1,'CMIP5 AL fields'!$A:$A,AI$2)*$P213)/1000</f>
        <v>2.5480396800000005</v>
      </c>
      <c r="AJ213" s="248">
        <f>(SUMIFS('CMIP5 AL fields'!$O:$O,'CMIP5 AL fields'!$D:$D,AJ$1,'CMIP5 AL fields'!$A:$A,AJ$2)*$P213)/1000</f>
        <v>1.019215872</v>
      </c>
      <c r="AK213" s="248">
        <f>(SUMIFS('CMIP5 AL fields'!$O:$O,'CMIP5 AL fields'!$D:$D,AK$1,'CMIP5 AL fields'!$A:$A,AK$2)*$P213)/1000</f>
        <v>1.7836277760000001</v>
      </c>
      <c r="AL213" s="248">
        <f>(SUMIFS('CMIP5 AL fields'!$O:$O,'CMIP5 AL fields'!$D:$D,AL$1,'CMIP5 AL fields'!$A:$A,AL$2)*$P213)/1000</f>
        <v>0</v>
      </c>
      <c r="AM213" s="248">
        <f>(SUMIFS('CMIP5 AL fields'!$O:$O,'CMIP5 AL fields'!$D:$D,AM$1,'CMIP5 AL fields'!$A:$A,AM$2)*$P213)/1000</f>
        <v>0</v>
      </c>
      <c r="AN213" s="248">
        <f>((SUMIFS('CMIP5 AL fields'!$O:$O,'CMIP5 AL fields'!$D:$D,AN$1&amp;"2d",'CMIP5 AL fields'!$A:$A,AN$2)*$R213)/1000)+((SUMIFS('CMIP5 AL fields'!$O:$O,'CMIP5 AL fields'!$D:$D,AN$1&amp;"3d",'CMIP5 AL fields'!$A:$A,AN$2)*$S213)/1000)</f>
        <v>16.817061887999991</v>
      </c>
      <c r="AO213" s="248">
        <f>((SUMIFS('CMIP5 AL fields'!$N:$N,'CMIP5 AL fields'!$D:$D,AO$1&amp;"2d",'CMIP5 AL fields'!$A:$A,AO$2)*$R213)/1000)+((SUMIFS('CMIP5 AL fields'!$N:$N,'CMIP5 AL fields'!$D:$D,AO$1&amp;"3d",'CMIP5 AL fields'!$A:$A,AO$2)*$S213)/1000)</f>
        <v>7.1345111039999995</v>
      </c>
      <c r="AP213" s="248">
        <f>((SUMIFS('CMIP5 AL fields'!$N:$N,'CMIP5 AL fields'!$D:$D,AP$1&amp;"2d",'CMIP5 AL fields'!$A:$A,AP$2)*$R213)/1000)+((SUMIFS('CMIP5 AL fields'!$N:$N,'CMIP5 AL fields'!$D:$D,AP$1&amp;"3d",'CMIP5 AL fields'!$A:$A,AP$2)*$S213)/1000)</f>
        <v>27.518828543999987</v>
      </c>
      <c r="AQ213" s="248">
        <f>((SUMIFS('CMIP5 AL fields'!$O:$O,'CMIP5 AL fields'!$D:$D,AQ$1&amp;"_ALLt",'CMIP5 AL fields'!$A:$A,AQ$2)*$T213)/1000)+((SUMIFS('CMIP5 AL fields'!$O:$O,'CMIP5 AL fields'!$D:$D,AQ$1&amp;"_subt",'CMIP5 AL fields'!$A:$A,AQ$2)*$U213)/1000)</f>
        <v>496.01839103999981</v>
      </c>
      <c r="AR213" s="248">
        <f>((SUMIFS('CMIP5 AL fields'!$O:$O,'CMIP5 AL fields'!$D:$D,AR$1&amp;"2d",'CMIP5 AL fields'!$A:$A,AR$2)*$AA213)/1000)+((SUMIFS('CMIP5 AL fields'!$O:$O,'CMIP5 AL fields'!$D:$D,AR$1&amp;"3d",'CMIP5 AL fields'!$A:$A,AR$2)*$AB213)/1000)</f>
        <v>0</v>
      </c>
      <c r="AS213" s="248">
        <f>(SUMIFS('CMIP5 AL fields'!$O:$O,'CMIP5 AL fields'!$D:$D,AS$1,'CMIP5 AL fields'!$A:$A,AS$2)*$V213)/1000</f>
        <v>0</v>
      </c>
      <c r="AT213" s="248">
        <f>(SUMIFS('CMIP5 AL fields'!$O:$O,'CMIP5 AL fields'!$D:$D,AT$1,'CMIP5 AL fields'!$A:$A,AT$2)*$W213)/1000</f>
        <v>0</v>
      </c>
      <c r="AU213" s="248">
        <f>(SUMIFS('CMIP5 AL fields'!$O:$O,'CMIP5 AL fields'!$D:$D,AU$1,'CMIP5 AL fields'!$A:$A,AU$2)*$X213)/1000</f>
        <v>0</v>
      </c>
      <c r="AV213" s="248">
        <f>(SUMIFS('CMIP5 AL fields'!$O:$O,'CMIP5 AL fields'!$D:$D,AV$1,'CMIP5 AL fields'!$A:$A,AV$2)*AC213)/1000</f>
        <v>0</v>
      </c>
      <c r="AW213" s="248">
        <f>(SUMIFS('CMIP5 AL fields'!$O:$O,'CMIP5 AL fields'!$D:$D,AW$1,'CMIP5 AL fields'!$A:$A,AW$2)*AD213)/1000</f>
        <v>0</v>
      </c>
      <c r="AX213" s="248">
        <f>(SUMIFS('CMIP5 AL fields'!$O:$O,'CMIP5 AL fields'!$D:$D,AX$1,'CMIP5 AL fields'!$A:$A,AX$2)*AD213)/1000</f>
        <v>0</v>
      </c>
      <c r="AY213" s="248">
        <v>0</v>
      </c>
      <c r="AZ213" s="248">
        <f>(SUMIFS('CMIP5 OI fields'!$M:$M,'CMIP5 OI fields'!$D:$D,AZ$1,'CMIP5 OI fields'!$A:$A,AZ$2)*$P213)/1000</f>
        <v>313.12579276800005</v>
      </c>
      <c r="BA213" s="248">
        <f>(SUMIFS('CMIP5 OI fields'!$M:$M,'CMIP5 OI fields'!$D:$D,BA$1,'CMIP5 OI fields'!$A:$A,BA$2)*$P213)/1000</f>
        <v>218.57409792000004</v>
      </c>
      <c r="BB213" s="248">
        <f>(SUMIFS('CMIP5 OI fields'!$M:$M,'CMIP5 OI fields'!$D:$D,BB$1,'CMIP5 OI fields'!$A:$A,BB$2)*$P213)/1000</f>
        <v>123.70378751999995</v>
      </c>
      <c r="BC213" s="248">
        <f>(SUMIFS('CMIP5 OI fields'!$M:$M,'CMIP5 OI fields'!$D:$D,BC$1,'CMIP5 OI fields'!$A:$A,BC$2)*$P213)/1000</f>
        <v>12.45708288</v>
      </c>
      <c r="BD213" s="248">
        <f>(SUMIFS('CMIP5 OI fields'!$M:$M,'CMIP5 OI fields'!$D:$D,BD$1,'CMIP5 OI fields'!$A:$A,BD$2)*$P213)/1000</f>
        <v>10.192158720000002</v>
      </c>
      <c r="BE213" s="248">
        <f>(SUMIFS('CMIP5 OI fields'!$M:$M,'CMIP5 OI fields'!$D:$D,BE$1,'CMIP5 OI fields'!$A:$A,BE$2)*$P213)/1000</f>
        <v>1.13246208</v>
      </c>
      <c r="BF213" s="248">
        <f>(SUMIFS('CMIP5 OI fields'!$M:$M,'CMIP5 OI fields'!$D:$D,BF$1,'CMIP5 OI fields'!$A:$A,BF$2)*$P213)/1000</f>
        <v>25.480396799999998</v>
      </c>
      <c r="BG213" s="248">
        <f>(SUMIFS('CMIP5 OI fields'!$M:$M,'CMIP5 OI fields'!$D:$D,BG$1,'CMIP5 OI fields'!$A:$A,BG$2)*$P213)/1000</f>
        <v>19.818086399999995</v>
      </c>
      <c r="BH213" s="248">
        <f>(SUMIFS('CMIP5 OI fields'!$M:$M,'CMIP5 OI fields'!$D:$D,BH$1,'CMIP5 OI fields'!$A:$A,BH$2)*$P213)/1000</f>
        <v>116.07736320000002</v>
      </c>
      <c r="BI213" s="248">
        <f>(SUMIFS('CMIP5 OI fields'!$M:$M,'CMIP5 OI fields'!$D:$D,BI$1,'CMIP5 OI fields'!$A:$A,BI$2)*$Q213)/1000</f>
        <v>0</v>
      </c>
      <c r="BJ213" s="246">
        <f t="shared" si="29"/>
        <v>970.66159257599998</v>
      </c>
      <c r="BK213" s="246">
        <f t="shared" si="29"/>
        <v>263.36297318400005</v>
      </c>
      <c r="BL213" s="246">
        <f t="shared" si="29"/>
        <v>270.21606911999999</v>
      </c>
      <c r="BM213" s="246">
        <f t="shared" si="25"/>
        <v>1234.0245657600001</v>
      </c>
      <c r="BN213" s="246">
        <f t="shared" si="26"/>
        <v>1504.24063488</v>
      </c>
    </row>
    <row r="214" spans="1:66">
      <c r="A214" s="244" t="str">
        <f>'Experiment list - Runs'!A213</f>
        <v>LT</v>
      </c>
      <c r="B214" s="244" t="str">
        <f>'Experiment list - Runs'!B213</f>
        <v>tier1</v>
      </c>
      <c r="C214" s="244" t="str">
        <f>'Experiment list - Runs'!C213</f>
        <v>4.4-X</v>
      </c>
      <c r="D214" s="244">
        <f>'Experiment list - Runs'!D213</f>
        <v>1</v>
      </c>
      <c r="E214" s="245" t="str">
        <f>'Experiment list - Runs'!E213</f>
        <v>RCP 6 (concentrations, noCN)</v>
      </c>
      <c r="F214" s="245" t="str">
        <f>'Experiment list - Runs'!F213</f>
        <v>rcp6</v>
      </c>
      <c r="G214" s="244" t="str">
        <f>'Experiment list - Runs'!H213</f>
        <v>CCWG/Meehl</v>
      </c>
      <c r="H214" s="244" t="str">
        <f>'Experiment list - Runs'!I213</f>
        <v>1x1noCN</v>
      </c>
      <c r="I214" s="244" t="str">
        <f>'Experiment list - Runs'!J213</f>
        <v>NCAR</v>
      </c>
      <c r="J214" s="244">
        <f>'Experiment list - Runs'!K213</f>
        <v>2005</v>
      </c>
      <c r="K214" s="244">
        <f>'Experiment list - Runs'!L213</f>
        <v>2100</v>
      </c>
      <c r="L214" s="244" t="str">
        <f>'Experiment list - Runs'!M213</f>
        <v>1</v>
      </c>
      <c r="M214" s="244">
        <f>'Experiment list - Runs'!N213</f>
        <v>1</v>
      </c>
      <c r="N214" s="246">
        <f>'Experiment list - Runs'!O213</f>
        <v>96</v>
      </c>
      <c r="O214" s="247">
        <f>'Experiment list - Runs'!P213</f>
        <v>212</v>
      </c>
      <c r="P214" s="248">
        <f t="shared" si="27"/>
        <v>96</v>
      </c>
      <c r="Q214" s="248">
        <v>0</v>
      </c>
      <c r="R214" s="248">
        <f t="shared" si="30"/>
        <v>96</v>
      </c>
      <c r="S214" s="248">
        <v>6</v>
      </c>
      <c r="T214" s="248">
        <f t="shared" si="28"/>
        <v>96</v>
      </c>
      <c r="U214" s="248">
        <v>0</v>
      </c>
      <c r="V214" s="248">
        <v>0</v>
      </c>
      <c r="W214" s="248">
        <v>0</v>
      </c>
      <c r="X214" s="248">
        <v>0</v>
      </c>
      <c r="Y214" s="248">
        <v>0</v>
      </c>
      <c r="Z214" s="248">
        <v>0</v>
      </c>
      <c r="AA214" s="248">
        <v>0</v>
      </c>
      <c r="AB214" s="248">
        <v>0</v>
      </c>
      <c r="AC214" s="248">
        <v>0</v>
      </c>
      <c r="AD214" s="248">
        <v>0</v>
      </c>
      <c r="AE214" s="248">
        <f>(SUMIFS('CMIP5 AL fields'!$O:$O,'CMIP5 AL fields'!$D:$D,AE$1,'CMIP5 AL fields'!$A:$A,AE$2)*$P214)/1000</f>
        <v>95.55149260800016</v>
      </c>
      <c r="AF214" s="248">
        <f>(SUMIFS('CMIP5 AL fields'!$O:$O,'CMIP5 AL fields'!$D:$D,AF$1,'CMIP5 AL fields'!$A:$A,AF$2)*$P214)/1000</f>
        <v>0.25480396799999999</v>
      </c>
      <c r="AG214" s="248">
        <f>(SUMIFS('CMIP5 AL fields'!$O:$O,'CMIP5 AL fields'!$D:$D,AG$1,'CMIP5 AL fields'!$A:$A,AG$2)*$P214)/1000</f>
        <v>8.6633349119999945</v>
      </c>
      <c r="AH214" s="248">
        <f>(SUMIFS('CMIP5 AL fields'!$O:$O,'CMIP5 AL fields'!$D:$D,AH$1,'CMIP5 AL fields'!$A:$A,AH$2)*$P214)/1000</f>
        <v>6.3700991999999967</v>
      </c>
      <c r="AI214" s="248">
        <f>(SUMIFS('CMIP5 AL fields'!$O:$O,'CMIP5 AL fields'!$D:$D,AI$1,'CMIP5 AL fields'!$A:$A,AI$2)*$P214)/1000</f>
        <v>2.5480396800000005</v>
      </c>
      <c r="AJ214" s="248">
        <f>(SUMIFS('CMIP5 AL fields'!$O:$O,'CMIP5 AL fields'!$D:$D,AJ$1,'CMIP5 AL fields'!$A:$A,AJ$2)*$P214)/1000</f>
        <v>1.019215872</v>
      </c>
      <c r="AK214" s="248">
        <f>(SUMIFS('CMIP5 AL fields'!$O:$O,'CMIP5 AL fields'!$D:$D,AK$1,'CMIP5 AL fields'!$A:$A,AK$2)*$P214)/1000</f>
        <v>1.7836277760000001</v>
      </c>
      <c r="AL214" s="248">
        <f>(SUMIFS('CMIP5 AL fields'!$O:$O,'CMIP5 AL fields'!$D:$D,AL$1,'CMIP5 AL fields'!$A:$A,AL$2)*$P214)/1000</f>
        <v>0</v>
      </c>
      <c r="AM214" s="248">
        <f>(SUMIFS('CMIP5 AL fields'!$O:$O,'CMIP5 AL fields'!$D:$D,AM$1,'CMIP5 AL fields'!$A:$A,AM$2)*$P214)/1000</f>
        <v>0</v>
      </c>
      <c r="AN214" s="248">
        <f>((SUMIFS('CMIP5 AL fields'!$O:$O,'CMIP5 AL fields'!$D:$D,AN$1&amp;"2d",'CMIP5 AL fields'!$A:$A,AN$2)*$R214)/1000)+((SUMIFS('CMIP5 AL fields'!$O:$O,'CMIP5 AL fields'!$D:$D,AN$1&amp;"3d",'CMIP5 AL fields'!$A:$A,AN$2)*$S214)/1000)</f>
        <v>16.817061887999991</v>
      </c>
      <c r="AO214" s="248">
        <f>((SUMIFS('CMIP5 AL fields'!$N:$N,'CMIP5 AL fields'!$D:$D,AO$1&amp;"2d",'CMIP5 AL fields'!$A:$A,AO$2)*$R214)/1000)+((SUMIFS('CMIP5 AL fields'!$N:$N,'CMIP5 AL fields'!$D:$D,AO$1&amp;"3d",'CMIP5 AL fields'!$A:$A,AO$2)*$S214)/1000)</f>
        <v>7.1345111039999995</v>
      </c>
      <c r="AP214" s="248">
        <f>((SUMIFS('CMIP5 AL fields'!$N:$N,'CMIP5 AL fields'!$D:$D,AP$1&amp;"2d",'CMIP5 AL fields'!$A:$A,AP$2)*$R214)/1000)+((SUMIFS('CMIP5 AL fields'!$N:$N,'CMIP5 AL fields'!$D:$D,AP$1&amp;"3d",'CMIP5 AL fields'!$A:$A,AP$2)*$S214)/1000)</f>
        <v>27.518828543999987</v>
      </c>
      <c r="AQ214" s="248">
        <f>((SUMIFS('CMIP5 AL fields'!$O:$O,'CMIP5 AL fields'!$D:$D,AQ$1&amp;"_ALLt",'CMIP5 AL fields'!$A:$A,AQ$2)*$T214)/1000)+((SUMIFS('CMIP5 AL fields'!$O:$O,'CMIP5 AL fields'!$D:$D,AQ$1&amp;"_subt",'CMIP5 AL fields'!$A:$A,AQ$2)*$U214)/1000)</f>
        <v>54.252011520000003</v>
      </c>
      <c r="AR214" s="248">
        <f>((SUMIFS('CMIP5 AL fields'!$O:$O,'CMIP5 AL fields'!$D:$D,AR$1&amp;"2d",'CMIP5 AL fields'!$A:$A,AR$2)*$AA214)/1000)+((SUMIFS('CMIP5 AL fields'!$O:$O,'CMIP5 AL fields'!$D:$D,AR$1&amp;"3d",'CMIP5 AL fields'!$A:$A,AR$2)*$AB214)/1000)</f>
        <v>0</v>
      </c>
      <c r="AS214" s="248">
        <f>(SUMIFS('CMIP5 AL fields'!$O:$O,'CMIP5 AL fields'!$D:$D,AS$1,'CMIP5 AL fields'!$A:$A,AS$2)*$V214)/1000</f>
        <v>0</v>
      </c>
      <c r="AT214" s="248">
        <f>(SUMIFS('CMIP5 AL fields'!$O:$O,'CMIP5 AL fields'!$D:$D,AT$1,'CMIP5 AL fields'!$A:$A,AT$2)*$W214)/1000</f>
        <v>0</v>
      </c>
      <c r="AU214" s="248">
        <f>(SUMIFS('CMIP5 AL fields'!$O:$O,'CMIP5 AL fields'!$D:$D,AU$1,'CMIP5 AL fields'!$A:$A,AU$2)*$X214)/1000</f>
        <v>0</v>
      </c>
      <c r="AV214" s="248">
        <f>(SUMIFS('CMIP5 AL fields'!$O:$O,'CMIP5 AL fields'!$D:$D,AV$1,'CMIP5 AL fields'!$A:$A,AV$2)*AC214)/1000</f>
        <v>0</v>
      </c>
      <c r="AW214" s="248">
        <f>(SUMIFS('CMIP5 AL fields'!$O:$O,'CMIP5 AL fields'!$D:$D,AW$1,'CMIP5 AL fields'!$A:$A,AW$2)*AD214)/1000</f>
        <v>0</v>
      </c>
      <c r="AX214" s="248">
        <f>(SUMIFS('CMIP5 AL fields'!$O:$O,'CMIP5 AL fields'!$D:$D,AX$1,'CMIP5 AL fields'!$A:$A,AX$2)*AD214)/1000</f>
        <v>0</v>
      </c>
      <c r="AY214" s="248">
        <v>0</v>
      </c>
      <c r="AZ214" s="248">
        <f>(SUMIFS('CMIP5 OI fields'!$M:$M,'CMIP5 OI fields'!$D:$D,AZ$1,'CMIP5 OI fields'!$A:$A,AZ$2)*$P214)/1000</f>
        <v>313.12579276800005</v>
      </c>
      <c r="BA214" s="248">
        <f>(SUMIFS('CMIP5 OI fields'!$M:$M,'CMIP5 OI fields'!$D:$D,BA$1,'CMIP5 OI fields'!$A:$A,BA$2)*$P214)/1000</f>
        <v>218.57409792000004</v>
      </c>
      <c r="BB214" s="248">
        <f>(SUMIFS('CMIP5 OI fields'!$M:$M,'CMIP5 OI fields'!$D:$D,BB$1,'CMIP5 OI fields'!$A:$A,BB$2)*$P214)/1000</f>
        <v>123.70378751999995</v>
      </c>
      <c r="BC214" s="248">
        <f>(SUMIFS('CMIP5 OI fields'!$M:$M,'CMIP5 OI fields'!$D:$D,BC$1,'CMIP5 OI fields'!$A:$A,BC$2)*$P214)/1000</f>
        <v>12.45708288</v>
      </c>
      <c r="BD214" s="248">
        <f>(SUMIFS('CMIP5 OI fields'!$M:$M,'CMIP5 OI fields'!$D:$D,BD$1,'CMIP5 OI fields'!$A:$A,BD$2)*$P214)/1000</f>
        <v>10.192158720000002</v>
      </c>
      <c r="BE214" s="248">
        <f>(SUMIFS('CMIP5 OI fields'!$M:$M,'CMIP5 OI fields'!$D:$D,BE$1,'CMIP5 OI fields'!$A:$A,BE$2)*$P214)/1000</f>
        <v>1.13246208</v>
      </c>
      <c r="BF214" s="248">
        <f>(SUMIFS('CMIP5 OI fields'!$M:$M,'CMIP5 OI fields'!$D:$D,BF$1,'CMIP5 OI fields'!$A:$A,BF$2)*$P214)/1000</f>
        <v>25.480396799999998</v>
      </c>
      <c r="BG214" s="248">
        <f>(SUMIFS('CMIP5 OI fields'!$M:$M,'CMIP5 OI fields'!$D:$D,BG$1,'CMIP5 OI fields'!$A:$A,BG$2)*$P214)/1000</f>
        <v>19.818086399999995</v>
      </c>
      <c r="BH214" s="248">
        <f>(SUMIFS('CMIP5 OI fields'!$M:$M,'CMIP5 OI fields'!$D:$D,BH$1,'CMIP5 OI fields'!$A:$A,BH$2)*$P214)/1000</f>
        <v>116.07736320000002</v>
      </c>
      <c r="BI214" s="248">
        <f>(SUMIFS('CMIP5 OI fields'!$M:$M,'CMIP5 OI fields'!$D:$D,BI$1,'CMIP5 OI fields'!$A:$A,BI$2)*$Q214)/1000</f>
        <v>0</v>
      </c>
      <c r="BJ214" s="246">
        <f t="shared" si="29"/>
        <v>528.89521305600022</v>
      </c>
      <c r="BK214" s="246">
        <f t="shared" si="29"/>
        <v>263.36297318400005</v>
      </c>
      <c r="BL214" s="246">
        <f t="shared" si="29"/>
        <v>270.21606911999999</v>
      </c>
      <c r="BM214" s="246">
        <f t="shared" si="25"/>
        <v>792.25818624000021</v>
      </c>
      <c r="BN214" s="246">
        <f t="shared" si="26"/>
        <v>1062.4742553600001</v>
      </c>
    </row>
    <row r="215" spans="1:66">
      <c r="A215" s="244" t="str">
        <f>'Experiment list - Runs'!A214</f>
        <v>LT</v>
      </c>
      <c r="B215" s="244" t="str">
        <f>'Experiment list - Runs'!B214</f>
        <v>tier1</v>
      </c>
      <c r="C215" s="244" t="str">
        <f>'Experiment list - Runs'!C214</f>
        <v>4.4-X</v>
      </c>
      <c r="D215" s="244">
        <f>'Experiment list - Runs'!D214</f>
        <v>2</v>
      </c>
      <c r="E215" s="245" t="str">
        <f>'Experiment list - Runs'!E214</f>
        <v>RCP 6 (concentrations, noCN)</v>
      </c>
      <c r="F215" s="245" t="str">
        <f>'Experiment list - Runs'!F214</f>
        <v>rcp6</v>
      </c>
      <c r="G215" s="244" t="str">
        <f>'Experiment list - Runs'!H214</f>
        <v>CCWG/Meehl</v>
      </c>
      <c r="H215" s="244" t="str">
        <f>'Experiment list - Runs'!I214</f>
        <v>1x1noCN</v>
      </c>
      <c r="I215" s="244" t="str">
        <f>'Experiment list - Runs'!J214</f>
        <v>NCAR</v>
      </c>
      <c r="J215" s="244">
        <f>'Experiment list - Runs'!K214</f>
        <v>2005</v>
      </c>
      <c r="K215" s="244">
        <f>'Experiment list - Runs'!L214</f>
        <v>2100</v>
      </c>
      <c r="L215" s="244" t="str">
        <f>'Experiment list - Runs'!M214</f>
        <v>1</v>
      </c>
      <c r="M215" s="244">
        <f>'Experiment list - Runs'!N214</f>
        <v>1</v>
      </c>
      <c r="N215" s="246">
        <f>'Experiment list - Runs'!O214</f>
        <v>96</v>
      </c>
      <c r="O215" s="247">
        <f>'Experiment list - Runs'!P214</f>
        <v>213</v>
      </c>
      <c r="P215" s="248">
        <f t="shared" si="27"/>
        <v>96</v>
      </c>
      <c r="Q215" s="248">
        <v>0</v>
      </c>
      <c r="R215" s="248">
        <f t="shared" si="30"/>
        <v>96</v>
      </c>
      <c r="S215" s="248">
        <v>6</v>
      </c>
      <c r="T215" s="248">
        <f t="shared" si="28"/>
        <v>96</v>
      </c>
      <c r="U215" s="248">
        <v>0</v>
      </c>
      <c r="V215" s="248">
        <v>0</v>
      </c>
      <c r="W215" s="248">
        <v>0</v>
      </c>
      <c r="X215" s="248">
        <v>0</v>
      </c>
      <c r="Y215" s="248">
        <v>0</v>
      </c>
      <c r="Z215" s="248">
        <v>0</v>
      </c>
      <c r="AA215" s="248">
        <v>0</v>
      </c>
      <c r="AB215" s="248">
        <v>0</v>
      </c>
      <c r="AC215" s="248">
        <v>0</v>
      </c>
      <c r="AD215" s="248">
        <v>0</v>
      </c>
      <c r="AE215" s="248">
        <f>(SUMIFS('CMIP5 AL fields'!$O:$O,'CMIP5 AL fields'!$D:$D,AE$1,'CMIP5 AL fields'!$A:$A,AE$2)*$P215)/1000</f>
        <v>95.55149260800016</v>
      </c>
      <c r="AF215" s="248">
        <f>(SUMIFS('CMIP5 AL fields'!$O:$O,'CMIP5 AL fields'!$D:$D,AF$1,'CMIP5 AL fields'!$A:$A,AF$2)*$P215)/1000</f>
        <v>0.25480396799999999</v>
      </c>
      <c r="AG215" s="248">
        <f>(SUMIFS('CMIP5 AL fields'!$O:$O,'CMIP5 AL fields'!$D:$D,AG$1,'CMIP5 AL fields'!$A:$A,AG$2)*$P215)/1000</f>
        <v>8.6633349119999945</v>
      </c>
      <c r="AH215" s="248">
        <f>(SUMIFS('CMIP5 AL fields'!$O:$O,'CMIP5 AL fields'!$D:$D,AH$1,'CMIP5 AL fields'!$A:$A,AH$2)*$P215)/1000</f>
        <v>6.3700991999999967</v>
      </c>
      <c r="AI215" s="248">
        <f>(SUMIFS('CMIP5 AL fields'!$O:$O,'CMIP5 AL fields'!$D:$D,AI$1,'CMIP5 AL fields'!$A:$A,AI$2)*$P215)/1000</f>
        <v>2.5480396800000005</v>
      </c>
      <c r="AJ215" s="248">
        <f>(SUMIFS('CMIP5 AL fields'!$O:$O,'CMIP5 AL fields'!$D:$D,AJ$1,'CMIP5 AL fields'!$A:$A,AJ$2)*$P215)/1000</f>
        <v>1.019215872</v>
      </c>
      <c r="AK215" s="248">
        <f>(SUMIFS('CMIP5 AL fields'!$O:$O,'CMIP5 AL fields'!$D:$D,AK$1,'CMIP5 AL fields'!$A:$A,AK$2)*$P215)/1000</f>
        <v>1.7836277760000001</v>
      </c>
      <c r="AL215" s="248">
        <f>(SUMIFS('CMIP5 AL fields'!$O:$O,'CMIP5 AL fields'!$D:$D,AL$1,'CMIP5 AL fields'!$A:$A,AL$2)*$P215)/1000</f>
        <v>0</v>
      </c>
      <c r="AM215" s="248">
        <f>(SUMIFS('CMIP5 AL fields'!$O:$O,'CMIP5 AL fields'!$D:$D,AM$1,'CMIP5 AL fields'!$A:$A,AM$2)*$P215)/1000</f>
        <v>0</v>
      </c>
      <c r="AN215" s="248">
        <f>((SUMIFS('CMIP5 AL fields'!$O:$O,'CMIP5 AL fields'!$D:$D,AN$1&amp;"2d",'CMIP5 AL fields'!$A:$A,AN$2)*$R215)/1000)+((SUMIFS('CMIP5 AL fields'!$O:$O,'CMIP5 AL fields'!$D:$D,AN$1&amp;"3d",'CMIP5 AL fields'!$A:$A,AN$2)*$S215)/1000)</f>
        <v>16.817061887999991</v>
      </c>
      <c r="AO215" s="248">
        <f>((SUMIFS('CMIP5 AL fields'!$N:$N,'CMIP5 AL fields'!$D:$D,AO$1&amp;"2d",'CMIP5 AL fields'!$A:$A,AO$2)*$R215)/1000)+((SUMIFS('CMIP5 AL fields'!$N:$N,'CMIP5 AL fields'!$D:$D,AO$1&amp;"3d",'CMIP5 AL fields'!$A:$A,AO$2)*$S215)/1000)</f>
        <v>7.1345111039999995</v>
      </c>
      <c r="AP215" s="248">
        <f>((SUMIFS('CMIP5 AL fields'!$N:$N,'CMIP5 AL fields'!$D:$D,AP$1&amp;"2d",'CMIP5 AL fields'!$A:$A,AP$2)*$R215)/1000)+((SUMIFS('CMIP5 AL fields'!$N:$N,'CMIP5 AL fields'!$D:$D,AP$1&amp;"3d",'CMIP5 AL fields'!$A:$A,AP$2)*$S215)/1000)</f>
        <v>27.518828543999987</v>
      </c>
      <c r="AQ215" s="248">
        <f>((SUMIFS('CMIP5 AL fields'!$O:$O,'CMIP5 AL fields'!$D:$D,AQ$1&amp;"_ALLt",'CMIP5 AL fields'!$A:$A,AQ$2)*$T215)/1000)+((SUMIFS('CMIP5 AL fields'!$O:$O,'CMIP5 AL fields'!$D:$D,AQ$1&amp;"_subt",'CMIP5 AL fields'!$A:$A,AQ$2)*$U215)/1000)</f>
        <v>54.252011520000003</v>
      </c>
      <c r="AR215" s="248">
        <f>((SUMIFS('CMIP5 AL fields'!$O:$O,'CMIP5 AL fields'!$D:$D,AR$1&amp;"2d",'CMIP5 AL fields'!$A:$A,AR$2)*$AA215)/1000)+((SUMIFS('CMIP5 AL fields'!$O:$O,'CMIP5 AL fields'!$D:$D,AR$1&amp;"3d",'CMIP5 AL fields'!$A:$A,AR$2)*$AB215)/1000)</f>
        <v>0</v>
      </c>
      <c r="AS215" s="248">
        <f>(SUMIFS('CMIP5 AL fields'!$O:$O,'CMIP5 AL fields'!$D:$D,AS$1,'CMIP5 AL fields'!$A:$A,AS$2)*$V215)/1000</f>
        <v>0</v>
      </c>
      <c r="AT215" s="248">
        <f>(SUMIFS('CMIP5 AL fields'!$O:$O,'CMIP5 AL fields'!$D:$D,AT$1,'CMIP5 AL fields'!$A:$A,AT$2)*$W215)/1000</f>
        <v>0</v>
      </c>
      <c r="AU215" s="248">
        <f>(SUMIFS('CMIP5 AL fields'!$O:$O,'CMIP5 AL fields'!$D:$D,AU$1,'CMIP5 AL fields'!$A:$A,AU$2)*$X215)/1000</f>
        <v>0</v>
      </c>
      <c r="AV215" s="248">
        <f>(SUMIFS('CMIP5 AL fields'!$O:$O,'CMIP5 AL fields'!$D:$D,AV$1,'CMIP5 AL fields'!$A:$A,AV$2)*AC215)/1000</f>
        <v>0</v>
      </c>
      <c r="AW215" s="248">
        <f>(SUMIFS('CMIP5 AL fields'!$O:$O,'CMIP5 AL fields'!$D:$D,AW$1,'CMIP5 AL fields'!$A:$A,AW$2)*AD215)/1000</f>
        <v>0</v>
      </c>
      <c r="AX215" s="248">
        <f>(SUMIFS('CMIP5 AL fields'!$O:$O,'CMIP5 AL fields'!$D:$D,AX$1,'CMIP5 AL fields'!$A:$A,AX$2)*AD215)/1000</f>
        <v>0</v>
      </c>
      <c r="AY215" s="248">
        <v>0</v>
      </c>
      <c r="AZ215" s="248">
        <f>(SUMIFS('CMIP5 OI fields'!$M:$M,'CMIP5 OI fields'!$D:$D,AZ$1,'CMIP5 OI fields'!$A:$A,AZ$2)*$P215)/1000</f>
        <v>313.12579276800005</v>
      </c>
      <c r="BA215" s="248">
        <f>(SUMIFS('CMIP5 OI fields'!$M:$M,'CMIP5 OI fields'!$D:$D,BA$1,'CMIP5 OI fields'!$A:$A,BA$2)*$P215)/1000</f>
        <v>218.57409792000004</v>
      </c>
      <c r="BB215" s="248">
        <f>(SUMIFS('CMIP5 OI fields'!$M:$M,'CMIP5 OI fields'!$D:$D,BB$1,'CMIP5 OI fields'!$A:$A,BB$2)*$P215)/1000</f>
        <v>123.70378751999995</v>
      </c>
      <c r="BC215" s="248">
        <f>(SUMIFS('CMIP5 OI fields'!$M:$M,'CMIP5 OI fields'!$D:$D,BC$1,'CMIP5 OI fields'!$A:$A,BC$2)*$P215)/1000</f>
        <v>12.45708288</v>
      </c>
      <c r="BD215" s="248">
        <f>(SUMIFS('CMIP5 OI fields'!$M:$M,'CMIP5 OI fields'!$D:$D,BD$1,'CMIP5 OI fields'!$A:$A,BD$2)*$P215)/1000</f>
        <v>10.192158720000002</v>
      </c>
      <c r="BE215" s="248">
        <f>(SUMIFS('CMIP5 OI fields'!$M:$M,'CMIP5 OI fields'!$D:$D,BE$1,'CMIP5 OI fields'!$A:$A,BE$2)*$P215)/1000</f>
        <v>1.13246208</v>
      </c>
      <c r="BF215" s="248">
        <f>(SUMIFS('CMIP5 OI fields'!$M:$M,'CMIP5 OI fields'!$D:$D,BF$1,'CMIP5 OI fields'!$A:$A,BF$2)*$P215)/1000</f>
        <v>25.480396799999998</v>
      </c>
      <c r="BG215" s="248">
        <f>(SUMIFS('CMIP5 OI fields'!$M:$M,'CMIP5 OI fields'!$D:$D,BG$1,'CMIP5 OI fields'!$A:$A,BG$2)*$P215)/1000</f>
        <v>19.818086399999995</v>
      </c>
      <c r="BH215" s="248">
        <f>(SUMIFS('CMIP5 OI fields'!$M:$M,'CMIP5 OI fields'!$D:$D,BH$1,'CMIP5 OI fields'!$A:$A,BH$2)*$P215)/1000</f>
        <v>116.07736320000002</v>
      </c>
      <c r="BI215" s="248">
        <f>(SUMIFS('CMIP5 OI fields'!$M:$M,'CMIP5 OI fields'!$D:$D,BI$1,'CMIP5 OI fields'!$A:$A,BI$2)*$Q215)/1000</f>
        <v>0</v>
      </c>
      <c r="BJ215" s="246">
        <f t="shared" si="29"/>
        <v>528.89521305600022</v>
      </c>
      <c r="BK215" s="246">
        <f t="shared" si="29"/>
        <v>263.36297318400005</v>
      </c>
      <c r="BL215" s="246">
        <f t="shared" si="29"/>
        <v>270.21606911999999</v>
      </c>
      <c r="BM215" s="246">
        <f t="shared" si="25"/>
        <v>792.25818624000021</v>
      </c>
      <c r="BN215" s="246">
        <f t="shared" si="26"/>
        <v>1062.4742553600001</v>
      </c>
    </row>
    <row r="216" spans="1:66">
      <c r="A216" s="244" t="str">
        <f>'Experiment list - Runs'!A215</f>
        <v>LT</v>
      </c>
      <c r="B216" s="244" t="str">
        <f>'Experiment list - Runs'!B215</f>
        <v>tier1</v>
      </c>
      <c r="C216" s="244" t="str">
        <f>'Experiment list - Runs'!C215</f>
        <v>4.4-X</v>
      </c>
      <c r="D216" s="244">
        <f>'Experiment list - Runs'!D215</f>
        <v>3</v>
      </c>
      <c r="E216" s="245" t="str">
        <f>'Experiment list - Runs'!E215</f>
        <v>RCP 6 (concentrations, noCN)</v>
      </c>
      <c r="F216" s="245" t="str">
        <f>'Experiment list - Runs'!F215</f>
        <v>rcp6</v>
      </c>
      <c r="G216" s="244" t="str">
        <f>'Experiment list - Runs'!H215</f>
        <v>CCWG/Meehl</v>
      </c>
      <c r="H216" s="244" t="str">
        <f>'Experiment list - Runs'!I215</f>
        <v>1x1noCN</v>
      </c>
      <c r="I216" s="244" t="str">
        <f>'Experiment list - Runs'!J215</f>
        <v>NCAR</v>
      </c>
      <c r="J216" s="244">
        <f>'Experiment list - Runs'!K215</f>
        <v>2005</v>
      </c>
      <c r="K216" s="244">
        <f>'Experiment list - Runs'!L215</f>
        <v>2100</v>
      </c>
      <c r="L216" s="244" t="str">
        <f>'Experiment list - Runs'!M215</f>
        <v>1</v>
      </c>
      <c r="M216" s="244">
        <f>'Experiment list - Runs'!N215</f>
        <v>1</v>
      </c>
      <c r="N216" s="246">
        <f>'Experiment list - Runs'!O215</f>
        <v>96</v>
      </c>
      <c r="O216" s="247">
        <f>'Experiment list - Runs'!P215</f>
        <v>214</v>
      </c>
      <c r="P216" s="248">
        <f t="shared" si="27"/>
        <v>96</v>
      </c>
      <c r="Q216" s="248">
        <v>0</v>
      </c>
      <c r="R216" s="248">
        <f t="shared" si="30"/>
        <v>96</v>
      </c>
      <c r="S216" s="248">
        <v>6</v>
      </c>
      <c r="T216" s="248">
        <f t="shared" si="28"/>
        <v>96</v>
      </c>
      <c r="U216" s="248">
        <v>0</v>
      </c>
      <c r="V216" s="248">
        <v>0</v>
      </c>
      <c r="W216" s="248">
        <v>0</v>
      </c>
      <c r="X216" s="248">
        <v>0</v>
      </c>
      <c r="Y216" s="248">
        <v>0</v>
      </c>
      <c r="Z216" s="248">
        <v>0</v>
      </c>
      <c r="AA216" s="248">
        <v>0</v>
      </c>
      <c r="AB216" s="248">
        <v>0</v>
      </c>
      <c r="AC216" s="248">
        <v>0</v>
      </c>
      <c r="AD216" s="248">
        <v>0</v>
      </c>
      <c r="AE216" s="248">
        <f>(SUMIFS('CMIP5 AL fields'!$O:$O,'CMIP5 AL fields'!$D:$D,AE$1,'CMIP5 AL fields'!$A:$A,AE$2)*$P216)/1000</f>
        <v>95.55149260800016</v>
      </c>
      <c r="AF216" s="248">
        <f>(SUMIFS('CMIP5 AL fields'!$O:$O,'CMIP5 AL fields'!$D:$D,AF$1,'CMIP5 AL fields'!$A:$A,AF$2)*$P216)/1000</f>
        <v>0.25480396799999999</v>
      </c>
      <c r="AG216" s="248">
        <f>(SUMIFS('CMIP5 AL fields'!$O:$O,'CMIP5 AL fields'!$D:$D,AG$1,'CMIP5 AL fields'!$A:$A,AG$2)*$P216)/1000</f>
        <v>8.6633349119999945</v>
      </c>
      <c r="AH216" s="248">
        <f>(SUMIFS('CMIP5 AL fields'!$O:$O,'CMIP5 AL fields'!$D:$D,AH$1,'CMIP5 AL fields'!$A:$A,AH$2)*$P216)/1000</f>
        <v>6.3700991999999967</v>
      </c>
      <c r="AI216" s="248">
        <f>(SUMIFS('CMIP5 AL fields'!$O:$O,'CMIP5 AL fields'!$D:$D,AI$1,'CMIP5 AL fields'!$A:$A,AI$2)*$P216)/1000</f>
        <v>2.5480396800000005</v>
      </c>
      <c r="AJ216" s="248">
        <f>(SUMIFS('CMIP5 AL fields'!$O:$O,'CMIP5 AL fields'!$D:$D,AJ$1,'CMIP5 AL fields'!$A:$A,AJ$2)*$P216)/1000</f>
        <v>1.019215872</v>
      </c>
      <c r="AK216" s="248">
        <f>(SUMIFS('CMIP5 AL fields'!$O:$O,'CMIP5 AL fields'!$D:$D,AK$1,'CMIP5 AL fields'!$A:$A,AK$2)*$P216)/1000</f>
        <v>1.7836277760000001</v>
      </c>
      <c r="AL216" s="248">
        <f>(SUMIFS('CMIP5 AL fields'!$O:$O,'CMIP5 AL fields'!$D:$D,AL$1,'CMIP5 AL fields'!$A:$A,AL$2)*$P216)/1000</f>
        <v>0</v>
      </c>
      <c r="AM216" s="248">
        <f>(SUMIFS('CMIP5 AL fields'!$O:$O,'CMIP5 AL fields'!$D:$D,AM$1,'CMIP5 AL fields'!$A:$A,AM$2)*$P216)/1000</f>
        <v>0</v>
      </c>
      <c r="AN216" s="248">
        <f>((SUMIFS('CMIP5 AL fields'!$O:$O,'CMIP5 AL fields'!$D:$D,AN$1&amp;"2d",'CMIP5 AL fields'!$A:$A,AN$2)*$R216)/1000)+((SUMIFS('CMIP5 AL fields'!$O:$O,'CMIP5 AL fields'!$D:$D,AN$1&amp;"3d",'CMIP5 AL fields'!$A:$A,AN$2)*$S216)/1000)</f>
        <v>16.817061887999991</v>
      </c>
      <c r="AO216" s="248">
        <f>((SUMIFS('CMIP5 AL fields'!$N:$N,'CMIP5 AL fields'!$D:$D,AO$1&amp;"2d",'CMIP5 AL fields'!$A:$A,AO$2)*$R216)/1000)+((SUMIFS('CMIP5 AL fields'!$N:$N,'CMIP5 AL fields'!$D:$D,AO$1&amp;"3d",'CMIP5 AL fields'!$A:$A,AO$2)*$S216)/1000)</f>
        <v>7.1345111039999995</v>
      </c>
      <c r="AP216" s="248">
        <f>((SUMIFS('CMIP5 AL fields'!$N:$N,'CMIP5 AL fields'!$D:$D,AP$1&amp;"2d",'CMIP5 AL fields'!$A:$A,AP$2)*$R216)/1000)+((SUMIFS('CMIP5 AL fields'!$N:$N,'CMIP5 AL fields'!$D:$D,AP$1&amp;"3d",'CMIP5 AL fields'!$A:$A,AP$2)*$S216)/1000)</f>
        <v>27.518828543999987</v>
      </c>
      <c r="AQ216" s="248">
        <f>((SUMIFS('CMIP5 AL fields'!$O:$O,'CMIP5 AL fields'!$D:$D,AQ$1&amp;"_ALLt",'CMIP5 AL fields'!$A:$A,AQ$2)*$T216)/1000)+((SUMIFS('CMIP5 AL fields'!$O:$O,'CMIP5 AL fields'!$D:$D,AQ$1&amp;"_subt",'CMIP5 AL fields'!$A:$A,AQ$2)*$U216)/1000)</f>
        <v>54.252011520000003</v>
      </c>
      <c r="AR216" s="248">
        <f>((SUMIFS('CMIP5 AL fields'!$O:$O,'CMIP5 AL fields'!$D:$D,AR$1&amp;"2d",'CMIP5 AL fields'!$A:$A,AR$2)*$AA216)/1000)+((SUMIFS('CMIP5 AL fields'!$O:$O,'CMIP5 AL fields'!$D:$D,AR$1&amp;"3d",'CMIP5 AL fields'!$A:$A,AR$2)*$AB216)/1000)</f>
        <v>0</v>
      </c>
      <c r="AS216" s="248">
        <f>(SUMIFS('CMIP5 AL fields'!$O:$O,'CMIP5 AL fields'!$D:$D,AS$1,'CMIP5 AL fields'!$A:$A,AS$2)*$V216)/1000</f>
        <v>0</v>
      </c>
      <c r="AT216" s="248">
        <f>(SUMIFS('CMIP5 AL fields'!$O:$O,'CMIP5 AL fields'!$D:$D,AT$1,'CMIP5 AL fields'!$A:$A,AT$2)*$W216)/1000</f>
        <v>0</v>
      </c>
      <c r="AU216" s="248">
        <f>(SUMIFS('CMIP5 AL fields'!$O:$O,'CMIP5 AL fields'!$D:$D,AU$1,'CMIP5 AL fields'!$A:$A,AU$2)*$X216)/1000</f>
        <v>0</v>
      </c>
      <c r="AV216" s="248">
        <f>(SUMIFS('CMIP5 AL fields'!$O:$O,'CMIP5 AL fields'!$D:$D,AV$1,'CMIP5 AL fields'!$A:$A,AV$2)*AC216)/1000</f>
        <v>0</v>
      </c>
      <c r="AW216" s="248">
        <f>(SUMIFS('CMIP5 AL fields'!$O:$O,'CMIP5 AL fields'!$D:$D,AW$1,'CMIP5 AL fields'!$A:$A,AW$2)*AD216)/1000</f>
        <v>0</v>
      </c>
      <c r="AX216" s="248">
        <f>(SUMIFS('CMIP5 AL fields'!$O:$O,'CMIP5 AL fields'!$D:$D,AX$1,'CMIP5 AL fields'!$A:$A,AX$2)*AD216)/1000</f>
        <v>0</v>
      </c>
      <c r="AY216" s="248">
        <v>0</v>
      </c>
      <c r="AZ216" s="248">
        <f>(SUMIFS('CMIP5 OI fields'!$M:$M,'CMIP5 OI fields'!$D:$D,AZ$1,'CMIP5 OI fields'!$A:$A,AZ$2)*$P216)/1000</f>
        <v>313.12579276800005</v>
      </c>
      <c r="BA216" s="248">
        <f>(SUMIFS('CMIP5 OI fields'!$M:$M,'CMIP5 OI fields'!$D:$D,BA$1,'CMIP5 OI fields'!$A:$A,BA$2)*$P216)/1000</f>
        <v>218.57409792000004</v>
      </c>
      <c r="BB216" s="248">
        <f>(SUMIFS('CMIP5 OI fields'!$M:$M,'CMIP5 OI fields'!$D:$D,BB$1,'CMIP5 OI fields'!$A:$A,BB$2)*$P216)/1000</f>
        <v>123.70378751999995</v>
      </c>
      <c r="BC216" s="248">
        <f>(SUMIFS('CMIP5 OI fields'!$M:$M,'CMIP5 OI fields'!$D:$D,BC$1,'CMIP5 OI fields'!$A:$A,BC$2)*$P216)/1000</f>
        <v>12.45708288</v>
      </c>
      <c r="BD216" s="248">
        <f>(SUMIFS('CMIP5 OI fields'!$M:$M,'CMIP5 OI fields'!$D:$D,BD$1,'CMIP5 OI fields'!$A:$A,BD$2)*$P216)/1000</f>
        <v>10.192158720000002</v>
      </c>
      <c r="BE216" s="248">
        <f>(SUMIFS('CMIP5 OI fields'!$M:$M,'CMIP5 OI fields'!$D:$D,BE$1,'CMIP5 OI fields'!$A:$A,BE$2)*$P216)/1000</f>
        <v>1.13246208</v>
      </c>
      <c r="BF216" s="248">
        <f>(SUMIFS('CMIP5 OI fields'!$M:$M,'CMIP5 OI fields'!$D:$D,BF$1,'CMIP5 OI fields'!$A:$A,BF$2)*$P216)/1000</f>
        <v>25.480396799999998</v>
      </c>
      <c r="BG216" s="248">
        <f>(SUMIFS('CMIP5 OI fields'!$M:$M,'CMIP5 OI fields'!$D:$D,BG$1,'CMIP5 OI fields'!$A:$A,BG$2)*$P216)/1000</f>
        <v>19.818086399999995</v>
      </c>
      <c r="BH216" s="248">
        <f>(SUMIFS('CMIP5 OI fields'!$M:$M,'CMIP5 OI fields'!$D:$D,BH$1,'CMIP5 OI fields'!$A:$A,BH$2)*$P216)/1000</f>
        <v>116.07736320000002</v>
      </c>
      <c r="BI216" s="248">
        <f>(SUMIFS('CMIP5 OI fields'!$M:$M,'CMIP5 OI fields'!$D:$D,BI$1,'CMIP5 OI fields'!$A:$A,BI$2)*$Q216)/1000</f>
        <v>0</v>
      </c>
      <c r="BJ216" s="246">
        <f t="shared" si="29"/>
        <v>528.89521305600022</v>
      </c>
      <c r="BK216" s="246">
        <f t="shared" si="29"/>
        <v>263.36297318400005</v>
      </c>
      <c r="BL216" s="246">
        <f t="shared" si="29"/>
        <v>270.21606911999999</v>
      </c>
      <c r="BM216" s="246">
        <f t="shared" si="25"/>
        <v>792.25818624000021</v>
      </c>
      <c r="BN216" s="246">
        <f t="shared" si="26"/>
        <v>1062.4742553600001</v>
      </c>
    </row>
    <row r="217" spans="1:66">
      <c r="A217" s="244" t="str">
        <f>'Experiment list - Runs'!A216</f>
        <v>LT</v>
      </c>
      <c r="B217" s="244" t="str">
        <f>'Experiment list - Runs'!B216</f>
        <v>tier1</v>
      </c>
      <c r="C217" s="244" t="str">
        <f>'Experiment list - Runs'!C216</f>
        <v>4.4-X</v>
      </c>
      <c r="D217" s="244">
        <f>'Experiment list - Runs'!D216</f>
        <v>4</v>
      </c>
      <c r="E217" s="245" t="str">
        <f>'Experiment list - Runs'!E216</f>
        <v>RCP 6 (concentrations, noCN)</v>
      </c>
      <c r="F217" s="245" t="str">
        <f>'Experiment list - Runs'!F216</f>
        <v>rcp6</v>
      </c>
      <c r="G217" s="244" t="str">
        <f>'Experiment list - Runs'!H216</f>
        <v>CCWG/Meehl</v>
      </c>
      <c r="H217" s="244" t="str">
        <f>'Experiment list - Runs'!I216</f>
        <v>1x1noCN</v>
      </c>
      <c r="I217" s="244" t="str">
        <f>'Experiment list - Runs'!J216</f>
        <v>NCAR</v>
      </c>
      <c r="J217" s="244">
        <f>'Experiment list - Runs'!K216</f>
        <v>2005</v>
      </c>
      <c r="K217" s="244">
        <f>'Experiment list - Runs'!L216</f>
        <v>2100</v>
      </c>
      <c r="L217" s="244" t="str">
        <f>'Experiment list - Runs'!M216</f>
        <v>1</v>
      </c>
      <c r="M217" s="244">
        <f>'Experiment list - Runs'!N216</f>
        <v>1</v>
      </c>
      <c r="N217" s="246">
        <f>'Experiment list - Runs'!O216</f>
        <v>96</v>
      </c>
      <c r="O217" s="247">
        <f>'Experiment list - Runs'!P216</f>
        <v>215</v>
      </c>
      <c r="P217" s="248">
        <f t="shared" si="27"/>
        <v>96</v>
      </c>
      <c r="Q217" s="248">
        <v>0</v>
      </c>
      <c r="R217" s="248">
        <f t="shared" si="30"/>
        <v>96</v>
      </c>
      <c r="S217" s="248">
        <v>6</v>
      </c>
      <c r="T217" s="248">
        <f t="shared" si="28"/>
        <v>96</v>
      </c>
      <c r="U217" s="248">
        <v>0</v>
      </c>
      <c r="V217" s="248">
        <v>0</v>
      </c>
      <c r="W217" s="248">
        <v>0</v>
      </c>
      <c r="X217" s="248">
        <v>0</v>
      </c>
      <c r="Y217" s="248">
        <v>0</v>
      </c>
      <c r="Z217" s="248">
        <v>0</v>
      </c>
      <c r="AA217" s="248">
        <v>0</v>
      </c>
      <c r="AB217" s="248">
        <v>0</v>
      </c>
      <c r="AC217" s="248">
        <v>0</v>
      </c>
      <c r="AD217" s="248">
        <v>0</v>
      </c>
      <c r="AE217" s="248">
        <f>(SUMIFS('CMIP5 AL fields'!$O:$O,'CMIP5 AL fields'!$D:$D,AE$1,'CMIP5 AL fields'!$A:$A,AE$2)*$P217)/1000</f>
        <v>95.55149260800016</v>
      </c>
      <c r="AF217" s="248">
        <f>(SUMIFS('CMIP5 AL fields'!$O:$O,'CMIP5 AL fields'!$D:$D,AF$1,'CMIP5 AL fields'!$A:$A,AF$2)*$P217)/1000</f>
        <v>0.25480396799999999</v>
      </c>
      <c r="AG217" s="248">
        <f>(SUMIFS('CMIP5 AL fields'!$O:$O,'CMIP5 AL fields'!$D:$D,AG$1,'CMIP5 AL fields'!$A:$A,AG$2)*$P217)/1000</f>
        <v>8.6633349119999945</v>
      </c>
      <c r="AH217" s="248">
        <f>(SUMIFS('CMIP5 AL fields'!$O:$O,'CMIP5 AL fields'!$D:$D,AH$1,'CMIP5 AL fields'!$A:$A,AH$2)*$P217)/1000</f>
        <v>6.3700991999999967</v>
      </c>
      <c r="AI217" s="248">
        <f>(SUMIFS('CMIP5 AL fields'!$O:$O,'CMIP5 AL fields'!$D:$D,AI$1,'CMIP5 AL fields'!$A:$A,AI$2)*$P217)/1000</f>
        <v>2.5480396800000005</v>
      </c>
      <c r="AJ217" s="248">
        <f>(SUMIFS('CMIP5 AL fields'!$O:$O,'CMIP5 AL fields'!$D:$D,AJ$1,'CMIP5 AL fields'!$A:$A,AJ$2)*$P217)/1000</f>
        <v>1.019215872</v>
      </c>
      <c r="AK217" s="248">
        <f>(SUMIFS('CMIP5 AL fields'!$O:$O,'CMIP5 AL fields'!$D:$D,AK$1,'CMIP5 AL fields'!$A:$A,AK$2)*$P217)/1000</f>
        <v>1.7836277760000001</v>
      </c>
      <c r="AL217" s="248">
        <f>(SUMIFS('CMIP5 AL fields'!$O:$O,'CMIP5 AL fields'!$D:$D,AL$1,'CMIP5 AL fields'!$A:$A,AL$2)*$P217)/1000</f>
        <v>0</v>
      </c>
      <c r="AM217" s="248">
        <f>(SUMIFS('CMIP5 AL fields'!$O:$O,'CMIP5 AL fields'!$D:$D,AM$1,'CMIP5 AL fields'!$A:$A,AM$2)*$P217)/1000</f>
        <v>0</v>
      </c>
      <c r="AN217" s="248">
        <f>((SUMIFS('CMIP5 AL fields'!$O:$O,'CMIP5 AL fields'!$D:$D,AN$1&amp;"2d",'CMIP5 AL fields'!$A:$A,AN$2)*$R217)/1000)+((SUMIFS('CMIP5 AL fields'!$O:$O,'CMIP5 AL fields'!$D:$D,AN$1&amp;"3d",'CMIP5 AL fields'!$A:$A,AN$2)*$S217)/1000)</f>
        <v>16.817061887999991</v>
      </c>
      <c r="AO217" s="248">
        <f>((SUMIFS('CMIP5 AL fields'!$N:$N,'CMIP5 AL fields'!$D:$D,AO$1&amp;"2d",'CMIP5 AL fields'!$A:$A,AO$2)*$R217)/1000)+((SUMIFS('CMIP5 AL fields'!$N:$N,'CMIP5 AL fields'!$D:$D,AO$1&amp;"3d",'CMIP5 AL fields'!$A:$A,AO$2)*$S217)/1000)</f>
        <v>7.1345111039999995</v>
      </c>
      <c r="AP217" s="248">
        <f>((SUMIFS('CMIP5 AL fields'!$N:$N,'CMIP5 AL fields'!$D:$D,AP$1&amp;"2d",'CMIP5 AL fields'!$A:$A,AP$2)*$R217)/1000)+((SUMIFS('CMIP5 AL fields'!$N:$N,'CMIP5 AL fields'!$D:$D,AP$1&amp;"3d",'CMIP5 AL fields'!$A:$A,AP$2)*$S217)/1000)</f>
        <v>27.518828543999987</v>
      </c>
      <c r="AQ217" s="248">
        <f>((SUMIFS('CMIP5 AL fields'!$O:$O,'CMIP5 AL fields'!$D:$D,AQ$1&amp;"_ALLt",'CMIP5 AL fields'!$A:$A,AQ$2)*$T217)/1000)+((SUMIFS('CMIP5 AL fields'!$O:$O,'CMIP5 AL fields'!$D:$D,AQ$1&amp;"_subt",'CMIP5 AL fields'!$A:$A,AQ$2)*$U217)/1000)</f>
        <v>54.252011520000003</v>
      </c>
      <c r="AR217" s="248">
        <f>((SUMIFS('CMIP5 AL fields'!$O:$O,'CMIP5 AL fields'!$D:$D,AR$1&amp;"2d",'CMIP5 AL fields'!$A:$A,AR$2)*$AA217)/1000)+((SUMIFS('CMIP5 AL fields'!$O:$O,'CMIP5 AL fields'!$D:$D,AR$1&amp;"3d",'CMIP5 AL fields'!$A:$A,AR$2)*$AB217)/1000)</f>
        <v>0</v>
      </c>
      <c r="AS217" s="248">
        <f>(SUMIFS('CMIP5 AL fields'!$O:$O,'CMIP5 AL fields'!$D:$D,AS$1,'CMIP5 AL fields'!$A:$A,AS$2)*$V217)/1000</f>
        <v>0</v>
      </c>
      <c r="AT217" s="248">
        <f>(SUMIFS('CMIP5 AL fields'!$O:$O,'CMIP5 AL fields'!$D:$D,AT$1,'CMIP5 AL fields'!$A:$A,AT$2)*$W217)/1000</f>
        <v>0</v>
      </c>
      <c r="AU217" s="248">
        <f>(SUMIFS('CMIP5 AL fields'!$O:$O,'CMIP5 AL fields'!$D:$D,AU$1,'CMIP5 AL fields'!$A:$A,AU$2)*$X217)/1000</f>
        <v>0</v>
      </c>
      <c r="AV217" s="248">
        <f>(SUMIFS('CMIP5 AL fields'!$O:$O,'CMIP5 AL fields'!$D:$D,AV$1,'CMIP5 AL fields'!$A:$A,AV$2)*AC217)/1000</f>
        <v>0</v>
      </c>
      <c r="AW217" s="248">
        <f>(SUMIFS('CMIP5 AL fields'!$O:$O,'CMIP5 AL fields'!$D:$D,AW$1,'CMIP5 AL fields'!$A:$A,AW$2)*AD217)/1000</f>
        <v>0</v>
      </c>
      <c r="AX217" s="248">
        <f>(SUMIFS('CMIP5 AL fields'!$O:$O,'CMIP5 AL fields'!$D:$D,AX$1,'CMIP5 AL fields'!$A:$A,AX$2)*AD217)/1000</f>
        <v>0</v>
      </c>
      <c r="AY217" s="248">
        <v>0</v>
      </c>
      <c r="AZ217" s="248">
        <f>(SUMIFS('CMIP5 OI fields'!$M:$M,'CMIP5 OI fields'!$D:$D,AZ$1,'CMIP5 OI fields'!$A:$A,AZ$2)*$P217)/1000</f>
        <v>313.12579276800005</v>
      </c>
      <c r="BA217" s="248">
        <f>(SUMIFS('CMIP5 OI fields'!$M:$M,'CMIP5 OI fields'!$D:$D,BA$1,'CMIP5 OI fields'!$A:$A,BA$2)*$P217)/1000</f>
        <v>218.57409792000004</v>
      </c>
      <c r="BB217" s="248">
        <f>(SUMIFS('CMIP5 OI fields'!$M:$M,'CMIP5 OI fields'!$D:$D,BB$1,'CMIP5 OI fields'!$A:$A,BB$2)*$P217)/1000</f>
        <v>123.70378751999995</v>
      </c>
      <c r="BC217" s="248">
        <f>(SUMIFS('CMIP5 OI fields'!$M:$M,'CMIP5 OI fields'!$D:$D,BC$1,'CMIP5 OI fields'!$A:$A,BC$2)*$P217)/1000</f>
        <v>12.45708288</v>
      </c>
      <c r="BD217" s="248">
        <f>(SUMIFS('CMIP5 OI fields'!$M:$M,'CMIP5 OI fields'!$D:$D,BD$1,'CMIP5 OI fields'!$A:$A,BD$2)*$P217)/1000</f>
        <v>10.192158720000002</v>
      </c>
      <c r="BE217" s="248">
        <f>(SUMIFS('CMIP5 OI fields'!$M:$M,'CMIP5 OI fields'!$D:$D,BE$1,'CMIP5 OI fields'!$A:$A,BE$2)*$P217)/1000</f>
        <v>1.13246208</v>
      </c>
      <c r="BF217" s="248">
        <f>(SUMIFS('CMIP5 OI fields'!$M:$M,'CMIP5 OI fields'!$D:$D,BF$1,'CMIP5 OI fields'!$A:$A,BF$2)*$P217)/1000</f>
        <v>25.480396799999998</v>
      </c>
      <c r="BG217" s="248">
        <f>(SUMIFS('CMIP5 OI fields'!$M:$M,'CMIP5 OI fields'!$D:$D,BG$1,'CMIP5 OI fields'!$A:$A,BG$2)*$P217)/1000</f>
        <v>19.818086399999995</v>
      </c>
      <c r="BH217" s="248">
        <f>(SUMIFS('CMIP5 OI fields'!$M:$M,'CMIP5 OI fields'!$D:$D,BH$1,'CMIP5 OI fields'!$A:$A,BH$2)*$P217)/1000</f>
        <v>116.07736320000002</v>
      </c>
      <c r="BI217" s="248">
        <f>(SUMIFS('CMIP5 OI fields'!$M:$M,'CMIP5 OI fields'!$D:$D,BI$1,'CMIP5 OI fields'!$A:$A,BI$2)*$Q217)/1000</f>
        <v>0</v>
      </c>
      <c r="BJ217" s="246">
        <f t="shared" si="29"/>
        <v>528.89521305600022</v>
      </c>
      <c r="BK217" s="246">
        <f t="shared" si="29"/>
        <v>263.36297318400005</v>
      </c>
      <c r="BL217" s="246">
        <f t="shared" si="29"/>
        <v>270.21606911999999</v>
      </c>
      <c r="BM217" s="246">
        <f t="shared" si="25"/>
        <v>792.25818624000021</v>
      </c>
      <c r="BN217" s="246">
        <f t="shared" si="26"/>
        <v>1062.4742553600001</v>
      </c>
    </row>
    <row r="218" spans="1:66">
      <c r="A218" s="244" t="str">
        <f>'Experiment list - Runs'!A217</f>
        <v>LT</v>
      </c>
      <c r="B218" s="244" t="str">
        <f>'Experiment list - Runs'!B217</f>
        <v>tier1</v>
      </c>
      <c r="C218" s="244" t="str">
        <f>'Experiment list - Runs'!C217</f>
        <v>4.4-X</v>
      </c>
      <c r="D218" s="244">
        <f>'Experiment list - Runs'!D217</f>
        <v>5</v>
      </c>
      <c r="E218" s="245" t="str">
        <f>'Experiment list - Runs'!E217</f>
        <v>RCP 6 (concentrations, noCN)</v>
      </c>
      <c r="F218" s="245" t="str">
        <f>'Experiment list - Runs'!F217</f>
        <v>rcp6</v>
      </c>
      <c r="G218" s="244" t="str">
        <f>'Experiment list - Runs'!H217</f>
        <v>CCWG/Meehl</v>
      </c>
      <c r="H218" s="244" t="str">
        <f>'Experiment list - Runs'!I217</f>
        <v>1x1noCN</v>
      </c>
      <c r="I218" s="244" t="str">
        <f>'Experiment list - Runs'!J217</f>
        <v>NCAR</v>
      </c>
      <c r="J218" s="244">
        <f>'Experiment list - Runs'!K217</f>
        <v>2005</v>
      </c>
      <c r="K218" s="244">
        <f>'Experiment list - Runs'!L217</f>
        <v>2100</v>
      </c>
      <c r="L218" s="244" t="str">
        <f>'Experiment list - Runs'!M217</f>
        <v>1</v>
      </c>
      <c r="M218" s="244">
        <f>'Experiment list - Runs'!N217</f>
        <v>1</v>
      </c>
      <c r="N218" s="246">
        <f>'Experiment list - Runs'!O217</f>
        <v>96</v>
      </c>
      <c r="O218" s="247">
        <f>'Experiment list - Runs'!P217</f>
        <v>216</v>
      </c>
      <c r="P218" s="248">
        <f t="shared" si="27"/>
        <v>96</v>
      </c>
      <c r="Q218" s="248">
        <v>0</v>
      </c>
      <c r="R218" s="248">
        <f t="shared" si="30"/>
        <v>96</v>
      </c>
      <c r="S218" s="248">
        <v>6</v>
      </c>
      <c r="T218" s="248">
        <f t="shared" si="28"/>
        <v>96</v>
      </c>
      <c r="U218" s="248">
        <v>0</v>
      </c>
      <c r="V218" s="248">
        <v>0</v>
      </c>
      <c r="W218" s="248">
        <v>0</v>
      </c>
      <c r="X218" s="248">
        <v>0</v>
      </c>
      <c r="Y218" s="248">
        <v>0</v>
      </c>
      <c r="Z218" s="248">
        <v>0</v>
      </c>
      <c r="AA218" s="248">
        <v>0</v>
      </c>
      <c r="AB218" s="248">
        <v>0</v>
      </c>
      <c r="AC218" s="248">
        <v>0</v>
      </c>
      <c r="AD218" s="248">
        <v>0</v>
      </c>
      <c r="AE218" s="248">
        <f>(SUMIFS('CMIP5 AL fields'!$O:$O,'CMIP5 AL fields'!$D:$D,AE$1,'CMIP5 AL fields'!$A:$A,AE$2)*$P218)/1000</f>
        <v>95.55149260800016</v>
      </c>
      <c r="AF218" s="248">
        <f>(SUMIFS('CMIP5 AL fields'!$O:$O,'CMIP5 AL fields'!$D:$D,AF$1,'CMIP5 AL fields'!$A:$A,AF$2)*$P218)/1000</f>
        <v>0.25480396799999999</v>
      </c>
      <c r="AG218" s="248">
        <f>(SUMIFS('CMIP5 AL fields'!$O:$O,'CMIP5 AL fields'!$D:$D,AG$1,'CMIP5 AL fields'!$A:$A,AG$2)*$P218)/1000</f>
        <v>8.6633349119999945</v>
      </c>
      <c r="AH218" s="248">
        <f>(SUMIFS('CMIP5 AL fields'!$O:$O,'CMIP5 AL fields'!$D:$D,AH$1,'CMIP5 AL fields'!$A:$A,AH$2)*$P218)/1000</f>
        <v>6.3700991999999967</v>
      </c>
      <c r="AI218" s="248">
        <f>(SUMIFS('CMIP5 AL fields'!$O:$O,'CMIP5 AL fields'!$D:$D,AI$1,'CMIP5 AL fields'!$A:$A,AI$2)*$P218)/1000</f>
        <v>2.5480396800000005</v>
      </c>
      <c r="AJ218" s="248">
        <f>(SUMIFS('CMIP5 AL fields'!$O:$O,'CMIP5 AL fields'!$D:$D,AJ$1,'CMIP5 AL fields'!$A:$A,AJ$2)*$P218)/1000</f>
        <v>1.019215872</v>
      </c>
      <c r="AK218" s="248">
        <f>(SUMIFS('CMIP5 AL fields'!$O:$O,'CMIP5 AL fields'!$D:$D,AK$1,'CMIP5 AL fields'!$A:$A,AK$2)*$P218)/1000</f>
        <v>1.7836277760000001</v>
      </c>
      <c r="AL218" s="248">
        <f>(SUMIFS('CMIP5 AL fields'!$O:$O,'CMIP5 AL fields'!$D:$D,AL$1,'CMIP5 AL fields'!$A:$A,AL$2)*$P218)/1000</f>
        <v>0</v>
      </c>
      <c r="AM218" s="248">
        <f>(SUMIFS('CMIP5 AL fields'!$O:$O,'CMIP5 AL fields'!$D:$D,AM$1,'CMIP5 AL fields'!$A:$A,AM$2)*$P218)/1000</f>
        <v>0</v>
      </c>
      <c r="AN218" s="248">
        <f>((SUMIFS('CMIP5 AL fields'!$O:$O,'CMIP5 AL fields'!$D:$D,AN$1&amp;"2d",'CMIP5 AL fields'!$A:$A,AN$2)*$R218)/1000)+((SUMIFS('CMIP5 AL fields'!$O:$O,'CMIP5 AL fields'!$D:$D,AN$1&amp;"3d",'CMIP5 AL fields'!$A:$A,AN$2)*$S218)/1000)</f>
        <v>16.817061887999991</v>
      </c>
      <c r="AO218" s="248">
        <f>((SUMIFS('CMIP5 AL fields'!$N:$N,'CMIP5 AL fields'!$D:$D,AO$1&amp;"2d",'CMIP5 AL fields'!$A:$A,AO$2)*$R218)/1000)+((SUMIFS('CMIP5 AL fields'!$N:$N,'CMIP5 AL fields'!$D:$D,AO$1&amp;"3d",'CMIP5 AL fields'!$A:$A,AO$2)*$S218)/1000)</f>
        <v>7.1345111039999995</v>
      </c>
      <c r="AP218" s="248">
        <f>((SUMIFS('CMIP5 AL fields'!$N:$N,'CMIP5 AL fields'!$D:$D,AP$1&amp;"2d",'CMIP5 AL fields'!$A:$A,AP$2)*$R218)/1000)+((SUMIFS('CMIP5 AL fields'!$N:$N,'CMIP5 AL fields'!$D:$D,AP$1&amp;"3d",'CMIP5 AL fields'!$A:$A,AP$2)*$S218)/1000)</f>
        <v>27.518828543999987</v>
      </c>
      <c r="AQ218" s="248">
        <f>((SUMIFS('CMIP5 AL fields'!$O:$O,'CMIP5 AL fields'!$D:$D,AQ$1&amp;"_ALLt",'CMIP5 AL fields'!$A:$A,AQ$2)*$T218)/1000)+((SUMIFS('CMIP5 AL fields'!$O:$O,'CMIP5 AL fields'!$D:$D,AQ$1&amp;"_subt",'CMIP5 AL fields'!$A:$A,AQ$2)*$U218)/1000)</f>
        <v>54.252011520000003</v>
      </c>
      <c r="AR218" s="248">
        <f>((SUMIFS('CMIP5 AL fields'!$O:$O,'CMIP5 AL fields'!$D:$D,AR$1&amp;"2d",'CMIP5 AL fields'!$A:$A,AR$2)*$AA218)/1000)+((SUMIFS('CMIP5 AL fields'!$O:$O,'CMIP5 AL fields'!$D:$D,AR$1&amp;"3d",'CMIP5 AL fields'!$A:$A,AR$2)*$AB218)/1000)</f>
        <v>0</v>
      </c>
      <c r="AS218" s="248">
        <f>(SUMIFS('CMIP5 AL fields'!$O:$O,'CMIP5 AL fields'!$D:$D,AS$1,'CMIP5 AL fields'!$A:$A,AS$2)*$V218)/1000</f>
        <v>0</v>
      </c>
      <c r="AT218" s="248">
        <f>(SUMIFS('CMIP5 AL fields'!$O:$O,'CMIP5 AL fields'!$D:$D,AT$1,'CMIP5 AL fields'!$A:$A,AT$2)*$W218)/1000</f>
        <v>0</v>
      </c>
      <c r="AU218" s="248">
        <f>(SUMIFS('CMIP5 AL fields'!$O:$O,'CMIP5 AL fields'!$D:$D,AU$1,'CMIP5 AL fields'!$A:$A,AU$2)*$X218)/1000</f>
        <v>0</v>
      </c>
      <c r="AV218" s="248">
        <f>(SUMIFS('CMIP5 AL fields'!$O:$O,'CMIP5 AL fields'!$D:$D,AV$1,'CMIP5 AL fields'!$A:$A,AV$2)*AC218)/1000</f>
        <v>0</v>
      </c>
      <c r="AW218" s="248">
        <f>(SUMIFS('CMIP5 AL fields'!$O:$O,'CMIP5 AL fields'!$D:$D,AW$1,'CMIP5 AL fields'!$A:$A,AW$2)*AD218)/1000</f>
        <v>0</v>
      </c>
      <c r="AX218" s="248">
        <f>(SUMIFS('CMIP5 AL fields'!$O:$O,'CMIP5 AL fields'!$D:$D,AX$1,'CMIP5 AL fields'!$A:$A,AX$2)*AD218)/1000</f>
        <v>0</v>
      </c>
      <c r="AY218" s="248">
        <v>0</v>
      </c>
      <c r="AZ218" s="248">
        <f>(SUMIFS('CMIP5 OI fields'!$M:$M,'CMIP5 OI fields'!$D:$D,AZ$1,'CMIP5 OI fields'!$A:$A,AZ$2)*$P218)/1000</f>
        <v>313.12579276800005</v>
      </c>
      <c r="BA218" s="248">
        <f>(SUMIFS('CMIP5 OI fields'!$M:$M,'CMIP5 OI fields'!$D:$D,BA$1,'CMIP5 OI fields'!$A:$A,BA$2)*$P218)/1000</f>
        <v>218.57409792000004</v>
      </c>
      <c r="BB218" s="248">
        <f>(SUMIFS('CMIP5 OI fields'!$M:$M,'CMIP5 OI fields'!$D:$D,BB$1,'CMIP5 OI fields'!$A:$A,BB$2)*$P218)/1000</f>
        <v>123.70378751999995</v>
      </c>
      <c r="BC218" s="248">
        <f>(SUMIFS('CMIP5 OI fields'!$M:$M,'CMIP5 OI fields'!$D:$D,BC$1,'CMIP5 OI fields'!$A:$A,BC$2)*$P218)/1000</f>
        <v>12.45708288</v>
      </c>
      <c r="BD218" s="248">
        <f>(SUMIFS('CMIP5 OI fields'!$M:$M,'CMIP5 OI fields'!$D:$D,BD$1,'CMIP5 OI fields'!$A:$A,BD$2)*$P218)/1000</f>
        <v>10.192158720000002</v>
      </c>
      <c r="BE218" s="248">
        <f>(SUMIFS('CMIP5 OI fields'!$M:$M,'CMIP5 OI fields'!$D:$D,BE$1,'CMIP5 OI fields'!$A:$A,BE$2)*$P218)/1000</f>
        <v>1.13246208</v>
      </c>
      <c r="BF218" s="248">
        <f>(SUMIFS('CMIP5 OI fields'!$M:$M,'CMIP5 OI fields'!$D:$D,BF$1,'CMIP5 OI fields'!$A:$A,BF$2)*$P218)/1000</f>
        <v>25.480396799999998</v>
      </c>
      <c r="BG218" s="248">
        <f>(SUMIFS('CMIP5 OI fields'!$M:$M,'CMIP5 OI fields'!$D:$D,BG$1,'CMIP5 OI fields'!$A:$A,BG$2)*$P218)/1000</f>
        <v>19.818086399999995</v>
      </c>
      <c r="BH218" s="248">
        <f>(SUMIFS('CMIP5 OI fields'!$M:$M,'CMIP5 OI fields'!$D:$D,BH$1,'CMIP5 OI fields'!$A:$A,BH$2)*$P218)/1000</f>
        <v>116.07736320000002</v>
      </c>
      <c r="BI218" s="248">
        <f>(SUMIFS('CMIP5 OI fields'!$M:$M,'CMIP5 OI fields'!$D:$D,BI$1,'CMIP5 OI fields'!$A:$A,BI$2)*$Q218)/1000</f>
        <v>0</v>
      </c>
      <c r="BJ218" s="246">
        <f t="shared" si="29"/>
        <v>528.89521305600022</v>
      </c>
      <c r="BK218" s="246">
        <f t="shared" si="29"/>
        <v>263.36297318400005</v>
      </c>
      <c r="BL218" s="246">
        <f t="shared" si="29"/>
        <v>270.21606911999999</v>
      </c>
      <c r="BM218" s="246">
        <f t="shared" si="25"/>
        <v>792.25818624000021</v>
      </c>
      <c r="BN218" s="246">
        <f t="shared" si="26"/>
        <v>1062.4742553600001</v>
      </c>
    </row>
    <row r="219" spans="1:66">
      <c r="A219" s="244" t="str">
        <f>'Experiment list - Runs'!A218</f>
        <v>LT</v>
      </c>
      <c r="B219" s="244" t="str">
        <f>'Experiment list - Runs'!B218</f>
        <v>tier1</v>
      </c>
      <c r="C219" s="244" t="str">
        <f>'Experiment list - Runs'!C218</f>
        <v>5.4-1</v>
      </c>
      <c r="D219" s="244">
        <f>'Experiment list - Runs'!D218</f>
        <v>1</v>
      </c>
      <c r="E219" s="245" t="str">
        <f>'Experiment list - Runs'!E218</f>
        <v>Carbon-climate feedback, “idealized” pathway</v>
      </c>
      <c r="F219" s="245" t="str">
        <f>'Experiment list - Runs'!F218</f>
        <v>esm-fixclim1</v>
      </c>
      <c r="G219" s="244" t="str">
        <f>'Experiment list - Runs'!H218</f>
        <v>CCWG/Meehl</v>
      </c>
      <c r="H219" s="244" t="str">
        <f>'Experiment list - Runs'!I218</f>
        <v>1x1CN</v>
      </c>
      <c r="I219" s="244" t="str">
        <f>'Experiment list - Runs'!J218</f>
        <v>NCAR</v>
      </c>
      <c r="J219" s="244">
        <f>'Experiment list - Runs'!K218</f>
        <v>0</v>
      </c>
      <c r="K219" s="244">
        <f>'Experiment list - Runs'!L218</f>
        <v>140</v>
      </c>
      <c r="L219" s="244" t="str">
        <f>'Experiment list - Runs'!M218</f>
        <v>1</v>
      </c>
      <c r="M219" s="244">
        <f>'Experiment list - Runs'!N218</f>
        <v>1</v>
      </c>
      <c r="N219" s="246">
        <f>'Experiment list - Runs'!O218</f>
        <v>140</v>
      </c>
      <c r="O219" s="247">
        <f>'Experiment list - Runs'!P218</f>
        <v>217</v>
      </c>
      <c r="P219" s="248">
        <f t="shared" si="27"/>
        <v>140</v>
      </c>
      <c r="Q219" s="248">
        <v>0</v>
      </c>
      <c r="R219" s="248">
        <v>0</v>
      </c>
      <c r="S219" s="248">
        <v>0</v>
      </c>
      <c r="T219" s="248">
        <f t="shared" si="28"/>
        <v>140</v>
      </c>
      <c r="U219" s="248">
        <v>0</v>
      </c>
      <c r="V219" s="248">
        <v>0</v>
      </c>
      <c r="W219" s="248">
        <v>0</v>
      </c>
      <c r="X219" s="248">
        <v>0</v>
      </c>
      <c r="Y219" s="248">
        <v>0</v>
      </c>
      <c r="Z219" s="248">
        <v>0</v>
      </c>
      <c r="AA219" s="248">
        <v>0</v>
      </c>
      <c r="AB219" s="248">
        <v>0</v>
      </c>
      <c r="AC219" s="248">
        <v>0</v>
      </c>
      <c r="AD219" s="248">
        <v>0</v>
      </c>
      <c r="AE219" s="248">
        <f>(SUMIFS('CMIP5 AL fields'!$O:$O,'CMIP5 AL fields'!$D:$D,AE$1,'CMIP5 AL fields'!$A:$A,AE$2)*$P219)/1000</f>
        <v>139.34592672000022</v>
      </c>
      <c r="AF219" s="248">
        <f>(SUMIFS('CMIP5 AL fields'!$O:$O,'CMIP5 AL fields'!$D:$D,AF$1,'CMIP5 AL fields'!$A:$A,AF$2)*$P219)/1000</f>
        <v>0.37158912000000005</v>
      </c>
      <c r="AG219" s="248">
        <f>(SUMIFS('CMIP5 AL fields'!$O:$O,'CMIP5 AL fields'!$D:$D,AG$1,'CMIP5 AL fields'!$A:$A,AG$2)*$P219)/1000</f>
        <v>12.634030079999992</v>
      </c>
      <c r="AH219" s="248">
        <f>(SUMIFS('CMIP5 AL fields'!$O:$O,'CMIP5 AL fields'!$D:$D,AH$1,'CMIP5 AL fields'!$A:$A,AH$2)*$P219)/1000</f>
        <v>9.2897279999999949</v>
      </c>
      <c r="AI219" s="248">
        <f>(SUMIFS('CMIP5 AL fields'!$O:$O,'CMIP5 AL fields'!$D:$D,AI$1,'CMIP5 AL fields'!$A:$A,AI$2)*$P219)/1000</f>
        <v>3.7158912000000006</v>
      </c>
      <c r="AJ219" s="248">
        <f>(SUMIFS('CMIP5 AL fields'!$O:$O,'CMIP5 AL fields'!$D:$D,AJ$1,'CMIP5 AL fields'!$A:$A,AJ$2)*$P219)/1000</f>
        <v>1.4863564800000002</v>
      </c>
      <c r="AK219" s="248">
        <f>(SUMIFS('CMIP5 AL fields'!$O:$O,'CMIP5 AL fields'!$D:$D,AK$1,'CMIP5 AL fields'!$A:$A,AK$2)*$P219)/1000</f>
        <v>2.6011238400000001</v>
      </c>
      <c r="AL219" s="248">
        <f>(SUMIFS('CMIP5 AL fields'!$O:$O,'CMIP5 AL fields'!$D:$D,AL$1,'CMIP5 AL fields'!$A:$A,AL$2)*$P219)/1000</f>
        <v>0</v>
      </c>
      <c r="AM219" s="248">
        <f>(SUMIFS('CMIP5 AL fields'!$O:$O,'CMIP5 AL fields'!$D:$D,AM$1,'CMIP5 AL fields'!$A:$A,AM$2)*$P219)/1000</f>
        <v>0</v>
      </c>
      <c r="AN219" s="248">
        <f>((SUMIFS('CMIP5 AL fields'!$O:$O,'CMIP5 AL fields'!$D:$D,AN$1&amp;"2d",'CMIP5 AL fields'!$A:$A,AN$2)*$R219)/1000)+((SUMIFS('CMIP5 AL fields'!$O:$O,'CMIP5 AL fields'!$D:$D,AN$1&amp;"3d",'CMIP5 AL fields'!$A:$A,AN$2)*$S219)/1000)</f>
        <v>0</v>
      </c>
      <c r="AO219" s="248">
        <f>((SUMIFS('CMIP5 AL fields'!$N:$N,'CMIP5 AL fields'!$D:$D,AO$1&amp;"2d",'CMIP5 AL fields'!$A:$A,AO$2)*$R219)/1000)+((SUMIFS('CMIP5 AL fields'!$N:$N,'CMIP5 AL fields'!$D:$D,AO$1&amp;"3d",'CMIP5 AL fields'!$A:$A,AO$2)*$S219)/1000)</f>
        <v>0</v>
      </c>
      <c r="AP219" s="248">
        <f>((SUMIFS('CMIP5 AL fields'!$N:$N,'CMIP5 AL fields'!$D:$D,AP$1&amp;"2d",'CMIP5 AL fields'!$A:$A,AP$2)*$R219)/1000)+((SUMIFS('CMIP5 AL fields'!$N:$N,'CMIP5 AL fields'!$D:$D,AP$1&amp;"3d",'CMIP5 AL fields'!$A:$A,AP$2)*$S219)/1000)</f>
        <v>0</v>
      </c>
      <c r="AQ219" s="248">
        <f>((SUMIFS('CMIP5 AL fields'!$O:$O,'CMIP5 AL fields'!$D:$D,AQ$1&amp;"_ALLt",'CMIP5 AL fields'!$A:$A,AQ$2)*$T219)/1000)+((SUMIFS('CMIP5 AL fields'!$O:$O,'CMIP5 AL fields'!$D:$D,AQ$1&amp;"_subt",'CMIP5 AL fields'!$A:$A,AQ$2)*$U219)/1000)</f>
        <v>79.117516800000018</v>
      </c>
      <c r="AR219" s="248">
        <f>((SUMIFS('CMIP5 AL fields'!$O:$O,'CMIP5 AL fields'!$D:$D,AR$1&amp;"2d",'CMIP5 AL fields'!$A:$A,AR$2)*$AA219)/1000)+((SUMIFS('CMIP5 AL fields'!$O:$O,'CMIP5 AL fields'!$D:$D,AR$1&amp;"3d",'CMIP5 AL fields'!$A:$A,AR$2)*$AB219)/1000)</f>
        <v>0</v>
      </c>
      <c r="AS219" s="248">
        <f>(SUMIFS('CMIP5 AL fields'!$O:$O,'CMIP5 AL fields'!$D:$D,AS$1,'CMIP5 AL fields'!$A:$A,AS$2)*$V219)/1000</f>
        <v>0</v>
      </c>
      <c r="AT219" s="248">
        <f>(SUMIFS('CMIP5 AL fields'!$O:$O,'CMIP5 AL fields'!$D:$D,AT$1,'CMIP5 AL fields'!$A:$A,AT$2)*$W219)/1000</f>
        <v>0</v>
      </c>
      <c r="AU219" s="248">
        <f>(SUMIFS('CMIP5 AL fields'!$O:$O,'CMIP5 AL fields'!$D:$D,AU$1,'CMIP5 AL fields'!$A:$A,AU$2)*$X219)/1000</f>
        <v>0</v>
      </c>
      <c r="AV219" s="248">
        <f>(SUMIFS('CMIP5 AL fields'!$O:$O,'CMIP5 AL fields'!$D:$D,AV$1,'CMIP5 AL fields'!$A:$A,AV$2)*AC219)/1000</f>
        <v>0</v>
      </c>
      <c r="AW219" s="248">
        <f>(SUMIFS('CMIP5 AL fields'!$O:$O,'CMIP5 AL fields'!$D:$D,AW$1,'CMIP5 AL fields'!$A:$A,AW$2)*AD219)/1000</f>
        <v>0</v>
      </c>
      <c r="AX219" s="248">
        <f>(SUMIFS('CMIP5 AL fields'!$O:$O,'CMIP5 AL fields'!$D:$D,AX$1,'CMIP5 AL fields'!$A:$A,AX$2)*AD219)/1000</f>
        <v>0</v>
      </c>
      <c r="AY219" s="248">
        <v>0</v>
      </c>
      <c r="AZ219" s="248">
        <f>(SUMIFS('CMIP5 OI fields'!$M:$M,'CMIP5 OI fields'!$D:$D,AZ$1,'CMIP5 OI fields'!$A:$A,AZ$2)*$P219)/1000</f>
        <v>456.64178112000008</v>
      </c>
      <c r="BA219" s="248">
        <f>(SUMIFS('CMIP5 OI fields'!$M:$M,'CMIP5 OI fields'!$D:$D,BA$1,'CMIP5 OI fields'!$A:$A,BA$2)*$P219)/1000</f>
        <v>318.75389280000002</v>
      </c>
      <c r="BB219" s="248">
        <f>(SUMIFS('CMIP5 OI fields'!$M:$M,'CMIP5 OI fields'!$D:$D,BB$1,'CMIP5 OI fields'!$A:$A,BB$2)*$P219)/1000</f>
        <v>180.40135679999995</v>
      </c>
      <c r="BC219" s="248">
        <f>(SUMIFS('CMIP5 OI fields'!$M:$M,'CMIP5 OI fields'!$D:$D,BC$1,'CMIP5 OI fields'!$A:$A,BC$2)*$P219)/1000</f>
        <v>18.166579200000001</v>
      </c>
      <c r="BD219" s="248">
        <f>(SUMIFS('CMIP5 OI fields'!$M:$M,'CMIP5 OI fields'!$D:$D,BD$1,'CMIP5 OI fields'!$A:$A,BD$2)*$P219)/1000</f>
        <v>14.863564800000002</v>
      </c>
      <c r="BE219" s="248">
        <f>(SUMIFS('CMIP5 OI fields'!$M:$M,'CMIP5 OI fields'!$D:$D,BE$1,'CMIP5 OI fields'!$A:$A,BE$2)*$P219)/1000</f>
        <v>1.6515072</v>
      </c>
      <c r="BF219" s="248">
        <f>(SUMIFS('CMIP5 OI fields'!$M:$M,'CMIP5 OI fields'!$D:$D,BF$1,'CMIP5 OI fields'!$A:$A,BF$2)*$P219)/1000</f>
        <v>37.158911999999994</v>
      </c>
      <c r="BG219" s="248">
        <f>(SUMIFS('CMIP5 OI fields'!$M:$M,'CMIP5 OI fields'!$D:$D,BG$1,'CMIP5 OI fields'!$A:$A,BG$2)*$P219)/1000</f>
        <v>28.901375999999996</v>
      </c>
      <c r="BH219" s="248">
        <f>(SUMIFS('CMIP5 OI fields'!$M:$M,'CMIP5 OI fields'!$D:$D,BH$1,'CMIP5 OI fields'!$A:$A,BH$2)*$P219)/1000</f>
        <v>169.27948800000004</v>
      </c>
      <c r="BI219" s="248">
        <f>(SUMIFS('CMIP5 OI fields'!$M:$M,'CMIP5 OI fields'!$D:$D,BI$1,'CMIP5 OI fields'!$A:$A,BI$2)*$Q219)/1000</f>
        <v>0</v>
      </c>
      <c r="BJ219" s="246">
        <f t="shared" si="29"/>
        <v>746.78063712000028</v>
      </c>
      <c r="BK219" s="246">
        <f t="shared" si="29"/>
        <v>373.66650720000001</v>
      </c>
      <c r="BL219" s="246">
        <f t="shared" si="29"/>
        <v>353.93347584000003</v>
      </c>
      <c r="BM219" s="246">
        <f t="shared" si="25"/>
        <v>1120.4471443200002</v>
      </c>
      <c r="BN219" s="246">
        <f t="shared" si="26"/>
        <v>1474.3806201600003</v>
      </c>
    </row>
    <row r="220" spans="1:66">
      <c r="A220" s="244" t="str">
        <f>'Experiment list - Runs'!A219</f>
        <v>LT</v>
      </c>
      <c r="B220" s="244" t="str">
        <f>'Experiment list - Runs'!B219</f>
        <v>tier1</v>
      </c>
      <c r="C220" s="244" t="str">
        <f>'Experiment list - Runs'!C219</f>
        <v>5.4-1</v>
      </c>
      <c r="D220" s="244">
        <f>'Experiment list - Runs'!D219</f>
        <v>2</v>
      </c>
      <c r="E220" s="245" t="str">
        <f>'Experiment list - Runs'!E219</f>
        <v>Carbon-climate feedback, “idealized” pathway</v>
      </c>
      <c r="F220" s="245" t="str">
        <f>'Experiment list - Runs'!F219</f>
        <v>esm-fixclim1</v>
      </c>
      <c r="G220" s="244" t="str">
        <f>'Experiment list - Runs'!H219</f>
        <v>CCWG/Meehl</v>
      </c>
      <c r="H220" s="244" t="str">
        <f>'Experiment list - Runs'!I219</f>
        <v>1x1CN</v>
      </c>
      <c r="I220" s="244" t="str">
        <f>'Experiment list - Runs'!J219</f>
        <v>NCAR</v>
      </c>
      <c r="J220" s="244">
        <f>'Experiment list - Runs'!K219</f>
        <v>0</v>
      </c>
      <c r="K220" s="244">
        <f>'Experiment list - Runs'!L219</f>
        <v>140</v>
      </c>
      <c r="L220" s="244" t="str">
        <f>'Experiment list - Runs'!M219</f>
        <v>1</v>
      </c>
      <c r="M220" s="244">
        <f>'Experiment list - Runs'!N219</f>
        <v>1</v>
      </c>
      <c r="N220" s="246">
        <f>'Experiment list - Runs'!O219</f>
        <v>140</v>
      </c>
      <c r="O220" s="247">
        <f>'Experiment list - Runs'!P219</f>
        <v>218</v>
      </c>
      <c r="P220" s="248">
        <f t="shared" si="27"/>
        <v>140</v>
      </c>
      <c r="Q220" s="248">
        <v>0</v>
      </c>
      <c r="R220" s="248">
        <v>0</v>
      </c>
      <c r="S220" s="248">
        <v>0</v>
      </c>
      <c r="T220" s="248">
        <f t="shared" si="28"/>
        <v>140</v>
      </c>
      <c r="U220" s="248">
        <v>0</v>
      </c>
      <c r="V220" s="248">
        <v>0</v>
      </c>
      <c r="W220" s="248">
        <v>0</v>
      </c>
      <c r="X220" s="248">
        <v>0</v>
      </c>
      <c r="Y220" s="248">
        <f t="shared" ref="Y220:AA229" si="31">$N220</f>
        <v>140</v>
      </c>
      <c r="Z220" s="248">
        <f t="shared" si="31"/>
        <v>140</v>
      </c>
      <c r="AA220" s="248">
        <f t="shared" si="31"/>
        <v>140</v>
      </c>
      <c r="AB220" s="248">
        <v>0</v>
      </c>
      <c r="AC220" s="248">
        <v>0</v>
      </c>
      <c r="AD220" s="248">
        <v>0</v>
      </c>
      <c r="AE220" s="248">
        <f>(SUMIFS('CMIP5 AL fields'!$O:$O,'CMIP5 AL fields'!$D:$D,AE$1,'CMIP5 AL fields'!$A:$A,AE$2)*$P220)/1000</f>
        <v>139.34592672000022</v>
      </c>
      <c r="AF220" s="248">
        <f>(SUMIFS('CMIP5 AL fields'!$O:$O,'CMIP5 AL fields'!$D:$D,AF$1,'CMIP5 AL fields'!$A:$A,AF$2)*$P220)/1000</f>
        <v>0.37158912000000005</v>
      </c>
      <c r="AG220" s="248">
        <f>(SUMIFS('CMIP5 AL fields'!$O:$O,'CMIP5 AL fields'!$D:$D,AG$1,'CMIP5 AL fields'!$A:$A,AG$2)*$P220)/1000</f>
        <v>12.634030079999992</v>
      </c>
      <c r="AH220" s="248">
        <f>(SUMIFS('CMIP5 AL fields'!$O:$O,'CMIP5 AL fields'!$D:$D,AH$1,'CMIP5 AL fields'!$A:$A,AH$2)*$P220)/1000</f>
        <v>9.2897279999999949</v>
      </c>
      <c r="AI220" s="248">
        <f>(SUMIFS('CMIP5 AL fields'!$O:$O,'CMIP5 AL fields'!$D:$D,AI$1,'CMIP5 AL fields'!$A:$A,AI$2)*$P220)/1000</f>
        <v>3.7158912000000006</v>
      </c>
      <c r="AJ220" s="248">
        <f>(SUMIFS('CMIP5 AL fields'!$O:$O,'CMIP5 AL fields'!$D:$D,AJ$1,'CMIP5 AL fields'!$A:$A,AJ$2)*$P220)/1000</f>
        <v>1.4863564800000002</v>
      </c>
      <c r="AK220" s="248">
        <f>(SUMIFS('CMIP5 AL fields'!$O:$O,'CMIP5 AL fields'!$D:$D,AK$1,'CMIP5 AL fields'!$A:$A,AK$2)*$P220)/1000</f>
        <v>2.6011238400000001</v>
      </c>
      <c r="AL220" s="248">
        <f>(SUMIFS('CMIP5 AL fields'!$O:$O,'CMIP5 AL fields'!$D:$D,AL$1,'CMIP5 AL fields'!$A:$A,AL$2)*$P220)/1000</f>
        <v>0</v>
      </c>
      <c r="AM220" s="248">
        <f>(SUMIFS('CMIP5 AL fields'!$O:$O,'CMIP5 AL fields'!$D:$D,AM$1,'CMIP5 AL fields'!$A:$A,AM$2)*$P220)/1000</f>
        <v>0</v>
      </c>
      <c r="AN220" s="248">
        <f>((SUMIFS('CMIP5 AL fields'!$O:$O,'CMIP5 AL fields'!$D:$D,AN$1&amp;"2d",'CMIP5 AL fields'!$A:$A,AN$2)*$R220)/1000)+((SUMIFS('CMIP5 AL fields'!$O:$O,'CMIP5 AL fields'!$D:$D,AN$1&amp;"3d",'CMIP5 AL fields'!$A:$A,AN$2)*$S220)/1000)</f>
        <v>0</v>
      </c>
      <c r="AO220" s="248">
        <f>((SUMIFS('CMIP5 AL fields'!$N:$N,'CMIP5 AL fields'!$D:$D,AO$1&amp;"2d",'CMIP5 AL fields'!$A:$A,AO$2)*$R220)/1000)+((SUMIFS('CMIP5 AL fields'!$N:$N,'CMIP5 AL fields'!$D:$D,AO$1&amp;"3d",'CMIP5 AL fields'!$A:$A,AO$2)*$S220)/1000)</f>
        <v>0</v>
      </c>
      <c r="AP220" s="248">
        <f>((SUMIFS('CMIP5 AL fields'!$N:$N,'CMIP5 AL fields'!$D:$D,AP$1&amp;"2d",'CMIP5 AL fields'!$A:$A,AP$2)*$R220)/1000)+((SUMIFS('CMIP5 AL fields'!$N:$N,'CMIP5 AL fields'!$D:$D,AP$1&amp;"3d",'CMIP5 AL fields'!$A:$A,AP$2)*$S220)/1000)</f>
        <v>0</v>
      </c>
      <c r="AQ220" s="248">
        <f>((SUMIFS('CMIP5 AL fields'!$O:$O,'CMIP5 AL fields'!$D:$D,AQ$1&amp;"_ALLt",'CMIP5 AL fields'!$A:$A,AQ$2)*$T220)/1000)+((SUMIFS('CMIP5 AL fields'!$O:$O,'CMIP5 AL fields'!$D:$D,AQ$1&amp;"_subt",'CMIP5 AL fields'!$A:$A,AQ$2)*$U220)/1000)</f>
        <v>79.117516800000018</v>
      </c>
      <c r="AR220" s="248">
        <f>((SUMIFS('CMIP5 AL fields'!$O:$O,'CMIP5 AL fields'!$D:$D,AR$1&amp;"2d",'CMIP5 AL fields'!$A:$A,AR$2)*$AA220)/1000)+((SUMIFS('CMIP5 AL fields'!$O:$O,'CMIP5 AL fields'!$D:$D,AR$1&amp;"3d",'CMIP5 AL fields'!$A:$A,AR$2)*$AB220)/1000)</f>
        <v>406.89008640000003</v>
      </c>
      <c r="AS220" s="248">
        <f>(SUMIFS('CMIP5 AL fields'!$O:$O,'CMIP5 AL fields'!$D:$D,AS$1,'CMIP5 AL fields'!$A:$A,AS$2)*$V220)/1000</f>
        <v>0</v>
      </c>
      <c r="AT220" s="248">
        <f>(SUMIFS('CMIP5 AL fields'!$O:$O,'CMIP5 AL fields'!$D:$D,AT$1,'CMIP5 AL fields'!$A:$A,AT$2)*$W220)/1000</f>
        <v>0</v>
      </c>
      <c r="AU220" s="248">
        <f>(SUMIFS('CMIP5 AL fields'!$O:$O,'CMIP5 AL fields'!$D:$D,AU$1,'CMIP5 AL fields'!$A:$A,AU$2)*$X220)/1000</f>
        <v>0</v>
      </c>
      <c r="AV220" s="248">
        <f>(SUMIFS('CMIP5 AL fields'!$O:$O,'CMIP5 AL fields'!$D:$D,AV$1,'CMIP5 AL fields'!$A:$A,AV$2)*AC220)/1000</f>
        <v>0</v>
      </c>
      <c r="AW220" s="248">
        <f>(SUMIFS('CMIP5 AL fields'!$O:$O,'CMIP5 AL fields'!$D:$D,AW$1,'CMIP5 AL fields'!$A:$A,AW$2)*AD220)/1000</f>
        <v>0</v>
      </c>
      <c r="AX220" s="248">
        <f>(SUMIFS('CMIP5 AL fields'!$O:$O,'CMIP5 AL fields'!$D:$D,AX$1,'CMIP5 AL fields'!$A:$A,AX$2)*AD220)/1000</f>
        <v>0</v>
      </c>
      <c r="AY220" s="248">
        <v>0</v>
      </c>
      <c r="AZ220" s="248">
        <f>(SUMIFS('CMIP5 OI fields'!$M:$M,'CMIP5 OI fields'!$D:$D,AZ$1,'CMIP5 OI fields'!$A:$A,AZ$2)*$P220)/1000</f>
        <v>456.64178112000008</v>
      </c>
      <c r="BA220" s="248">
        <f>(SUMIFS('CMIP5 OI fields'!$M:$M,'CMIP5 OI fields'!$D:$D,BA$1,'CMIP5 OI fields'!$A:$A,BA$2)*$P220)/1000</f>
        <v>318.75389280000002</v>
      </c>
      <c r="BB220" s="248">
        <f>(SUMIFS('CMIP5 OI fields'!$M:$M,'CMIP5 OI fields'!$D:$D,BB$1,'CMIP5 OI fields'!$A:$A,BB$2)*$P220)/1000</f>
        <v>180.40135679999995</v>
      </c>
      <c r="BC220" s="248">
        <f>(SUMIFS('CMIP5 OI fields'!$M:$M,'CMIP5 OI fields'!$D:$D,BC$1,'CMIP5 OI fields'!$A:$A,BC$2)*$P220)/1000</f>
        <v>18.166579200000001</v>
      </c>
      <c r="BD220" s="248">
        <f>(SUMIFS('CMIP5 OI fields'!$M:$M,'CMIP5 OI fields'!$D:$D,BD$1,'CMIP5 OI fields'!$A:$A,BD$2)*$P220)/1000</f>
        <v>14.863564800000002</v>
      </c>
      <c r="BE220" s="248">
        <f>(SUMIFS('CMIP5 OI fields'!$M:$M,'CMIP5 OI fields'!$D:$D,BE$1,'CMIP5 OI fields'!$A:$A,BE$2)*$P220)/1000</f>
        <v>1.6515072</v>
      </c>
      <c r="BF220" s="248">
        <f>(SUMIFS('CMIP5 OI fields'!$M:$M,'CMIP5 OI fields'!$D:$D,BF$1,'CMIP5 OI fields'!$A:$A,BF$2)*$P220)/1000</f>
        <v>37.158911999999994</v>
      </c>
      <c r="BG220" s="248">
        <f>(SUMIFS('CMIP5 OI fields'!$M:$M,'CMIP5 OI fields'!$D:$D,BG$1,'CMIP5 OI fields'!$A:$A,BG$2)*$P220)/1000</f>
        <v>28.901375999999996</v>
      </c>
      <c r="BH220" s="248">
        <f>(SUMIFS('CMIP5 OI fields'!$M:$M,'CMIP5 OI fields'!$D:$D,BH$1,'CMIP5 OI fields'!$A:$A,BH$2)*$P220)/1000</f>
        <v>169.27948800000004</v>
      </c>
      <c r="BI220" s="248">
        <f>(SUMIFS('CMIP5 OI fields'!$M:$M,'CMIP5 OI fields'!$D:$D,BI$1,'CMIP5 OI fields'!$A:$A,BI$2)*$Q220)/1000</f>
        <v>0</v>
      </c>
      <c r="BJ220" s="246">
        <f t="shared" si="29"/>
        <v>1153.6707235200004</v>
      </c>
      <c r="BK220" s="246">
        <f t="shared" si="29"/>
        <v>373.66650720000001</v>
      </c>
      <c r="BL220" s="246">
        <f t="shared" si="29"/>
        <v>353.93347584000003</v>
      </c>
      <c r="BM220" s="246">
        <f t="shared" si="25"/>
        <v>1527.3372307200004</v>
      </c>
      <c r="BN220" s="246">
        <f t="shared" si="26"/>
        <v>1881.2707065600005</v>
      </c>
    </row>
    <row r="221" spans="1:66">
      <c r="A221" s="244" t="str">
        <f>'Experiment list - Runs'!A220</f>
        <v>LT</v>
      </c>
      <c r="B221" s="244" t="str">
        <f>'Experiment list - Runs'!B220</f>
        <v>tier1</v>
      </c>
      <c r="C221" s="244" t="str">
        <f>'Experiment list - Runs'!C220</f>
        <v>5.4-1</v>
      </c>
      <c r="D221" s="244">
        <f>'Experiment list - Runs'!D220</f>
        <v>3</v>
      </c>
      <c r="E221" s="245" t="str">
        <f>'Experiment list - Runs'!E220</f>
        <v>Carbon-climate feedback, “idealized” pathway</v>
      </c>
      <c r="F221" s="245" t="str">
        <f>'Experiment list - Runs'!F220</f>
        <v>esm-fixclim1</v>
      </c>
      <c r="G221" s="244" t="str">
        <f>'Experiment list - Runs'!H220</f>
        <v>CCWG/Meehl</v>
      </c>
      <c r="H221" s="244" t="str">
        <f>'Experiment list - Runs'!I220</f>
        <v>1x1CN</v>
      </c>
      <c r="I221" s="244" t="str">
        <f>'Experiment list - Runs'!J220</f>
        <v>NCAR</v>
      </c>
      <c r="J221" s="244">
        <f>'Experiment list - Runs'!K220</f>
        <v>0</v>
      </c>
      <c r="K221" s="244">
        <f>'Experiment list - Runs'!L220</f>
        <v>140</v>
      </c>
      <c r="L221" s="244" t="str">
        <f>'Experiment list - Runs'!M220</f>
        <v>1</v>
      </c>
      <c r="M221" s="244">
        <f>'Experiment list - Runs'!N220</f>
        <v>1</v>
      </c>
      <c r="N221" s="246">
        <f>'Experiment list - Runs'!O220</f>
        <v>140</v>
      </c>
      <c r="O221" s="247">
        <f>'Experiment list - Runs'!P220</f>
        <v>219</v>
      </c>
      <c r="P221" s="248">
        <f t="shared" si="27"/>
        <v>140</v>
      </c>
      <c r="Q221" s="248">
        <v>0</v>
      </c>
      <c r="R221" s="248">
        <v>0</v>
      </c>
      <c r="S221" s="248">
        <v>0</v>
      </c>
      <c r="T221" s="248">
        <f t="shared" si="28"/>
        <v>140</v>
      </c>
      <c r="U221" s="248">
        <v>0</v>
      </c>
      <c r="V221" s="248">
        <v>0</v>
      </c>
      <c r="W221" s="248">
        <v>0</v>
      </c>
      <c r="X221" s="248">
        <v>0</v>
      </c>
      <c r="Y221" s="248">
        <f t="shared" si="31"/>
        <v>140</v>
      </c>
      <c r="Z221" s="248">
        <f t="shared" si="31"/>
        <v>140</v>
      </c>
      <c r="AA221" s="248">
        <f t="shared" si="31"/>
        <v>140</v>
      </c>
      <c r="AB221" s="248">
        <v>0</v>
      </c>
      <c r="AC221" s="248">
        <v>0</v>
      </c>
      <c r="AD221" s="248">
        <v>0</v>
      </c>
      <c r="AE221" s="248">
        <f>(SUMIFS('CMIP5 AL fields'!$O:$O,'CMIP5 AL fields'!$D:$D,AE$1,'CMIP5 AL fields'!$A:$A,AE$2)*$P221)/1000</f>
        <v>139.34592672000022</v>
      </c>
      <c r="AF221" s="248">
        <f>(SUMIFS('CMIP5 AL fields'!$O:$O,'CMIP5 AL fields'!$D:$D,AF$1,'CMIP5 AL fields'!$A:$A,AF$2)*$P221)/1000</f>
        <v>0.37158912000000005</v>
      </c>
      <c r="AG221" s="248">
        <f>(SUMIFS('CMIP5 AL fields'!$O:$O,'CMIP5 AL fields'!$D:$D,AG$1,'CMIP5 AL fields'!$A:$A,AG$2)*$P221)/1000</f>
        <v>12.634030079999992</v>
      </c>
      <c r="AH221" s="248">
        <f>(SUMIFS('CMIP5 AL fields'!$O:$O,'CMIP5 AL fields'!$D:$D,AH$1,'CMIP5 AL fields'!$A:$A,AH$2)*$P221)/1000</f>
        <v>9.2897279999999949</v>
      </c>
      <c r="AI221" s="248">
        <f>(SUMIFS('CMIP5 AL fields'!$O:$O,'CMIP5 AL fields'!$D:$D,AI$1,'CMIP5 AL fields'!$A:$A,AI$2)*$P221)/1000</f>
        <v>3.7158912000000006</v>
      </c>
      <c r="AJ221" s="248">
        <f>(SUMIFS('CMIP5 AL fields'!$O:$O,'CMIP5 AL fields'!$D:$D,AJ$1,'CMIP5 AL fields'!$A:$A,AJ$2)*$P221)/1000</f>
        <v>1.4863564800000002</v>
      </c>
      <c r="AK221" s="248">
        <f>(SUMIFS('CMIP5 AL fields'!$O:$O,'CMIP5 AL fields'!$D:$D,AK$1,'CMIP5 AL fields'!$A:$A,AK$2)*$P221)/1000</f>
        <v>2.6011238400000001</v>
      </c>
      <c r="AL221" s="248">
        <f>(SUMIFS('CMIP5 AL fields'!$O:$O,'CMIP5 AL fields'!$D:$D,AL$1,'CMIP5 AL fields'!$A:$A,AL$2)*$P221)/1000</f>
        <v>0</v>
      </c>
      <c r="AM221" s="248">
        <f>(SUMIFS('CMIP5 AL fields'!$O:$O,'CMIP5 AL fields'!$D:$D,AM$1,'CMIP5 AL fields'!$A:$A,AM$2)*$P221)/1000</f>
        <v>0</v>
      </c>
      <c r="AN221" s="248">
        <f>((SUMIFS('CMIP5 AL fields'!$O:$O,'CMIP5 AL fields'!$D:$D,AN$1&amp;"2d",'CMIP5 AL fields'!$A:$A,AN$2)*$R221)/1000)+((SUMIFS('CMIP5 AL fields'!$O:$O,'CMIP5 AL fields'!$D:$D,AN$1&amp;"3d",'CMIP5 AL fields'!$A:$A,AN$2)*$S221)/1000)</f>
        <v>0</v>
      </c>
      <c r="AO221" s="248">
        <f>((SUMIFS('CMIP5 AL fields'!$N:$N,'CMIP5 AL fields'!$D:$D,AO$1&amp;"2d",'CMIP5 AL fields'!$A:$A,AO$2)*$R221)/1000)+((SUMIFS('CMIP5 AL fields'!$N:$N,'CMIP5 AL fields'!$D:$D,AO$1&amp;"3d",'CMIP5 AL fields'!$A:$A,AO$2)*$S221)/1000)</f>
        <v>0</v>
      </c>
      <c r="AP221" s="248">
        <f>((SUMIFS('CMIP5 AL fields'!$N:$N,'CMIP5 AL fields'!$D:$D,AP$1&amp;"2d",'CMIP5 AL fields'!$A:$A,AP$2)*$R221)/1000)+((SUMIFS('CMIP5 AL fields'!$N:$N,'CMIP5 AL fields'!$D:$D,AP$1&amp;"3d",'CMIP5 AL fields'!$A:$A,AP$2)*$S221)/1000)</f>
        <v>0</v>
      </c>
      <c r="AQ221" s="248">
        <f>((SUMIFS('CMIP5 AL fields'!$O:$O,'CMIP5 AL fields'!$D:$D,AQ$1&amp;"_ALLt",'CMIP5 AL fields'!$A:$A,AQ$2)*$T221)/1000)+((SUMIFS('CMIP5 AL fields'!$O:$O,'CMIP5 AL fields'!$D:$D,AQ$1&amp;"_subt",'CMIP5 AL fields'!$A:$A,AQ$2)*$U221)/1000)</f>
        <v>79.117516800000018</v>
      </c>
      <c r="AR221" s="248">
        <f>((SUMIFS('CMIP5 AL fields'!$O:$O,'CMIP5 AL fields'!$D:$D,AR$1&amp;"2d",'CMIP5 AL fields'!$A:$A,AR$2)*$AA221)/1000)+((SUMIFS('CMIP5 AL fields'!$O:$O,'CMIP5 AL fields'!$D:$D,AR$1&amp;"3d",'CMIP5 AL fields'!$A:$A,AR$2)*$AB221)/1000)</f>
        <v>406.89008640000003</v>
      </c>
      <c r="AS221" s="248">
        <f>(SUMIFS('CMIP5 AL fields'!$O:$O,'CMIP5 AL fields'!$D:$D,AS$1,'CMIP5 AL fields'!$A:$A,AS$2)*$V221)/1000</f>
        <v>0</v>
      </c>
      <c r="AT221" s="248">
        <f>(SUMIFS('CMIP5 AL fields'!$O:$O,'CMIP5 AL fields'!$D:$D,AT$1,'CMIP5 AL fields'!$A:$A,AT$2)*$W221)/1000</f>
        <v>0</v>
      </c>
      <c r="AU221" s="248">
        <f>(SUMIFS('CMIP5 AL fields'!$O:$O,'CMIP5 AL fields'!$D:$D,AU$1,'CMIP5 AL fields'!$A:$A,AU$2)*$X221)/1000</f>
        <v>0</v>
      </c>
      <c r="AV221" s="248">
        <f>(SUMIFS('CMIP5 AL fields'!$O:$O,'CMIP5 AL fields'!$D:$D,AV$1,'CMIP5 AL fields'!$A:$A,AV$2)*AC221)/1000</f>
        <v>0</v>
      </c>
      <c r="AW221" s="248">
        <f>(SUMIFS('CMIP5 AL fields'!$O:$O,'CMIP5 AL fields'!$D:$D,AW$1,'CMIP5 AL fields'!$A:$A,AW$2)*AD221)/1000</f>
        <v>0</v>
      </c>
      <c r="AX221" s="248">
        <f>(SUMIFS('CMIP5 AL fields'!$O:$O,'CMIP5 AL fields'!$D:$D,AX$1,'CMIP5 AL fields'!$A:$A,AX$2)*AD221)/1000</f>
        <v>0</v>
      </c>
      <c r="AY221" s="248">
        <v>0</v>
      </c>
      <c r="AZ221" s="248">
        <f>(SUMIFS('CMIP5 OI fields'!$M:$M,'CMIP5 OI fields'!$D:$D,AZ$1,'CMIP5 OI fields'!$A:$A,AZ$2)*$P221)/1000</f>
        <v>456.64178112000008</v>
      </c>
      <c r="BA221" s="248">
        <f>(SUMIFS('CMIP5 OI fields'!$M:$M,'CMIP5 OI fields'!$D:$D,BA$1,'CMIP5 OI fields'!$A:$A,BA$2)*$P221)/1000</f>
        <v>318.75389280000002</v>
      </c>
      <c r="BB221" s="248">
        <f>(SUMIFS('CMIP5 OI fields'!$M:$M,'CMIP5 OI fields'!$D:$D,BB$1,'CMIP5 OI fields'!$A:$A,BB$2)*$P221)/1000</f>
        <v>180.40135679999995</v>
      </c>
      <c r="BC221" s="248">
        <f>(SUMIFS('CMIP5 OI fields'!$M:$M,'CMIP5 OI fields'!$D:$D,BC$1,'CMIP5 OI fields'!$A:$A,BC$2)*$P221)/1000</f>
        <v>18.166579200000001</v>
      </c>
      <c r="BD221" s="248">
        <f>(SUMIFS('CMIP5 OI fields'!$M:$M,'CMIP5 OI fields'!$D:$D,BD$1,'CMIP5 OI fields'!$A:$A,BD$2)*$P221)/1000</f>
        <v>14.863564800000002</v>
      </c>
      <c r="BE221" s="248">
        <f>(SUMIFS('CMIP5 OI fields'!$M:$M,'CMIP5 OI fields'!$D:$D,BE$1,'CMIP5 OI fields'!$A:$A,BE$2)*$P221)/1000</f>
        <v>1.6515072</v>
      </c>
      <c r="BF221" s="248">
        <f>(SUMIFS('CMIP5 OI fields'!$M:$M,'CMIP5 OI fields'!$D:$D,BF$1,'CMIP5 OI fields'!$A:$A,BF$2)*$P221)/1000</f>
        <v>37.158911999999994</v>
      </c>
      <c r="BG221" s="248">
        <f>(SUMIFS('CMIP5 OI fields'!$M:$M,'CMIP5 OI fields'!$D:$D,BG$1,'CMIP5 OI fields'!$A:$A,BG$2)*$P221)/1000</f>
        <v>28.901375999999996</v>
      </c>
      <c r="BH221" s="248">
        <f>(SUMIFS('CMIP5 OI fields'!$M:$M,'CMIP5 OI fields'!$D:$D,BH$1,'CMIP5 OI fields'!$A:$A,BH$2)*$P221)/1000</f>
        <v>169.27948800000004</v>
      </c>
      <c r="BI221" s="248">
        <f>(SUMIFS('CMIP5 OI fields'!$M:$M,'CMIP5 OI fields'!$D:$D,BI$1,'CMIP5 OI fields'!$A:$A,BI$2)*$Q221)/1000</f>
        <v>0</v>
      </c>
      <c r="BJ221" s="246">
        <f t="shared" si="29"/>
        <v>1153.6707235200004</v>
      </c>
      <c r="BK221" s="246">
        <f t="shared" si="29"/>
        <v>373.66650720000001</v>
      </c>
      <c r="BL221" s="246">
        <f t="shared" si="29"/>
        <v>353.93347584000003</v>
      </c>
      <c r="BM221" s="246">
        <f t="shared" si="25"/>
        <v>1527.3372307200004</v>
      </c>
      <c r="BN221" s="246">
        <f t="shared" si="26"/>
        <v>1881.2707065600005</v>
      </c>
    </row>
    <row r="222" spans="1:66">
      <c r="A222" s="244" t="str">
        <f>'Experiment list - Runs'!A221</f>
        <v>LT</v>
      </c>
      <c r="B222" s="244" t="str">
        <f>'Experiment list - Runs'!B221</f>
        <v>tier1</v>
      </c>
      <c r="C222" s="244" t="str">
        <f>'Experiment list - Runs'!C221</f>
        <v>5.4-1</v>
      </c>
      <c r="D222" s="244">
        <f>'Experiment list - Runs'!D221</f>
        <v>4</v>
      </c>
      <c r="E222" s="245" t="str">
        <f>'Experiment list - Runs'!E221</f>
        <v>Carbon-climate feedback, “idealized” pathway</v>
      </c>
      <c r="F222" s="245" t="str">
        <f>'Experiment list - Runs'!F221</f>
        <v>esm-fixclim1</v>
      </c>
      <c r="G222" s="244" t="str">
        <f>'Experiment list - Runs'!H221</f>
        <v>CCWG/Meehl</v>
      </c>
      <c r="H222" s="244" t="str">
        <f>'Experiment list - Runs'!I221</f>
        <v>1x1CN</v>
      </c>
      <c r="I222" s="244" t="str">
        <f>'Experiment list - Runs'!J221</f>
        <v>NCAR</v>
      </c>
      <c r="J222" s="244">
        <f>'Experiment list - Runs'!K221</f>
        <v>0</v>
      </c>
      <c r="K222" s="244">
        <f>'Experiment list - Runs'!L221</f>
        <v>140</v>
      </c>
      <c r="L222" s="244" t="str">
        <f>'Experiment list - Runs'!M221</f>
        <v>1</v>
      </c>
      <c r="M222" s="244">
        <f>'Experiment list - Runs'!N221</f>
        <v>1</v>
      </c>
      <c r="N222" s="246">
        <f>'Experiment list - Runs'!O221</f>
        <v>140</v>
      </c>
      <c r="O222" s="247">
        <f>'Experiment list - Runs'!P221</f>
        <v>220</v>
      </c>
      <c r="P222" s="248">
        <f t="shared" si="27"/>
        <v>140</v>
      </c>
      <c r="Q222" s="248">
        <v>0</v>
      </c>
      <c r="R222" s="248">
        <v>0</v>
      </c>
      <c r="S222" s="248">
        <v>0</v>
      </c>
      <c r="T222" s="248">
        <f t="shared" si="28"/>
        <v>140</v>
      </c>
      <c r="U222" s="248">
        <v>0</v>
      </c>
      <c r="V222" s="248">
        <v>0</v>
      </c>
      <c r="W222" s="248">
        <v>0</v>
      </c>
      <c r="X222" s="248">
        <v>0</v>
      </c>
      <c r="Y222" s="248">
        <f t="shared" si="31"/>
        <v>140</v>
      </c>
      <c r="Z222" s="248">
        <f t="shared" si="31"/>
        <v>140</v>
      </c>
      <c r="AA222" s="248">
        <f t="shared" si="31"/>
        <v>140</v>
      </c>
      <c r="AB222" s="248">
        <v>0</v>
      </c>
      <c r="AC222" s="248">
        <v>0</v>
      </c>
      <c r="AD222" s="248">
        <v>0</v>
      </c>
      <c r="AE222" s="248">
        <f>(SUMIFS('CMIP5 AL fields'!$O:$O,'CMIP5 AL fields'!$D:$D,AE$1,'CMIP5 AL fields'!$A:$A,AE$2)*$P222)/1000</f>
        <v>139.34592672000022</v>
      </c>
      <c r="AF222" s="248">
        <f>(SUMIFS('CMIP5 AL fields'!$O:$O,'CMIP5 AL fields'!$D:$D,AF$1,'CMIP5 AL fields'!$A:$A,AF$2)*$P222)/1000</f>
        <v>0.37158912000000005</v>
      </c>
      <c r="AG222" s="248">
        <f>(SUMIFS('CMIP5 AL fields'!$O:$O,'CMIP5 AL fields'!$D:$D,AG$1,'CMIP5 AL fields'!$A:$A,AG$2)*$P222)/1000</f>
        <v>12.634030079999992</v>
      </c>
      <c r="AH222" s="248">
        <f>(SUMIFS('CMIP5 AL fields'!$O:$O,'CMIP5 AL fields'!$D:$D,AH$1,'CMIP5 AL fields'!$A:$A,AH$2)*$P222)/1000</f>
        <v>9.2897279999999949</v>
      </c>
      <c r="AI222" s="248">
        <f>(SUMIFS('CMIP5 AL fields'!$O:$O,'CMIP5 AL fields'!$D:$D,AI$1,'CMIP5 AL fields'!$A:$A,AI$2)*$P222)/1000</f>
        <v>3.7158912000000006</v>
      </c>
      <c r="AJ222" s="248">
        <f>(SUMIFS('CMIP5 AL fields'!$O:$O,'CMIP5 AL fields'!$D:$D,AJ$1,'CMIP5 AL fields'!$A:$A,AJ$2)*$P222)/1000</f>
        <v>1.4863564800000002</v>
      </c>
      <c r="AK222" s="248">
        <f>(SUMIFS('CMIP5 AL fields'!$O:$O,'CMIP5 AL fields'!$D:$D,AK$1,'CMIP5 AL fields'!$A:$A,AK$2)*$P222)/1000</f>
        <v>2.6011238400000001</v>
      </c>
      <c r="AL222" s="248">
        <f>(SUMIFS('CMIP5 AL fields'!$O:$O,'CMIP5 AL fields'!$D:$D,AL$1,'CMIP5 AL fields'!$A:$A,AL$2)*$P222)/1000</f>
        <v>0</v>
      </c>
      <c r="AM222" s="248">
        <f>(SUMIFS('CMIP5 AL fields'!$O:$O,'CMIP5 AL fields'!$D:$D,AM$1,'CMIP5 AL fields'!$A:$A,AM$2)*$P222)/1000</f>
        <v>0</v>
      </c>
      <c r="AN222" s="248">
        <f>((SUMIFS('CMIP5 AL fields'!$O:$O,'CMIP5 AL fields'!$D:$D,AN$1&amp;"2d",'CMIP5 AL fields'!$A:$A,AN$2)*$R222)/1000)+((SUMIFS('CMIP5 AL fields'!$O:$O,'CMIP5 AL fields'!$D:$D,AN$1&amp;"3d",'CMIP5 AL fields'!$A:$A,AN$2)*$S222)/1000)</f>
        <v>0</v>
      </c>
      <c r="AO222" s="248">
        <f>((SUMIFS('CMIP5 AL fields'!$N:$N,'CMIP5 AL fields'!$D:$D,AO$1&amp;"2d",'CMIP5 AL fields'!$A:$A,AO$2)*$R222)/1000)+((SUMIFS('CMIP5 AL fields'!$N:$N,'CMIP5 AL fields'!$D:$D,AO$1&amp;"3d",'CMIP5 AL fields'!$A:$A,AO$2)*$S222)/1000)</f>
        <v>0</v>
      </c>
      <c r="AP222" s="248">
        <f>((SUMIFS('CMIP5 AL fields'!$N:$N,'CMIP5 AL fields'!$D:$D,AP$1&amp;"2d",'CMIP5 AL fields'!$A:$A,AP$2)*$R222)/1000)+((SUMIFS('CMIP5 AL fields'!$N:$N,'CMIP5 AL fields'!$D:$D,AP$1&amp;"3d",'CMIP5 AL fields'!$A:$A,AP$2)*$S222)/1000)</f>
        <v>0</v>
      </c>
      <c r="AQ222" s="248">
        <f>((SUMIFS('CMIP5 AL fields'!$O:$O,'CMIP5 AL fields'!$D:$D,AQ$1&amp;"_ALLt",'CMIP5 AL fields'!$A:$A,AQ$2)*$T222)/1000)+((SUMIFS('CMIP5 AL fields'!$O:$O,'CMIP5 AL fields'!$D:$D,AQ$1&amp;"_subt",'CMIP5 AL fields'!$A:$A,AQ$2)*$U222)/1000)</f>
        <v>79.117516800000018</v>
      </c>
      <c r="AR222" s="248">
        <f>((SUMIFS('CMIP5 AL fields'!$O:$O,'CMIP5 AL fields'!$D:$D,AR$1&amp;"2d",'CMIP5 AL fields'!$A:$A,AR$2)*$AA222)/1000)+((SUMIFS('CMIP5 AL fields'!$O:$O,'CMIP5 AL fields'!$D:$D,AR$1&amp;"3d",'CMIP5 AL fields'!$A:$A,AR$2)*$AB222)/1000)</f>
        <v>406.89008640000003</v>
      </c>
      <c r="AS222" s="248">
        <f>(SUMIFS('CMIP5 AL fields'!$O:$O,'CMIP5 AL fields'!$D:$D,AS$1,'CMIP5 AL fields'!$A:$A,AS$2)*$V222)/1000</f>
        <v>0</v>
      </c>
      <c r="AT222" s="248">
        <f>(SUMIFS('CMIP5 AL fields'!$O:$O,'CMIP5 AL fields'!$D:$D,AT$1,'CMIP5 AL fields'!$A:$A,AT$2)*$W222)/1000</f>
        <v>0</v>
      </c>
      <c r="AU222" s="248">
        <f>(SUMIFS('CMIP5 AL fields'!$O:$O,'CMIP5 AL fields'!$D:$D,AU$1,'CMIP5 AL fields'!$A:$A,AU$2)*$X222)/1000</f>
        <v>0</v>
      </c>
      <c r="AV222" s="248">
        <f>(SUMIFS('CMIP5 AL fields'!$O:$O,'CMIP5 AL fields'!$D:$D,AV$1,'CMIP5 AL fields'!$A:$A,AV$2)*AC222)/1000</f>
        <v>0</v>
      </c>
      <c r="AW222" s="248">
        <f>(SUMIFS('CMIP5 AL fields'!$O:$O,'CMIP5 AL fields'!$D:$D,AW$1,'CMIP5 AL fields'!$A:$A,AW$2)*AD222)/1000</f>
        <v>0</v>
      </c>
      <c r="AX222" s="248">
        <f>(SUMIFS('CMIP5 AL fields'!$O:$O,'CMIP5 AL fields'!$D:$D,AX$1,'CMIP5 AL fields'!$A:$A,AX$2)*AD222)/1000</f>
        <v>0</v>
      </c>
      <c r="AY222" s="248">
        <v>0</v>
      </c>
      <c r="AZ222" s="248">
        <f>(SUMIFS('CMIP5 OI fields'!$M:$M,'CMIP5 OI fields'!$D:$D,AZ$1,'CMIP5 OI fields'!$A:$A,AZ$2)*$P222)/1000</f>
        <v>456.64178112000008</v>
      </c>
      <c r="BA222" s="248">
        <f>(SUMIFS('CMIP5 OI fields'!$M:$M,'CMIP5 OI fields'!$D:$D,BA$1,'CMIP5 OI fields'!$A:$A,BA$2)*$P222)/1000</f>
        <v>318.75389280000002</v>
      </c>
      <c r="BB222" s="248">
        <f>(SUMIFS('CMIP5 OI fields'!$M:$M,'CMIP5 OI fields'!$D:$D,BB$1,'CMIP5 OI fields'!$A:$A,BB$2)*$P222)/1000</f>
        <v>180.40135679999995</v>
      </c>
      <c r="BC222" s="248">
        <f>(SUMIFS('CMIP5 OI fields'!$M:$M,'CMIP5 OI fields'!$D:$D,BC$1,'CMIP5 OI fields'!$A:$A,BC$2)*$P222)/1000</f>
        <v>18.166579200000001</v>
      </c>
      <c r="BD222" s="248">
        <f>(SUMIFS('CMIP5 OI fields'!$M:$M,'CMIP5 OI fields'!$D:$D,BD$1,'CMIP5 OI fields'!$A:$A,BD$2)*$P222)/1000</f>
        <v>14.863564800000002</v>
      </c>
      <c r="BE222" s="248">
        <f>(SUMIFS('CMIP5 OI fields'!$M:$M,'CMIP5 OI fields'!$D:$D,BE$1,'CMIP5 OI fields'!$A:$A,BE$2)*$P222)/1000</f>
        <v>1.6515072</v>
      </c>
      <c r="BF222" s="248">
        <f>(SUMIFS('CMIP5 OI fields'!$M:$M,'CMIP5 OI fields'!$D:$D,BF$1,'CMIP5 OI fields'!$A:$A,BF$2)*$P222)/1000</f>
        <v>37.158911999999994</v>
      </c>
      <c r="BG222" s="248">
        <f>(SUMIFS('CMIP5 OI fields'!$M:$M,'CMIP5 OI fields'!$D:$D,BG$1,'CMIP5 OI fields'!$A:$A,BG$2)*$P222)/1000</f>
        <v>28.901375999999996</v>
      </c>
      <c r="BH222" s="248">
        <f>(SUMIFS('CMIP5 OI fields'!$M:$M,'CMIP5 OI fields'!$D:$D,BH$1,'CMIP5 OI fields'!$A:$A,BH$2)*$P222)/1000</f>
        <v>169.27948800000004</v>
      </c>
      <c r="BI222" s="248">
        <f>(SUMIFS('CMIP5 OI fields'!$M:$M,'CMIP5 OI fields'!$D:$D,BI$1,'CMIP5 OI fields'!$A:$A,BI$2)*$Q222)/1000</f>
        <v>0</v>
      </c>
      <c r="BJ222" s="246">
        <f t="shared" si="29"/>
        <v>1153.6707235200004</v>
      </c>
      <c r="BK222" s="246">
        <f t="shared" si="29"/>
        <v>373.66650720000001</v>
      </c>
      <c r="BL222" s="246">
        <f t="shared" si="29"/>
        <v>353.93347584000003</v>
      </c>
      <c r="BM222" s="246">
        <f t="shared" si="25"/>
        <v>1527.3372307200004</v>
      </c>
      <c r="BN222" s="246">
        <f t="shared" si="26"/>
        <v>1881.2707065600005</v>
      </c>
    </row>
    <row r="223" spans="1:66">
      <c r="A223" s="244" t="str">
        <f>'Experiment list - Runs'!A222</f>
        <v>LT</v>
      </c>
      <c r="B223" s="244" t="str">
        <f>'Experiment list - Runs'!B222</f>
        <v>tier1</v>
      </c>
      <c r="C223" s="244" t="str">
        <f>'Experiment list - Runs'!C222</f>
        <v>5.4-1</v>
      </c>
      <c r="D223" s="244">
        <f>'Experiment list - Runs'!D222</f>
        <v>5</v>
      </c>
      <c r="E223" s="245" t="str">
        <f>'Experiment list - Runs'!E222</f>
        <v>Carbon-climate feedback, “idealized” pathway</v>
      </c>
      <c r="F223" s="245" t="str">
        <f>'Experiment list - Runs'!F222</f>
        <v>esm-fixclim1</v>
      </c>
      <c r="G223" s="244" t="str">
        <f>'Experiment list - Runs'!H222</f>
        <v>CCWG/Meehl</v>
      </c>
      <c r="H223" s="244" t="str">
        <f>'Experiment list - Runs'!I222</f>
        <v>1x1CN</v>
      </c>
      <c r="I223" s="244" t="str">
        <f>'Experiment list - Runs'!J222</f>
        <v>NCAR</v>
      </c>
      <c r="J223" s="244">
        <f>'Experiment list - Runs'!K222</f>
        <v>0</v>
      </c>
      <c r="K223" s="244">
        <f>'Experiment list - Runs'!L222</f>
        <v>140</v>
      </c>
      <c r="L223" s="244" t="str">
        <f>'Experiment list - Runs'!M222</f>
        <v>1</v>
      </c>
      <c r="M223" s="244">
        <f>'Experiment list - Runs'!N222</f>
        <v>1</v>
      </c>
      <c r="N223" s="246">
        <f>'Experiment list - Runs'!O222</f>
        <v>140</v>
      </c>
      <c r="O223" s="247">
        <f>'Experiment list - Runs'!P222</f>
        <v>221</v>
      </c>
      <c r="P223" s="248">
        <f t="shared" si="27"/>
        <v>140</v>
      </c>
      <c r="Q223" s="248">
        <v>0</v>
      </c>
      <c r="R223" s="248">
        <v>0</v>
      </c>
      <c r="S223" s="248">
        <v>0</v>
      </c>
      <c r="T223" s="248">
        <f t="shared" si="28"/>
        <v>140</v>
      </c>
      <c r="U223" s="248">
        <v>0</v>
      </c>
      <c r="V223" s="248">
        <v>0</v>
      </c>
      <c r="W223" s="248">
        <v>0</v>
      </c>
      <c r="X223" s="248">
        <v>0</v>
      </c>
      <c r="Y223" s="248">
        <f t="shared" si="31"/>
        <v>140</v>
      </c>
      <c r="Z223" s="248">
        <f t="shared" si="31"/>
        <v>140</v>
      </c>
      <c r="AA223" s="248">
        <f t="shared" si="31"/>
        <v>140</v>
      </c>
      <c r="AB223" s="248">
        <v>0</v>
      </c>
      <c r="AC223" s="248">
        <v>0</v>
      </c>
      <c r="AD223" s="248">
        <v>0</v>
      </c>
      <c r="AE223" s="248">
        <f>(SUMIFS('CMIP5 AL fields'!$O:$O,'CMIP5 AL fields'!$D:$D,AE$1,'CMIP5 AL fields'!$A:$A,AE$2)*$P223)/1000</f>
        <v>139.34592672000022</v>
      </c>
      <c r="AF223" s="248">
        <f>(SUMIFS('CMIP5 AL fields'!$O:$O,'CMIP5 AL fields'!$D:$D,AF$1,'CMIP5 AL fields'!$A:$A,AF$2)*$P223)/1000</f>
        <v>0.37158912000000005</v>
      </c>
      <c r="AG223" s="248">
        <f>(SUMIFS('CMIP5 AL fields'!$O:$O,'CMIP5 AL fields'!$D:$D,AG$1,'CMIP5 AL fields'!$A:$A,AG$2)*$P223)/1000</f>
        <v>12.634030079999992</v>
      </c>
      <c r="AH223" s="248">
        <f>(SUMIFS('CMIP5 AL fields'!$O:$O,'CMIP5 AL fields'!$D:$D,AH$1,'CMIP5 AL fields'!$A:$A,AH$2)*$P223)/1000</f>
        <v>9.2897279999999949</v>
      </c>
      <c r="AI223" s="248">
        <f>(SUMIFS('CMIP5 AL fields'!$O:$O,'CMIP5 AL fields'!$D:$D,AI$1,'CMIP5 AL fields'!$A:$A,AI$2)*$P223)/1000</f>
        <v>3.7158912000000006</v>
      </c>
      <c r="AJ223" s="248">
        <f>(SUMIFS('CMIP5 AL fields'!$O:$O,'CMIP5 AL fields'!$D:$D,AJ$1,'CMIP5 AL fields'!$A:$A,AJ$2)*$P223)/1000</f>
        <v>1.4863564800000002</v>
      </c>
      <c r="AK223" s="248">
        <f>(SUMIFS('CMIP5 AL fields'!$O:$O,'CMIP5 AL fields'!$D:$D,AK$1,'CMIP5 AL fields'!$A:$A,AK$2)*$P223)/1000</f>
        <v>2.6011238400000001</v>
      </c>
      <c r="AL223" s="248">
        <f>(SUMIFS('CMIP5 AL fields'!$O:$O,'CMIP5 AL fields'!$D:$D,AL$1,'CMIP5 AL fields'!$A:$A,AL$2)*$P223)/1000</f>
        <v>0</v>
      </c>
      <c r="AM223" s="248">
        <f>(SUMIFS('CMIP5 AL fields'!$O:$O,'CMIP5 AL fields'!$D:$D,AM$1,'CMIP5 AL fields'!$A:$A,AM$2)*$P223)/1000</f>
        <v>0</v>
      </c>
      <c r="AN223" s="248">
        <f>((SUMIFS('CMIP5 AL fields'!$O:$O,'CMIP5 AL fields'!$D:$D,AN$1&amp;"2d",'CMIP5 AL fields'!$A:$A,AN$2)*$R223)/1000)+((SUMIFS('CMIP5 AL fields'!$O:$O,'CMIP5 AL fields'!$D:$D,AN$1&amp;"3d",'CMIP5 AL fields'!$A:$A,AN$2)*$S223)/1000)</f>
        <v>0</v>
      </c>
      <c r="AO223" s="248">
        <f>((SUMIFS('CMIP5 AL fields'!$N:$N,'CMIP5 AL fields'!$D:$D,AO$1&amp;"2d",'CMIP5 AL fields'!$A:$A,AO$2)*$R223)/1000)+((SUMIFS('CMIP5 AL fields'!$N:$N,'CMIP5 AL fields'!$D:$D,AO$1&amp;"3d",'CMIP5 AL fields'!$A:$A,AO$2)*$S223)/1000)</f>
        <v>0</v>
      </c>
      <c r="AP223" s="248">
        <f>((SUMIFS('CMIP5 AL fields'!$N:$N,'CMIP5 AL fields'!$D:$D,AP$1&amp;"2d",'CMIP5 AL fields'!$A:$A,AP$2)*$R223)/1000)+((SUMIFS('CMIP5 AL fields'!$N:$N,'CMIP5 AL fields'!$D:$D,AP$1&amp;"3d",'CMIP5 AL fields'!$A:$A,AP$2)*$S223)/1000)</f>
        <v>0</v>
      </c>
      <c r="AQ223" s="248">
        <f>((SUMIFS('CMIP5 AL fields'!$O:$O,'CMIP5 AL fields'!$D:$D,AQ$1&amp;"_ALLt",'CMIP5 AL fields'!$A:$A,AQ$2)*$T223)/1000)+((SUMIFS('CMIP5 AL fields'!$O:$O,'CMIP5 AL fields'!$D:$D,AQ$1&amp;"_subt",'CMIP5 AL fields'!$A:$A,AQ$2)*$U223)/1000)</f>
        <v>79.117516800000018</v>
      </c>
      <c r="AR223" s="248">
        <f>((SUMIFS('CMIP5 AL fields'!$O:$O,'CMIP5 AL fields'!$D:$D,AR$1&amp;"2d",'CMIP5 AL fields'!$A:$A,AR$2)*$AA223)/1000)+((SUMIFS('CMIP5 AL fields'!$O:$O,'CMIP5 AL fields'!$D:$D,AR$1&amp;"3d",'CMIP5 AL fields'!$A:$A,AR$2)*$AB223)/1000)</f>
        <v>406.89008640000003</v>
      </c>
      <c r="AS223" s="248">
        <f>(SUMIFS('CMIP5 AL fields'!$O:$O,'CMIP5 AL fields'!$D:$D,AS$1,'CMIP5 AL fields'!$A:$A,AS$2)*$V223)/1000</f>
        <v>0</v>
      </c>
      <c r="AT223" s="248">
        <f>(SUMIFS('CMIP5 AL fields'!$O:$O,'CMIP5 AL fields'!$D:$D,AT$1,'CMIP5 AL fields'!$A:$A,AT$2)*$W223)/1000</f>
        <v>0</v>
      </c>
      <c r="AU223" s="248">
        <f>(SUMIFS('CMIP5 AL fields'!$O:$O,'CMIP5 AL fields'!$D:$D,AU$1,'CMIP5 AL fields'!$A:$A,AU$2)*$X223)/1000</f>
        <v>0</v>
      </c>
      <c r="AV223" s="248">
        <f>(SUMIFS('CMIP5 AL fields'!$O:$O,'CMIP5 AL fields'!$D:$D,AV$1,'CMIP5 AL fields'!$A:$A,AV$2)*AC223)/1000</f>
        <v>0</v>
      </c>
      <c r="AW223" s="248">
        <f>(SUMIFS('CMIP5 AL fields'!$O:$O,'CMIP5 AL fields'!$D:$D,AW$1,'CMIP5 AL fields'!$A:$A,AW$2)*AD223)/1000</f>
        <v>0</v>
      </c>
      <c r="AX223" s="248">
        <f>(SUMIFS('CMIP5 AL fields'!$O:$O,'CMIP5 AL fields'!$D:$D,AX$1,'CMIP5 AL fields'!$A:$A,AX$2)*AD223)/1000</f>
        <v>0</v>
      </c>
      <c r="AY223" s="248">
        <v>0</v>
      </c>
      <c r="AZ223" s="248">
        <f>(SUMIFS('CMIP5 OI fields'!$M:$M,'CMIP5 OI fields'!$D:$D,AZ$1,'CMIP5 OI fields'!$A:$A,AZ$2)*$P223)/1000</f>
        <v>456.64178112000008</v>
      </c>
      <c r="BA223" s="248">
        <f>(SUMIFS('CMIP5 OI fields'!$M:$M,'CMIP5 OI fields'!$D:$D,BA$1,'CMIP5 OI fields'!$A:$A,BA$2)*$P223)/1000</f>
        <v>318.75389280000002</v>
      </c>
      <c r="BB223" s="248">
        <f>(SUMIFS('CMIP5 OI fields'!$M:$M,'CMIP5 OI fields'!$D:$D,BB$1,'CMIP5 OI fields'!$A:$A,BB$2)*$P223)/1000</f>
        <v>180.40135679999995</v>
      </c>
      <c r="BC223" s="248">
        <f>(SUMIFS('CMIP5 OI fields'!$M:$M,'CMIP5 OI fields'!$D:$D,BC$1,'CMIP5 OI fields'!$A:$A,BC$2)*$P223)/1000</f>
        <v>18.166579200000001</v>
      </c>
      <c r="BD223" s="248">
        <f>(SUMIFS('CMIP5 OI fields'!$M:$M,'CMIP5 OI fields'!$D:$D,BD$1,'CMIP5 OI fields'!$A:$A,BD$2)*$P223)/1000</f>
        <v>14.863564800000002</v>
      </c>
      <c r="BE223" s="248">
        <f>(SUMIFS('CMIP5 OI fields'!$M:$M,'CMIP5 OI fields'!$D:$D,BE$1,'CMIP5 OI fields'!$A:$A,BE$2)*$P223)/1000</f>
        <v>1.6515072</v>
      </c>
      <c r="BF223" s="248">
        <f>(SUMIFS('CMIP5 OI fields'!$M:$M,'CMIP5 OI fields'!$D:$D,BF$1,'CMIP5 OI fields'!$A:$A,BF$2)*$P223)/1000</f>
        <v>37.158911999999994</v>
      </c>
      <c r="BG223" s="248">
        <f>(SUMIFS('CMIP5 OI fields'!$M:$M,'CMIP5 OI fields'!$D:$D,BG$1,'CMIP5 OI fields'!$A:$A,BG$2)*$P223)/1000</f>
        <v>28.901375999999996</v>
      </c>
      <c r="BH223" s="248">
        <f>(SUMIFS('CMIP5 OI fields'!$M:$M,'CMIP5 OI fields'!$D:$D,BH$1,'CMIP5 OI fields'!$A:$A,BH$2)*$P223)/1000</f>
        <v>169.27948800000004</v>
      </c>
      <c r="BI223" s="248">
        <f>(SUMIFS('CMIP5 OI fields'!$M:$M,'CMIP5 OI fields'!$D:$D,BI$1,'CMIP5 OI fields'!$A:$A,BI$2)*$Q223)/1000</f>
        <v>0</v>
      </c>
      <c r="BJ223" s="246">
        <f t="shared" ref="BJ223:BL242" si="32">SUMIF($AE$2:$BI$2,BJ$2,$AE223:$BI223)</f>
        <v>1153.6707235200004</v>
      </c>
      <c r="BK223" s="246">
        <f t="shared" si="32"/>
        <v>373.66650720000001</v>
      </c>
      <c r="BL223" s="246">
        <f t="shared" si="32"/>
        <v>353.93347584000003</v>
      </c>
      <c r="BM223" s="246">
        <f t="shared" si="25"/>
        <v>1527.3372307200004</v>
      </c>
      <c r="BN223" s="246">
        <f t="shared" si="26"/>
        <v>1881.2707065600005</v>
      </c>
    </row>
    <row r="224" spans="1:66">
      <c r="A224" s="244" t="str">
        <f>'Experiment list - Runs'!A223</f>
        <v>LT</v>
      </c>
      <c r="B224" s="244" t="str">
        <f>'Experiment list - Runs'!B223</f>
        <v>tier1</v>
      </c>
      <c r="C224" s="244" t="str">
        <f>'Experiment list - Runs'!C223</f>
        <v>6.3</v>
      </c>
      <c r="D224" s="244">
        <f>'Experiment list - Runs'!D223</f>
        <v>1</v>
      </c>
      <c r="E224" s="245" t="str">
        <f>'Experiment list - Runs'!E223</f>
        <v>Gregory-style diag. of “slow” response to 4xCO2</v>
      </c>
      <c r="F224" s="245" t="str">
        <f>'Experiment list - Runs'!F223</f>
        <v>abrupt-4xco2</v>
      </c>
      <c r="G224" s="244" t="str">
        <f>'Experiment list - Runs'!H223</f>
        <v>AMWG/Teng</v>
      </c>
      <c r="H224" s="244" t="str">
        <f>'Experiment list - Runs'!I223</f>
        <v>1x1CN</v>
      </c>
      <c r="I224" s="244" t="str">
        <f>'Experiment list - Runs'!J223</f>
        <v>NCAR</v>
      </c>
      <c r="J224" s="244">
        <f>'Experiment list - Runs'!K223</f>
        <v>1</v>
      </c>
      <c r="K224" s="244">
        <f>'Experiment list - Runs'!L223</f>
        <v>150</v>
      </c>
      <c r="L224" s="244" t="str">
        <f>'Experiment list - Runs'!M223</f>
        <v>1</v>
      </c>
      <c r="M224" s="244">
        <f>'Experiment list - Runs'!N223</f>
        <v>1</v>
      </c>
      <c r="N224" s="246">
        <f>'Experiment list - Runs'!O223</f>
        <v>150</v>
      </c>
      <c r="O224" s="247">
        <f>'Experiment list - Runs'!P223</f>
        <v>222</v>
      </c>
      <c r="P224" s="248">
        <f t="shared" si="27"/>
        <v>150</v>
      </c>
      <c r="Q224" s="248">
        <v>0</v>
      </c>
      <c r="R224" s="248">
        <v>0</v>
      </c>
      <c r="S224" s="248">
        <v>0</v>
      </c>
      <c r="T224" s="248">
        <f t="shared" si="28"/>
        <v>150</v>
      </c>
      <c r="U224" s="248">
        <v>0</v>
      </c>
      <c r="V224" s="248">
        <v>0</v>
      </c>
      <c r="W224" s="248">
        <v>0</v>
      </c>
      <c r="X224" s="248">
        <v>0</v>
      </c>
      <c r="Y224" s="248">
        <f t="shared" si="31"/>
        <v>150</v>
      </c>
      <c r="Z224" s="248">
        <f t="shared" si="31"/>
        <v>150</v>
      </c>
      <c r="AA224" s="248">
        <f t="shared" si="31"/>
        <v>150</v>
      </c>
      <c r="AB224" s="248">
        <v>0</v>
      </c>
      <c r="AC224" s="248">
        <v>0</v>
      </c>
      <c r="AD224" s="248">
        <v>0</v>
      </c>
      <c r="AE224" s="248">
        <f>(SUMIFS('CMIP5 AL fields'!$O:$O,'CMIP5 AL fields'!$D:$D,AE$1,'CMIP5 AL fields'!$A:$A,AE$2)*$P224)/1000</f>
        <v>149.29920720000024</v>
      </c>
      <c r="AF224" s="248">
        <f>(SUMIFS('CMIP5 AL fields'!$O:$O,'CMIP5 AL fields'!$D:$D,AF$1,'CMIP5 AL fields'!$A:$A,AF$2)*$P224)/1000</f>
        <v>0.39813120000000002</v>
      </c>
      <c r="AG224" s="248">
        <f>(SUMIFS('CMIP5 AL fields'!$O:$O,'CMIP5 AL fields'!$D:$D,AG$1,'CMIP5 AL fields'!$A:$A,AG$2)*$P224)/1000</f>
        <v>13.536460799999992</v>
      </c>
      <c r="AH224" s="248">
        <f>(SUMIFS('CMIP5 AL fields'!$O:$O,'CMIP5 AL fields'!$D:$D,AH$1,'CMIP5 AL fields'!$A:$A,AH$2)*$P224)/1000</f>
        <v>9.9532799999999959</v>
      </c>
      <c r="AI224" s="248">
        <f>(SUMIFS('CMIP5 AL fields'!$O:$O,'CMIP5 AL fields'!$D:$D,AI$1,'CMIP5 AL fields'!$A:$A,AI$2)*$P224)/1000</f>
        <v>3.9813120000000004</v>
      </c>
      <c r="AJ224" s="248">
        <f>(SUMIFS('CMIP5 AL fields'!$O:$O,'CMIP5 AL fields'!$D:$D,AJ$1,'CMIP5 AL fields'!$A:$A,AJ$2)*$P224)/1000</f>
        <v>1.5925248000000001</v>
      </c>
      <c r="AK224" s="248">
        <f>(SUMIFS('CMIP5 AL fields'!$O:$O,'CMIP5 AL fields'!$D:$D,AK$1,'CMIP5 AL fields'!$A:$A,AK$2)*$P224)/1000</f>
        <v>2.7869184000000002</v>
      </c>
      <c r="AL224" s="248">
        <f>(SUMIFS('CMIP5 AL fields'!$O:$O,'CMIP5 AL fields'!$D:$D,AL$1,'CMIP5 AL fields'!$A:$A,AL$2)*$P224)/1000</f>
        <v>0</v>
      </c>
      <c r="AM224" s="248">
        <f>(SUMIFS('CMIP5 AL fields'!$O:$O,'CMIP5 AL fields'!$D:$D,AM$1,'CMIP5 AL fields'!$A:$A,AM$2)*$P224)/1000</f>
        <v>0</v>
      </c>
      <c r="AN224" s="248">
        <f>((SUMIFS('CMIP5 AL fields'!$O:$O,'CMIP5 AL fields'!$D:$D,AN$1&amp;"2d",'CMIP5 AL fields'!$A:$A,AN$2)*$R224)/1000)+((SUMIFS('CMIP5 AL fields'!$O:$O,'CMIP5 AL fields'!$D:$D,AN$1&amp;"3d",'CMIP5 AL fields'!$A:$A,AN$2)*$S224)/1000)</f>
        <v>0</v>
      </c>
      <c r="AO224" s="248">
        <f>((SUMIFS('CMIP5 AL fields'!$N:$N,'CMIP5 AL fields'!$D:$D,AO$1&amp;"2d",'CMIP5 AL fields'!$A:$A,AO$2)*$R224)/1000)+((SUMIFS('CMIP5 AL fields'!$N:$N,'CMIP5 AL fields'!$D:$D,AO$1&amp;"3d",'CMIP5 AL fields'!$A:$A,AO$2)*$S224)/1000)</f>
        <v>0</v>
      </c>
      <c r="AP224" s="248">
        <f>((SUMIFS('CMIP5 AL fields'!$N:$N,'CMIP5 AL fields'!$D:$D,AP$1&amp;"2d",'CMIP5 AL fields'!$A:$A,AP$2)*$R224)/1000)+((SUMIFS('CMIP5 AL fields'!$N:$N,'CMIP5 AL fields'!$D:$D,AP$1&amp;"3d",'CMIP5 AL fields'!$A:$A,AP$2)*$S224)/1000)</f>
        <v>0</v>
      </c>
      <c r="AQ224" s="248">
        <f>((SUMIFS('CMIP5 AL fields'!$O:$O,'CMIP5 AL fields'!$D:$D,AQ$1&amp;"_ALLt",'CMIP5 AL fields'!$A:$A,AQ$2)*$T224)/1000)+((SUMIFS('CMIP5 AL fields'!$O:$O,'CMIP5 AL fields'!$D:$D,AQ$1&amp;"_subt",'CMIP5 AL fields'!$A:$A,AQ$2)*$U224)/1000)</f>
        <v>84.768768000000009</v>
      </c>
      <c r="AR224" s="248">
        <f>((SUMIFS('CMIP5 AL fields'!$O:$O,'CMIP5 AL fields'!$D:$D,AR$1&amp;"2d",'CMIP5 AL fields'!$A:$A,AR$2)*$AA224)/1000)+((SUMIFS('CMIP5 AL fields'!$O:$O,'CMIP5 AL fields'!$D:$D,AR$1&amp;"3d",'CMIP5 AL fields'!$A:$A,AR$2)*$AB224)/1000)</f>
        <v>435.95366400000006</v>
      </c>
      <c r="AS224" s="248">
        <f>(SUMIFS('CMIP5 AL fields'!$O:$O,'CMIP5 AL fields'!$D:$D,AS$1,'CMIP5 AL fields'!$A:$A,AS$2)*$V224)/1000</f>
        <v>0</v>
      </c>
      <c r="AT224" s="248">
        <f>(SUMIFS('CMIP5 AL fields'!$O:$O,'CMIP5 AL fields'!$D:$D,AT$1,'CMIP5 AL fields'!$A:$A,AT$2)*$W224)/1000</f>
        <v>0</v>
      </c>
      <c r="AU224" s="248">
        <f>(SUMIFS('CMIP5 AL fields'!$O:$O,'CMIP5 AL fields'!$D:$D,AU$1,'CMIP5 AL fields'!$A:$A,AU$2)*$X224)/1000</f>
        <v>0</v>
      </c>
      <c r="AV224" s="248">
        <f>(SUMIFS('CMIP5 AL fields'!$O:$O,'CMIP5 AL fields'!$D:$D,AV$1,'CMIP5 AL fields'!$A:$A,AV$2)*AC224)/1000</f>
        <v>0</v>
      </c>
      <c r="AW224" s="248">
        <f>(SUMIFS('CMIP5 AL fields'!$O:$O,'CMIP5 AL fields'!$D:$D,AW$1,'CMIP5 AL fields'!$A:$A,AW$2)*AD224)/1000</f>
        <v>0</v>
      </c>
      <c r="AX224" s="248">
        <f>(SUMIFS('CMIP5 AL fields'!$O:$O,'CMIP5 AL fields'!$D:$D,AX$1,'CMIP5 AL fields'!$A:$A,AX$2)*AD224)/1000</f>
        <v>0</v>
      </c>
      <c r="AY224" s="248">
        <v>0</v>
      </c>
      <c r="AZ224" s="248">
        <f>(SUMIFS('CMIP5 OI fields'!$M:$M,'CMIP5 OI fields'!$D:$D,AZ$1,'CMIP5 OI fields'!$A:$A,AZ$2)*$P224)/1000</f>
        <v>489.25905120000004</v>
      </c>
      <c r="BA224" s="248">
        <f>(SUMIFS('CMIP5 OI fields'!$M:$M,'CMIP5 OI fields'!$D:$D,BA$1,'CMIP5 OI fields'!$A:$A,BA$2)*$P224)/1000</f>
        <v>341.52202800000003</v>
      </c>
      <c r="BB224" s="248">
        <f>(SUMIFS('CMIP5 OI fields'!$M:$M,'CMIP5 OI fields'!$D:$D,BB$1,'CMIP5 OI fields'!$A:$A,BB$2)*$P224)/1000</f>
        <v>193.28716799999995</v>
      </c>
      <c r="BC224" s="248">
        <f>(SUMIFS('CMIP5 OI fields'!$M:$M,'CMIP5 OI fields'!$D:$D,BC$1,'CMIP5 OI fields'!$A:$A,BC$2)*$P224)/1000</f>
        <v>19.464192000000001</v>
      </c>
      <c r="BD224" s="248">
        <f>(SUMIFS('CMIP5 OI fields'!$M:$M,'CMIP5 OI fields'!$D:$D,BD$1,'CMIP5 OI fields'!$A:$A,BD$2)*$P224)/1000</f>
        <v>15.925248000000002</v>
      </c>
      <c r="BE224" s="248">
        <f>(SUMIFS('CMIP5 OI fields'!$M:$M,'CMIP5 OI fields'!$D:$D,BE$1,'CMIP5 OI fields'!$A:$A,BE$2)*$P224)/1000</f>
        <v>1.7694720000000002</v>
      </c>
      <c r="BF224" s="248">
        <f>(SUMIFS('CMIP5 OI fields'!$M:$M,'CMIP5 OI fields'!$D:$D,BF$1,'CMIP5 OI fields'!$A:$A,BF$2)*$P224)/1000</f>
        <v>39.813119999999998</v>
      </c>
      <c r="BG224" s="248">
        <f>(SUMIFS('CMIP5 OI fields'!$M:$M,'CMIP5 OI fields'!$D:$D,BG$1,'CMIP5 OI fields'!$A:$A,BG$2)*$P224)/1000</f>
        <v>30.965759999999996</v>
      </c>
      <c r="BH224" s="248">
        <f>(SUMIFS('CMIP5 OI fields'!$M:$M,'CMIP5 OI fields'!$D:$D,BH$1,'CMIP5 OI fields'!$A:$A,BH$2)*$P224)/1000</f>
        <v>181.37088000000003</v>
      </c>
      <c r="BI224" s="248">
        <f>(SUMIFS('CMIP5 OI fields'!$M:$M,'CMIP5 OI fields'!$D:$D,BI$1,'CMIP5 OI fields'!$A:$A,BI$2)*$Q224)/1000</f>
        <v>0</v>
      </c>
      <c r="BJ224" s="246">
        <f t="shared" si="32"/>
        <v>1236.0757752000002</v>
      </c>
      <c r="BK224" s="246">
        <f t="shared" si="32"/>
        <v>400.35697200000004</v>
      </c>
      <c r="BL224" s="246">
        <f t="shared" si="32"/>
        <v>379.21443839999995</v>
      </c>
      <c r="BM224" s="246">
        <f t="shared" si="25"/>
        <v>1636.4327472000002</v>
      </c>
      <c r="BN224" s="246">
        <f t="shared" si="26"/>
        <v>2015.6471856000003</v>
      </c>
    </row>
    <row r="225" spans="1:66">
      <c r="A225" s="244" t="str">
        <f>'Experiment list - Runs'!A224</f>
        <v>LT</v>
      </c>
      <c r="B225" s="244" t="str">
        <f>'Experiment list - Runs'!B224</f>
        <v>tier1</v>
      </c>
      <c r="C225" s="244" t="str">
        <f>'Experiment list - Runs'!C224</f>
        <v>6.3-E</v>
      </c>
      <c r="D225" s="244">
        <f>'Experiment list - Runs'!D224</f>
        <v>1</v>
      </c>
      <c r="E225" s="245" t="str">
        <f>'Experiment list - Runs'!E224</f>
        <v>Ensemble of abrupt 4xCO2 5-year runs</v>
      </c>
      <c r="F225" s="245" t="str">
        <f>'Experiment list - Runs'!F224</f>
        <v>abrupt-4xco2</v>
      </c>
      <c r="G225" s="244" t="str">
        <f>'Experiment list - Runs'!H224</f>
        <v>AMWG/Teng</v>
      </c>
      <c r="H225" s="244" t="str">
        <f>'Experiment list - Runs'!I224</f>
        <v>1x1CN</v>
      </c>
      <c r="I225" s="244" t="str">
        <f>'Experiment list - Runs'!J224</f>
        <v>NCAR</v>
      </c>
      <c r="J225" s="244">
        <f>'Experiment list - Runs'!K224</f>
        <v>1</v>
      </c>
      <c r="K225" s="244">
        <f>'Experiment list - Runs'!L224</f>
        <v>5</v>
      </c>
      <c r="L225" s="244" t="str">
        <f>'Experiment list - Runs'!M224</f>
        <v>1</v>
      </c>
      <c r="M225" s="244">
        <f>'Experiment list - Runs'!N224</f>
        <v>1</v>
      </c>
      <c r="N225" s="246">
        <f>'Experiment list - Runs'!O224</f>
        <v>5</v>
      </c>
      <c r="O225" s="247">
        <f>'Experiment list - Runs'!P224</f>
        <v>223</v>
      </c>
      <c r="P225" s="248">
        <f t="shared" si="27"/>
        <v>5</v>
      </c>
      <c r="Q225" s="248">
        <v>0</v>
      </c>
      <c r="R225" s="248">
        <v>0</v>
      </c>
      <c r="S225" s="248">
        <v>0</v>
      </c>
      <c r="T225" s="248">
        <f t="shared" si="28"/>
        <v>5</v>
      </c>
      <c r="U225" s="248">
        <f>$N225</f>
        <v>5</v>
      </c>
      <c r="V225" s="248">
        <f>$P225</f>
        <v>5</v>
      </c>
      <c r="W225" s="248">
        <f>$P225</f>
        <v>5</v>
      </c>
      <c r="X225" s="248">
        <v>0</v>
      </c>
      <c r="Y225" s="248">
        <f t="shared" si="31"/>
        <v>5</v>
      </c>
      <c r="Z225" s="248">
        <f t="shared" si="31"/>
        <v>5</v>
      </c>
      <c r="AA225" s="248">
        <f t="shared" si="31"/>
        <v>5</v>
      </c>
      <c r="AB225" s="248">
        <f>$N225</f>
        <v>5</v>
      </c>
      <c r="AC225" s="248">
        <v>0</v>
      </c>
      <c r="AD225" s="248">
        <v>0</v>
      </c>
      <c r="AE225" s="248">
        <f>(SUMIFS('CMIP5 AL fields'!$O:$O,'CMIP5 AL fields'!$D:$D,AE$1,'CMIP5 AL fields'!$A:$A,AE$2)*$P225)/1000</f>
        <v>4.976640240000008</v>
      </c>
      <c r="AF225" s="248">
        <f>(SUMIFS('CMIP5 AL fields'!$O:$O,'CMIP5 AL fields'!$D:$D,AF$1,'CMIP5 AL fields'!$A:$A,AF$2)*$P225)/1000</f>
        <v>1.3271040000000001E-2</v>
      </c>
      <c r="AG225" s="248">
        <f>(SUMIFS('CMIP5 AL fields'!$O:$O,'CMIP5 AL fields'!$D:$D,AG$1,'CMIP5 AL fields'!$A:$A,AG$2)*$P225)/1000</f>
        <v>0.45121535999999968</v>
      </c>
      <c r="AH225" s="248">
        <f>(SUMIFS('CMIP5 AL fields'!$O:$O,'CMIP5 AL fields'!$D:$D,AH$1,'CMIP5 AL fields'!$A:$A,AH$2)*$P225)/1000</f>
        <v>0.33177599999999985</v>
      </c>
      <c r="AI225" s="248">
        <f>(SUMIFS('CMIP5 AL fields'!$O:$O,'CMIP5 AL fields'!$D:$D,AI$1,'CMIP5 AL fields'!$A:$A,AI$2)*$P225)/1000</f>
        <v>0.13271040000000003</v>
      </c>
      <c r="AJ225" s="248">
        <f>(SUMIFS('CMIP5 AL fields'!$O:$O,'CMIP5 AL fields'!$D:$D,AJ$1,'CMIP5 AL fields'!$A:$A,AJ$2)*$P225)/1000</f>
        <v>5.3084160000000005E-2</v>
      </c>
      <c r="AK225" s="248">
        <f>(SUMIFS('CMIP5 AL fields'!$O:$O,'CMIP5 AL fields'!$D:$D,AK$1,'CMIP5 AL fields'!$A:$A,AK$2)*$P225)/1000</f>
        <v>9.2897279999999999E-2</v>
      </c>
      <c r="AL225" s="248">
        <f>(SUMIFS('CMIP5 AL fields'!$O:$O,'CMIP5 AL fields'!$D:$D,AL$1,'CMIP5 AL fields'!$A:$A,AL$2)*$P225)/1000</f>
        <v>0</v>
      </c>
      <c r="AM225" s="248">
        <f>(SUMIFS('CMIP5 AL fields'!$O:$O,'CMIP5 AL fields'!$D:$D,AM$1,'CMIP5 AL fields'!$A:$A,AM$2)*$P225)/1000</f>
        <v>0</v>
      </c>
      <c r="AN225" s="248">
        <f>((SUMIFS('CMIP5 AL fields'!$O:$O,'CMIP5 AL fields'!$D:$D,AN$1&amp;"2d",'CMIP5 AL fields'!$A:$A,AN$2)*$R225)/1000)+((SUMIFS('CMIP5 AL fields'!$O:$O,'CMIP5 AL fields'!$D:$D,AN$1&amp;"3d",'CMIP5 AL fields'!$A:$A,AN$2)*$S225)/1000)</f>
        <v>0</v>
      </c>
      <c r="AO225" s="248">
        <f>((SUMIFS('CMIP5 AL fields'!$N:$N,'CMIP5 AL fields'!$D:$D,AO$1&amp;"2d",'CMIP5 AL fields'!$A:$A,AO$2)*$R225)/1000)+((SUMIFS('CMIP5 AL fields'!$N:$N,'CMIP5 AL fields'!$D:$D,AO$1&amp;"3d",'CMIP5 AL fields'!$A:$A,AO$2)*$S225)/1000)</f>
        <v>0</v>
      </c>
      <c r="AP225" s="248">
        <f>((SUMIFS('CMIP5 AL fields'!$N:$N,'CMIP5 AL fields'!$D:$D,AP$1&amp;"2d",'CMIP5 AL fields'!$A:$A,AP$2)*$R225)/1000)+((SUMIFS('CMIP5 AL fields'!$N:$N,'CMIP5 AL fields'!$D:$D,AP$1&amp;"3d",'CMIP5 AL fields'!$A:$A,AP$2)*$S225)/1000)</f>
        <v>0</v>
      </c>
      <c r="AQ225" s="248">
        <f>((SUMIFS('CMIP5 AL fields'!$O:$O,'CMIP5 AL fields'!$D:$D,AQ$1&amp;"_ALLt",'CMIP5 AL fields'!$A:$A,AQ$2)*$T225)/1000)+((SUMIFS('CMIP5 AL fields'!$O:$O,'CMIP5 AL fields'!$D:$D,AQ$1&amp;"_subt",'CMIP5 AL fields'!$A:$A,AQ$2)*$U225)/1000)</f>
        <v>25.834291199999988</v>
      </c>
      <c r="AR225" s="248">
        <f>((SUMIFS('CMIP5 AL fields'!$O:$O,'CMIP5 AL fields'!$D:$D,AR$1&amp;"2d",'CMIP5 AL fields'!$A:$A,AR$2)*$AA225)/1000)+((SUMIFS('CMIP5 AL fields'!$O:$O,'CMIP5 AL fields'!$D:$D,AR$1&amp;"3d",'CMIP5 AL fields'!$A:$A,AR$2)*$AB225)/1000)</f>
        <v>205.46334719999999</v>
      </c>
      <c r="AS225" s="248">
        <f>(SUMIFS('CMIP5 AL fields'!$O:$O,'CMIP5 AL fields'!$D:$D,AS$1,'CMIP5 AL fields'!$A:$A,AS$2)*$V225)/1000</f>
        <v>208.28897279999998</v>
      </c>
      <c r="AT225" s="248">
        <f>(SUMIFS('CMIP5 AL fields'!$O:$O,'CMIP5 AL fields'!$D:$D,AT$1,'CMIP5 AL fields'!$A:$A,AT$2)*$W225)/1000</f>
        <v>16.146432000000001</v>
      </c>
      <c r="AU225" s="248">
        <f>(SUMIFS('CMIP5 AL fields'!$O:$O,'CMIP5 AL fields'!$D:$D,AU$1,'CMIP5 AL fields'!$A:$A,AU$2)*$X225)/1000</f>
        <v>0</v>
      </c>
      <c r="AV225" s="248">
        <f>(SUMIFS('CMIP5 AL fields'!$O:$O,'CMIP5 AL fields'!$D:$D,AV$1,'CMIP5 AL fields'!$A:$A,AV$2)*AC225)/1000</f>
        <v>0</v>
      </c>
      <c r="AW225" s="248">
        <f>(SUMIFS('CMIP5 AL fields'!$O:$O,'CMIP5 AL fields'!$D:$D,AW$1,'CMIP5 AL fields'!$A:$A,AW$2)*AD225)/1000</f>
        <v>0</v>
      </c>
      <c r="AX225" s="248">
        <f>(SUMIFS('CMIP5 AL fields'!$O:$O,'CMIP5 AL fields'!$D:$D,AX$1,'CMIP5 AL fields'!$A:$A,AX$2)*AD225)/1000</f>
        <v>0</v>
      </c>
      <c r="AY225" s="248">
        <v>0</v>
      </c>
      <c r="AZ225" s="248">
        <f>(SUMIFS('CMIP5 OI fields'!$M:$M,'CMIP5 OI fields'!$D:$D,AZ$1,'CMIP5 OI fields'!$A:$A,AZ$2)*$P225)/1000</f>
        <v>16.308635040000002</v>
      </c>
      <c r="BA225" s="248">
        <f>(SUMIFS('CMIP5 OI fields'!$M:$M,'CMIP5 OI fields'!$D:$D,BA$1,'CMIP5 OI fields'!$A:$A,BA$2)*$P225)/1000</f>
        <v>11.3840676</v>
      </c>
      <c r="BB225" s="248">
        <f>(SUMIFS('CMIP5 OI fields'!$M:$M,'CMIP5 OI fields'!$D:$D,BB$1,'CMIP5 OI fields'!$A:$A,BB$2)*$P225)/1000</f>
        <v>6.4429055999999978</v>
      </c>
      <c r="BC225" s="248">
        <f>(SUMIFS('CMIP5 OI fields'!$M:$M,'CMIP5 OI fields'!$D:$D,BC$1,'CMIP5 OI fields'!$A:$A,BC$2)*$P225)/1000</f>
        <v>0.64880639999999989</v>
      </c>
      <c r="BD225" s="248">
        <f>(SUMIFS('CMIP5 OI fields'!$M:$M,'CMIP5 OI fields'!$D:$D,BD$1,'CMIP5 OI fields'!$A:$A,BD$2)*$P225)/1000</f>
        <v>0.53084160000000014</v>
      </c>
      <c r="BE225" s="248">
        <f>(SUMIFS('CMIP5 OI fields'!$M:$M,'CMIP5 OI fields'!$D:$D,BE$1,'CMIP5 OI fields'!$A:$A,BE$2)*$P225)/1000</f>
        <v>5.8982400000000004E-2</v>
      </c>
      <c r="BF225" s="248">
        <f>(SUMIFS('CMIP5 OI fields'!$M:$M,'CMIP5 OI fields'!$D:$D,BF$1,'CMIP5 OI fields'!$A:$A,BF$2)*$P225)/1000</f>
        <v>1.3271039999999998</v>
      </c>
      <c r="BG225" s="248">
        <f>(SUMIFS('CMIP5 OI fields'!$M:$M,'CMIP5 OI fields'!$D:$D,BG$1,'CMIP5 OI fields'!$A:$A,BG$2)*$P225)/1000</f>
        <v>1.0321919999999998</v>
      </c>
      <c r="BH225" s="248">
        <f>(SUMIFS('CMIP5 OI fields'!$M:$M,'CMIP5 OI fields'!$D:$D,BH$1,'CMIP5 OI fields'!$A:$A,BH$2)*$P225)/1000</f>
        <v>6.0456960000000013</v>
      </c>
      <c r="BI225" s="248">
        <f>(SUMIFS('CMIP5 OI fields'!$M:$M,'CMIP5 OI fields'!$D:$D,BI$1,'CMIP5 OI fields'!$A:$A,BI$2)*$Q225)/1000</f>
        <v>0</v>
      </c>
      <c r="BJ225" s="246">
        <f t="shared" si="32"/>
        <v>479.57815464000004</v>
      </c>
      <c r="BK225" s="246">
        <f t="shared" si="32"/>
        <v>13.3452324</v>
      </c>
      <c r="BL225" s="246">
        <f t="shared" si="32"/>
        <v>12.640481279999999</v>
      </c>
      <c r="BM225" s="246">
        <f t="shared" si="25"/>
        <v>492.92338704000002</v>
      </c>
      <c r="BN225" s="246">
        <f t="shared" si="26"/>
        <v>505.56386832000004</v>
      </c>
    </row>
    <row r="226" spans="1:66">
      <c r="A226" s="244" t="str">
        <f>'Experiment list - Runs'!A225</f>
        <v>LT</v>
      </c>
      <c r="B226" s="244" t="str">
        <f>'Experiment list - Runs'!B225</f>
        <v>tier1</v>
      </c>
      <c r="C226" s="244" t="str">
        <f>'Experiment list - Runs'!C225</f>
        <v>6.3-E</v>
      </c>
      <c r="D226" s="244">
        <f>'Experiment list - Runs'!D225</f>
        <v>2</v>
      </c>
      <c r="E226" s="245" t="str">
        <f>'Experiment list - Runs'!E225</f>
        <v>Ensemble of abrupt 4xCO2 5-year runs</v>
      </c>
      <c r="F226" s="245" t="str">
        <f>'Experiment list - Runs'!F225</f>
        <v>abrupt-4xco2</v>
      </c>
      <c r="G226" s="244" t="str">
        <f>'Experiment list - Runs'!H225</f>
        <v>AMWG/Teng</v>
      </c>
      <c r="H226" s="244" t="str">
        <f>'Experiment list - Runs'!I225</f>
        <v>1x1CN</v>
      </c>
      <c r="I226" s="244" t="str">
        <f>'Experiment list - Runs'!J225</f>
        <v>NCAR</v>
      </c>
      <c r="J226" s="244">
        <f>'Experiment list - Runs'!K225</f>
        <v>1</v>
      </c>
      <c r="K226" s="244">
        <f>'Experiment list - Runs'!L225</f>
        <v>5</v>
      </c>
      <c r="L226" s="244" t="str">
        <f>'Experiment list - Runs'!M225</f>
        <v>1</v>
      </c>
      <c r="M226" s="244">
        <f>'Experiment list - Runs'!N225</f>
        <v>1</v>
      </c>
      <c r="N226" s="246">
        <f>'Experiment list - Runs'!O225</f>
        <v>5</v>
      </c>
      <c r="O226" s="247">
        <f>'Experiment list - Runs'!P225</f>
        <v>224</v>
      </c>
      <c r="P226" s="248">
        <f t="shared" si="27"/>
        <v>5</v>
      </c>
      <c r="Q226" s="248">
        <v>0</v>
      </c>
      <c r="R226" s="248">
        <v>0</v>
      </c>
      <c r="S226" s="248">
        <v>0</v>
      </c>
      <c r="T226" s="248">
        <f t="shared" si="28"/>
        <v>5</v>
      </c>
      <c r="U226" s="248">
        <v>0</v>
      </c>
      <c r="V226" s="248">
        <v>0</v>
      </c>
      <c r="W226" s="248">
        <v>0</v>
      </c>
      <c r="X226" s="248">
        <v>0</v>
      </c>
      <c r="Y226" s="248">
        <f t="shared" si="31"/>
        <v>5</v>
      </c>
      <c r="Z226" s="248">
        <f t="shared" si="31"/>
        <v>5</v>
      </c>
      <c r="AA226" s="248">
        <f t="shared" si="31"/>
        <v>5</v>
      </c>
      <c r="AB226" s="248">
        <f>$N226</f>
        <v>5</v>
      </c>
      <c r="AC226" s="248">
        <v>0</v>
      </c>
      <c r="AD226" s="248">
        <v>0</v>
      </c>
      <c r="AE226" s="248">
        <f>(SUMIFS('CMIP5 AL fields'!$O:$O,'CMIP5 AL fields'!$D:$D,AE$1,'CMIP5 AL fields'!$A:$A,AE$2)*$P226)/1000</f>
        <v>4.976640240000008</v>
      </c>
      <c r="AF226" s="248">
        <f>(SUMIFS('CMIP5 AL fields'!$O:$O,'CMIP5 AL fields'!$D:$D,AF$1,'CMIP5 AL fields'!$A:$A,AF$2)*$P226)/1000</f>
        <v>1.3271040000000001E-2</v>
      </c>
      <c r="AG226" s="248">
        <f>(SUMIFS('CMIP5 AL fields'!$O:$O,'CMIP5 AL fields'!$D:$D,AG$1,'CMIP5 AL fields'!$A:$A,AG$2)*$P226)/1000</f>
        <v>0.45121535999999968</v>
      </c>
      <c r="AH226" s="248">
        <f>(SUMIFS('CMIP5 AL fields'!$O:$O,'CMIP5 AL fields'!$D:$D,AH$1,'CMIP5 AL fields'!$A:$A,AH$2)*$P226)/1000</f>
        <v>0.33177599999999985</v>
      </c>
      <c r="AI226" s="248">
        <f>(SUMIFS('CMIP5 AL fields'!$O:$O,'CMIP5 AL fields'!$D:$D,AI$1,'CMIP5 AL fields'!$A:$A,AI$2)*$P226)/1000</f>
        <v>0.13271040000000003</v>
      </c>
      <c r="AJ226" s="248">
        <f>(SUMIFS('CMIP5 AL fields'!$O:$O,'CMIP5 AL fields'!$D:$D,AJ$1,'CMIP5 AL fields'!$A:$A,AJ$2)*$P226)/1000</f>
        <v>5.3084160000000005E-2</v>
      </c>
      <c r="AK226" s="248">
        <f>(SUMIFS('CMIP5 AL fields'!$O:$O,'CMIP5 AL fields'!$D:$D,AK$1,'CMIP5 AL fields'!$A:$A,AK$2)*$P226)/1000</f>
        <v>9.2897279999999999E-2</v>
      </c>
      <c r="AL226" s="248">
        <f>(SUMIFS('CMIP5 AL fields'!$O:$O,'CMIP5 AL fields'!$D:$D,AL$1,'CMIP5 AL fields'!$A:$A,AL$2)*$P226)/1000</f>
        <v>0</v>
      </c>
      <c r="AM226" s="248">
        <f>(SUMIFS('CMIP5 AL fields'!$O:$O,'CMIP5 AL fields'!$D:$D,AM$1,'CMIP5 AL fields'!$A:$A,AM$2)*$P226)/1000</f>
        <v>0</v>
      </c>
      <c r="AN226" s="248">
        <f>((SUMIFS('CMIP5 AL fields'!$O:$O,'CMIP5 AL fields'!$D:$D,AN$1&amp;"2d",'CMIP5 AL fields'!$A:$A,AN$2)*$R226)/1000)+((SUMIFS('CMIP5 AL fields'!$O:$O,'CMIP5 AL fields'!$D:$D,AN$1&amp;"3d",'CMIP5 AL fields'!$A:$A,AN$2)*$S226)/1000)</f>
        <v>0</v>
      </c>
      <c r="AO226" s="248">
        <f>((SUMIFS('CMIP5 AL fields'!$N:$N,'CMIP5 AL fields'!$D:$D,AO$1&amp;"2d",'CMIP5 AL fields'!$A:$A,AO$2)*$R226)/1000)+((SUMIFS('CMIP5 AL fields'!$N:$N,'CMIP5 AL fields'!$D:$D,AO$1&amp;"3d",'CMIP5 AL fields'!$A:$A,AO$2)*$S226)/1000)</f>
        <v>0</v>
      </c>
      <c r="AP226" s="248">
        <f>((SUMIFS('CMIP5 AL fields'!$N:$N,'CMIP5 AL fields'!$D:$D,AP$1&amp;"2d",'CMIP5 AL fields'!$A:$A,AP$2)*$R226)/1000)+((SUMIFS('CMIP5 AL fields'!$N:$N,'CMIP5 AL fields'!$D:$D,AP$1&amp;"3d",'CMIP5 AL fields'!$A:$A,AP$2)*$S226)/1000)</f>
        <v>0</v>
      </c>
      <c r="AQ226" s="248">
        <f>((SUMIFS('CMIP5 AL fields'!$O:$O,'CMIP5 AL fields'!$D:$D,AQ$1&amp;"_ALLt",'CMIP5 AL fields'!$A:$A,AQ$2)*$T226)/1000)+((SUMIFS('CMIP5 AL fields'!$O:$O,'CMIP5 AL fields'!$D:$D,AQ$1&amp;"_subt",'CMIP5 AL fields'!$A:$A,AQ$2)*$U226)/1000)</f>
        <v>2.8256256000000004</v>
      </c>
      <c r="AR226" s="248">
        <f>((SUMIFS('CMIP5 AL fields'!$O:$O,'CMIP5 AL fields'!$D:$D,AR$1&amp;"2d",'CMIP5 AL fields'!$A:$A,AR$2)*$AA226)/1000)+((SUMIFS('CMIP5 AL fields'!$O:$O,'CMIP5 AL fields'!$D:$D,AR$1&amp;"3d",'CMIP5 AL fields'!$A:$A,AR$2)*$AB226)/1000)</f>
        <v>205.46334719999999</v>
      </c>
      <c r="AS226" s="248">
        <f>(SUMIFS('CMIP5 AL fields'!$O:$O,'CMIP5 AL fields'!$D:$D,AS$1,'CMIP5 AL fields'!$A:$A,AS$2)*$V226)/1000</f>
        <v>0</v>
      </c>
      <c r="AT226" s="248">
        <f>(SUMIFS('CMIP5 AL fields'!$O:$O,'CMIP5 AL fields'!$D:$D,AT$1,'CMIP5 AL fields'!$A:$A,AT$2)*$W226)/1000</f>
        <v>0</v>
      </c>
      <c r="AU226" s="248">
        <f>(SUMIFS('CMIP5 AL fields'!$O:$O,'CMIP5 AL fields'!$D:$D,AU$1,'CMIP5 AL fields'!$A:$A,AU$2)*$X226)/1000</f>
        <v>0</v>
      </c>
      <c r="AV226" s="248">
        <f>(SUMIFS('CMIP5 AL fields'!$O:$O,'CMIP5 AL fields'!$D:$D,AV$1,'CMIP5 AL fields'!$A:$A,AV$2)*AC226)/1000</f>
        <v>0</v>
      </c>
      <c r="AW226" s="248">
        <f>(SUMIFS('CMIP5 AL fields'!$O:$O,'CMIP5 AL fields'!$D:$D,AW$1,'CMIP5 AL fields'!$A:$A,AW$2)*AD226)/1000</f>
        <v>0</v>
      </c>
      <c r="AX226" s="248">
        <f>(SUMIFS('CMIP5 AL fields'!$O:$O,'CMIP5 AL fields'!$D:$D,AX$1,'CMIP5 AL fields'!$A:$A,AX$2)*AD226)/1000</f>
        <v>0</v>
      </c>
      <c r="AY226" s="248">
        <v>0</v>
      </c>
      <c r="AZ226" s="248">
        <f>(SUMIFS('CMIP5 OI fields'!$M:$M,'CMIP5 OI fields'!$D:$D,AZ$1,'CMIP5 OI fields'!$A:$A,AZ$2)*$P226)/1000</f>
        <v>16.308635040000002</v>
      </c>
      <c r="BA226" s="248">
        <f>(SUMIFS('CMIP5 OI fields'!$M:$M,'CMIP5 OI fields'!$D:$D,BA$1,'CMIP5 OI fields'!$A:$A,BA$2)*$P226)/1000</f>
        <v>11.3840676</v>
      </c>
      <c r="BB226" s="248">
        <f>(SUMIFS('CMIP5 OI fields'!$M:$M,'CMIP5 OI fields'!$D:$D,BB$1,'CMIP5 OI fields'!$A:$A,BB$2)*$P226)/1000</f>
        <v>6.4429055999999978</v>
      </c>
      <c r="BC226" s="248">
        <f>(SUMIFS('CMIP5 OI fields'!$M:$M,'CMIP5 OI fields'!$D:$D,BC$1,'CMIP5 OI fields'!$A:$A,BC$2)*$P226)/1000</f>
        <v>0.64880639999999989</v>
      </c>
      <c r="BD226" s="248">
        <f>(SUMIFS('CMIP5 OI fields'!$M:$M,'CMIP5 OI fields'!$D:$D,BD$1,'CMIP5 OI fields'!$A:$A,BD$2)*$P226)/1000</f>
        <v>0.53084160000000014</v>
      </c>
      <c r="BE226" s="248">
        <f>(SUMIFS('CMIP5 OI fields'!$M:$M,'CMIP5 OI fields'!$D:$D,BE$1,'CMIP5 OI fields'!$A:$A,BE$2)*$P226)/1000</f>
        <v>5.8982400000000004E-2</v>
      </c>
      <c r="BF226" s="248">
        <f>(SUMIFS('CMIP5 OI fields'!$M:$M,'CMIP5 OI fields'!$D:$D,BF$1,'CMIP5 OI fields'!$A:$A,BF$2)*$P226)/1000</f>
        <v>1.3271039999999998</v>
      </c>
      <c r="BG226" s="248">
        <f>(SUMIFS('CMIP5 OI fields'!$M:$M,'CMIP5 OI fields'!$D:$D,BG$1,'CMIP5 OI fields'!$A:$A,BG$2)*$P226)/1000</f>
        <v>1.0321919999999998</v>
      </c>
      <c r="BH226" s="248">
        <f>(SUMIFS('CMIP5 OI fields'!$M:$M,'CMIP5 OI fields'!$D:$D,BH$1,'CMIP5 OI fields'!$A:$A,BH$2)*$P226)/1000</f>
        <v>6.0456960000000013</v>
      </c>
      <c r="BI226" s="248">
        <f>(SUMIFS('CMIP5 OI fields'!$M:$M,'CMIP5 OI fields'!$D:$D,BI$1,'CMIP5 OI fields'!$A:$A,BI$2)*$Q226)/1000</f>
        <v>0</v>
      </c>
      <c r="BJ226" s="246">
        <f t="shared" si="32"/>
        <v>232.13408424000002</v>
      </c>
      <c r="BK226" s="246">
        <f t="shared" si="32"/>
        <v>13.3452324</v>
      </c>
      <c r="BL226" s="246">
        <f t="shared" si="32"/>
        <v>12.640481279999999</v>
      </c>
      <c r="BM226" s="246">
        <f t="shared" si="25"/>
        <v>245.47931664000004</v>
      </c>
      <c r="BN226" s="246">
        <f t="shared" si="26"/>
        <v>258.11979792000005</v>
      </c>
    </row>
    <row r="227" spans="1:66">
      <c r="A227" s="244" t="str">
        <f>'Experiment list - Runs'!A226</f>
        <v>LT</v>
      </c>
      <c r="B227" s="244" t="str">
        <f>'Experiment list - Runs'!B226</f>
        <v>tier1</v>
      </c>
      <c r="C227" s="244" t="str">
        <f>'Experiment list - Runs'!C226</f>
        <v>6.3-E</v>
      </c>
      <c r="D227" s="244">
        <f>'Experiment list - Runs'!D226</f>
        <v>3</v>
      </c>
      <c r="E227" s="245" t="str">
        <f>'Experiment list - Runs'!E226</f>
        <v>Ensemble of abrupt 4xCO2 5-year runs</v>
      </c>
      <c r="F227" s="245" t="str">
        <f>'Experiment list - Runs'!F226</f>
        <v>abrupt-4xco2</v>
      </c>
      <c r="G227" s="244" t="str">
        <f>'Experiment list - Runs'!H226</f>
        <v>AMWG/Teng</v>
      </c>
      <c r="H227" s="244" t="str">
        <f>'Experiment list - Runs'!I226</f>
        <v>1x1CN</v>
      </c>
      <c r="I227" s="244" t="str">
        <f>'Experiment list - Runs'!J226</f>
        <v>NCAR</v>
      </c>
      <c r="J227" s="244">
        <f>'Experiment list - Runs'!K226</f>
        <v>1</v>
      </c>
      <c r="K227" s="244">
        <f>'Experiment list - Runs'!L226</f>
        <v>5</v>
      </c>
      <c r="L227" s="244" t="str">
        <f>'Experiment list - Runs'!M226</f>
        <v>1</v>
      </c>
      <c r="M227" s="244">
        <f>'Experiment list - Runs'!N226</f>
        <v>1</v>
      </c>
      <c r="N227" s="246">
        <f>'Experiment list - Runs'!O226</f>
        <v>5</v>
      </c>
      <c r="O227" s="247">
        <f>'Experiment list - Runs'!P226</f>
        <v>225</v>
      </c>
      <c r="P227" s="248">
        <f t="shared" si="27"/>
        <v>5</v>
      </c>
      <c r="Q227" s="248">
        <v>0</v>
      </c>
      <c r="R227" s="248">
        <v>0</v>
      </c>
      <c r="S227" s="248">
        <v>0</v>
      </c>
      <c r="T227" s="248">
        <f t="shared" si="28"/>
        <v>5</v>
      </c>
      <c r="U227" s="248">
        <v>0</v>
      </c>
      <c r="V227" s="248">
        <v>0</v>
      </c>
      <c r="W227" s="248">
        <v>0</v>
      </c>
      <c r="X227" s="248">
        <v>0</v>
      </c>
      <c r="Y227" s="248">
        <f t="shared" si="31"/>
        <v>5</v>
      </c>
      <c r="Z227" s="248">
        <f t="shared" si="31"/>
        <v>5</v>
      </c>
      <c r="AA227" s="248">
        <f t="shared" si="31"/>
        <v>5</v>
      </c>
      <c r="AB227" s="248">
        <f>$N227</f>
        <v>5</v>
      </c>
      <c r="AC227" s="248">
        <v>0</v>
      </c>
      <c r="AD227" s="248">
        <v>0</v>
      </c>
      <c r="AE227" s="248">
        <f>(SUMIFS('CMIP5 AL fields'!$O:$O,'CMIP5 AL fields'!$D:$D,AE$1,'CMIP5 AL fields'!$A:$A,AE$2)*$P227)/1000</f>
        <v>4.976640240000008</v>
      </c>
      <c r="AF227" s="248">
        <f>(SUMIFS('CMIP5 AL fields'!$O:$O,'CMIP5 AL fields'!$D:$D,AF$1,'CMIP5 AL fields'!$A:$A,AF$2)*$P227)/1000</f>
        <v>1.3271040000000001E-2</v>
      </c>
      <c r="AG227" s="248">
        <f>(SUMIFS('CMIP5 AL fields'!$O:$O,'CMIP5 AL fields'!$D:$D,AG$1,'CMIP5 AL fields'!$A:$A,AG$2)*$P227)/1000</f>
        <v>0.45121535999999968</v>
      </c>
      <c r="AH227" s="248">
        <f>(SUMIFS('CMIP5 AL fields'!$O:$O,'CMIP5 AL fields'!$D:$D,AH$1,'CMIP5 AL fields'!$A:$A,AH$2)*$P227)/1000</f>
        <v>0.33177599999999985</v>
      </c>
      <c r="AI227" s="248">
        <f>(SUMIFS('CMIP5 AL fields'!$O:$O,'CMIP5 AL fields'!$D:$D,AI$1,'CMIP5 AL fields'!$A:$A,AI$2)*$P227)/1000</f>
        <v>0.13271040000000003</v>
      </c>
      <c r="AJ227" s="248">
        <f>(SUMIFS('CMIP5 AL fields'!$O:$O,'CMIP5 AL fields'!$D:$D,AJ$1,'CMIP5 AL fields'!$A:$A,AJ$2)*$P227)/1000</f>
        <v>5.3084160000000005E-2</v>
      </c>
      <c r="AK227" s="248">
        <f>(SUMIFS('CMIP5 AL fields'!$O:$O,'CMIP5 AL fields'!$D:$D,AK$1,'CMIP5 AL fields'!$A:$A,AK$2)*$P227)/1000</f>
        <v>9.2897279999999999E-2</v>
      </c>
      <c r="AL227" s="248">
        <f>(SUMIFS('CMIP5 AL fields'!$O:$O,'CMIP5 AL fields'!$D:$D,AL$1,'CMIP5 AL fields'!$A:$A,AL$2)*$P227)/1000</f>
        <v>0</v>
      </c>
      <c r="AM227" s="248">
        <f>(SUMIFS('CMIP5 AL fields'!$O:$O,'CMIP5 AL fields'!$D:$D,AM$1,'CMIP5 AL fields'!$A:$A,AM$2)*$P227)/1000</f>
        <v>0</v>
      </c>
      <c r="AN227" s="248">
        <f>((SUMIFS('CMIP5 AL fields'!$O:$O,'CMIP5 AL fields'!$D:$D,AN$1&amp;"2d",'CMIP5 AL fields'!$A:$A,AN$2)*$R227)/1000)+((SUMIFS('CMIP5 AL fields'!$O:$O,'CMIP5 AL fields'!$D:$D,AN$1&amp;"3d",'CMIP5 AL fields'!$A:$A,AN$2)*$S227)/1000)</f>
        <v>0</v>
      </c>
      <c r="AO227" s="248">
        <f>((SUMIFS('CMIP5 AL fields'!$N:$N,'CMIP5 AL fields'!$D:$D,AO$1&amp;"2d",'CMIP5 AL fields'!$A:$A,AO$2)*$R227)/1000)+((SUMIFS('CMIP5 AL fields'!$N:$N,'CMIP5 AL fields'!$D:$D,AO$1&amp;"3d",'CMIP5 AL fields'!$A:$A,AO$2)*$S227)/1000)</f>
        <v>0</v>
      </c>
      <c r="AP227" s="248">
        <f>((SUMIFS('CMIP5 AL fields'!$N:$N,'CMIP5 AL fields'!$D:$D,AP$1&amp;"2d",'CMIP5 AL fields'!$A:$A,AP$2)*$R227)/1000)+((SUMIFS('CMIP5 AL fields'!$N:$N,'CMIP5 AL fields'!$D:$D,AP$1&amp;"3d",'CMIP5 AL fields'!$A:$A,AP$2)*$S227)/1000)</f>
        <v>0</v>
      </c>
      <c r="AQ227" s="248">
        <f>((SUMIFS('CMIP5 AL fields'!$O:$O,'CMIP5 AL fields'!$D:$D,AQ$1&amp;"_ALLt",'CMIP5 AL fields'!$A:$A,AQ$2)*$T227)/1000)+((SUMIFS('CMIP5 AL fields'!$O:$O,'CMIP5 AL fields'!$D:$D,AQ$1&amp;"_subt",'CMIP5 AL fields'!$A:$A,AQ$2)*$U227)/1000)</f>
        <v>2.8256256000000004</v>
      </c>
      <c r="AR227" s="248">
        <f>((SUMIFS('CMIP5 AL fields'!$O:$O,'CMIP5 AL fields'!$D:$D,AR$1&amp;"2d",'CMIP5 AL fields'!$A:$A,AR$2)*$AA227)/1000)+((SUMIFS('CMIP5 AL fields'!$O:$O,'CMIP5 AL fields'!$D:$D,AR$1&amp;"3d",'CMIP5 AL fields'!$A:$A,AR$2)*$AB227)/1000)</f>
        <v>205.46334719999999</v>
      </c>
      <c r="AS227" s="248">
        <f>(SUMIFS('CMIP5 AL fields'!$O:$O,'CMIP5 AL fields'!$D:$D,AS$1,'CMIP5 AL fields'!$A:$A,AS$2)*$V227)/1000</f>
        <v>0</v>
      </c>
      <c r="AT227" s="248">
        <f>(SUMIFS('CMIP5 AL fields'!$O:$O,'CMIP5 AL fields'!$D:$D,AT$1,'CMIP5 AL fields'!$A:$A,AT$2)*$W227)/1000</f>
        <v>0</v>
      </c>
      <c r="AU227" s="248">
        <f>(SUMIFS('CMIP5 AL fields'!$O:$O,'CMIP5 AL fields'!$D:$D,AU$1,'CMIP5 AL fields'!$A:$A,AU$2)*$X227)/1000</f>
        <v>0</v>
      </c>
      <c r="AV227" s="248">
        <f>(SUMIFS('CMIP5 AL fields'!$O:$O,'CMIP5 AL fields'!$D:$D,AV$1,'CMIP5 AL fields'!$A:$A,AV$2)*AC227)/1000</f>
        <v>0</v>
      </c>
      <c r="AW227" s="248">
        <f>(SUMIFS('CMIP5 AL fields'!$O:$O,'CMIP5 AL fields'!$D:$D,AW$1,'CMIP5 AL fields'!$A:$A,AW$2)*AD227)/1000</f>
        <v>0</v>
      </c>
      <c r="AX227" s="248">
        <f>(SUMIFS('CMIP5 AL fields'!$O:$O,'CMIP5 AL fields'!$D:$D,AX$1,'CMIP5 AL fields'!$A:$A,AX$2)*AD227)/1000</f>
        <v>0</v>
      </c>
      <c r="AY227" s="248">
        <v>0</v>
      </c>
      <c r="AZ227" s="248">
        <f>(SUMIFS('CMIP5 OI fields'!$M:$M,'CMIP5 OI fields'!$D:$D,AZ$1,'CMIP5 OI fields'!$A:$A,AZ$2)*$P227)/1000</f>
        <v>16.308635040000002</v>
      </c>
      <c r="BA227" s="248">
        <f>(SUMIFS('CMIP5 OI fields'!$M:$M,'CMIP5 OI fields'!$D:$D,BA$1,'CMIP5 OI fields'!$A:$A,BA$2)*$P227)/1000</f>
        <v>11.3840676</v>
      </c>
      <c r="BB227" s="248">
        <f>(SUMIFS('CMIP5 OI fields'!$M:$M,'CMIP5 OI fields'!$D:$D,BB$1,'CMIP5 OI fields'!$A:$A,BB$2)*$P227)/1000</f>
        <v>6.4429055999999978</v>
      </c>
      <c r="BC227" s="248">
        <f>(SUMIFS('CMIP5 OI fields'!$M:$M,'CMIP5 OI fields'!$D:$D,BC$1,'CMIP5 OI fields'!$A:$A,BC$2)*$P227)/1000</f>
        <v>0.64880639999999989</v>
      </c>
      <c r="BD227" s="248">
        <f>(SUMIFS('CMIP5 OI fields'!$M:$M,'CMIP5 OI fields'!$D:$D,BD$1,'CMIP5 OI fields'!$A:$A,BD$2)*$P227)/1000</f>
        <v>0.53084160000000014</v>
      </c>
      <c r="BE227" s="248">
        <f>(SUMIFS('CMIP5 OI fields'!$M:$M,'CMIP5 OI fields'!$D:$D,BE$1,'CMIP5 OI fields'!$A:$A,BE$2)*$P227)/1000</f>
        <v>5.8982400000000004E-2</v>
      </c>
      <c r="BF227" s="248">
        <f>(SUMIFS('CMIP5 OI fields'!$M:$M,'CMIP5 OI fields'!$D:$D,BF$1,'CMIP5 OI fields'!$A:$A,BF$2)*$P227)/1000</f>
        <v>1.3271039999999998</v>
      </c>
      <c r="BG227" s="248">
        <f>(SUMIFS('CMIP5 OI fields'!$M:$M,'CMIP5 OI fields'!$D:$D,BG$1,'CMIP5 OI fields'!$A:$A,BG$2)*$P227)/1000</f>
        <v>1.0321919999999998</v>
      </c>
      <c r="BH227" s="248">
        <f>(SUMIFS('CMIP5 OI fields'!$M:$M,'CMIP5 OI fields'!$D:$D,BH$1,'CMIP5 OI fields'!$A:$A,BH$2)*$P227)/1000</f>
        <v>6.0456960000000013</v>
      </c>
      <c r="BI227" s="248">
        <f>(SUMIFS('CMIP5 OI fields'!$M:$M,'CMIP5 OI fields'!$D:$D,BI$1,'CMIP5 OI fields'!$A:$A,BI$2)*$Q227)/1000</f>
        <v>0</v>
      </c>
      <c r="BJ227" s="246">
        <f t="shared" si="32"/>
        <v>232.13408424000002</v>
      </c>
      <c r="BK227" s="246">
        <f t="shared" si="32"/>
        <v>13.3452324</v>
      </c>
      <c r="BL227" s="246">
        <f t="shared" si="32"/>
        <v>12.640481279999999</v>
      </c>
      <c r="BM227" s="246">
        <f t="shared" si="25"/>
        <v>245.47931664000004</v>
      </c>
      <c r="BN227" s="246">
        <f t="shared" si="26"/>
        <v>258.11979792000005</v>
      </c>
    </row>
    <row r="228" spans="1:66">
      <c r="A228" s="244" t="str">
        <f>'Experiment list - Runs'!A227</f>
        <v>LT</v>
      </c>
      <c r="B228" s="244" t="str">
        <f>'Experiment list - Runs'!B227</f>
        <v>tier1</v>
      </c>
      <c r="C228" s="244" t="str">
        <f>'Experiment list - Runs'!C227</f>
        <v>6.3-E</v>
      </c>
      <c r="D228" s="244">
        <f>'Experiment list - Runs'!D227</f>
        <v>4</v>
      </c>
      <c r="E228" s="245" t="str">
        <f>'Experiment list - Runs'!E227</f>
        <v>Ensemble of abrupt 4xCO2 5-year runs</v>
      </c>
      <c r="F228" s="245" t="str">
        <f>'Experiment list - Runs'!F227</f>
        <v>abrupt-4xco2</v>
      </c>
      <c r="G228" s="244" t="str">
        <f>'Experiment list - Runs'!H227</f>
        <v>AMWG/Teng</v>
      </c>
      <c r="H228" s="244" t="str">
        <f>'Experiment list - Runs'!I227</f>
        <v>1x1CN</v>
      </c>
      <c r="I228" s="244" t="str">
        <f>'Experiment list - Runs'!J227</f>
        <v>NCAR</v>
      </c>
      <c r="J228" s="244">
        <f>'Experiment list - Runs'!K227</f>
        <v>1</v>
      </c>
      <c r="K228" s="244">
        <f>'Experiment list - Runs'!L227</f>
        <v>5</v>
      </c>
      <c r="L228" s="244" t="str">
        <f>'Experiment list - Runs'!M227</f>
        <v>1</v>
      </c>
      <c r="M228" s="244">
        <f>'Experiment list - Runs'!N227</f>
        <v>1</v>
      </c>
      <c r="N228" s="246">
        <f>'Experiment list - Runs'!O227</f>
        <v>5</v>
      </c>
      <c r="O228" s="247">
        <f>'Experiment list - Runs'!P227</f>
        <v>226</v>
      </c>
      <c r="P228" s="248">
        <f t="shared" si="27"/>
        <v>5</v>
      </c>
      <c r="Q228" s="248">
        <v>0</v>
      </c>
      <c r="R228" s="248">
        <v>0</v>
      </c>
      <c r="S228" s="248">
        <v>0</v>
      </c>
      <c r="T228" s="248">
        <f t="shared" si="28"/>
        <v>5</v>
      </c>
      <c r="U228" s="248">
        <v>0</v>
      </c>
      <c r="V228" s="248">
        <v>0</v>
      </c>
      <c r="W228" s="248">
        <v>0</v>
      </c>
      <c r="X228" s="248">
        <v>0</v>
      </c>
      <c r="Y228" s="248">
        <f t="shared" si="31"/>
        <v>5</v>
      </c>
      <c r="Z228" s="248">
        <f t="shared" si="31"/>
        <v>5</v>
      </c>
      <c r="AA228" s="248">
        <f t="shared" si="31"/>
        <v>5</v>
      </c>
      <c r="AB228" s="248">
        <f>$N228</f>
        <v>5</v>
      </c>
      <c r="AC228" s="248">
        <v>0</v>
      </c>
      <c r="AD228" s="248">
        <v>0</v>
      </c>
      <c r="AE228" s="248">
        <f>(SUMIFS('CMIP5 AL fields'!$O:$O,'CMIP5 AL fields'!$D:$D,AE$1,'CMIP5 AL fields'!$A:$A,AE$2)*$P228)/1000</f>
        <v>4.976640240000008</v>
      </c>
      <c r="AF228" s="248">
        <f>(SUMIFS('CMIP5 AL fields'!$O:$O,'CMIP5 AL fields'!$D:$D,AF$1,'CMIP5 AL fields'!$A:$A,AF$2)*$P228)/1000</f>
        <v>1.3271040000000001E-2</v>
      </c>
      <c r="AG228" s="248">
        <f>(SUMIFS('CMIP5 AL fields'!$O:$O,'CMIP5 AL fields'!$D:$D,AG$1,'CMIP5 AL fields'!$A:$A,AG$2)*$P228)/1000</f>
        <v>0.45121535999999968</v>
      </c>
      <c r="AH228" s="248">
        <f>(SUMIFS('CMIP5 AL fields'!$O:$O,'CMIP5 AL fields'!$D:$D,AH$1,'CMIP5 AL fields'!$A:$A,AH$2)*$P228)/1000</f>
        <v>0.33177599999999985</v>
      </c>
      <c r="AI228" s="248">
        <f>(SUMIFS('CMIP5 AL fields'!$O:$O,'CMIP5 AL fields'!$D:$D,AI$1,'CMIP5 AL fields'!$A:$A,AI$2)*$P228)/1000</f>
        <v>0.13271040000000003</v>
      </c>
      <c r="AJ228" s="248">
        <f>(SUMIFS('CMIP5 AL fields'!$O:$O,'CMIP5 AL fields'!$D:$D,AJ$1,'CMIP5 AL fields'!$A:$A,AJ$2)*$P228)/1000</f>
        <v>5.3084160000000005E-2</v>
      </c>
      <c r="AK228" s="248">
        <f>(SUMIFS('CMIP5 AL fields'!$O:$O,'CMIP5 AL fields'!$D:$D,AK$1,'CMIP5 AL fields'!$A:$A,AK$2)*$P228)/1000</f>
        <v>9.2897279999999999E-2</v>
      </c>
      <c r="AL228" s="248">
        <f>(SUMIFS('CMIP5 AL fields'!$O:$O,'CMIP5 AL fields'!$D:$D,AL$1,'CMIP5 AL fields'!$A:$A,AL$2)*$P228)/1000</f>
        <v>0</v>
      </c>
      <c r="AM228" s="248">
        <f>(SUMIFS('CMIP5 AL fields'!$O:$O,'CMIP5 AL fields'!$D:$D,AM$1,'CMIP5 AL fields'!$A:$A,AM$2)*$P228)/1000</f>
        <v>0</v>
      </c>
      <c r="AN228" s="248">
        <f>((SUMIFS('CMIP5 AL fields'!$O:$O,'CMIP5 AL fields'!$D:$D,AN$1&amp;"2d",'CMIP5 AL fields'!$A:$A,AN$2)*$R228)/1000)+((SUMIFS('CMIP5 AL fields'!$O:$O,'CMIP5 AL fields'!$D:$D,AN$1&amp;"3d",'CMIP5 AL fields'!$A:$A,AN$2)*$S228)/1000)</f>
        <v>0</v>
      </c>
      <c r="AO228" s="248">
        <f>((SUMIFS('CMIP5 AL fields'!$N:$N,'CMIP5 AL fields'!$D:$D,AO$1&amp;"2d",'CMIP5 AL fields'!$A:$A,AO$2)*$R228)/1000)+((SUMIFS('CMIP5 AL fields'!$N:$N,'CMIP5 AL fields'!$D:$D,AO$1&amp;"3d",'CMIP5 AL fields'!$A:$A,AO$2)*$S228)/1000)</f>
        <v>0</v>
      </c>
      <c r="AP228" s="248">
        <f>((SUMIFS('CMIP5 AL fields'!$N:$N,'CMIP5 AL fields'!$D:$D,AP$1&amp;"2d",'CMIP5 AL fields'!$A:$A,AP$2)*$R228)/1000)+((SUMIFS('CMIP5 AL fields'!$N:$N,'CMIP5 AL fields'!$D:$D,AP$1&amp;"3d",'CMIP5 AL fields'!$A:$A,AP$2)*$S228)/1000)</f>
        <v>0</v>
      </c>
      <c r="AQ228" s="248">
        <f>((SUMIFS('CMIP5 AL fields'!$O:$O,'CMIP5 AL fields'!$D:$D,AQ$1&amp;"_ALLt",'CMIP5 AL fields'!$A:$A,AQ$2)*$T228)/1000)+((SUMIFS('CMIP5 AL fields'!$O:$O,'CMIP5 AL fields'!$D:$D,AQ$1&amp;"_subt",'CMIP5 AL fields'!$A:$A,AQ$2)*$U228)/1000)</f>
        <v>2.8256256000000004</v>
      </c>
      <c r="AR228" s="248">
        <f>((SUMIFS('CMIP5 AL fields'!$O:$O,'CMIP5 AL fields'!$D:$D,AR$1&amp;"2d",'CMIP5 AL fields'!$A:$A,AR$2)*$AA228)/1000)+((SUMIFS('CMIP5 AL fields'!$O:$O,'CMIP5 AL fields'!$D:$D,AR$1&amp;"3d",'CMIP5 AL fields'!$A:$A,AR$2)*$AB228)/1000)</f>
        <v>205.46334719999999</v>
      </c>
      <c r="AS228" s="248">
        <f>(SUMIFS('CMIP5 AL fields'!$O:$O,'CMIP5 AL fields'!$D:$D,AS$1,'CMIP5 AL fields'!$A:$A,AS$2)*$V228)/1000</f>
        <v>0</v>
      </c>
      <c r="AT228" s="248">
        <f>(SUMIFS('CMIP5 AL fields'!$O:$O,'CMIP5 AL fields'!$D:$D,AT$1,'CMIP5 AL fields'!$A:$A,AT$2)*$W228)/1000</f>
        <v>0</v>
      </c>
      <c r="AU228" s="248">
        <f>(SUMIFS('CMIP5 AL fields'!$O:$O,'CMIP5 AL fields'!$D:$D,AU$1,'CMIP5 AL fields'!$A:$A,AU$2)*$X228)/1000</f>
        <v>0</v>
      </c>
      <c r="AV228" s="248">
        <f>(SUMIFS('CMIP5 AL fields'!$O:$O,'CMIP5 AL fields'!$D:$D,AV$1,'CMIP5 AL fields'!$A:$A,AV$2)*AC228)/1000</f>
        <v>0</v>
      </c>
      <c r="AW228" s="248">
        <f>(SUMIFS('CMIP5 AL fields'!$O:$O,'CMIP5 AL fields'!$D:$D,AW$1,'CMIP5 AL fields'!$A:$A,AW$2)*AD228)/1000</f>
        <v>0</v>
      </c>
      <c r="AX228" s="248">
        <f>(SUMIFS('CMIP5 AL fields'!$O:$O,'CMIP5 AL fields'!$D:$D,AX$1,'CMIP5 AL fields'!$A:$A,AX$2)*AD228)/1000</f>
        <v>0</v>
      </c>
      <c r="AY228" s="248">
        <v>0</v>
      </c>
      <c r="AZ228" s="248">
        <f>(SUMIFS('CMIP5 OI fields'!$M:$M,'CMIP5 OI fields'!$D:$D,AZ$1,'CMIP5 OI fields'!$A:$A,AZ$2)*$P228)/1000</f>
        <v>16.308635040000002</v>
      </c>
      <c r="BA228" s="248">
        <f>(SUMIFS('CMIP5 OI fields'!$M:$M,'CMIP5 OI fields'!$D:$D,BA$1,'CMIP5 OI fields'!$A:$A,BA$2)*$P228)/1000</f>
        <v>11.3840676</v>
      </c>
      <c r="BB228" s="248">
        <f>(SUMIFS('CMIP5 OI fields'!$M:$M,'CMIP5 OI fields'!$D:$D,BB$1,'CMIP5 OI fields'!$A:$A,BB$2)*$P228)/1000</f>
        <v>6.4429055999999978</v>
      </c>
      <c r="BC228" s="248">
        <f>(SUMIFS('CMIP5 OI fields'!$M:$M,'CMIP5 OI fields'!$D:$D,BC$1,'CMIP5 OI fields'!$A:$A,BC$2)*$P228)/1000</f>
        <v>0.64880639999999989</v>
      </c>
      <c r="BD228" s="248">
        <f>(SUMIFS('CMIP5 OI fields'!$M:$M,'CMIP5 OI fields'!$D:$D,BD$1,'CMIP5 OI fields'!$A:$A,BD$2)*$P228)/1000</f>
        <v>0.53084160000000014</v>
      </c>
      <c r="BE228" s="248">
        <f>(SUMIFS('CMIP5 OI fields'!$M:$M,'CMIP5 OI fields'!$D:$D,BE$1,'CMIP5 OI fields'!$A:$A,BE$2)*$P228)/1000</f>
        <v>5.8982400000000004E-2</v>
      </c>
      <c r="BF228" s="248">
        <f>(SUMIFS('CMIP5 OI fields'!$M:$M,'CMIP5 OI fields'!$D:$D,BF$1,'CMIP5 OI fields'!$A:$A,BF$2)*$P228)/1000</f>
        <v>1.3271039999999998</v>
      </c>
      <c r="BG228" s="248">
        <f>(SUMIFS('CMIP5 OI fields'!$M:$M,'CMIP5 OI fields'!$D:$D,BG$1,'CMIP5 OI fields'!$A:$A,BG$2)*$P228)/1000</f>
        <v>1.0321919999999998</v>
      </c>
      <c r="BH228" s="248">
        <f>(SUMIFS('CMIP5 OI fields'!$M:$M,'CMIP5 OI fields'!$D:$D,BH$1,'CMIP5 OI fields'!$A:$A,BH$2)*$P228)/1000</f>
        <v>6.0456960000000013</v>
      </c>
      <c r="BI228" s="248">
        <f>(SUMIFS('CMIP5 OI fields'!$M:$M,'CMIP5 OI fields'!$D:$D,BI$1,'CMIP5 OI fields'!$A:$A,BI$2)*$Q228)/1000</f>
        <v>0</v>
      </c>
      <c r="BJ228" s="246">
        <f t="shared" si="32"/>
        <v>232.13408424000002</v>
      </c>
      <c r="BK228" s="246">
        <f t="shared" si="32"/>
        <v>13.3452324</v>
      </c>
      <c r="BL228" s="246">
        <f t="shared" si="32"/>
        <v>12.640481279999999</v>
      </c>
      <c r="BM228" s="246">
        <f t="shared" si="25"/>
        <v>245.47931664000004</v>
      </c>
      <c r="BN228" s="246">
        <f t="shared" si="26"/>
        <v>258.11979792000005</v>
      </c>
    </row>
    <row r="229" spans="1:66">
      <c r="A229" s="244" t="str">
        <f>'Experiment list - Runs'!A228</f>
        <v>LT</v>
      </c>
      <c r="B229" s="244" t="str">
        <f>'Experiment list - Runs'!B228</f>
        <v>tier1</v>
      </c>
      <c r="C229" s="244" t="str">
        <f>'Experiment list - Runs'!C228</f>
        <v>6.3-E</v>
      </c>
      <c r="D229" s="244">
        <f>'Experiment list - Runs'!D228</f>
        <v>5</v>
      </c>
      <c r="E229" s="245" t="str">
        <f>'Experiment list - Runs'!E228</f>
        <v>Ensemble of abrupt 4xCO2 5-year runs</v>
      </c>
      <c r="F229" s="245" t="str">
        <f>'Experiment list - Runs'!F228</f>
        <v>abrupt-4xco2</v>
      </c>
      <c r="G229" s="244" t="str">
        <f>'Experiment list - Runs'!H228</f>
        <v>AMWG/Teng</v>
      </c>
      <c r="H229" s="244" t="str">
        <f>'Experiment list - Runs'!I228</f>
        <v>1x1CN</v>
      </c>
      <c r="I229" s="244" t="str">
        <f>'Experiment list - Runs'!J228</f>
        <v>NCAR</v>
      </c>
      <c r="J229" s="244">
        <f>'Experiment list - Runs'!K228</f>
        <v>1</v>
      </c>
      <c r="K229" s="244">
        <f>'Experiment list - Runs'!L228</f>
        <v>5</v>
      </c>
      <c r="L229" s="244" t="str">
        <f>'Experiment list - Runs'!M228</f>
        <v>1</v>
      </c>
      <c r="M229" s="244">
        <f>'Experiment list - Runs'!N228</f>
        <v>1</v>
      </c>
      <c r="N229" s="246">
        <f>'Experiment list - Runs'!O228</f>
        <v>5</v>
      </c>
      <c r="O229" s="247">
        <f>'Experiment list - Runs'!P228</f>
        <v>227</v>
      </c>
      <c r="P229" s="248">
        <f t="shared" si="27"/>
        <v>5</v>
      </c>
      <c r="Q229" s="248">
        <v>0</v>
      </c>
      <c r="R229" s="248">
        <v>0</v>
      </c>
      <c r="S229" s="248">
        <v>0</v>
      </c>
      <c r="T229" s="248">
        <f t="shared" si="28"/>
        <v>5</v>
      </c>
      <c r="U229" s="248">
        <v>0</v>
      </c>
      <c r="V229" s="248">
        <v>0</v>
      </c>
      <c r="W229" s="248">
        <v>0</v>
      </c>
      <c r="X229" s="248">
        <v>0</v>
      </c>
      <c r="Y229" s="248">
        <f t="shared" si="31"/>
        <v>5</v>
      </c>
      <c r="Z229" s="248">
        <f t="shared" si="31"/>
        <v>5</v>
      </c>
      <c r="AA229" s="248">
        <f t="shared" si="31"/>
        <v>5</v>
      </c>
      <c r="AB229" s="248">
        <f>$N229</f>
        <v>5</v>
      </c>
      <c r="AC229" s="248">
        <v>0</v>
      </c>
      <c r="AD229" s="248">
        <v>0</v>
      </c>
      <c r="AE229" s="248">
        <f>(SUMIFS('CMIP5 AL fields'!$O:$O,'CMIP5 AL fields'!$D:$D,AE$1,'CMIP5 AL fields'!$A:$A,AE$2)*$P229)/1000</f>
        <v>4.976640240000008</v>
      </c>
      <c r="AF229" s="248">
        <f>(SUMIFS('CMIP5 AL fields'!$O:$O,'CMIP5 AL fields'!$D:$D,AF$1,'CMIP5 AL fields'!$A:$A,AF$2)*$P229)/1000</f>
        <v>1.3271040000000001E-2</v>
      </c>
      <c r="AG229" s="248">
        <f>(SUMIFS('CMIP5 AL fields'!$O:$O,'CMIP5 AL fields'!$D:$D,AG$1,'CMIP5 AL fields'!$A:$A,AG$2)*$P229)/1000</f>
        <v>0.45121535999999968</v>
      </c>
      <c r="AH229" s="248">
        <f>(SUMIFS('CMIP5 AL fields'!$O:$O,'CMIP5 AL fields'!$D:$D,AH$1,'CMIP5 AL fields'!$A:$A,AH$2)*$P229)/1000</f>
        <v>0.33177599999999985</v>
      </c>
      <c r="AI229" s="248">
        <f>(SUMIFS('CMIP5 AL fields'!$O:$O,'CMIP5 AL fields'!$D:$D,AI$1,'CMIP5 AL fields'!$A:$A,AI$2)*$P229)/1000</f>
        <v>0.13271040000000003</v>
      </c>
      <c r="AJ229" s="248">
        <f>(SUMIFS('CMIP5 AL fields'!$O:$O,'CMIP5 AL fields'!$D:$D,AJ$1,'CMIP5 AL fields'!$A:$A,AJ$2)*$P229)/1000</f>
        <v>5.3084160000000005E-2</v>
      </c>
      <c r="AK229" s="248">
        <f>(SUMIFS('CMIP5 AL fields'!$O:$O,'CMIP5 AL fields'!$D:$D,AK$1,'CMIP5 AL fields'!$A:$A,AK$2)*$P229)/1000</f>
        <v>9.2897279999999999E-2</v>
      </c>
      <c r="AL229" s="248">
        <f>(SUMIFS('CMIP5 AL fields'!$O:$O,'CMIP5 AL fields'!$D:$D,AL$1,'CMIP5 AL fields'!$A:$A,AL$2)*$P229)/1000</f>
        <v>0</v>
      </c>
      <c r="AM229" s="248">
        <f>(SUMIFS('CMIP5 AL fields'!$O:$O,'CMIP5 AL fields'!$D:$D,AM$1,'CMIP5 AL fields'!$A:$A,AM$2)*$P229)/1000</f>
        <v>0</v>
      </c>
      <c r="AN229" s="248">
        <f>((SUMIFS('CMIP5 AL fields'!$O:$O,'CMIP5 AL fields'!$D:$D,AN$1&amp;"2d",'CMIP5 AL fields'!$A:$A,AN$2)*$R229)/1000)+((SUMIFS('CMIP5 AL fields'!$O:$O,'CMIP5 AL fields'!$D:$D,AN$1&amp;"3d",'CMIP5 AL fields'!$A:$A,AN$2)*$S229)/1000)</f>
        <v>0</v>
      </c>
      <c r="AO229" s="248">
        <f>((SUMIFS('CMIP5 AL fields'!$N:$N,'CMIP5 AL fields'!$D:$D,AO$1&amp;"2d",'CMIP5 AL fields'!$A:$A,AO$2)*$R229)/1000)+((SUMIFS('CMIP5 AL fields'!$N:$N,'CMIP5 AL fields'!$D:$D,AO$1&amp;"3d",'CMIP5 AL fields'!$A:$A,AO$2)*$S229)/1000)</f>
        <v>0</v>
      </c>
      <c r="AP229" s="248">
        <f>((SUMIFS('CMIP5 AL fields'!$N:$N,'CMIP5 AL fields'!$D:$D,AP$1&amp;"2d",'CMIP5 AL fields'!$A:$A,AP$2)*$R229)/1000)+((SUMIFS('CMIP5 AL fields'!$N:$N,'CMIP5 AL fields'!$D:$D,AP$1&amp;"3d",'CMIP5 AL fields'!$A:$A,AP$2)*$S229)/1000)</f>
        <v>0</v>
      </c>
      <c r="AQ229" s="248">
        <f>((SUMIFS('CMIP5 AL fields'!$O:$O,'CMIP5 AL fields'!$D:$D,AQ$1&amp;"_ALLt",'CMIP5 AL fields'!$A:$A,AQ$2)*$T229)/1000)+((SUMIFS('CMIP5 AL fields'!$O:$O,'CMIP5 AL fields'!$D:$D,AQ$1&amp;"_subt",'CMIP5 AL fields'!$A:$A,AQ$2)*$U229)/1000)</f>
        <v>2.8256256000000004</v>
      </c>
      <c r="AR229" s="248">
        <f>((SUMIFS('CMIP5 AL fields'!$O:$O,'CMIP5 AL fields'!$D:$D,AR$1&amp;"2d",'CMIP5 AL fields'!$A:$A,AR$2)*$AA229)/1000)+((SUMIFS('CMIP5 AL fields'!$O:$O,'CMIP5 AL fields'!$D:$D,AR$1&amp;"3d",'CMIP5 AL fields'!$A:$A,AR$2)*$AB229)/1000)</f>
        <v>205.46334719999999</v>
      </c>
      <c r="AS229" s="248">
        <f>(SUMIFS('CMIP5 AL fields'!$O:$O,'CMIP5 AL fields'!$D:$D,AS$1,'CMIP5 AL fields'!$A:$A,AS$2)*$V229)/1000</f>
        <v>0</v>
      </c>
      <c r="AT229" s="248">
        <f>(SUMIFS('CMIP5 AL fields'!$O:$O,'CMIP5 AL fields'!$D:$D,AT$1,'CMIP5 AL fields'!$A:$A,AT$2)*$W229)/1000</f>
        <v>0</v>
      </c>
      <c r="AU229" s="248">
        <f>(SUMIFS('CMIP5 AL fields'!$O:$O,'CMIP5 AL fields'!$D:$D,AU$1,'CMIP5 AL fields'!$A:$A,AU$2)*$X229)/1000</f>
        <v>0</v>
      </c>
      <c r="AV229" s="248">
        <f>(SUMIFS('CMIP5 AL fields'!$O:$O,'CMIP5 AL fields'!$D:$D,AV$1,'CMIP5 AL fields'!$A:$A,AV$2)*AC229)/1000</f>
        <v>0</v>
      </c>
      <c r="AW229" s="248">
        <f>(SUMIFS('CMIP5 AL fields'!$O:$O,'CMIP5 AL fields'!$D:$D,AW$1,'CMIP5 AL fields'!$A:$A,AW$2)*AD229)/1000</f>
        <v>0</v>
      </c>
      <c r="AX229" s="248">
        <f>(SUMIFS('CMIP5 AL fields'!$O:$O,'CMIP5 AL fields'!$D:$D,AX$1,'CMIP5 AL fields'!$A:$A,AX$2)*AD229)/1000</f>
        <v>0</v>
      </c>
      <c r="AY229" s="248">
        <v>0</v>
      </c>
      <c r="AZ229" s="248">
        <f>(SUMIFS('CMIP5 OI fields'!$M:$M,'CMIP5 OI fields'!$D:$D,AZ$1,'CMIP5 OI fields'!$A:$A,AZ$2)*$P229)/1000</f>
        <v>16.308635040000002</v>
      </c>
      <c r="BA229" s="248">
        <f>(SUMIFS('CMIP5 OI fields'!$M:$M,'CMIP5 OI fields'!$D:$D,BA$1,'CMIP5 OI fields'!$A:$A,BA$2)*$P229)/1000</f>
        <v>11.3840676</v>
      </c>
      <c r="BB229" s="248">
        <f>(SUMIFS('CMIP5 OI fields'!$M:$M,'CMIP5 OI fields'!$D:$D,BB$1,'CMIP5 OI fields'!$A:$A,BB$2)*$P229)/1000</f>
        <v>6.4429055999999978</v>
      </c>
      <c r="BC229" s="248">
        <f>(SUMIFS('CMIP5 OI fields'!$M:$M,'CMIP5 OI fields'!$D:$D,BC$1,'CMIP5 OI fields'!$A:$A,BC$2)*$P229)/1000</f>
        <v>0.64880639999999989</v>
      </c>
      <c r="BD229" s="248">
        <f>(SUMIFS('CMIP5 OI fields'!$M:$M,'CMIP5 OI fields'!$D:$D,BD$1,'CMIP5 OI fields'!$A:$A,BD$2)*$P229)/1000</f>
        <v>0.53084160000000014</v>
      </c>
      <c r="BE229" s="248">
        <f>(SUMIFS('CMIP5 OI fields'!$M:$M,'CMIP5 OI fields'!$D:$D,BE$1,'CMIP5 OI fields'!$A:$A,BE$2)*$P229)/1000</f>
        <v>5.8982400000000004E-2</v>
      </c>
      <c r="BF229" s="248">
        <f>(SUMIFS('CMIP5 OI fields'!$M:$M,'CMIP5 OI fields'!$D:$D,BF$1,'CMIP5 OI fields'!$A:$A,BF$2)*$P229)/1000</f>
        <v>1.3271039999999998</v>
      </c>
      <c r="BG229" s="248">
        <f>(SUMIFS('CMIP5 OI fields'!$M:$M,'CMIP5 OI fields'!$D:$D,BG$1,'CMIP5 OI fields'!$A:$A,BG$2)*$P229)/1000</f>
        <v>1.0321919999999998</v>
      </c>
      <c r="BH229" s="248">
        <f>(SUMIFS('CMIP5 OI fields'!$M:$M,'CMIP5 OI fields'!$D:$D,BH$1,'CMIP5 OI fields'!$A:$A,BH$2)*$P229)/1000</f>
        <v>6.0456960000000013</v>
      </c>
      <c r="BI229" s="248">
        <f>(SUMIFS('CMIP5 OI fields'!$M:$M,'CMIP5 OI fields'!$D:$D,BI$1,'CMIP5 OI fields'!$A:$A,BI$2)*$Q229)/1000</f>
        <v>0</v>
      </c>
      <c r="BJ229" s="246">
        <f t="shared" si="32"/>
        <v>232.13408424000002</v>
      </c>
      <c r="BK229" s="246">
        <f t="shared" si="32"/>
        <v>13.3452324</v>
      </c>
      <c r="BL229" s="246">
        <f t="shared" si="32"/>
        <v>12.640481279999999</v>
      </c>
      <c r="BM229" s="246">
        <f t="shared" si="25"/>
        <v>245.47931664000004</v>
      </c>
      <c r="BN229" s="246">
        <f t="shared" si="26"/>
        <v>258.11979792000005</v>
      </c>
    </row>
    <row r="230" spans="1:66">
      <c r="A230" s="244" t="str">
        <f>'Experiment list - Runs'!A229</f>
        <v>LT</v>
      </c>
      <c r="B230" s="244" t="str">
        <f>'Experiment list - Runs'!B229</f>
        <v>tier1</v>
      </c>
      <c r="C230" s="244" t="str">
        <f>'Experiment list - Runs'!C229</f>
        <v>6.4</v>
      </c>
      <c r="D230" s="244">
        <f>'Experiment list - Runs'!D229</f>
        <v>1</v>
      </c>
      <c r="E230" s="245" t="str">
        <f>'Experiment list - Runs'!E229</f>
        <v>Prescribed SST for “fast” response to SOx</v>
      </c>
      <c r="F230" s="245" t="str">
        <f>'Experiment list - Runs'!F229</f>
        <v>forcing-aerosol</v>
      </c>
      <c r="G230" s="244" t="str">
        <f>'Experiment list - Runs'!H229</f>
        <v>AMWG/Teng</v>
      </c>
      <c r="H230" s="244" t="str">
        <f>'Experiment list - Runs'!I229</f>
        <v>1x1CN</v>
      </c>
      <c r="I230" s="244" t="str">
        <f>'Experiment list - Runs'!J229</f>
        <v>NCAR</v>
      </c>
      <c r="J230" s="244">
        <f>'Experiment list - Runs'!K229</f>
        <v>0</v>
      </c>
      <c r="K230" s="244">
        <f>'Experiment list - Runs'!L229</f>
        <v>0</v>
      </c>
      <c r="L230" s="244" t="str">
        <f>'Experiment list - Runs'!M229</f>
        <v>1</v>
      </c>
      <c r="M230" s="244">
        <f>'Experiment list - Runs'!N229</f>
        <v>1</v>
      </c>
      <c r="N230" s="246">
        <f>'Experiment list - Runs'!O229</f>
        <v>0</v>
      </c>
      <c r="O230" s="247">
        <f>'Experiment list - Runs'!P229</f>
        <v>228</v>
      </c>
      <c r="P230" s="248">
        <f t="shared" si="27"/>
        <v>0</v>
      </c>
      <c r="Q230" s="248">
        <v>0</v>
      </c>
      <c r="R230" s="248">
        <v>0</v>
      </c>
      <c r="S230" s="248">
        <v>0</v>
      </c>
      <c r="T230" s="248">
        <f t="shared" si="28"/>
        <v>0</v>
      </c>
      <c r="U230" s="248">
        <v>0</v>
      </c>
      <c r="V230" s="248">
        <v>0</v>
      </c>
      <c r="W230" s="248">
        <v>0</v>
      </c>
      <c r="X230" s="248">
        <v>0</v>
      </c>
      <c r="Y230" s="248">
        <f>$P230</f>
        <v>0</v>
      </c>
      <c r="Z230" s="248">
        <f>$P230</f>
        <v>0</v>
      </c>
      <c r="AA230" s="248">
        <v>0</v>
      </c>
      <c r="AB230" s="248">
        <v>0</v>
      </c>
      <c r="AC230" s="248">
        <v>0</v>
      </c>
      <c r="AD230" s="248">
        <v>0</v>
      </c>
      <c r="AE230" s="248">
        <f>(SUMIFS('CMIP5 AL fields'!$O:$O,'CMIP5 AL fields'!$D:$D,AE$1,'CMIP5 AL fields'!$A:$A,AE$2)*$P230)/1000</f>
        <v>0</v>
      </c>
      <c r="AF230" s="248">
        <f>(SUMIFS('CMIP5 AL fields'!$O:$O,'CMIP5 AL fields'!$D:$D,AF$1,'CMIP5 AL fields'!$A:$A,AF$2)*$P230)/1000</f>
        <v>0</v>
      </c>
      <c r="AG230" s="248">
        <f>(SUMIFS('CMIP5 AL fields'!$O:$O,'CMIP5 AL fields'!$D:$D,AG$1,'CMIP5 AL fields'!$A:$A,AG$2)*$P230)/1000</f>
        <v>0</v>
      </c>
      <c r="AH230" s="248">
        <f>(SUMIFS('CMIP5 AL fields'!$O:$O,'CMIP5 AL fields'!$D:$D,AH$1,'CMIP5 AL fields'!$A:$A,AH$2)*$P230)/1000</f>
        <v>0</v>
      </c>
      <c r="AI230" s="248">
        <f>(SUMIFS('CMIP5 AL fields'!$O:$O,'CMIP5 AL fields'!$D:$D,AI$1,'CMIP5 AL fields'!$A:$A,AI$2)*$P230)/1000</f>
        <v>0</v>
      </c>
      <c r="AJ230" s="248">
        <f>(SUMIFS('CMIP5 AL fields'!$O:$O,'CMIP5 AL fields'!$D:$D,AJ$1,'CMIP5 AL fields'!$A:$A,AJ$2)*$P230)/1000</f>
        <v>0</v>
      </c>
      <c r="AK230" s="248">
        <f>(SUMIFS('CMIP5 AL fields'!$O:$O,'CMIP5 AL fields'!$D:$D,AK$1,'CMIP5 AL fields'!$A:$A,AK$2)*$P230)/1000</f>
        <v>0</v>
      </c>
      <c r="AL230" s="248">
        <f>(SUMIFS('CMIP5 AL fields'!$O:$O,'CMIP5 AL fields'!$D:$D,AL$1,'CMIP5 AL fields'!$A:$A,AL$2)*$P230)/1000</f>
        <v>0</v>
      </c>
      <c r="AM230" s="248">
        <f>(SUMIFS('CMIP5 AL fields'!$O:$O,'CMIP5 AL fields'!$D:$D,AM$1,'CMIP5 AL fields'!$A:$A,AM$2)*$P230)/1000</f>
        <v>0</v>
      </c>
      <c r="AN230" s="248">
        <f>((SUMIFS('CMIP5 AL fields'!$O:$O,'CMIP5 AL fields'!$D:$D,AN$1&amp;"2d",'CMIP5 AL fields'!$A:$A,AN$2)*$R230)/1000)+((SUMIFS('CMIP5 AL fields'!$O:$O,'CMIP5 AL fields'!$D:$D,AN$1&amp;"3d",'CMIP5 AL fields'!$A:$A,AN$2)*$S230)/1000)</f>
        <v>0</v>
      </c>
      <c r="AO230" s="248">
        <f>((SUMIFS('CMIP5 AL fields'!$N:$N,'CMIP5 AL fields'!$D:$D,AO$1&amp;"2d",'CMIP5 AL fields'!$A:$A,AO$2)*$R230)/1000)+((SUMIFS('CMIP5 AL fields'!$N:$N,'CMIP5 AL fields'!$D:$D,AO$1&amp;"3d",'CMIP5 AL fields'!$A:$A,AO$2)*$S230)/1000)</f>
        <v>0</v>
      </c>
      <c r="AP230" s="248">
        <f>((SUMIFS('CMIP5 AL fields'!$N:$N,'CMIP5 AL fields'!$D:$D,AP$1&amp;"2d",'CMIP5 AL fields'!$A:$A,AP$2)*$R230)/1000)+((SUMIFS('CMIP5 AL fields'!$N:$N,'CMIP5 AL fields'!$D:$D,AP$1&amp;"3d",'CMIP5 AL fields'!$A:$A,AP$2)*$S230)/1000)</f>
        <v>0</v>
      </c>
      <c r="AQ230" s="248">
        <f>((SUMIFS('CMIP5 AL fields'!$O:$O,'CMIP5 AL fields'!$D:$D,AQ$1&amp;"_ALLt",'CMIP5 AL fields'!$A:$A,AQ$2)*$T230)/1000)+((SUMIFS('CMIP5 AL fields'!$O:$O,'CMIP5 AL fields'!$D:$D,AQ$1&amp;"_subt",'CMIP5 AL fields'!$A:$A,AQ$2)*$U230)/1000)</f>
        <v>0</v>
      </c>
      <c r="AR230" s="248">
        <f>((SUMIFS('CMIP5 AL fields'!$O:$O,'CMIP5 AL fields'!$D:$D,AR$1&amp;"2d",'CMIP5 AL fields'!$A:$A,AR$2)*$AA230)/1000)+((SUMIFS('CMIP5 AL fields'!$O:$O,'CMIP5 AL fields'!$D:$D,AR$1&amp;"3d",'CMIP5 AL fields'!$A:$A,AR$2)*$AB230)/1000)</f>
        <v>0</v>
      </c>
      <c r="AS230" s="248">
        <f>(SUMIFS('CMIP5 AL fields'!$O:$O,'CMIP5 AL fields'!$D:$D,AS$1,'CMIP5 AL fields'!$A:$A,AS$2)*$V230)/1000</f>
        <v>0</v>
      </c>
      <c r="AT230" s="248">
        <f>(SUMIFS('CMIP5 AL fields'!$O:$O,'CMIP5 AL fields'!$D:$D,AT$1,'CMIP5 AL fields'!$A:$A,AT$2)*$W230)/1000</f>
        <v>0</v>
      </c>
      <c r="AU230" s="248">
        <f>(SUMIFS('CMIP5 AL fields'!$O:$O,'CMIP5 AL fields'!$D:$D,AU$1,'CMIP5 AL fields'!$A:$A,AU$2)*$X230)/1000</f>
        <v>0</v>
      </c>
      <c r="AV230" s="248">
        <f>(SUMIFS('CMIP5 AL fields'!$O:$O,'CMIP5 AL fields'!$D:$D,AV$1,'CMIP5 AL fields'!$A:$A,AV$2)*AC230)/1000</f>
        <v>0</v>
      </c>
      <c r="AW230" s="248">
        <f>(SUMIFS('CMIP5 AL fields'!$O:$O,'CMIP5 AL fields'!$D:$D,AW$1,'CMIP5 AL fields'!$A:$A,AW$2)*AD230)/1000</f>
        <v>0</v>
      </c>
      <c r="AX230" s="248">
        <f>(SUMIFS('CMIP5 AL fields'!$O:$O,'CMIP5 AL fields'!$D:$D,AX$1,'CMIP5 AL fields'!$A:$A,AX$2)*AD230)/1000</f>
        <v>0</v>
      </c>
      <c r="AY230" s="248">
        <v>0</v>
      </c>
      <c r="AZ230" s="248">
        <f>(SUMIFS('CMIP5 OI fields'!$M:$M,'CMIP5 OI fields'!$D:$D,AZ$1,'CMIP5 OI fields'!$A:$A,AZ$2)*$P230)/1000</f>
        <v>0</v>
      </c>
      <c r="BA230" s="248">
        <f>(SUMIFS('CMIP5 OI fields'!$M:$M,'CMIP5 OI fields'!$D:$D,BA$1,'CMIP5 OI fields'!$A:$A,BA$2)*$P230)/1000</f>
        <v>0</v>
      </c>
      <c r="BB230" s="248">
        <f>(SUMIFS('CMIP5 OI fields'!$M:$M,'CMIP5 OI fields'!$D:$D,BB$1,'CMIP5 OI fields'!$A:$A,BB$2)*$P230)/1000</f>
        <v>0</v>
      </c>
      <c r="BC230" s="248">
        <f>(SUMIFS('CMIP5 OI fields'!$M:$M,'CMIP5 OI fields'!$D:$D,BC$1,'CMIP5 OI fields'!$A:$A,BC$2)*$P230)/1000</f>
        <v>0</v>
      </c>
      <c r="BD230" s="248">
        <f>(SUMIFS('CMIP5 OI fields'!$M:$M,'CMIP5 OI fields'!$D:$D,BD$1,'CMIP5 OI fields'!$A:$A,BD$2)*$P230)/1000</f>
        <v>0</v>
      </c>
      <c r="BE230" s="248">
        <f>(SUMIFS('CMIP5 OI fields'!$M:$M,'CMIP5 OI fields'!$D:$D,BE$1,'CMIP5 OI fields'!$A:$A,BE$2)*$P230)/1000</f>
        <v>0</v>
      </c>
      <c r="BF230" s="248">
        <f>(SUMIFS('CMIP5 OI fields'!$M:$M,'CMIP5 OI fields'!$D:$D,BF$1,'CMIP5 OI fields'!$A:$A,BF$2)*$P230)/1000</f>
        <v>0</v>
      </c>
      <c r="BG230" s="248">
        <f>(SUMIFS('CMIP5 OI fields'!$M:$M,'CMIP5 OI fields'!$D:$D,BG$1,'CMIP5 OI fields'!$A:$A,BG$2)*$P230)/1000</f>
        <v>0</v>
      </c>
      <c r="BH230" s="248">
        <f>(SUMIFS('CMIP5 OI fields'!$M:$M,'CMIP5 OI fields'!$D:$D,BH$1,'CMIP5 OI fields'!$A:$A,BH$2)*$P230)/1000</f>
        <v>0</v>
      </c>
      <c r="BI230" s="248">
        <f>(SUMIFS('CMIP5 OI fields'!$M:$M,'CMIP5 OI fields'!$D:$D,BI$1,'CMIP5 OI fields'!$A:$A,BI$2)*$Q230)/1000</f>
        <v>0</v>
      </c>
      <c r="BJ230" s="246">
        <f t="shared" si="32"/>
        <v>0</v>
      </c>
      <c r="BK230" s="246">
        <f t="shared" si="32"/>
        <v>0</v>
      </c>
      <c r="BL230" s="246">
        <f t="shared" si="32"/>
        <v>0</v>
      </c>
      <c r="BM230" s="246">
        <f t="shared" si="25"/>
        <v>0</v>
      </c>
      <c r="BN230" s="246">
        <f t="shared" si="26"/>
        <v>0</v>
      </c>
    </row>
    <row r="231" spans="1:66">
      <c r="A231" s="244" t="str">
        <f>'Experiment list - Runs'!A230</f>
        <v>LT</v>
      </c>
      <c r="B231" s="244" t="str">
        <f>'Experiment list - Runs'!B230</f>
        <v>tier1</v>
      </c>
      <c r="C231" s="244" t="str">
        <f>'Experiment list - Runs'!C230</f>
        <v>6.5</v>
      </c>
      <c r="D231" s="244">
        <f>'Experiment list - Runs'!D230</f>
        <v>1</v>
      </c>
      <c r="E231" s="245" t="str">
        <f>'Experiment list - Runs'!E230</f>
        <v>Prescribed change CO2 con. (clouds)</v>
      </c>
      <c r="F231" s="245" t="str">
        <f>'Experiment list - Runs'!F230</f>
        <v>amip-4xco2</v>
      </c>
      <c r="G231" s="244" t="str">
        <f>'Experiment list - Runs'!H230</f>
        <v>AMWG/Teng</v>
      </c>
      <c r="H231" s="244" t="str">
        <f>'Experiment list - Runs'!I230</f>
        <v>1x1CN</v>
      </c>
      <c r="I231" s="244" t="str">
        <f>'Experiment list - Runs'!J230</f>
        <v>NCAR</v>
      </c>
      <c r="J231" s="244">
        <f>'Experiment list - Runs'!K230</f>
        <v>1979</v>
      </c>
      <c r="K231" s="244">
        <f>'Experiment list - Runs'!L230</f>
        <v>2008</v>
      </c>
      <c r="L231" s="244" t="str">
        <f>'Experiment list - Runs'!M230</f>
        <v>1</v>
      </c>
      <c r="M231" s="244">
        <f>'Experiment list - Runs'!N230</f>
        <v>1</v>
      </c>
      <c r="N231" s="246">
        <f>'Experiment list - Runs'!O230</f>
        <v>30</v>
      </c>
      <c r="O231" s="247">
        <f>'Experiment list - Runs'!P230</f>
        <v>229</v>
      </c>
      <c r="P231" s="248">
        <f t="shared" si="27"/>
        <v>30</v>
      </c>
      <c r="Q231" s="248">
        <v>0</v>
      </c>
      <c r="R231" s="248">
        <v>0</v>
      </c>
      <c r="S231" s="248">
        <v>0</v>
      </c>
      <c r="T231" s="248">
        <f t="shared" si="28"/>
        <v>30</v>
      </c>
      <c r="U231" s="248">
        <v>0</v>
      </c>
      <c r="V231" s="248">
        <v>0</v>
      </c>
      <c r="W231" s="248">
        <v>0</v>
      </c>
      <c r="X231" s="248">
        <v>0</v>
      </c>
      <c r="Y231" s="248">
        <f>$N231</f>
        <v>30</v>
      </c>
      <c r="Z231" s="248">
        <f>$N231</f>
        <v>30</v>
      </c>
      <c r="AA231" s="248">
        <f>$N231</f>
        <v>30</v>
      </c>
      <c r="AB231" s="248">
        <f>$N231</f>
        <v>30</v>
      </c>
      <c r="AC231" s="248">
        <v>1</v>
      </c>
      <c r="AD231" s="248">
        <v>0</v>
      </c>
      <c r="AE231" s="248">
        <f>(SUMIFS('CMIP5 AL fields'!$O:$O,'CMIP5 AL fields'!$D:$D,AE$1,'CMIP5 AL fields'!$A:$A,AE$2)*$P231)/1000</f>
        <v>29.85984144000005</v>
      </c>
      <c r="AF231" s="248">
        <f>(SUMIFS('CMIP5 AL fields'!$O:$O,'CMIP5 AL fields'!$D:$D,AF$1,'CMIP5 AL fields'!$A:$A,AF$2)*$P231)/1000</f>
        <v>7.9626240000000015E-2</v>
      </c>
      <c r="AG231" s="248">
        <f>(SUMIFS('CMIP5 AL fields'!$O:$O,'CMIP5 AL fields'!$D:$D,AG$1,'CMIP5 AL fields'!$A:$A,AG$2)*$P231)/1000</f>
        <v>2.7072921599999979</v>
      </c>
      <c r="AH231" s="248">
        <f>(SUMIFS('CMIP5 AL fields'!$O:$O,'CMIP5 AL fields'!$D:$D,AH$1,'CMIP5 AL fields'!$A:$A,AH$2)*$P231)/1000</f>
        <v>1.9906559999999991</v>
      </c>
      <c r="AI231" s="248">
        <f>(SUMIFS('CMIP5 AL fields'!$O:$O,'CMIP5 AL fields'!$D:$D,AI$1,'CMIP5 AL fields'!$A:$A,AI$2)*$P231)/1000</f>
        <v>0.79626240000000004</v>
      </c>
      <c r="AJ231" s="248">
        <f>(SUMIFS('CMIP5 AL fields'!$O:$O,'CMIP5 AL fields'!$D:$D,AJ$1,'CMIP5 AL fields'!$A:$A,AJ$2)*$P231)/1000</f>
        <v>0.31850496000000006</v>
      </c>
      <c r="AK231" s="248">
        <f>(SUMIFS('CMIP5 AL fields'!$O:$O,'CMIP5 AL fields'!$D:$D,AK$1,'CMIP5 AL fields'!$A:$A,AK$2)*$P231)/1000</f>
        <v>0.55738368000000005</v>
      </c>
      <c r="AL231" s="248">
        <f>(SUMIFS('CMIP5 AL fields'!$O:$O,'CMIP5 AL fields'!$D:$D,AL$1,'CMIP5 AL fields'!$A:$A,AL$2)*$P231)/1000</f>
        <v>0</v>
      </c>
      <c r="AM231" s="248">
        <f>(SUMIFS('CMIP5 AL fields'!$O:$O,'CMIP5 AL fields'!$D:$D,AM$1,'CMIP5 AL fields'!$A:$A,AM$2)*$P231)/1000</f>
        <v>0</v>
      </c>
      <c r="AN231" s="248">
        <f>((SUMIFS('CMIP5 AL fields'!$O:$O,'CMIP5 AL fields'!$D:$D,AN$1&amp;"2d",'CMIP5 AL fields'!$A:$A,AN$2)*$R231)/1000)+((SUMIFS('CMIP5 AL fields'!$O:$O,'CMIP5 AL fields'!$D:$D,AN$1&amp;"3d",'CMIP5 AL fields'!$A:$A,AN$2)*$S231)/1000)</f>
        <v>0</v>
      </c>
      <c r="AO231" s="248">
        <f>((SUMIFS('CMIP5 AL fields'!$N:$N,'CMIP5 AL fields'!$D:$D,AO$1&amp;"2d",'CMIP5 AL fields'!$A:$A,AO$2)*$R231)/1000)+((SUMIFS('CMIP5 AL fields'!$N:$N,'CMIP5 AL fields'!$D:$D,AO$1&amp;"3d",'CMIP5 AL fields'!$A:$A,AO$2)*$S231)/1000)</f>
        <v>0</v>
      </c>
      <c r="AP231" s="248">
        <f>((SUMIFS('CMIP5 AL fields'!$N:$N,'CMIP5 AL fields'!$D:$D,AP$1&amp;"2d",'CMIP5 AL fields'!$A:$A,AP$2)*$R231)/1000)+((SUMIFS('CMIP5 AL fields'!$N:$N,'CMIP5 AL fields'!$D:$D,AP$1&amp;"3d",'CMIP5 AL fields'!$A:$A,AP$2)*$S231)/1000)</f>
        <v>0</v>
      </c>
      <c r="AQ231" s="248">
        <f>((SUMIFS('CMIP5 AL fields'!$O:$O,'CMIP5 AL fields'!$D:$D,AQ$1&amp;"_ALLt",'CMIP5 AL fields'!$A:$A,AQ$2)*$T231)/1000)+((SUMIFS('CMIP5 AL fields'!$O:$O,'CMIP5 AL fields'!$D:$D,AQ$1&amp;"_subt",'CMIP5 AL fields'!$A:$A,AQ$2)*$U231)/1000)</f>
        <v>16.953753599999999</v>
      </c>
      <c r="AR231" s="248">
        <f>((SUMIFS('CMIP5 AL fields'!$O:$O,'CMIP5 AL fields'!$D:$D,AR$1&amp;"2d",'CMIP5 AL fields'!$A:$A,AR$2)*$AA231)/1000)+((SUMIFS('CMIP5 AL fields'!$O:$O,'CMIP5 AL fields'!$D:$D,AR$1&amp;"3d",'CMIP5 AL fields'!$A:$A,AR$2)*$AB231)/1000)</f>
        <v>1232.7800831999998</v>
      </c>
      <c r="AS231" s="248">
        <f>(SUMIFS('CMIP5 AL fields'!$O:$O,'CMIP5 AL fields'!$D:$D,AS$1,'CMIP5 AL fields'!$A:$A,AS$2)*$V231)/1000</f>
        <v>0</v>
      </c>
      <c r="AT231" s="248">
        <f>(SUMIFS('CMIP5 AL fields'!$O:$O,'CMIP5 AL fields'!$D:$D,AT$1,'CMIP5 AL fields'!$A:$A,AT$2)*$W231)/1000</f>
        <v>0</v>
      </c>
      <c r="AU231" s="248">
        <f>(SUMIFS('CMIP5 AL fields'!$O:$O,'CMIP5 AL fields'!$D:$D,AU$1,'CMIP5 AL fields'!$A:$A,AU$2)*$X231)/1000</f>
        <v>0</v>
      </c>
      <c r="AV231" s="248">
        <f>(SUMIFS('CMIP5 AL fields'!$O:$O,'CMIP5 AL fields'!$D:$D,AV$1,'CMIP5 AL fields'!$A:$A,AV$2)*AC231)/1000</f>
        <v>0.66094783999999984</v>
      </c>
      <c r="AW231" s="248">
        <f>(SUMIFS('CMIP5 AL fields'!$O:$O,'CMIP5 AL fields'!$D:$D,AW$1,'CMIP5 AL fields'!$A:$A,AW$2)*AD231)/1000</f>
        <v>0</v>
      </c>
      <c r="AX231" s="248">
        <f>(SUMIFS('CMIP5 AL fields'!$O:$O,'CMIP5 AL fields'!$D:$D,AX$1,'CMIP5 AL fields'!$A:$A,AX$2)*AD231)/1000</f>
        <v>0</v>
      </c>
      <c r="AY231" s="248">
        <v>0</v>
      </c>
      <c r="AZ231" s="248">
        <f>(SUMIFS('CMIP5 OI fields'!$M:$M,'CMIP5 OI fields'!$D:$D,AZ$1,'CMIP5 OI fields'!$A:$A,AZ$2)*$P231)/1000</f>
        <v>97.851810240000006</v>
      </c>
      <c r="BA231" s="248">
        <f>(SUMIFS('CMIP5 OI fields'!$M:$M,'CMIP5 OI fields'!$D:$D,BA$1,'CMIP5 OI fields'!$A:$A,BA$2)*$P231)/1000</f>
        <v>68.304405599999996</v>
      </c>
      <c r="BB231" s="248">
        <f>(SUMIFS('CMIP5 OI fields'!$M:$M,'CMIP5 OI fields'!$D:$D,BB$1,'CMIP5 OI fields'!$A:$A,BB$2)*$P231)/1000</f>
        <v>38.65743359999999</v>
      </c>
      <c r="BC231" s="248">
        <f>(SUMIFS('CMIP5 OI fields'!$M:$M,'CMIP5 OI fields'!$D:$D,BC$1,'CMIP5 OI fields'!$A:$A,BC$2)*$P231)/1000</f>
        <v>3.8928384</v>
      </c>
      <c r="BD231" s="248">
        <f>(SUMIFS('CMIP5 OI fields'!$M:$M,'CMIP5 OI fields'!$D:$D,BD$1,'CMIP5 OI fields'!$A:$A,BD$2)*$P231)/1000</f>
        <v>3.1850496000000001</v>
      </c>
      <c r="BE231" s="248">
        <f>(SUMIFS('CMIP5 OI fields'!$M:$M,'CMIP5 OI fields'!$D:$D,BE$1,'CMIP5 OI fields'!$A:$A,BE$2)*$P231)/1000</f>
        <v>0.3538944</v>
      </c>
      <c r="BF231" s="248">
        <f>(SUMIFS('CMIP5 OI fields'!$M:$M,'CMIP5 OI fields'!$D:$D,BF$1,'CMIP5 OI fields'!$A:$A,BF$2)*$P231)/1000</f>
        <v>7.9626239999999999</v>
      </c>
      <c r="BG231" s="248">
        <f>(SUMIFS('CMIP5 OI fields'!$M:$M,'CMIP5 OI fields'!$D:$D,BG$1,'CMIP5 OI fields'!$A:$A,BG$2)*$P231)/1000</f>
        <v>6.1931519999999995</v>
      </c>
      <c r="BH231" s="248">
        <f>(SUMIFS('CMIP5 OI fields'!$M:$M,'CMIP5 OI fields'!$D:$D,BH$1,'CMIP5 OI fields'!$A:$A,BH$2)*$P231)/1000</f>
        <v>36.274176000000004</v>
      </c>
      <c r="BI231" s="248">
        <f>(SUMIFS('CMIP5 OI fields'!$M:$M,'CMIP5 OI fields'!$D:$D,BI$1,'CMIP5 OI fields'!$A:$A,BI$2)*$Q231)/1000</f>
        <v>0</v>
      </c>
      <c r="BJ231" s="246">
        <f t="shared" si="32"/>
        <v>1393.46545328</v>
      </c>
      <c r="BK231" s="246">
        <f t="shared" si="32"/>
        <v>80.071394399999988</v>
      </c>
      <c r="BL231" s="246">
        <f t="shared" si="32"/>
        <v>75.84288767999999</v>
      </c>
      <c r="BM231" s="246">
        <f t="shared" si="25"/>
        <v>1473.5368476799999</v>
      </c>
      <c r="BN231" s="246">
        <f t="shared" si="26"/>
        <v>1549.3797353599998</v>
      </c>
    </row>
    <row r="232" spans="1:66">
      <c r="A232" s="244" t="str">
        <f>'Experiment list - Runs'!A231</f>
        <v>LT</v>
      </c>
      <c r="B232" s="244" t="str">
        <f>'Experiment list - Runs'!B231</f>
        <v>tier1</v>
      </c>
      <c r="C232" s="244" t="str">
        <f>'Experiment list - Runs'!C231</f>
        <v>6.6</v>
      </c>
      <c r="D232" s="244">
        <f>'Experiment list - Runs'!D231</f>
        <v>1</v>
      </c>
      <c r="E232" s="245" t="str">
        <f>'Experiment list - Runs'!E231</f>
        <v>“Patterned” SST change (clouds)</v>
      </c>
      <c r="F232" s="245" t="str">
        <f>'Experiment list - Runs'!F231</f>
        <v>amip-future</v>
      </c>
      <c r="G232" s="244" t="str">
        <f>'Experiment list - Runs'!H231</f>
        <v>AMWG/Teng</v>
      </c>
      <c r="H232" s="244" t="str">
        <f>'Experiment list - Runs'!I231</f>
        <v>1x1CN</v>
      </c>
      <c r="I232" s="244" t="str">
        <f>'Experiment list - Runs'!J231</f>
        <v>NCAR</v>
      </c>
      <c r="J232" s="244">
        <f>'Experiment list - Runs'!K231</f>
        <v>1979</v>
      </c>
      <c r="K232" s="244">
        <f>'Experiment list - Runs'!L231</f>
        <v>2008</v>
      </c>
      <c r="L232" s="244" t="str">
        <f>'Experiment list - Runs'!M231</f>
        <v>1</v>
      </c>
      <c r="M232" s="244">
        <f>'Experiment list - Runs'!N231</f>
        <v>1</v>
      </c>
      <c r="N232" s="246">
        <f>'Experiment list - Runs'!O231</f>
        <v>30</v>
      </c>
      <c r="O232" s="247">
        <f>'Experiment list - Runs'!P231</f>
        <v>230</v>
      </c>
      <c r="P232" s="248">
        <f t="shared" si="27"/>
        <v>30</v>
      </c>
      <c r="Q232" s="248">
        <v>0</v>
      </c>
      <c r="R232" s="248">
        <v>0</v>
      </c>
      <c r="S232" s="248">
        <v>0</v>
      </c>
      <c r="T232" s="248">
        <f t="shared" si="28"/>
        <v>30</v>
      </c>
      <c r="U232" s="248">
        <v>0</v>
      </c>
      <c r="V232" s="248">
        <v>0</v>
      </c>
      <c r="W232" s="248">
        <v>0</v>
      </c>
      <c r="X232" s="248">
        <v>0</v>
      </c>
      <c r="Y232" s="248">
        <f t="shared" ref="Y232:Z234" si="33">$N232</f>
        <v>30</v>
      </c>
      <c r="Z232" s="248">
        <f t="shared" si="33"/>
        <v>30</v>
      </c>
      <c r="AA232" s="250">
        <v>30</v>
      </c>
      <c r="AB232" s="250">
        <v>30</v>
      </c>
      <c r="AC232" s="248">
        <v>1</v>
      </c>
      <c r="AD232" s="248">
        <v>0</v>
      </c>
      <c r="AE232" s="248">
        <f>(SUMIFS('CMIP5 AL fields'!$O:$O,'CMIP5 AL fields'!$D:$D,AE$1,'CMIP5 AL fields'!$A:$A,AE$2)*$P232)/1000</f>
        <v>29.85984144000005</v>
      </c>
      <c r="AF232" s="248">
        <f>(SUMIFS('CMIP5 AL fields'!$O:$O,'CMIP5 AL fields'!$D:$D,AF$1,'CMIP5 AL fields'!$A:$A,AF$2)*$P232)/1000</f>
        <v>7.9626240000000015E-2</v>
      </c>
      <c r="AG232" s="248">
        <f>(SUMIFS('CMIP5 AL fields'!$O:$O,'CMIP5 AL fields'!$D:$D,AG$1,'CMIP5 AL fields'!$A:$A,AG$2)*$P232)/1000</f>
        <v>2.7072921599999979</v>
      </c>
      <c r="AH232" s="248">
        <f>(SUMIFS('CMIP5 AL fields'!$O:$O,'CMIP5 AL fields'!$D:$D,AH$1,'CMIP5 AL fields'!$A:$A,AH$2)*$P232)/1000</f>
        <v>1.9906559999999991</v>
      </c>
      <c r="AI232" s="248">
        <f>(SUMIFS('CMIP5 AL fields'!$O:$O,'CMIP5 AL fields'!$D:$D,AI$1,'CMIP5 AL fields'!$A:$A,AI$2)*$P232)/1000</f>
        <v>0.79626240000000004</v>
      </c>
      <c r="AJ232" s="248">
        <f>(SUMIFS('CMIP5 AL fields'!$O:$O,'CMIP5 AL fields'!$D:$D,AJ$1,'CMIP5 AL fields'!$A:$A,AJ$2)*$P232)/1000</f>
        <v>0.31850496000000006</v>
      </c>
      <c r="AK232" s="248">
        <f>(SUMIFS('CMIP5 AL fields'!$O:$O,'CMIP5 AL fields'!$D:$D,AK$1,'CMIP5 AL fields'!$A:$A,AK$2)*$P232)/1000</f>
        <v>0.55738368000000005</v>
      </c>
      <c r="AL232" s="248">
        <f>(SUMIFS('CMIP5 AL fields'!$O:$O,'CMIP5 AL fields'!$D:$D,AL$1,'CMIP5 AL fields'!$A:$A,AL$2)*$P232)/1000</f>
        <v>0</v>
      </c>
      <c r="AM232" s="248">
        <f>(SUMIFS('CMIP5 AL fields'!$O:$O,'CMIP5 AL fields'!$D:$D,AM$1,'CMIP5 AL fields'!$A:$A,AM$2)*$P232)/1000</f>
        <v>0</v>
      </c>
      <c r="AN232" s="248">
        <f>((SUMIFS('CMIP5 AL fields'!$O:$O,'CMIP5 AL fields'!$D:$D,AN$1&amp;"2d",'CMIP5 AL fields'!$A:$A,AN$2)*$R232)/1000)+((SUMIFS('CMIP5 AL fields'!$O:$O,'CMIP5 AL fields'!$D:$D,AN$1&amp;"3d",'CMIP5 AL fields'!$A:$A,AN$2)*$S232)/1000)</f>
        <v>0</v>
      </c>
      <c r="AO232" s="248">
        <f>((SUMIFS('CMIP5 AL fields'!$N:$N,'CMIP5 AL fields'!$D:$D,AO$1&amp;"2d",'CMIP5 AL fields'!$A:$A,AO$2)*$R232)/1000)+((SUMIFS('CMIP5 AL fields'!$N:$N,'CMIP5 AL fields'!$D:$D,AO$1&amp;"3d",'CMIP5 AL fields'!$A:$A,AO$2)*$S232)/1000)</f>
        <v>0</v>
      </c>
      <c r="AP232" s="248">
        <f>((SUMIFS('CMIP5 AL fields'!$N:$N,'CMIP5 AL fields'!$D:$D,AP$1&amp;"2d",'CMIP5 AL fields'!$A:$A,AP$2)*$R232)/1000)+((SUMIFS('CMIP5 AL fields'!$N:$N,'CMIP5 AL fields'!$D:$D,AP$1&amp;"3d",'CMIP5 AL fields'!$A:$A,AP$2)*$S232)/1000)</f>
        <v>0</v>
      </c>
      <c r="AQ232" s="248">
        <f>((SUMIFS('CMIP5 AL fields'!$O:$O,'CMIP5 AL fields'!$D:$D,AQ$1&amp;"_ALLt",'CMIP5 AL fields'!$A:$A,AQ$2)*$T232)/1000)+((SUMIFS('CMIP5 AL fields'!$O:$O,'CMIP5 AL fields'!$D:$D,AQ$1&amp;"_subt",'CMIP5 AL fields'!$A:$A,AQ$2)*$U232)/1000)</f>
        <v>16.953753599999999</v>
      </c>
      <c r="AR232" s="248">
        <f>((SUMIFS('CMIP5 AL fields'!$O:$O,'CMIP5 AL fields'!$D:$D,AR$1&amp;"2d",'CMIP5 AL fields'!$A:$A,AR$2)*$AA232)/1000)+((SUMIFS('CMIP5 AL fields'!$O:$O,'CMIP5 AL fields'!$D:$D,AR$1&amp;"3d",'CMIP5 AL fields'!$A:$A,AR$2)*$AB232)/1000)</f>
        <v>1232.7800831999998</v>
      </c>
      <c r="AS232" s="248">
        <f>(SUMIFS('CMIP5 AL fields'!$O:$O,'CMIP5 AL fields'!$D:$D,AS$1,'CMIP5 AL fields'!$A:$A,AS$2)*$V232)/1000</f>
        <v>0</v>
      </c>
      <c r="AT232" s="248">
        <f>(SUMIFS('CMIP5 AL fields'!$O:$O,'CMIP5 AL fields'!$D:$D,AT$1,'CMIP5 AL fields'!$A:$A,AT$2)*$W232)/1000</f>
        <v>0</v>
      </c>
      <c r="AU232" s="248">
        <f>(SUMIFS('CMIP5 AL fields'!$O:$O,'CMIP5 AL fields'!$D:$D,AU$1,'CMIP5 AL fields'!$A:$A,AU$2)*$X232)/1000</f>
        <v>0</v>
      </c>
      <c r="AV232" s="248">
        <f>(SUMIFS('CMIP5 AL fields'!$O:$O,'CMIP5 AL fields'!$D:$D,AV$1,'CMIP5 AL fields'!$A:$A,AV$2)*AC232)/1000</f>
        <v>0.66094783999999984</v>
      </c>
      <c r="AW232" s="248">
        <f>(SUMIFS('CMIP5 AL fields'!$O:$O,'CMIP5 AL fields'!$D:$D,AW$1,'CMIP5 AL fields'!$A:$A,AW$2)*AD232)/1000</f>
        <v>0</v>
      </c>
      <c r="AX232" s="248">
        <f>(SUMIFS('CMIP5 AL fields'!$O:$O,'CMIP5 AL fields'!$D:$D,AX$1,'CMIP5 AL fields'!$A:$A,AX$2)*AD232)/1000</f>
        <v>0</v>
      </c>
      <c r="AY232" s="248">
        <v>0</v>
      </c>
      <c r="AZ232" s="248">
        <f>(SUMIFS('CMIP5 OI fields'!$M:$M,'CMIP5 OI fields'!$D:$D,AZ$1,'CMIP5 OI fields'!$A:$A,AZ$2)*$P232)/1000</f>
        <v>97.851810240000006</v>
      </c>
      <c r="BA232" s="248">
        <f>(SUMIFS('CMIP5 OI fields'!$M:$M,'CMIP5 OI fields'!$D:$D,BA$1,'CMIP5 OI fields'!$A:$A,BA$2)*$P232)/1000</f>
        <v>68.304405599999996</v>
      </c>
      <c r="BB232" s="248">
        <f>(SUMIFS('CMIP5 OI fields'!$M:$M,'CMIP5 OI fields'!$D:$D,BB$1,'CMIP5 OI fields'!$A:$A,BB$2)*$P232)/1000</f>
        <v>38.65743359999999</v>
      </c>
      <c r="BC232" s="248">
        <f>(SUMIFS('CMIP5 OI fields'!$M:$M,'CMIP5 OI fields'!$D:$D,BC$1,'CMIP5 OI fields'!$A:$A,BC$2)*$P232)/1000</f>
        <v>3.8928384</v>
      </c>
      <c r="BD232" s="248">
        <f>(SUMIFS('CMIP5 OI fields'!$M:$M,'CMIP5 OI fields'!$D:$D,BD$1,'CMIP5 OI fields'!$A:$A,BD$2)*$P232)/1000</f>
        <v>3.1850496000000001</v>
      </c>
      <c r="BE232" s="248">
        <f>(SUMIFS('CMIP5 OI fields'!$M:$M,'CMIP5 OI fields'!$D:$D,BE$1,'CMIP5 OI fields'!$A:$A,BE$2)*$P232)/1000</f>
        <v>0.3538944</v>
      </c>
      <c r="BF232" s="248">
        <f>(SUMIFS('CMIP5 OI fields'!$M:$M,'CMIP5 OI fields'!$D:$D,BF$1,'CMIP5 OI fields'!$A:$A,BF$2)*$P232)/1000</f>
        <v>7.9626239999999999</v>
      </c>
      <c r="BG232" s="248">
        <f>(SUMIFS('CMIP5 OI fields'!$M:$M,'CMIP5 OI fields'!$D:$D,BG$1,'CMIP5 OI fields'!$A:$A,BG$2)*$P232)/1000</f>
        <v>6.1931519999999995</v>
      </c>
      <c r="BH232" s="248">
        <f>(SUMIFS('CMIP5 OI fields'!$M:$M,'CMIP5 OI fields'!$D:$D,BH$1,'CMIP5 OI fields'!$A:$A,BH$2)*$P232)/1000</f>
        <v>36.274176000000004</v>
      </c>
      <c r="BI232" s="248">
        <f>(SUMIFS('CMIP5 OI fields'!$M:$M,'CMIP5 OI fields'!$D:$D,BI$1,'CMIP5 OI fields'!$A:$A,BI$2)*$Q232)/1000</f>
        <v>0</v>
      </c>
      <c r="BJ232" s="246">
        <f t="shared" si="32"/>
        <v>1393.46545328</v>
      </c>
      <c r="BK232" s="246">
        <f t="shared" si="32"/>
        <v>80.071394399999988</v>
      </c>
      <c r="BL232" s="246">
        <f t="shared" si="32"/>
        <v>75.84288767999999</v>
      </c>
      <c r="BM232" s="246">
        <f t="shared" si="25"/>
        <v>1473.5368476799999</v>
      </c>
      <c r="BN232" s="246">
        <f t="shared" si="26"/>
        <v>1549.3797353599998</v>
      </c>
    </row>
    <row r="233" spans="1:66">
      <c r="A233" s="244" t="str">
        <f>'Experiment list - Runs'!A232</f>
        <v>LT</v>
      </c>
      <c r="B233" s="244" t="str">
        <f>'Experiment list - Runs'!B232</f>
        <v>tier1</v>
      </c>
      <c r="C233" s="244" t="str">
        <f>'Experiment list - Runs'!C232</f>
        <v>6.7a</v>
      </c>
      <c r="D233" s="244">
        <f>'Experiment list - Runs'!D232</f>
        <v>1</v>
      </c>
      <c r="E233" s="245" t="str">
        <f>'Experiment list - Runs'!E232</f>
        <v>Aqua Planet control</v>
      </c>
      <c r="F233" s="245" t="str">
        <f>'Experiment list - Runs'!F232</f>
        <v>aqua-control</v>
      </c>
      <c r="G233" s="244" t="str">
        <f>'Experiment list - Runs'!H232</f>
        <v>AMWG/Teng</v>
      </c>
      <c r="H233" s="244" t="str">
        <f>'Experiment list - Runs'!I232</f>
        <v>1x1CN</v>
      </c>
      <c r="I233" s="244" t="str">
        <f>'Experiment list - Runs'!J232</f>
        <v>NCAR</v>
      </c>
      <c r="J233" s="244">
        <f>'Experiment list - Runs'!K232</f>
        <v>1</v>
      </c>
      <c r="K233" s="244">
        <f>'Experiment list - Runs'!L232</f>
        <v>5</v>
      </c>
      <c r="L233" s="244" t="str">
        <f>'Experiment list - Runs'!M232</f>
        <v>1</v>
      </c>
      <c r="M233" s="244">
        <f>'Experiment list - Runs'!N232</f>
        <v>1</v>
      </c>
      <c r="N233" s="246">
        <f>'Experiment list - Runs'!O232</f>
        <v>5</v>
      </c>
      <c r="O233" s="247">
        <f>'Experiment list - Runs'!P232</f>
        <v>231</v>
      </c>
      <c r="P233" s="248">
        <f t="shared" si="27"/>
        <v>5</v>
      </c>
      <c r="Q233" s="248">
        <v>0</v>
      </c>
      <c r="R233" s="248">
        <v>0</v>
      </c>
      <c r="S233" s="248">
        <v>0</v>
      </c>
      <c r="T233" s="248">
        <f t="shared" si="28"/>
        <v>5</v>
      </c>
      <c r="U233" s="248">
        <v>0</v>
      </c>
      <c r="V233" s="248">
        <f>$P233</f>
        <v>5</v>
      </c>
      <c r="W233" s="248">
        <v>5</v>
      </c>
      <c r="X233" s="248">
        <v>0</v>
      </c>
      <c r="Y233" s="248">
        <f t="shared" si="33"/>
        <v>5</v>
      </c>
      <c r="Z233" s="248">
        <f t="shared" si="33"/>
        <v>5</v>
      </c>
      <c r="AA233" s="248">
        <f>$N233</f>
        <v>5</v>
      </c>
      <c r="AB233" s="248">
        <f>$N233</f>
        <v>5</v>
      </c>
      <c r="AC233" s="248">
        <v>0</v>
      </c>
      <c r="AD233" s="248">
        <v>0</v>
      </c>
      <c r="AE233" s="248">
        <f>(SUMIFS('CMIP5 AL fields'!$O:$O,'CMIP5 AL fields'!$D:$D,AE$1,'CMIP5 AL fields'!$A:$A,AE$2)*$P233)/1000</f>
        <v>4.976640240000008</v>
      </c>
      <c r="AF233" s="248">
        <f>(SUMIFS('CMIP5 AL fields'!$O:$O,'CMIP5 AL fields'!$D:$D,AF$1,'CMIP5 AL fields'!$A:$A,AF$2)*$P233)/1000</f>
        <v>1.3271040000000001E-2</v>
      </c>
      <c r="AG233" s="248">
        <f>(SUMIFS('CMIP5 AL fields'!$O:$O,'CMIP5 AL fields'!$D:$D,AG$1,'CMIP5 AL fields'!$A:$A,AG$2)*$P233)/1000</f>
        <v>0.45121535999999968</v>
      </c>
      <c r="AH233" s="248">
        <f>(SUMIFS('CMIP5 AL fields'!$O:$O,'CMIP5 AL fields'!$D:$D,AH$1,'CMIP5 AL fields'!$A:$A,AH$2)*$P233)/1000</f>
        <v>0.33177599999999985</v>
      </c>
      <c r="AI233" s="248">
        <f>(SUMIFS('CMIP5 AL fields'!$O:$O,'CMIP5 AL fields'!$D:$D,AI$1,'CMIP5 AL fields'!$A:$A,AI$2)*$P233)/1000</f>
        <v>0.13271040000000003</v>
      </c>
      <c r="AJ233" s="248">
        <f>(SUMIFS('CMIP5 AL fields'!$O:$O,'CMIP5 AL fields'!$D:$D,AJ$1,'CMIP5 AL fields'!$A:$A,AJ$2)*$P233)/1000</f>
        <v>5.3084160000000005E-2</v>
      </c>
      <c r="AK233" s="248">
        <f>(SUMIFS('CMIP5 AL fields'!$O:$O,'CMIP5 AL fields'!$D:$D,AK$1,'CMIP5 AL fields'!$A:$A,AK$2)*$P233)/1000</f>
        <v>9.2897279999999999E-2</v>
      </c>
      <c r="AL233" s="248">
        <f>(SUMIFS('CMIP5 AL fields'!$O:$O,'CMIP5 AL fields'!$D:$D,AL$1,'CMIP5 AL fields'!$A:$A,AL$2)*$P233)/1000</f>
        <v>0</v>
      </c>
      <c r="AM233" s="248">
        <f>(SUMIFS('CMIP5 AL fields'!$O:$O,'CMIP5 AL fields'!$D:$D,AM$1,'CMIP5 AL fields'!$A:$A,AM$2)*$P233)/1000</f>
        <v>0</v>
      </c>
      <c r="AN233" s="248">
        <f>((SUMIFS('CMIP5 AL fields'!$O:$O,'CMIP5 AL fields'!$D:$D,AN$1&amp;"2d",'CMIP5 AL fields'!$A:$A,AN$2)*$R233)/1000)+((SUMIFS('CMIP5 AL fields'!$O:$O,'CMIP5 AL fields'!$D:$D,AN$1&amp;"3d",'CMIP5 AL fields'!$A:$A,AN$2)*$S233)/1000)</f>
        <v>0</v>
      </c>
      <c r="AO233" s="248">
        <f>((SUMIFS('CMIP5 AL fields'!$N:$N,'CMIP5 AL fields'!$D:$D,AO$1&amp;"2d",'CMIP5 AL fields'!$A:$A,AO$2)*$R233)/1000)+((SUMIFS('CMIP5 AL fields'!$N:$N,'CMIP5 AL fields'!$D:$D,AO$1&amp;"3d",'CMIP5 AL fields'!$A:$A,AO$2)*$S233)/1000)</f>
        <v>0</v>
      </c>
      <c r="AP233" s="248">
        <f>((SUMIFS('CMIP5 AL fields'!$N:$N,'CMIP5 AL fields'!$D:$D,AP$1&amp;"2d",'CMIP5 AL fields'!$A:$A,AP$2)*$R233)/1000)+((SUMIFS('CMIP5 AL fields'!$N:$N,'CMIP5 AL fields'!$D:$D,AP$1&amp;"3d",'CMIP5 AL fields'!$A:$A,AP$2)*$S233)/1000)</f>
        <v>0</v>
      </c>
      <c r="AQ233" s="248">
        <f>((SUMIFS('CMIP5 AL fields'!$O:$O,'CMIP5 AL fields'!$D:$D,AQ$1&amp;"_ALLt",'CMIP5 AL fields'!$A:$A,AQ$2)*$T233)/1000)+((SUMIFS('CMIP5 AL fields'!$O:$O,'CMIP5 AL fields'!$D:$D,AQ$1&amp;"_subt",'CMIP5 AL fields'!$A:$A,AQ$2)*$U233)/1000)</f>
        <v>2.8256256000000004</v>
      </c>
      <c r="AR233" s="248">
        <f>((SUMIFS('CMIP5 AL fields'!$O:$O,'CMIP5 AL fields'!$D:$D,AR$1&amp;"2d",'CMIP5 AL fields'!$A:$A,AR$2)*$AA233)/1000)+((SUMIFS('CMIP5 AL fields'!$O:$O,'CMIP5 AL fields'!$D:$D,AR$1&amp;"3d",'CMIP5 AL fields'!$A:$A,AR$2)*$AB233)/1000)</f>
        <v>205.46334719999999</v>
      </c>
      <c r="AS233" s="248">
        <f>(SUMIFS('CMIP5 AL fields'!$O:$O,'CMIP5 AL fields'!$D:$D,AS$1,'CMIP5 AL fields'!$A:$A,AS$2)*$V233)/1000</f>
        <v>208.28897279999998</v>
      </c>
      <c r="AT233" s="248">
        <f>(SUMIFS('CMIP5 AL fields'!$O:$O,'CMIP5 AL fields'!$D:$D,AT$1,'CMIP5 AL fields'!$A:$A,AT$2)*$W233)/1000</f>
        <v>16.146432000000001</v>
      </c>
      <c r="AU233" s="248">
        <f>(SUMIFS('CMIP5 AL fields'!$O:$O,'CMIP5 AL fields'!$D:$D,AU$1,'CMIP5 AL fields'!$A:$A,AU$2)*$X233)/1000</f>
        <v>0</v>
      </c>
      <c r="AV233" s="248">
        <f>(SUMIFS('CMIP5 AL fields'!$O:$O,'CMIP5 AL fields'!$D:$D,AV$1,'CMIP5 AL fields'!$A:$A,AV$2)*AC233)/1000</f>
        <v>0</v>
      </c>
      <c r="AW233" s="248">
        <f>(SUMIFS('CMIP5 AL fields'!$O:$O,'CMIP5 AL fields'!$D:$D,AW$1,'CMIP5 AL fields'!$A:$A,AW$2)*AD233)/1000</f>
        <v>0</v>
      </c>
      <c r="AX233" s="248">
        <f>(SUMIFS('CMIP5 AL fields'!$O:$O,'CMIP5 AL fields'!$D:$D,AX$1,'CMIP5 AL fields'!$A:$A,AX$2)*AD233)/1000</f>
        <v>0</v>
      </c>
      <c r="AY233" s="248">
        <v>0</v>
      </c>
      <c r="AZ233" s="248">
        <f>(SUMIFS('CMIP5 OI fields'!$M:$M,'CMIP5 OI fields'!$D:$D,AZ$1,'CMIP5 OI fields'!$A:$A,AZ$2)*$P233)/1000</f>
        <v>16.308635040000002</v>
      </c>
      <c r="BA233" s="248">
        <f>(SUMIFS('CMIP5 OI fields'!$M:$M,'CMIP5 OI fields'!$D:$D,BA$1,'CMIP5 OI fields'!$A:$A,BA$2)*$P233)/1000</f>
        <v>11.3840676</v>
      </c>
      <c r="BB233" s="248">
        <f>(SUMIFS('CMIP5 OI fields'!$M:$M,'CMIP5 OI fields'!$D:$D,BB$1,'CMIP5 OI fields'!$A:$A,BB$2)*$P233)/1000</f>
        <v>6.4429055999999978</v>
      </c>
      <c r="BC233" s="248">
        <f>(SUMIFS('CMIP5 OI fields'!$M:$M,'CMIP5 OI fields'!$D:$D,BC$1,'CMIP5 OI fields'!$A:$A,BC$2)*$P233)/1000</f>
        <v>0.64880639999999989</v>
      </c>
      <c r="BD233" s="248">
        <f>(SUMIFS('CMIP5 OI fields'!$M:$M,'CMIP5 OI fields'!$D:$D,BD$1,'CMIP5 OI fields'!$A:$A,BD$2)*$P233)/1000</f>
        <v>0.53084160000000014</v>
      </c>
      <c r="BE233" s="248">
        <f>(SUMIFS('CMIP5 OI fields'!$M:$M,'CMIP5 OI fields'!$D:$D,BE$1,'CMIP5 OI fields'!$A:$A,BE$2)*$P233)/1000</f>
        <v>5.8982400000000004E-2</v>
      </c>
      <c r="BF233" s="248">
        <f>(SUMIFS('CMIP5 OI fields'!$M:$M,'CMIP5 OI fields'!$D:$D,BF$1,'CMIP5 OI fields'!$A:$A,BF$2)*$P233)/1000</f>
        <v>1.3271039999999998</v>
      </c>
      <c r="BG233" s="248">
        <f>(SUMIFS('CMIP5 OI fields'!$M:$M,'CMIP5 OI fields'!$D:$D,BG$1,'CMIP5 OI fields'!$A:$A,BG$2)*$P233)/1000</f>
        <v>1.0321919999999998</v>
      </c>
      <c r="BH233" s="248">
        <f>(SUMIFS('CMIP5 OI fields'!$M:$M,'CMIP5 OI fields'!$D:$D,BH$1,'CMIP5 OI fields'!$A:$A,BH$2)*$P233)/1000</f>
        <v>6.0456960000000013</v>
      </c>
      <c r="BI233" s="248">
        <f>(SUMIFS('CMIP5 OI fields'!$M:$M,'CMIP5 OI fields'!$D:$D,BI$1,'CMIP5 OI fields'!$A:$A,BI$2)*$Q233)/1000</f>
        <v>0</v>
      </c>
      <c r="BJ233" s="246">
        <f t="shared" si="32"/>
        <v>456.56948904000006</v>
      </c>
      <c r="BK233" s="246">
        <f t="shared" si="32"/>
        <v>13.3452324</v>
      </c>
      <c r="BL233" s="246">
        <f t="shared" si="32"/>
        <v>12.640481279999999</v>
      </c>
      <c r="BM233" s="246">
        <f t="shared" si="25"/>
        <v>469.91472144000005</v>
      </c>
      <c r="BN233" s="246">
        <f t="shared" si="26"/>
        <v>482.55520272000007</v>
      </c>
    </row>
    <row r="234" spans="1:66">
      <c r="A234" s="244" t="str">
        <f>'Experiment list - Runs'!A233</f>
        <v>LT</v>
      </c>
      <c r="B234" s="244" t="str">
        <f>'Experiment list - Runs'!B233</f>
        <v>tier1</v>
      </c>
      <c r="C234" s="244" t="str">
        <f>'Experiment list - Runs'!C233</f>
        <v>6.7b</v>
      </c>
      <c r="D234" s="244">
        <f>'Experiment list - Runs'!D233</f>
        <v>1</v>
      </c>
      <c r="E234" s="245" t="str">
        <f>'Experiment list - Runs'!E233</f>
        <v>Aqua Planet (4xCO2)</v>
      </c>
      <c r="F234" s="245" t="str">
        <f>'Experiment list - Runs'!F233</f>
        <v>aqua-4xco2</v>
      </c>
      <c r="G234" s="244" t="str">
        <f>'Experiment list - Runs'!H233</f>
        <v>AMWG/Teng</v>
      </c>
      <c r="H234" s="244" t="str">
        <f>'Experiment list - Runs'!I233</f>
        <v>1x1CN</v>
      </c>
      <c r="I234" s="244" t="str">
        <f>'Experiment list - Runs'!J233</f>
        <v>NCAR</v>
      </c>
      <c r="J234" s="244">
        <f>'Experiment list - Runs'!K233</f>
        <v>1</v>
      </c>
      <c r="K234" s="244">
        <f>'Experiment list - Runs'!L233</f>
        <v>5</v>
      </c>
      <c r="L234" s="244" t="str">
        <f>'Experiment list - Runs'!M233</f>
        <v>1</v>
      </c>
      <c r="M234" s="244">
        <f>'Experiment list - Runs'!N233</f>
        <v>1</v>
      </c>
      <c r="N234" s="246">
        <f>'Experiment list - Runs'!O233</f>
        <v>5</v>
      </c>
      <c r="O234" s="247">
        <f>'Experiment list - Runs'!P233</f>
        <v>232</v>
      </c>
      <c r="P234" s="248">
        <f t="shared" si="27"/>
        <v>5</v>
      </c>
      <c r="Q234" s="248">
        <v>0</v>
      </c>
      <c r="R234" s="248">
        <v>0</v>
      </c>
      <c r="S234" s="248">
        <v>0</v>
      </c>
      <c r="T234" s="248">
        <f t="shared" si="28"/>
        <v>5</v>
      </c>
      <c r="U234" s="248">
        <v>0</v>
      </c>
      <c r="V234" s="248">
        <f>$P234</f>
        <v>5</v>
      </c>
      <c r="W234" s="248">
        <v>5</v>
      </c>
      <c r="X234" s="248">
        <v>0</v>
      </c>
      <c r="Y234" s="248">
        <f t="shared" si="33"/>
        <v>5</v>
      </c>
      <c r="Z234" s="248">
        <f t="shared" si="33"/>
        <v>5</v>
      </c>
      <c r="AA234" s="248">
        <f>$N234</f>
        <v>5</v>
      </c>
      <c r="AB234" s="248">
        <f>$N234</f>
        <v>5</v>
      </c>
      <c r="AC234" s="248">
        <v>0</v>
      </c>
      <c r="AD234" s="248">
        <v>0</v>
      </c>
      <c r="AE234" s="248">
        <f>(SUMIFS('CMIP5 AL fields'!$O:$O,'CMIP5 AL fields'!$D:$D,AE$1,'CMIP5 AL fields'!$A:$A,AE$2)*$P234)/1000</f>
        <v>4.976640240000008</v>
      </c>
      <c r="AF234" s="248">
        <f>(SUMIFS('CMIP5 AL fields'!$O:$O,'CMIP5 AL fields'!$D:$D,AF$1,'CMIP5 AL fields'!$A:$A,AF$2)*$P234)/1000</f>
        <v>1.3271040000000001E-2</v>
      </c>
      <c r="AG234" s="248">
        <f>(SUMIFS('CMIP5 AL fields'!$O:$O,'CMIP5 AL fields'!$D:$D,AG$1,'CMIP5 AL fields'!$A:$A,AG$2)*$P234)/1000</f>
        <v>0.45121535999999968</v>
      </c>
      <c r="AH234" s="248">
        <f>(SUMIFS('CMIP5 AL fields'!$O:$O,'CMIP5 AL fields'!$D:$D,AH$1,'CMIP5 AL fields'!$A:$A,AH$2)*$P234)/1000</f>
        <v>0.33177599999999985</v>
      </c>
      <c r="AI234" s="248">
        <f>(SUMIFS('CMIP5 AL fields'!$O:$O,'CMIP5 AL fields'!$D:$D,AI$1,'CMIP5 AL fields'!$A:$A,AI$2)*$P234)/1000</f>
        <v>0.13271040000000003</v>
      </c>
      <c r="AJ234" s="248">
        <f>(SUMIFS('CMIP5 AL fields'!$O:$O,'CMIP5 AL fields'!$D:$D,AJ$1,'CMIP5 AL fields'!$A:$A,AJ$2)*$P234)/1000</f>
        <v>5.3084160000000005E-2</v>
      </c>
      <c r="AK234" s="248">
        <f>(SUMIFS('CMIP5 AL fields'!$O:$O,'CMIP5 AL fields'!$D:$D,AK$1,'CMIP5 AL fields'!$A:$A,AK$2)*$P234)/1000</f>
        <v>9.2897279999999999E-2</v>
      </c>
      <c r="AL234" s="248">
        <f>(SUMIFS('CMIP5 AL fields'!$O:$O,'CMIP5 AL fields'!$D:$D,AL$1,'CMIP5 AL fields'!$A:$A,AL$2)*$P234)/1000</f>
        <v>0</v>
      </c>
      <c r="AM234" s="248">
        <f>(SUMIFS('CMIP5 AL fields'!$O:$O,'CMIP5 AL fields'!$D:$D,AM$1,'CMIP5 AL fields'!$A:$A,AM$2)*$P234)/1000</f>
        <v>0</v>
      </c>
      <c r="AN234" s="248">
        <f>((SUMIFS('CMIP5 AL fields'!$O:$O,'CMIP5 AL fields'!$D:$D,AN$1&amp;"2d",'CMIP5 AL fields'!$A:$A,AN$2)*$R234)/1000)+((SUMIFS('CMIP5 AL fields'!$O:$O,'CMIP5 AL fields'!$D:$D,AN$1&amp;"3d",'CMIP5 AL fields'!$A:$A,AN$2)*$S234)/1000)</f>
        <v>0</v>
      </c>
      <c r="AO234" s="248">
        <f>((SUMIFS('CMIP5 AL fields'!$N:$N,'CMIP5 AL fields'!$D:$D,AO$1&amp;"2d",'CMIP5 AL fields'!$A:$A,AO$2)*$R234)/1000)+((SUMIFS('CMIP5 AL fields'!$N:$N,'CMIP5 AL fields'!$D:$D,AO$1&amp;"3d",'CMIP5 AL fields'!$A:$A,AO$2)*$S234)/1000)</f>
        <v>0</v>
      </c>
      <c r="AP234" s="248">
        <f>((SUMIFS('CMIP5 AL fields'!$N:$N,'CMIP5 AL fields'!$D:$D,AP$1&amp;"2d",'CMIP5 AL fields'!$A:$A,AP$2)*$R234)/1000)+((SUMIFS('CMIP5 AL fields'!$N:$N,'CMIP5 AL fields'!$D:$D,AP$1&amp;"3d",'CMIP5 AL fields'!$A:$A,AP$2)*$S234)/1000)</f>
        <v>0</v>
      </c>
      <c r="AQ234" s="248">
        <f>((SUMIFS('CMIP5 AL fields'!$O:$O,'CMIP5 AL fields'!$D:$D,AQ$1&amp;"_ALLt",'CMIP5 AL fields'!$A:$A,AQ$2)*$T234)/1000)+((SUMIFS('CMIP5 AL fields'!$O:$O,'CMIP5 AL fields'!$D:$D,AQ$1&amp;"_subt",'CMIP5 AL fields'!$A:$A,AQ$2)*$U234)/1000)</f>
        <v>2.8256256000000004</v>
      </c>
      <c r="AR234" s="248">
        <f>((SUMIFS('CMIP5 AL fields'!$O:$O,'CMIP5 AL fields'!$D:$D,AR$1&amp;"2d",'CMIP5 AL fields'!$A:$A,AR$2)*$AA234)/1000)+((SUMIFS('CMIP5 AL fields'!$O:$O,'CMIP5 AL fields'!$D:$D,AR$1&amp;"3d",'CMIP5 AL fields'!$A:$A,AR$2)*$AB234)/1000)</f>
        <v>205.46334719999999</v>
      </c>
      <c r="AS234" s="248">
        <f>(SUMIFS('CMIP5 AL fields'!$O:$O,'CMIP5 AL fields'!$D:$D,AS$1,'CMIP5 AL fields'!$A:$A,AS$2)*$V234)/1000</f>
        <v>208.28897279999998</v>
      </c>
      <c r="AT234" s="248">
        <f>(SUMIFS('CMIP5 AL fields'!$O:$O,'CMIP5 AL fields'!$D:$D,AT$1,'CMIP5 AL fields'!$A:$A,AT$2)*$W234)/1000</f>
        <v>16.146432000000001</v>
      </c>
      <c r="AU234" s="248">
        <f>(SUMIFS('CMIP5 AL fields'!$O:$O,'CMIP5 AL fields'!$D:$D,AU$1,'CMIP5 AL fields'!$A:$A,AU$2)*$X234)/1000</f>
        <v>0</v>
      </c>
      <c r="AV234" s="248">
        <f>(SUMIFS('CMIP5 AL fields'!$O:$O,'CMIP5 AL fields'!$D:$D,AV$1,'CMIP5 AL fields'!$A:$A,AV$2)*AC234)/1000</f>
        <v>0</v>
      </c>
      <c r="AW234" s="248">
        <f>(SUMIFS('CMIP5 AL fields'!$O:$O,'CMIP5 AL fields'!$D:$D,AW$1,'CMIP5 AL fields'!$A:$A,AW$2)*AD234)/1000</f>
        <v>0</v>
      </c>
      <c r="AX234" s="248">
        <f>(SUMIFS('CMIP5 AL fields'!$O:$O,'CMIP5 AL fields'!$D:$D,AX$1,'CMIP5 AL fields'!$A:$A,AX$2)*AD234)/1000</f>
        <v>0</v>
      </c>
      <c r="AY234" s="248">
        <v>0</v>
      </c>
      <c r="AZ234" s="248">
        <f>(SUMIFS('CMIP5 OI fields'!$M:$M,'CMIP5 OI fields'!$D:$D,AZ$1,'CMIP5 OI fields'!$A:$A,AZ$2)*$P234)/1000</f>
        <v>16.308635040000002</v>
      </c>
      <c r="BA234" s="248">
        <f>(SUMIFS('CMIP5 OI fields'!$M:$M,'CMIP5 OI fields'!$D:$D,BA$1,'CMIP5 OI fields'!$A:$A,BA$2)*$P234)/1000</f>
        <v>11.3840676</v>
      </c>
      <c r="BB234" s="248">
        <f>(SUMIFS('CMIP5 OI fields'!$M:$M,'CMIP5 OI fields'!$D:$D,BB$1,'CMIP5 OI fields'!$A:$A,BB$2)*$P234)/1000</f>
        <v>6.4429055999999978</v>
      </c>
      <c r="BC234" s="248">
        <f>(SUMIFS('CMIP5 OI fields'!$M:$M,'CMIP5 OI fields'!$D:$D,BC$1,'CMIP5 OI fields'!$A:$A,BC$2)*$P234)/1000</f>
        <v>0.64880639999999989</v>
      </c>
      <c r="BD234" s="248">
        <f>(SUMIFS('CMIP5 OI fields'!$M:$M,'CMIP5 OI fields'!$D:$D,BD$1,'CMIP5 OI fields'!$A:$A,BD$2)*$P234)/1000</f>
        <v>0.53084160000000014</v>
      </c>
      <c r="BE234" s="248">
        <f>(SUMIFS('CMIP5 OI fields'!$M:$M,'CMIP5 OI fields'!$D:$D,BE$1,'CMIP5 OI fields'!$A:$A,BE$2)*$P234)/1000</f>
        <v>5.8982400000000004E-2</v>
      </c>
      <c r="BF234" s="248">
        <f>(SUMIFS('CMIP5 OI fields'!$M:$M,'CMIP5 OI fields'!$D:$D,BF$1,'CMIP5 OI fields'!$A:$A,BF$2)*$P234)/1000</f>
        <v>1.3271039999999998</v>
      </c>
      <c r="BG234" s="248">
        <f>(SUMIFS('CMIP5 OI fields'!$M:$M,'CMIP5 OI fields'!$D:$D,BG$1,'CMIP5 OI fields'!$A:$A,BG$2)*$P234)/1000</f>
        <v>1.0321919999999998</v>
      </c>
      <c r="BH234" s="248">
        <f>(SUMIFS('CMIP5 OI fields'!$M:$M,'CMIP5 OI fields'!$D:$D,BH$1,'CMIP5 OI fields'!$A:$A,BH$2)*$P234)/1000</f>
        <v>6.0456960000000013</v>
      </c>
      <c r="BI234" s="248">
        <f>(SUMIFS('CMIP5 OI fields'!$M:$M,'CMIP5 OI fields'!$D:$D,BI$1,'CMIP5 OI fields'!$A:$A,BI$2)*$Q234)/1000</f>
        <v>0</v>
      </c>
      <c r="BJ234" s="246">
        <f t="shared" si="32"/>
        <v>456.56948904000006</v>
      </c>
      <c r="BK234" s="246">
        <f t="shared" si="32"/>
        <v>13.3452324</v>
      </c>
      <c r="BL234" s="246">
        <f t="shared" si="32"/>
        <v>12.640481279999999</v>
      </c>
      <c r="BM234" s="246">
        <f t="shared" si="25"/>
        <v>469.91472144000005</v>
      </c>
      <c r="BN234" s="246">
        <f t="shared" si="26"/>
        <v>482.55520272000007</v>
      </c>
    </row>
    <row r="235" spans="1:66">
      <c r="A235" s="244" t="str">
        <f>'Experiment list - Runs'!A234</f>
        <v>LT</v>
      </c>
      <c r="B235" s="244" t="str">
        <f>'Experiment list - Runs'!B234</f>
        <v>tier1</v>
      </c>
      <c r="C235" s="244" t="str">
        <f>'Experiment list - Runs'!C234</f>
        <v>7.1</v>
      </c>
      <c r="D235" s="244">
        <f>'Experiment list - Runs'!D234</f>
        <v>1</v>
      </c>
      <c r="E235" s="245" t="str">
        <f>'Experiment list - Runs'!E234</f>
        <v>Historical (natural-only)</v>
      </c>
      <c r="F235" s="245" t="str">
        <f>'Experiment list - Runs'!F234</f>
        <v>historical-nat???</v>
      </c>
      <c r="G235" s="244" t="str">
        <f>'Experiment list - Runs'!H234</f>
        <v>CCWG/Meehl</v>
      </c>
      <c r="H235" s="244" t="str">
        <f>'Experiment list - Runs'!I234</f>
        <v>1x1CN</v>
      </c>
      <c r="I235" s="244" t="str">
        <f>'Experiment list - Runs'!J234</f>
        <v>NERSC</v>
      </c>
      <c r="J235" s="244">
        <f>'Experiment list - Runs'!K234</f>
        <v>1850</v>
      </c>
      <c r="K235" s="244">
        <f>'Experiment list - Runs'!L234</f>
        <v>2005</v>
      </c>
      <c r="L235" s="244" t="str">
        <f>'Experiment list - Runs'!M234</f>
        <v>1</v>
      </c>
      <c r="M235" s="244">
        <f>'Experiment list - Runs'!N234</f>
        <v>1</v>
      </c>
      <c r="N235" s="246">
        <f>'Experiment list - Runs'!O234</f>
        <v>156</v>
      </c>
      <c r="O235" s="247">
        <f>'Experiment list - Runs'!P234</f>
        <v>233</v>
      </c>
      <c r="P235" s="248">
        <f t="shared" si="27"/>
        <v>156</v>
      </c>
      <c r="Q235" s="248">
        <v>0</v>
      </c>
      <c r="R235" s="248">
        <v>0</v>
      </c>
      <c r="S235" s="248">
        <v>0</v>
      </c>
      <c r="T235" s="248">
        <f t="shared" si="28"/>
        <v>156</v>
      </c>
      <c r="U235" s="248">
        <v>0</v>
      </c>
      <c r="V235" s="248">
        <v>0</v>
      </c>
      <c r="W235" s="248">
        <v>0</v>
      </c>
      <c r="X235" s="248">
        <v>0</v>
      </c>
      <c r="Y235" s="248">
        <v>0</v>
      </c>
      <c r="Z235" s="248">
        <v>0</v>
      </c>
      <c r="AA235" s="248">
        <v>0</v>
      </c>
      <c r="AB235" s="248">
        <v>0</v>
      </c>
      <c r="AC235" s="248">
        <v>0</v>
      </c>
      <c r="AD235" s="248">
        <v>0</v>
      </c>
      <c r="AE235" s="248">
        <f>(SUMIFS('CMIP5 AL fields'!$O:$O,'CMIP5 AL fields'!$D:$D,AE$1,'CMIP5 AL fields'!$A:$A,AE$2)*$P235)/1000</f>
        <v>155.27117548800027</v>
      </c>
      <c r="AF235" s="248">
        <f>(SUMIFS('CMIP5 AL fields'!$O:$O,'CMIP5 AL fields'!$D:$D,AF$1,'CMIP5 AL fields'!$A:$A,AF$2)*$P235)/1000</f>
        <v>0.41405644800000002</v>
      </c>
      <c r="AG235" s="248">
        <f>(SUMIFS('CMIP5 AL fields'!$O:$O,'CMIP5 AL fields'!$D:$D,AG$1,'CMIP5 AL fields'!$A:$A,AG$2)*$P235)/1000</f>
        <v>14.07791923199999</v>
      </c>
      <c r="AH235" s="248">
        <f>(SUMIFS('CMIP5 AL fields'!$O:$O,'CMIP5 AL fields'!$D:$D,AH$1,'CMIP5 AL fields'!$A:$A,AH$2)*$P235)/1000</f>
        <v>10.351411199999996</v>
      </c>
      <c r="AI235" s="248">
        <f>(SUMIFS('CMIP5 AL fields'!$O:$O,'CMIP5 AL fields'!$D:$D,AI$1,'CMIP5 AL fields'!$A:$A,AI$2)*$P235)/1000</f>
        <v>4.1405644800000001</v>
      </c>
      <c r="AJ235" s="248">
        <f>(SUMIFS('CMIP5 AL fields'!$O:$O,'CMIP5 AL fields'!$D:$D,AJ$1,'CMIP5 AL fields'!$A:$A,AJ$2)*$P235)/1000</f>
        <v>1.6562257920000001</v>
      </c>
      <c r="AK235" s="248">
        <f>(SUMIFS('CMIP5 AL fields'!$O:$O,'CMIP5 AL fields'!$D:$D,AK$1,'CMIP5 AL fields'!$A:$A,AK$2)*$P235)/1000</f>
        <v>2.898395136</v>
      </c>
      <c r="AL235" s="248">
        <f>(SUMIFS('CMIP5 AL fields'!$O:$O,'CMIP5 AL fields'!$D:$D,AL$1,'CMIP5 AL fields'!$A:$A,AL$2)*$P235)/1000</f>
        <v>0</v>
      </c>
      <c r="AM235" s="248">
        <f>(SUMIFS('CMIP5 AL fields'!$O:$O,'CMIP5 AL fields'!$D:$D,AM$1,'CMIP5 AL fields'!$A:$A,AM$2)*$P235)/1000</f>
        <v>0</v>
      </c>
      <c r="AN235" s="248">
        <f>((SUMIFS('CMIP5 AL fields'!$O:$O,'CMIP5 AL fields'!$D:$D,AN$1&amp;"2d",'CMIP5 AL fields'!$A:$A,AN$2)*$R235)/1000)+((SUMIFS('CMIP5 AL fields'!$O:$O,'CMIP5 AL fields'!$D:$D,AN$1&amp;"3d",'CMIP5 AL fields'!$A:$A,AN$2)*$S235)/1000)</f>
        <v>0</v>
      </c>
      <c r="AO235" s="248">
        <f>((SUMIFS('CMIP5 AL fields'!$N:$N,'CMIP5 AL fields'!$D:$D,AO$1&amp;"2d",'CMIP5 AL fields'!$A:$A,AO$2)*$R235)/1000)+((SUMIFS('CMIP5 AL fields'!$N:$N,'CMIP5 AL fields'!$D:$D,AO$1&amp;"3d",'CMIP5 AL fields'!$A:$A,AO$2)*$S235)/1000)</f>
        <v>0</v>
      </c>
      <c r="AP235" s="248">
        <f>((SUMIFS('CMIP5 AL fields'!$N:$N,'CMIP5 AL fields'!$D:$D,AP$1&amp;"2d",'CMIP5 AL fields'!$A:$A,AP$2)*$R235)/1000)+((SUMIFS('CMIP5 AL fields'!$N:$N,'CMIP5 AL fields'!$D:$D,AP$1&amp;"3d",'CMIP5 AL fields'!$A:$A,AP$2)*$S235)/1000)</f>
        <v>0</v>
      </c>
      <c r="AQ235" s="248">
        <f>((SUMIFS('CMIP5 AL fields'!$O:$O,'CMIP5 AL fields'!$D:$D,AQ$1&amp;"_ALLt",'CMIP5 AL fields'!$A:$A,AQ$2)*$T235)/1000)+((SUMIFS('CMIP5 AL fields'!$O:$O,'CMIP5 AL fields'!$D:$D,AQ$1&amp;"_subt",'CMIP5 AL fields'!$A:$A,AQ$2)*$U235)/1000)</f>
        <v>88.159518720000008</v>
      </c>
      <c r="AR235" s="248">
        <f>((SUMIFS('CMIP5 AL fields'!$O:$O,'CMIP5 AL fields'!$D:$D,AR$1&amp;"2d",'CMIP5 AL fields'!$A:$A,AR$2)*$AA235)/1000)+((SUMIFS('CMIP5 AL fields'!$O:$O,'CMIP5 AL fields'!$D:$D,AR$1&amp;"3d",'CMIP5 AL fields'!$A:$A,AR$2)*$AB235)/1000)</f>
        <v>0</v>
      </c>
      <c r="AS235" s="248">
        <f>(SUMIFS('CMIP5 AL fields'!$O:$O,'CMIP5 AL fields'!$D:$D,AS$1,'CMIP5 AL fields'!$A:$A,AS$2)*$V235)/1000</f>
        <v>0</v>
      </c>
      <c r="AT235" s="248">
        <f>(SUMIFS('CMIP5 AL fields'!$O:$O,'CMIP5 AL fields'!$D:$D,AT$1,'CMIP5 AL fields'!$A:$A,AT$2)*$W235)/1000</f>
        <v>0</v>
      </c>
      <c r="AU235" s="248">
        <f>(SUMIFS('CMIP5 AL fields'!$O:$O,'CMIP5 AL fields'!$D:$D,AU$1,'CMIP5 AL fields'!$A:$A,AU$2)*$X235)/1000</f>
        <v>0</v>
      </c>
      <c r="AV235" s="248">
        <f>(SUMIFS('CMIP5 AL fields'!$O:$O,'CMIP5 AL fields'!$D:$D,AV$1,'CMIP5 AL fields'!$A:$A,AV$2)*AC235)/1000</f>
        <v>0</v>
      </c>
      <c r="AW235" s="248">
        <f>(SUMIFS('CMIP5 AL fields'!$O:$O,'CMIP5 AL fields'!$D:$D,AW$1,'CMIP5 AL fields'!$A:$A,AW$2)*AD235)/1000</f>
        <v>0</v>
      </c>
      <c r="AX235" s="248">
        <f>(SUMIFS('CMIP5 AL fields'!$O:$O,'CMIP5 AL fields'!$D:$D,AX$1,'CMIP5 AL fields'!$A:$A,AX$2)*AD235)/1000</f>
        <v>0</v>
      </c>
      <c r="AY235" s="248">
        <v>0</v>
      </c>
      <c r="AZ235" s="248">
        <f>(SUMIFS('CMIP5 OI fields'!$M:$M,'CMIP5 OI fields'!$D:$D,AZ$1,'CMIP5 OI fields'!$A:$A,AZ$2)*$P235)/1000</f>
        <v>508.82941324800004</v>
      </c>
      <c r="BA235" s="248">
        <f>(SUMIFS('CMIP5 OI fields'!$M:$M,'CMIP5 OI fields'!$D:$D,BA$1,'CMIP5 OI fields'!$A:$A,BA$2)*$P235)/1000</f>
        <v>355.18290912000003</v>
      </c>
      <c r="BB235" s="248">
        <f>(SUMIFS('CMIP5 OI fields'!$M:$M,'CMIP5 OI fields'!$D:$D,BB$1,'CMIP5 OI fields'!$A:$A,BB$2)*$P235)/1000</f>
        <v>201.01865471999994</v>
      </c>
      <c r="BC235" s="248">
        <f>(SUMIFS('CMIP5 OI fields'!$M:$M,'CMIP5 OI fields'!$D:$D,BC$1,'CMIP5 OI fields'!$A:$A,BC$2)*$P235)/1000</f>
        <v>20.242759679999999</v>
      </c>
      <c r="BD235" s="248">
        <f>(SUMIFS('CMIP5 OI fields'!$M:$M,'CMIP5 OI fields'!$D:$D,BD$1,'CMIP5 OI fields'!$A:$A,BD$2)*$P235)/1000</f>
        <v>16.56225792</v>
      </c>
      <c r="BE235" s="248">
        <f>(SUMIFS('CMIP5 OI fields'!$M:$M,'CMIP5 OI fields'!$D:$D,BE$1,'CMIP5 OI fields'!$A:$A,BE$2)*$P235)/1000</f>
        <v>1.8402508800000001</v>
      </c>
      <c r="BF235" s="248">
        <f>(SUMIFS('CMIP5 OI fields'!$M:$M,'CMIP5 OI fields'!$D:$D,BF$1,'CMIP5 OI fields'!$A:$A,BF$2)*$P235)/1000</f>
        <v>41.405644799999997</v>
      </c>
      <c r="BG235" s="248">
        <f>(SUMIFS('CMIP5 OI fields'!$M:$M,'CMIP5 OI fields'!$D:$D,BG$1,'CMIP5 OI fields'!$A:$A,BG$2)*$P235)/1000</f>
        <v>32.204390399999994</v>
      </c>
      <c r="BH235" s="248">
        <f>(SUMIFS('CMIP5 OI fields'!$M:$M,'CMIP5 OI fields'!$D:$D,BH$1,'CMIP5 OI fields'!$A:$A,BH$2)*$P235)/1000</f>
        <v>188.62571520000003</v>
      </c>
      <c r="BI235" s="248">
        <f>(SUMIFS('CMIP5 OI fields'!$M:$M,'CMIP5 OI fields'!$D:$D,BI$1,'CMIP5 OI fields'!$A:$A,BI$2)*$Q235)/1000</f>
        <v>0</v>
      </c>
      <c r="BJ235" s="246">
        <f t="shared" si="32"/>
        <v>832.12699564800027</v>
      </c>
      <c r="BK235" s="246">
        <f t="shared" si="32"/>
        <v>416.37125088000005</v>
      </c>
      <c r="BL235" s="246">
        <f t="shared" si="32"/>
        <v>394.38301593599999</v>
      </c>
      <c r="BM235" s="246">
        <f t="shared" si="25"/>
        <v>1248.4982465280004</v>
      </c>
      <c r="BN235" s="246">
        <f t="shared" si="26"/>
        <v>1642.8812624640004</v>
      </c>
    </row>
    <row r="236" spans="1:66">
      <c r="A236" s="244" t="str">
        <f>'Experiment list - Runs'!A235</f>
        <v>LT</v>
      </c>
      <c r="B236" s="244" t="str">
        <f>'Experiment list - Runs'!B235</f>
        <v>tier1</v>
      </c>
      <c r="C236" s="244" t="str">
        <f>'Experiment list - Runs'!C235</f>
        <v>7.2</v>
      </c>
      <c r="D236" s="244">
        <f>'Experiment list - Runs'!D235</f>
        <v>1</v>
      </c>
      <c r="E236" s="245" t="str">
        <f>'Experiment list - Runs'!E235</f>
        <v>Historical (GHG-only)</v>
      </c>
      <c r="F236" s="245" t="str">
        <f>'Experiment list - Runs'!F235</f>
        <v>historical-ghg???</v>
      </c>
      <c r="G236" s="244" t="str">
        <f>'Experiment list - Runs'!H235</f>
        <v>CCWG/Meehl</v>
      </c>
      <c r="H236" s="244" t="str">
        <f>'Experiment list - Runs'!I235</f>
        <v>1x1CN</v>
      </c>
      <c r="I236" s="244" t="str">
        <f>'Experiment list - Runs'!J235</f>
        <v>NERSC</v>
      </c>
      <c r="J236" s="244">
        <f>'Experiment list - Runs'!K235</f>
        <v>1850</v>
      </c>
      <c r="K236" s="244">
        <f>'Experiment list - Runs'!L235</f>
        <v>2005</v>
      </c>
      <c r="L236" s="244" t="str">
        <f>'Experiment list - Runs'!M235</f>
        <v>1</v>
      </c>
      <c r="M236" s="244">
        <f>'Experiment list - Runs'!N235</f>
        <v>1</v>
      </c>
      <c r="N236" s="246">
        <f>'Experiment list - Runs'!O235</f>
        <v>156</v>
      </c>
      <c r="O236" s="247">
        <f>'Experiment list - Runs'!P235</f>
        <v>234</v>
      </c>
      <c r="P236" s="248">
        <f t="shared" si="27"/>
        <v>156</v>
      </c>
      <c r="Q236" s="248">
        <v>0</v>
      </c>
      <c r="R236" s="248">
        <v>0</v>
      </c>
      <c r="S236" s="248">
        <v>0</v>
      </c>
      <c r="T236" s="248">
        <f t="shared" si="28"/>
        <v>156</v>
      </c>
      <c r="U236" s="248">
        <v>0</v>
      </c>
      <c r="V236" s="248">
        <v>0</v>
      </c>
      <c r="W236" s="248">
        <v>0</v>
      </c>
      <c r="X236" s="248">
        <v>0</v>
      </c>
      <c r="Y236" s="248">
        <v>0</v>
      </c>
      <c r="Z236" s="248">
        <v>0</v>
      </c>
      <c r="AA236" s="248">
        <v>0</v>
      </c>
      <c r="AB236" s="248">
        <v>0</v>
      </c>
      <c r="AC236" s="248">
        <v>0</v>
      </c>
      <c r="AD236" s="248">
        <v>0</v>
      </c>
      <c r="AE236" s="248">
        <f>(SUMIFS('CMIP5 AL fields'!$O:$O,'CMIP5 AL fields'!$D:$D,AE$1,'CMIP5 AL fields'!$A:$A,AE$2)*$P236)/1000</f>
        <v>155.27117548800027</v>
      </c>
      <c r="AF236" s="248">
        <f>(SUMIFS('CMIP5 AL fields'!$O:$O,'CMIP5 AL fields'!$D:$D,AF$1,'CMIP5 AL fields'!$A:$A,AF$2)*$P236)/1000</f>
        <v>0.41405644800000002</v>
      </c>
      <c r="AG236" s="248">
        <f>(SUMIFS('CMIP5 AL fields'!$O:$O,'CMIP5 AL fields'!$D:$D,AG$1,'CMIP5 AL fields'!$A:$A,AG$2)*$P236)/1000</f>
        <v>14.07791923199999</v>
      </c>
      <c r="AH236" s="248">
        <f>(SUMIFS('CMIP5 AL fields'!$O:$O,'CMIP5 AL fields'!$D:$D,AH$1,'CMIP5 AL fields'!$A:$A,AH$2)*$P236)/1000</f>
        <v>10.351411199999996</v>
      </c>
      <c r="AI236" s="248">
        <f>(SUMIFS('CMIP5 AL fields'!$O:$O,'CMIP5 AL fields'!$D:$D,AI$1,'CMIP5 AL fields'!$A:$A,AI$2)*$P236)/1000</f>
        <v>4.1405644800000001</v>
      </c>
      <c r="AJ236" s="248">
        <f>(SUMIFS('CMIP5 AL fields'!$O:$O,'CMIP5 AL fields'!$D:$D,AJ$1,'CMIP5 AL fields'!$A:$A,AJ$2)*$P236)/1000</f>
        <v>1.6562257920000001</v>
      </c>
      <c r="AK236" s="248">
        <f>(SUMIFS('CMIP5 AL fields'!$O:$O,'CMIP5 AL fields'!$D:$D,AK$1,'CMIP5 AL fields'!$A:$A,AK$2)*$P236)/1000</f>
        <v>2.898395136</v>
      </c>
      <c r="AL236" s="248">
        <f>(SUMIFS('CMIP5 AL fields'!$O:$O,'CMIP5 AL fields'!$D:$D,AL$1,'CMIP5 AL fields'!$A:$A,AL$2)*$P236)/1000</f>
        <v>0</v>
      </c>
      <c r="AM236" s="248">
        <f>(SUMIFS('CMIP5 AL fields'!$O:$O,'CMIP5 AL fields'!$D:$D,AM$1,'CMIP5 AL fields'!$A:$A,AM$2)*$P236)/1000</f>
        <v>0</v>
      </c>
      <c r="AN236" s="248">
        <f>((SUMIFS('CMIP5 AL fields'!$O:$O,'CMIP5 AL fields'!$D:$D,AN$1&amp;"2d",'CMIP5 AL fields'!$A:$A,AN$2)*$R236)/1000)+((SUMIFS('CMIP5 AL fields'!$O:$O,'CMIP5 AL fields'!$D:$D,AN$1&amp;"3d",'CMIP5 AL fields'!$A:$A,AN$2)*$S236)/1000)</f>
        <v>0</v>
      </c>
      <c r="AO236" s="248">
        <f>((SUMIFS('CMIP5 AL fields'!$N:$N,'CMIP5 AL fields'!$D:$D,AO$1&amp;"2d",'CMIP5 AL fields'!$A:$A,AO$2)*$R236)/1000)+((SUMIFS('CMIP5 AL fields'!$N:$N,'CMIP5 AL fields'!$D:$D,AO$1&amp;"3d",'CMIP5 AL fields'!$A:$A,AO$2)*$S236)/1000)</f>
        <v>0</v>
      </c>
      <c r="AP236" s="248">
        <f>((SUMIFS('CMIP5 AL fields'!$N:$N,'CMIP5 AL fields'!$D:$D,AP$1&amp;"2d",'CMIP5 AL fields'!$A:$A,AP$2)*$R236)/1000)+((SUMIFS('CMIP5 AL fields'!$N:$N,'CMIP5 AL fields'!$D:$D,AP$1&amp;"3d",'CMIP5 AL fields'!$A:$A,AP$2)*$S236)/1000)</f>
        <v>0</v>
      </c>
      <c r="AQ236" s="248">
        <f>((SUMIFS('CMIP5 AL fields'!$O:$O,'CMIP5 AL fields'!$D:$D,AQ$1&amp;"_ALLt",'CMIP5 AL fields'!$A:$A,AQ$2)*$T236)/1000)+((SUMIFS('CMIP5 AL fields'!$O:$O,'CMIP5 AL fields'!$D:$D,AQ$1&amp;"_subt",'CMIP5 AL fields'!$A:$A,AQ$2)*$U236)/1000)</f>
        <v>88.159518720000008</v>
      </c>
      <c r="AR236" s="248">
        <f>((SUMIFS('CMIP5 AL fields'!$O:$O,'CMIP5 AL fields'!$D:$D,AR$1&amp;"2d",'CMIP5 AL fields'!$A:$A,AR$2)*$AA236)/1000)+((SUMIFS('CMIP5 AL fields'!$O:$O,'CMIP5 AL fields'!$D:$D,AR$1&amp;"3d",'CMIP5 AL fields'!$A:$A,AR$2)*$AB236)/1000)</f>
        <v>0</v>
      </c>
      <c r="AS236" s="248">
        <f>(SUMIFS('CMIP5 AL fields'!$O:$O,'CMIP5 AL fields'!$D:$D,AS$1,'CMIP5 AL fields'!$A:$A,AS$2)*$V236)/1000</f>
        <v>0</v>
      </c>
      <c r="AT236" s="248">
        <f>(SUMIFS('CMIP5 AL fields'!$O:$O,'CMIP5 AL fields'!$D:$D,AT$1,'CMIP5 AL fields'!$A:$A,AT$2)*$W236)/1000</f>
        <v>0</v>
      </c>
      <c r="AU236" s="248">
        <f>(SUMIFS('CMIP5 AL fields'!$O:$O,'CMIP5 AL fields'!$D:$D,AU$1,'CMIP5 AL fields'!$A:$A,AU$2)*$X236)/1000</f>
        <v>0</v>
      </c>
      <c r="AV236" s="248">
        <f>(SUMIFS('CMIP5 AL fields'!$O:$O,'CMIP5 AL fields'!$D:$D,AV$1,'CMIP5 AL fields'!$A:$A,AV$2)*AC236)/1000</f>
        <v>0</v>
      </c>
      <c r="AW236" s="248">
        <f>(SUMIFS('CMIP5 AL fields'!$O:$O,'CMIP5 AL fields'!$D:$D,AW$1,'CMIP5 AL fields'!$A:$A,AW$2)*AD236)/1000</f>
        <v>0</v>
      </c>
      <c r="AX236" s="248">
        <f>(SUMIFS('CMIP5 AL fields'!$O:$O,'CMIP5 AL fields'!$D:$D,AX$1,'CMIP5 AL fields'!$A:$A,AX$2)*AD236)/1000</f>
        <v>0</v>
      </c>
      <c r="AY236" s="248">
        <v>0</v>
      </c>
      <c r="AZ236" s="248">
        <f>(SUMIFS('CMIP5 OI fields'!$M:$M,'CMIP5 OI fields'!$D:$D,AZ$1,'CMIP5 OI fields'!$A:$A,AZ$2)*$P236)/1000</f>
        <v>508.82941324800004</v>
      </c>
      <c r="BA236" s="248">
        <f>(SUMIFS('CMIP5 OI fields'!$M:$M,'CMIP5 OI fields'!$D:$D,BA$1,'CMIP5 OI fields'!$A:$A,BA$2)*$P236)/1000</f>
        <v>355.18290912000003</v>
      </c>
      <c r="BB236" s="248">
        <f>(SUMIFS('CMIP5 OI fields'!$M:$M,'CMIP5 OI fields'!$D:$D,BB$1,'CMIP5 OI fields'!$A:$A,BB$2)*$P236)/1000</f>
        <v>201.01865471999994</v>
      </c>
      <c r="BC236" s="248">
        <f>(SUMIFS('CMIP5 OI fields'!$M:$M,'CMIP5 OI fields'!$D:$D,BC$1,'CMIP5 OI fields'!$A:$A,BC$2)*$P236)/1000</f>
        <v>20.242759679999999</v>
      </c>
      <c r="BD236" s="248">
        <f>(SUMIFS('CMIP5 OI fields'!$M:$M,'CMIP5 OI fields'!$D:$D,BD$1,'CMIP5 OI fields'!$A:$A,BD$2)*$P236)/1000</f>
        <v>16.56225792</v>
      </c>
      <c r="BE236" s="248">
        <f>(SUMIFS('CMIP5 OI fields'!$M:$M,'CMIP5 OI fields'!$D:$D,BE$1,'CMIP5 OI fields'!$A:$A,BE$2)*$P236)/1000</f>
        <v>1.8402508800000001</v>
      </c>
      <c r="BF236" s="248">
        <f>(SUMIFS('CMIP5 OI fields'!$M:$M,'CMIP5 OI fields'!$D:$D,BF$1,'CMIP5 OI fields'!$A:$A,BF$2)*$P236)/1000</f>
        <v>41.405644799999997</v>
      </c>
      <c r="BG236" s="248">
        <f>(SUMIFS('CMIP5 OI fields'!$M:$M,'CMIP5 OI fields'!$D:$D,BG$1,'CMIP5 OI fields'!$A:$A,BG$2)*$P236)/1000</f>
        <v>32.204390399999994</v>
      </c>
      <c r="BH236" s="248">
        <f>(SUMIFS('CMIP5 OI fields'!$M:$M,'CMIP5 OI fields'!$D:$D,BH$1,'CMIP5 OI fields'!$A:$A,BH$2)*$P236)/1000</f>
        <v>188.62571520000003</v>
      </c>
      <c r="BI236" s="248">
        <f>(SUMIFS('CMIP5 OI fields'!$M:$M,'CMIP5 OI fields'!$D:$D,BI$1,'CMIP5 OI fields'!$A:$A,BI$2)*$Q236)/1000</f>
        <v>0</v>
      </c>
      <c r="BJ236" s="246">
        <f t="shared" si="32"/>
        <v>832.12699564800027</v>
      </c>
      <c r="BK236" s="246">
        <f t="shared" si="32"/>
        <v>416.37125088000005</v>
      </c>
      <c r="BL236" s="246">
        <f t="shared" si="32"/>
        <v>394.38301593599999</v>
      </c>
      <c r="BM236" s="246">
        <f t="shared" si="25"/>
        <v>1248.4982465280004</v>
      </c>
      <c r="BN236" s="246">
        <f t="shared" si="26"/>
        <v>1642.8812624640004</v>
      </c>
    </row>
    <row r="237" spans="1:66">
      <c r="A237" s="244" t="str">
        <f>'Experiment list - Runs'!A236</f>
        <v>LT</v>
      </c>
      <c r="B237" s="244" t="str">
        <f>'Experiment list - Runs'!B236</f>
        <v>tier2</v>
      </c>
      <c r="C237" s="244" t="str">
        <f>'Experiment list - Runs'!C236</f>
        <v>3.6-X</v>
      </c>
      <c r="D237" s="244">
        <f>'Experiment list - Runs'!D236</f>
        <v>1</v>
      </c>
      <c r="E237" s="245" t="str">
        <f>'Experiment list - Runs'!E236</f>
        <v>Last millennium (850-1850)</v>
      </c>
      <c r="F237" s="245" t="str">
        <f>'Experiment list - Runs'!F236</f>
        <v>past-1000</v>
      </c>
      <c r="G237" s="244" t="str">
        <f>'Experiment list - Runs'!H236</f>
        <v>CVWG/Tribbia</v>
      </c>
      <c r="H237" s="244" t="str">
        <f>'Experiment list - Runs'!I236</f>
        <v>1x1noCN</v>
      </c>
      <c r="I237" s="244" t="str">
        <f>'Experiment list - Runs'!J236</f>
        <v>NCAR</v>
      </c>
      <c r="J237" s="244">
        <f>'Experiment list - Runs'!K236</f>
        <v>850</v>
      </c>
      <c r="K237" s="244">
        <f>'Experiment list - Runs'!L236</f>
        <v>1850</v>
      </c>
      <c r="L237" s="244" t="str">
        <f>'Experiment list - Runs'!M236</f>
        <v>1</v>
      </c>
      <c r="M237" s="244">
        <f>'Experiment list - Runs'!N236</f>
        <v>1</v>
      </c>
      <c r="N237" s="246">
        <f>'Experiment list - Runs'!O236</f>
        <v>1000</v>
      </c>
      <c r="O237" s="247">
        <f>'Experiment list - Runs'!P236</f>
        <v>235</v>
      </c>
      <c r="P237" s="248">
        <f t="shared" si="27"/>
        <v>1000</v>
      </c>
      <c r="Q237" s="248">
        <v>0</v>
      </c>
      <c r="R237" s="248">
        <v>0</v>
      </c>
      <c r="S237" s="248">
        <v>0</v>
      </c>
      <c r="T237" s="248">
        <f t="shared" si="28"/>
        <v>1000</v>
      </c>
      <c r="U237" s="248">
        <v>0</v>
      </c>
      <c r="V237" s="248">
        <v>0</v>
      </c>
      <c r="W237" s="248">
        <v>0</v>
      </c>
      <c r="X237" s="248">
        <v>0</v>
      </c>
      <c r="Y237" s="248">
        <v>0</v>
      </c>
      <c r="Z237" s="248">
        <v>0</v>
      </c>
      <c r="AA237" s="248">
        <v>0</v>
      </c>
      <c r="AB237" s="248">
        <v>0</v>
      </c>
      <c r="AC237" s="248">
        <v>0</v>
      </c>
      <c r="AD237" s="248">
        <v>0</v>
      </c>
      <c r="AE237" s="248">
        <f>(SUMIFS('CMIP5 AL fields'!$O:$O,'CMIP5 AL fields'!$D:$D,AE$1,'CMIP5 AL fields'!$A:$A,AE$2)*$P237)/1000</f>
        <v>995.32804800000167</v>
      </c>
      <c r="AF237" s="248">
        <f>(SUMIFS('CMIP5 AL fields'!$O:$O,'CMIP5 AL fields'!$D:$D,AF$1,'CMIP5 AL fields'!$A:$A,AF$2)*$P237)/1000</f>
        <v>2.6542080000000001</v>
      </c>
      <c r="AG237" s="248">
        <f>(SUMIFS('CMIP5 AL fields'!$O:$O,'CMIP5 AL fields'!$D:$D,AG$1,'CMIP5 AL fields'!$A:$A,AG$2)*$P237)/1000</f>
        <v>90.243071999999941</v>
      </c>
      <c r="AH237" s="248">
        <f>(SUMIFS('CMIP5 AL fields'!$O:$O,'CMIP5 AL fields'!$D:$D,AH$1,'CMIP5 AL fields'!$A:$A,AH$2)*$P237)/1000</f>
        <v>66.355199999999968</v>
      </c>
      <c r="AI237" s="248">
        <f>(SUMIFS('CMIP5 AL fields'!$O:$O,'CMIP5 AL fields'!$D:$D,AI$1,'CMIP5 AL fields'!$A:$A,AI$2)*$P237)/1000</f>
        <v>26.542080000000002</v>
      </c>
      <c r="AJ237" s="248">
        <f>(SUMIFS('CMIP5 AL fields'!$O:$O,'CMIP5 AL fields'!$D:$D,AJ$1,'CMIP5 AL fields'!$A:$A,AJ$2)*$P237)/1000</f>
        <v>10.616832</v>
      </c>
      <c r="AK237" s="248">
        <f>(SUMIFS('CMIP5 AL fields'!$O:$O,'CMIP5 AL fields'!$D:$D,AK$1,'CMIP5 AL fields'!$A:$A,AK$2)*$P237)/1000</f>
        <v>18.579456</v>
      </c>
      <c r="AL237" s="248">
        <f>(SUMIFS('CMIP5 AL fields'!$O:$O,'CMIP5 AL fields'!$D:$D,AL$1,'CMIP5 AL fields'!$A:$A,AL$2)*$P237)/1000</f>
        <v>0</v>
      </c>
      <c r="AM237" s="248">
        <f>(SUMIFS('CMIP5 AL fields'!$O:$O,'CMIP5 AL fields'!$D:$D,AM$1,'CMIP5 AL fields'!$A:$A,AM$2)*$P237)/1000</f>
        <v>0</v>
      </c>
      <c r="AN237" s="248">
        <f>((SUMIFS('CMIP5 AL fields'!$O:$O,'CMIP5 AL fields'!$D:$D,AN$1&amp;"2d",'CMIP5 AL fields'!$A:$A,AN$2)*$R237)/1000)+((SUMIFS('CMIP5 AL fields'!$O:$O,'CMIP5 AL fields'!$D:$D,AN$1&amp;"3d",'CMIP5 AL fields'!$A:$A,AN$2)*$S237)/1000)</f>
        <v>0</v>
      </c>
      <c r="AO237" s="248">
        <f>((SUMIFS('CMIP5 AL fields'!$N:$N,'CMIP5 AL fields'!$D:$D,AO$1&amp;"2d",'CMIP5 AL fields'!$A:$A,AO$2)*$R237)/1000)+((SUMIFS('CMIP5 AL fields'!$N:$N,'CMIP5 AL fields'!$D:$D,AO$1&amp;"3d",'CMIP5 AL fields'!$A:$A,AO$2)*$S237)/1000)</f>
        <v>0</v>
      </c>
      <c r="AP237" s="248">
        <f>((SUMIFS('CMIP5 AL fields'!$N:$N,'CMIP5 AL fields'!$D:$D,AP$1&amp;"2d",'CMIP5 AL fields'!$A:$A,AP$2)*$R237)/1000)+((SUMIFS('CMIP5 AL fields'!$N:$N,'CMIP5 AL fields'!$D:$D,AP$1&amp;"3d",'CMIP5 AL fields'!$A:$A,AP$2)*$S237)/1000)</f>
        <v>0</v>
      </c>
      <c r="AQ237" s="248">
        <f>((SUMIFS('CMIP5 AL fields'!$O:$O,'CMIP5 AL fields'!$D:$D,AQ$1&amp;"_ALLt",'CMIP5 AL fields'!$A:$A,AQ$2)*$T237)/1000)+((SUMIFS('CMIP5 AL fields'!$O:$O,'CMIP5 AL fields'!$D:$D,AQ$1&amp;"_subt",'CMIP5 AL fields'!$A:$A,AQ$2)*$U237)/1000)</f>
        <v>565.12512000000004</v>
      </c>
      <c r="AR237" s="248">
        <f>((SUMIFS('CMIP5 AL fields'!$O:$O,'CMIP5 AL fields'!$D:$D,AR$1&amp;"2d",'CMIP5 AL fields'!$A:$A,AR$2)*$AA237)/1000)+((SUMIFS('CMIP5 AL fields'!$O:$O,'CMIP5 AL fields'!$D:$D,AR$1&amp;"3d",'CMIP5 AL fields'!$A:$A,AR$2)*$AB237)/1000)</f>
        <v>0</v>
      </c>
      <c r="AS237" s="248">
        <f>(SUMIFS('CMIP5 AL fields'!$O:$O,'CMIP5 AL fields'!$D:$D,AS$1,'CMIP5 AL fields'!$A:$A,AS$2)*$V237)/1000</f>
        <v>0</v>
      </c>
      <c r="AT237" s="248">
        <f>(SUMIFS('CMIP5 AL fields'!$O:$O,'CMIP5 AL fields'!$D:$D,AT$1,'CMIP5 AL fields'!$A:$A,AT$2)*$W237)/1000</f>
        <v>0</v>
      </c>
      <c r="AU237" s="248">
        <f>(SUMIFS('CMIP5 AL fields'!$O:$O,'CMIP5 AL fields'!$D:$D,AU$1,'CMIP5 AL fields'!$A:$A,AU$2)*$X237)/1000</f>
        <v>0</v>
      </c>
      <c r="AV237" s="248">
        <f>(SUMIFS('CMIP5 AL fields'!$O:$O,'CMIP5 AL fields'!$D:$D,AV$1,'CMIP5 AL fields'!$A:$A,AV$2)*AC237)/1000</f>
        <v>0</v>
      </c>
      <c r="AW237" s="248">
        <f>(SUMIFS('CMIP5 AL fields'!$O:$O,'CMIP5 AL fields'!$D:$D,AW$1,'CMIP5 AL fields'!$A:$A,AW$2)*AD237)/1000</f>
        <v>0</v>
      </c>
      <c r="AX237" s="248">
        <f>(SUMIFS('CMIP5 AL fields'!$O:$O,'CMIP5 AL fields'!$D:$D,AX$1,'CMIP5 AL fields'!$A:$A,AX$2)*AD237)/1000</f>
        <v>0</v>
      </c>
      <c r="AY237" s="248">
        <v>0</v>
      </c>
      <c r="AZ237" s="248">
        <f>(SUMIFS('CMIP5 OI fields'!$M:$M,'CMIP5 OI fields'!$D:$D,AZ$1,'CMIP5 OI fields'!$A:$A,AZ$2)*$P237)/1000</f>
        <v>3261.7270080000003</v>
      </c>
      <c r="BA237" s="248">
        <f>(SUMIFS('CMIP5 OI fields'!$M:$M,'CMIP5 OI fields'!$D:$D,BA$1,'CMIP5 OI fields'!$A:$A,BA$2)*$P237)/1000</f>
        <v>2276.8135200000002</v>
      </c>
      <c r="BB237" s="248">
        <f>(SUMIFS('CMIP5 OI fields'!$M:$M,'CMIP5 OI fields'!$D:$D,BB$1,'CMIP5 OI fields'!$A:$A,BB$2)*$P237)/1000</f>
        <v>1288.5811199999996</v>
      </c>
      <c r="BC237" s="248">
        <f>(SUMIFS('CMIP5 OI fields'!$M:$M,'CMIP5 OI fields'!$D:$D,BC$1,'CMIP5 OI fields'!$A:$A,BC$2)*$P237)/1000</f>
        <v>129.76128</v>
      </c>
      <c r="BD237" s="248">
        <f>(SUMIFS('CMIP5 OI fields'!$M:$M,'CMIP5 OI fields'!$D:$D,BD$1,'CMIP5 OI fields'!$A:$A,BD$2)*$P237)/1000</f>
        <v>106.16832000000001</v>
      </c>
      <c r="BE237" s="248">
        <f>(SUMIFS('CMIP5 OI fields'!$M:$M,'CMIP5 OI fields'!$D:$D,BE$1,'CMIP5 OI fields'!$A:$A,BE$2)*$P237)/1000</f>
        <v>11.796480000000001</v>
      </c>
      <c r="BF237" s="248">
        <f>(SUMIFS('CMIP5 OI fields'!$M:$M,'CMIP5 OI fields'!$D:$D,BF$1,'CMIP5 OI fields'!$A:$A,BF$2)*$P237)/1000</f>
        <v>265.42079999999999</v>
      </c>
      <c r="BG237" s="248">
        <f>(SUMIFS('CMIP5 OI fields'!$M:$M,'CMIP5 OI fields'!$D:$D,BG$1,'CMIP5 OI fields'!$A:$A,BG$2)*$P237)/1000</f>
        <v>206.43839999999997</v>
      </c>
      <c r="BH237" s="248">
        <f>(SUMIFS('CMIP5 OI fields'!$M:$M,'CMIP5 OI fields'!$D:$D,BH$1,'CMIP5 OI fields'!$A:$A,BH$2)*$P237)/1000</f>
        <v>1209.1392000000001</v>
      </c>
      <c r="BI237" s="248">
        <f>(SUMIFS('CMIP5 OI fields'!$M:$M,'CMIP5 OI fields'!$D:$D,BI$1,'CMIP5 OI fields'!$A:$A,BI$2)*$Q237)/1000</f>
        <v>0</v>
      </c>
      <c r="BJ237" s="246">
        <f t="shared" si="32"/>
        <v>5334.1474080000016</v>
      </c>
      <c r="BK237" s="246">
        <f t="shared" si="32"/>
        <v>2669.0464800000004</v>
      </c>
      <c r="BL237" s="246">
        <f t="shared" si="32"/>
        <v>2528.0962559999998</v>
      </c>
      <c r="BM237" s="246">
        <f t="shared" si="25"/>
        <v>8003.1938880000016</v>
      </c>
      <c r="BN237" s="246">
        <f t="shared" si="26"/>
        <v>10531.290144000002</v>
      </c>
    </row>
    <row r="238" spans="1:66">
      <c r="A238" s="244" t="str">
        <f>'Experiment list - Runs'!A237</f>
        <v>LT</v>
      </c>
      <c r="B238" s="244" t="str">
        <f>'Experiment list - Runs'!B237</f>
        <v>tier2</v>
      </c>
      <c r="C238" s="244" t="str">
        <f>'Experiment list - Runs'!C237</f>
        <v>4.2-XL</v>
      </c>
      <c r="D238" s="244">
        <f>'Experiment list - Runs'!D237</f>
        <v>1</v>
      </c>
      <c r="E238" s="245" t="str">
        <f>'Experiment list - Runs'!E237</f>
        <v>Extend RCP 8.5 to 2300</v>
      </c>
      <c r="F238" s="245" t="str">
        <f>'Experiment list - Runs'!F237</f>
        <v>rcp8.5</v>
      </c>
      <c r="G238" s="244" t="str">
        <f>'Experiment list - Runs'!H237</f>
        <v>CCWG/Meehl</v>
      </c>
      <c r="H238" s="244" t="str">
        <f>'Experiment list - Runs'!I237</f>
        <v>1x1noCN</v>
      </c>
      <c r="I238" s="244" t="str">
        <f>'Experiment list - Runs'!J237</f>
        <v>NCAR</v>
      </c>
      <c r="J238" s="244">
        <f>'Experiment list - Runs'!K237</f>
        <v>2100</v>
      </c>
      <c r="K238" s="244">
        <f>'Experiment list - Runs'!L237</f>
        <v>2300</v>
      </c>
      <c r="L238" s="244" t="str">
        <f>'Experiment list - Runs'!M237</f>
        <v>1</v>
      </c>
      <c r="M238" s="244">
        <f>'Experiment list - Runs'!N237</f>
        <v>1</v>
      </c>
      <c r="N238" s="246">
        <f>'Experiment list - Runs'!O237</f>
        <v>201</v>
      </c>
      <c r="O238" s="247">
        <f>'Experiment list - Runs'!P237</f>
        <v>236</v>
      </c>
      <c r="P238" s="248">
        <f t="shared" si="27"/>
        <v>201</v>
      </c>
      <c r="Q238" s="248">
        <v>0</v>
      </c>
      <c r="R238" s="248">
        <v>0</v>
      </c>
      <c r="S238" s="248">
        <v>0</v>
      </c>
      <c r="T238" s="248">
        <f t="shared" si="28"/>
        <v>201</v>
      </c>
      <c r="U238" s="248">
        <v>40</v>
      </c>
      <c r="V238" s="248">
        <v>0</v>
      </c>
      <c r="W238" s="248">
        <v>0</v>
      </c>
      <c r="X238" s="248">
        <v>40</v>
      </c>
      <c r="Y238" s="248">
        <v>0</v>
      </c>
      <c r="Z238" s="248">
        <v>0</v>
      </c>
      <c r="AA238" s="248">
        <v>0</v>
      </c>
      <c r="AB238" s="248">
        <v>0</v>
      </c>
      <c r="AC238" s="248">
        <v>0</v>
      </c>
      <c r="AD238" s="248">
        <v>0</v>
      </c>
      <c r="AE238" s="248">
        <f>(SUMIFS('CMIP5 AL fields'!$O:$O,'CMIP5 AL fields'!$D:$D,AE$1,'CMIP5 AL fields'!$A:$A,AE$2)*$P238)/1000</f>
        <v>200.06093764800033</v>
      </c>
      <c r="AF238" s="248">
        <f>(SUMIFS('CMIP5 AL fields'!$O:$O,'CMIP5 AL fields'!$D:$D,AF$1,'CMIP5 AL fields'!$A:$A,AF$2)*$P238)/1000</f>
        <v>0.53349580799999996</v>
      </c>
      <c r="AG238" s="248">
        <f>(SUMIFS('CMIP5 AL fields'!$O:$O,'CMIP5 AL fields'!$D:$D,AG$1,'CMIP5 AL fields'!$A:$A,AG$2)*$P238)/1000</f>
        <v>18.138857471999987</v>
      </c>
      <c r="AH238" s="248">
        <f>(SUMIFS('CMIP5 AL fields'!$O:$O,'CMIP5 AL fields'!$D:$D,AH$1,'CMIP5 AL fields'!$A:$A,AH$2)*$P238)/1000</f>
        <v>13.337395199999994</v>
      </c>
      <c r="AI238" s="248">
        <f>(SUMIFS('CMIP5 AL fields'!$O:$O,'CMIP5 AL fields'!$D:$D,AI$1,'CMIP5 AL fields'!$A:$A,AI$2)*$P238)/1000</f>
        <v>5.3349580800000007</v>
      </c>
      <c r="AJ238" s="248">
        <f>(SUMIFS('CMIP5 AL fields'!$O:$O,'CMIP5 AL fields'!$D:$D,AJ$1,'CMIP5 AL fields'!$A:$A,AJ$2)*$P238)/1000</f>
        <v>2.1339832319999998</v>
      </c>
      <c r="AK238" s="248">
        <f>(SUMIFS('CMIP5 AL fields'!$O:$O,'CMIP5 AL fields'!$D:$D,AK$1,'CMIP5 AL fields'!$A:$A,AK$2)*$P238)/1000</f>
        <v>3.7344706560000001</v>
      </c>
      <c r="AL238" s="248">
        <f>(SUMIFS('CMIP5 AL fields'!$O:$O,'CMIP5 AL fields'!$D:$D,AL$1,'CMIP5 AL fields'!$A:$A,AL$2)*$P238)/1000</f>
        <v>0</v>
      </c>
      <c r="AM238" s="248">
        <f>(SUMIFS('CMIP5 AL fields'!$O:$O,'CMIP5 AL fields'!$D:$D,AM$1,'CMIP5 AL fields'!$A:$A,AM$2)*$P238)/1000</f>
        <v>0</v>
      </c>
      <c r="AN238" s="248">
        <f>((SUMIFS('CMIP5 AL fields'!$O:$O,'CMIP5 AL fields'!$D:$D,AN$1&amp;"2d",'CMIP5 AL fields'!$A:$A,AN$2)*$R238)/1000)+((SUMIFS('CMIP5 AL fields'!$O:$O,'CMIP5 AL fields'!$D:$D,AN$1&amp;"3d",'CMIP5 AL fields'!$A:$A,AN$2)*$S238)/1000)</f>
        <v>0</v>
      </c>
      <c r="AO238" s="248">
        <f>((SUMIFS('CMIP5 AL fields'!$N:$N,'CMIP5 AL fields'!$D:$D,AO$1&amp;"2d",'CMIP5 AL fields'!$A:$A,AO$2)*$R238)/1000)+((SUMIFS('CMIP5 AL fields'!$N:$N,'CMIP5 AL fields'!$D:$D,AO$1&amp;"3d",'CMIP5 AL fields'!$A:$A,AO$2)*$S238)/1000)</f>
        <v>0</v>
      </c>
      <c r="AP238" s="248">
        <f>((SUMIFS('CMIP5 AL fields'!$N:$N,'CMIP5 AL fields'!$D:$D,AP$1&amp;"2d",'CMIP5 AL fields'!$A:$A,AP$2)*$R238)/1000)+((SUMIFS('CMIP5 AL fields'!$N:$N,'CMIP5 AL fields'!$D:$D,AP$1&amp;"3d",'CMIP5 AL fields'!$A:$A,AP$2)*$S238)/1000)</f>
        <v>0</v>
      </c>
      <c r="AQ238" s="248">
        <f>((SUMIFS('CMIP5 AL fields'!$O:$O,'CMIP5 AL fields'!$D:$D,AQ$1&amp;"_ALLt",'CMIP5 AL fields'!$A:$A,AQ$2)*$T238)/1000)+((SUMIFS('CMIP5 AL fields'!$O:$O,'CMIP5 AL fields'!$D:$D,AQ$1&amp;"_subt",'CMIP5 AL fields'!$A:$A,AQ$2)*$U238)/1000)</f>
        <v>297.65947391999993</v>
      </c>
      <c r="AR238" s="248">
        <f>((SUMIFS('CMIP5 AL fields'!$O:$O,'CMIP5 AL fields'!$D:$D,AR$1&amp;"2d",'CMIP5 AL fields'!$A:$A,AR$2)*$AA238)/1000)+((SUMIFS('CMIP5 AL fields'!$O:$O,'CMIP5 AL fields'!$D:$D,AR$1&amp;"3d",'CMIP5 AL fields'!$A:$A,AR$2)*$AB238)/1000)</f>
        <v>0</v>
      </c>
      <c r="AS238" s="248">
        <f>(SUMIFS('CMIP5 AL fields'!$O:$O,'CMIP5 AL fields'!$D:$D,AS$1,'CMIP5 AL fields'!$A:$A,AS$2)*$V238)/1000</f>
        <v>0</v>
      </c>
      <c r="AT238" s="248">
        <f>(SUMIFS('CMIP5 AL fields'!$O:$O,'CMIP5 AL fields'!$D:$D,AT$1,'CMIP5 AL fields'!$A:$A,AT$2)*$W238)/1000</f>
        <v>0</v>
      </c>
      <c r="AU238" s="248">
        <f>(SUMIFS('CMIP5 AL fields'!$O:$O,'CMIP5 AL fields'!$D:$D,AU$1,'CMIP5 AL fields'!$A:$A,AU$2)*$X238)/1000</f>
        <v>568.35440640000013</v>
      </c>
      <c r="AV238" s="248">
        <f>(SUMIFS('CMIP5 AL fields'!$O:$O,'CMIP5 AL fields'!$D:$D,AV$1,'CMIP5 AL fields'!$A:$A,AV$2)*AC238)/1000</f>
        <v>0</v>
      </c>
      <c r="AW238" s="248">
        <f>(SUMIFS('CMIP5 AL fields'!$O:$O,'CMIP5 AL fields'!$D:$D,AW$1,'CMIP5 AL fields'!$A:$A,AW$2)*AD238)/1000</f>
        <v>0</v>
      </c>
      <c r="AX238" s="248">
        <f>(SUMIFS('CMIP5 AL fields'!$O:$O,'CMIP5 AL fields'!$D:$D,AX$1,'CMIP5 AL fields'!$A:$A,AX$2)*AD238)/1000</f>
        <v>0</v>
      </c>
      <c r="AY238" s="248">
        <v>0</v>
      </c>
      <c r="AZ238" s="248">
        <f>(SUMIFS('CMIP5 OI fields'!$M:$M,'CMIP5 OI fields'!$D:$D,AZ$1,'CMIP5 OI fields'!$A:$A,AZ$2)*$P238)/1000</f>
        <v>655.60712860800015</v>
      </c>
      <c r="BA238" s="248">
        <f>(SUMIFS('CMIP5 OI fields'!$M:$M,'CMIP5 OI fields'!$D:$D,BA$1,'CMIP5 OI fields'!$A:$A,BA$2)*$P238)/1000</f>
        <v>457.63951752000003</v>
      </c>
      <c r="BB238" s="248">
        <f>(SUMIFS('CMIP5 OI fields'!$M:$M,'CMIP5 OI fields'!$D:$D,BB$1,'CMIP5 OI fields'!$A:$A,BB$2)*$P238)/1000</f>
        <v>259.0048051199999</v>
      </c>
      <c r="BC238" s="248">
        <f>(SUMIFS('CMIP5 OI fields'!$M:$M,'CMIP5 OI fields'!$D:$D,BC$1,'CMIP5 OI fields'!$A:$A,BC$2)*$P238)/1000</f>
        <v>26.082017279999999</v>
      </c>
      <c r="BD238" s="248">
        <f>(SUMIFS('CMIP5 OI fields'!$M:$M,'CMIP5 OI fields'!$D:$D,BD$1,'CMIP5 OI fields'!$A:$A,BD$2)*$P238)/1000</f>
        <v>21.339832320000003</v>
      </c>
      <c r="BE238" s="248">
        <f>(SUMIFS('CMIP5 OI fields'!$M:$M,'CMIP5 OI fields'!$D:$D,BE$1,'CMIP5 OI fields'!$A:$A,BE$2)*$P238)/1000</f>
        <v>2.3710924800000002</v>
      </c>
      <c r="BF238" s="248">
        <f>(SUMIFS('CMIP5 OI fields'!$M:$M,'CMIP5 OI fields'!$D:$D,BF$1,'CMIP5 OI fields'!$A:$A,BF$2)*$P238)/1000</f>
        <v>53.349580799999998</v>
      </c>
      <c r="BG238" s="248">
        <f>(SUMIFS('CMIP5 OI fields'!$M:$M,'CMIP5 OI fields'!$D:$D,BG$1,'CMIP5 OI fields'!$A:$A,BG$2)*$P238)/1000</f>
        <v>41.494118399999991</v>
      </c>
      <c r="BH238" s="248">
        <f>(SUMIFS('CMIP5 OI fields'!$M:$M,'CMIP5 OI fields'!$D:$D,BH$1,'CMIP5 OI fields'!$A:$A,BH$2)*$P238)/1000</f>
        <v>243.03697920000005</v>
      </c>
      <c r="BI238" s="248">
        <f>(SUMIFS('CMIP5 OI fields'!$M:$M,'CMIP5 OI fields'!$D:$D,BI$1,'CMIP5 OI fields'!$A:$A,BI$2)*$Q238)/1000</f>
        <v>0</v>
      </c>
      <c r="BJ238" s="246">
        <f t="shared" si="32"/>
        <v>1824.5873602080003</v>
      </c>
      <c r="BK238" s="246">
        <f t="shared" si="32"/>
        <v>536.47834248000004</v>
      </c>
      <c r="BL238" s="246">
        <f t="shared" si="32"/>
        <v>508.14734745599992</v>
      </c>
      <c r="BM238" s="246">
        <f t="shared" si="25"/>
        <v>2361.0657026880003</v>
      </c>
      <c r="BN238" s="246">
        <f t="shared" si="26"/>
        <v>2869.2130501440001</v>
      </c>
    </row>
    <row r="239" spans="1:66">
      <c r="A239" s="244" t="str">
        <f>'Experiment list - Runs'!A238</f>
        <v>LT</v>
      </c>
      <c r="B239" s="244" t="str">
        <f>'Experiment list - Runs'!B238</f>
        <v>tier2</v>
      </c>
      <c r="C239" s="244" t="str">
        <f>'Experiment list - Runs'!C238</f>
        <v>4.3-XL</v>
      </c>
      <c r="D239" s="244">
        <f>'Experiment list - Runs'!D238</f>
        <v>1</v>
      </c>
      <c r="E239" s="245" t="str">
        <f>'Experiment list - Runs'!E238</f>
        <v>Extend RCP 2.7 to 2300</v>
      </c>
      <c r="F239" s="245" t="str">
        <f>'Experiment list - Runs'!F238</f>
        <v>rcp2.8</v>
      </c>
      <c r="G239" s="244" t="str">
        <f>'Experiment list - Runs'!H238</f>
        <v>CCWG/Meehl</v>
      </c>
      <c r="H239" s="244" t="str">
        <f>'Experiment list - Runs'!I238</f>
        <v>1x1noCN</v>
      </c>
      <c r="I239" s="244" t="str">
        <f>'Experiment list - Runs'!J238</f>
        <v>NCAR</v>
      </c>
      <c r="J239" s="244">
        <f>'Experiment list - Runs'!K238</f>
        <v>2100</v>
      </c>
      <c r="K239" s="244">
        <f>'Experiment list - Runs'!L238</f>
        <v>2300</v>
      </c>
      <c r="L239" s="244" t="str">
        <f>'Experiment list - Runs'!M238</f>
        <v>1</v>
      </c>
      <c r="M239" s="244">
        <f>'Experiment list - Runs'!N238</f>
        <v>1</v>
      </c>
      <c r="N239" s="246">
        <f>'Experiment list - Runs'!O238</f>
        <v>201</v>
      </c>
      <c r="O239" s="247">
        <f>'Experiment list - Runs'!P238</f>
        <v>237</v>
      </c>
      <c r="P239" s="248">
        <f t="shared" si="27"/>
        <v>201</v>
      </c>
      <c r="Q239" s="248">
        <v>0</v>
      </c>
      <c r="R239" s="248">
        <v>0</v>
      </c>
      <c r="S239" s="248">
        <v>0</v>
      </c>
      <c r="T239" s="248">
        <f t="shared" si="28"/>
        <v>201</v>
      </c>
      <c r="U239" s="248">
        <v>40</v>
      </c>
      <c r="V239" s="248">
        <v>0</v>
      </c>
      <c r="W239" s="248">
        <v>0</v>
      </c>
      <c r="X239" s="248">
        <v>40</v>
      </c>
      <c r="Y239" s="248">
        <v>0</v>
      </c>
      <c r="Z239" s="248">
        <v>0</v>
      </c>
      <c r="AA239" s="248">
        <v>0</v>
      </c>
      <c r="AB239" s="248">
        <v>0</v>
      </c>
      <c r="AC239" s="248">
        <v>0</v>
      </c>
      <c r="AD239" s="248">
        <v>0</v>
      </c>
      <c r="AE239" s="248">
        <f>(SUMIFS('CMIP5 AL fields'!$O:$O,'CMIP5 AL fields'!$D:$D,AE$1,'CMIP5 AL fields'!$A:$A,AE$2)*$P239)/1000</f>
        <v>200.06093764800033</v>
      </c>
      <c r="AF239" s="248">
        <f>(SUMIFS('CMIP5 AL fields'!$O:$O,'CMIP5 AL fields'!$D:$D,AF$1,'CMIP5 AL fields'!$A:$A,AF$2)*$P239)/1000</f>
        <v>0.53349580799999996</v>
      </c>
      <c r="AG239" s="248">
        <f>(SUMIFS('CMIP5 AL fields'!$O:$O,'CMIP5 AL fields'!$D:$D,AG$1,'CMIP5 AL fields'!$A:$A,AG$2)*$P239)/1000</f>
        <v>18.138857471999987</v>
      </c>
      <c r="AH239" s="248">
        <f>(SUMIFS('CMIP5 AL fields'!$O:$O,'CMIP5 AL fields'!$D:$D,AH$1,'CMIP5 AL fields'!$A:$A,AH$2)*$P239)/1000</f>
        <v>13.337395199999994</v>
      </c>
      <c r="AI239" s="248">
        <f>(SUMIFS('CMIP5 AL fields'!$O:$O,'CMIP5 AL fields'!$D:$D,AI$1,'CMIP5 AL fields'!$A:$A,AI$2)*$P239)/1000</f>
        <v>5.3349580800000007</v>
      </c>
      <c r="AJ239" s="248">
        <f>(SUMIFS('CMIP5 AL fields'!$O:$O,'CMIP5 AL fields'!$D:$D,AJ$1,'CMIP5 AL fields'!$A:$A,AJ$2)*$P239)/1000</f>
        <v>2.1339832319999998</v>
      </c>
      <c r="AK239" s="248">
        <f>(SUMIFS('CMIP5 AL fields'!$O:$O,'CMIP5 AL fields'!$D:$D,AK$1,'CMIP5 AL fields'!$A:$A,AK$2)*$P239)/1000</f>
        <v>3.7344706560000001</v>
      </c>
      <c r="AL239" s="248">
        <f>(SUMIFS('CMIP5 AL fields'!$O:$O,'CMIP5 AL fields'!$D:$D,AL$1,'CMIP5 AL fields'!$A:$A,AL$2)*$P239)/1000</f>
        <v>0</v>
      </c>
      <c r="AM239" s="248">
        <f>(SUMIFS('CMIP5 AL fields'!$O:$O,'CMIP5 AL fields'!$D:$D,AM$1,'CMIP5 AL fields'!$A:$A,AM$2)*$P239)/1000</f>
        <v>0</v>
      </c>
      <c r="AN239" s="248">
        <f>((SUMIFS('CMIP5 AL fields'!$O:$O,'CMIP5 AL fields'!$D:$D,AN$1&amp;"2d",'CMIP5 AL fields'!$A:$A,AN$2)*$R239)/1000)+((SUMIFS('CMIP5 AL fields'!$O:$O,'CMIP5 AL fields'!$D:$D,AN$1&amp;"3d",'CMIP5 AL fields'!$A:$A,AN$2)*$S239)/1000)</f>
        <v>0</v>
      </c>
      <c r="AO239" s="248">
        <f>((SUMIFS('CMIP5 AL fields'!$N:$N,'CMIP5 AL fields'!$D:$D,AO$1&amp;"2d",'CMIP5 AL fields'!$A:$A,AO$2)*$R239)/1000)+((SUMIFS('CMIP5 AL fields'!$N:$N,'CMIP5 AL fields'!$D:$D,AO$1&amp;"3d",'CMIP5 AL fields'!$A:$A,AO$2)*$S239)/1000)</f>
        <v>0</v>
      </c>
      <c r="AP239" s="248">
        <f>((SUMIFS('CMIP5 AL fields'!$N:$N,'CMIP5 AL fields'!$D:$D,AP$1&amp;"2d",'CMIP5 AL fields'!$A:$A,AP$2)*$R239)/1000)+((SUMIFS('CMIP5 AL fields'!$N:$N,'CMIP5 AL fields'!$D:$D,AP$1&amp;"3d",'CMIP5 AL fields'!$A:$A,AP$2)*$S239)/1000)</f>
        <v>0</v>
      </c>
      <c r="AQ239" s="248">
        <f>((SUMIFS('CMIP5 AL fields'!$O:$O,'CMIP5 AL fields'!$D:$D,AQ$1&amp;"_ALLt",'CMIP5 AL fields'!$A:$A,AQ$2)*$T239)/1000)+((SUMIFS('CMIP5 AL fields'!$O:$O,'CMIP5 AL fields'!$D:$D,AQ$1&amp;"_subt",'CMIP5 AL fields'!$A:$A,AQ$2)*$U239)/1000)</f>
        <v>297.65947391999993</v>
      </c>
      <c r="AR239" s="248">
        <f>((SUMIFS('CMIP5 AL fields'!$O:$O,'CMIP5 AL fields'!$D:$D,AR$1&amp;"2d",'CMIP5 AL fields'!$A:$A,AR$2)*$AA239)/1000)+((SUMIFS('CMIP5 AL fields'!$O:$O,'CMIP5 AL fields'!$D:$D,AR$1&amp;"3d",'CMIP5 AL fields'!$A:$A,AR$2)*$AB239)/1000)</f>
        <v>0</v>
      </c>
      <c r="AS239" s="248">
        <f>(SUMIFS('CMIP5 AL fields'!$O:$O,'CMIP5 AL fields'!$D:$D,AS$1,'CMIP5 AL fields'!$A:$A,AS$2)*$V239)/1000</f>
        <v>0</v>
      </c>
      <c r="AT239" s="248">
        <f>(SUMIFS('CMIP5 AL fields'!$O:$O,'CMIP5 AL fields'!$D:$D,AT$1,'CMIP5 AL fields'!$A:$A,AT$2)*$W239)/1000</f>
        <v>0</v>
      </c>
      <c r="AU239" s="248">
        <f>(SUMIFS('CMIP5 AL fields'!$O:$O,'CMIP5 AL fields'!$D:$D,AU$1,'CMIP5 AL fields'!$A:$A,AU$2)*$X239)/1000</f>
        <v>568.35440640000013</v>
      </c>
      <c r="AV239" s="248">
        <f>(SUMIFS('CMIP5 AL fields'!$O:$O,'CMIP5 AL fields'!$D:$D,AV$1,'CMIP5 AL fields'!$A:$A,AV$2)*AC239)/1000</f>
        <v>0</v>
      </c>
      <c r="AW239" s="248">
        <f>(SUMIFS('CMIP5 AL fields'!$O:$O,'CMIP5 AL fields'!$D:$D,AW$1,'CMIP5 AL fields'!$A:$A,AW$2)*AD239)/1000</f>
        <v>0</v>
      </c>
      <c r="AX239" s="248">
        <f>(SUMIFS('CMIP5 AL fields'!$O:$O,'CMIP5 AL fields'!$D:$D,AX$1,'CMIP5 AL fields'!$A:$A,AX$2)*AD239)/1000</f>
        <v>0</v>
      </c>
      <c r="AY239" s="248">
        <v>0</v>
      </c>
      <c r="AZ239" s="248">
        <f>(SUMIFS('CMIP5 OI fields'!$M:$M,'CMIP5 OI fields'!$D:$D,AZ$1,'CMIP5 OI fields'!$A:$A,AZ$2)*$P239)/1000</f>
        <v>655.60712860800015</v>
      </c>
      <c r="BA239" s="248">
        <f>(SUMIFS('CMIP5 OI fields'!$M:$M,'CMIP5 OI fields'!$D:$D,BA$1,'CMIP5 OI fields'!$A:$A,BA$2)*$P239)/1000</f>
        <v>457.63951752000003</v>
      </c>
      <c r="BB239" s="248">
        <f>(SUMIFS('CMIP5 OI fields'!$M:$M,'CMIP5 OI fields'!$D:$D,BB$1,'CMIP5 OI fields'!$A:$A,BB$2)*$P239)/1000</f>
        <v>259.0048051199999</v>
      </c>
      <c r="BC239" s="248">
        <f>(SUMIFS('CMIP5 OI fields'!$M:$M,'CMIP5 OI fields'!$D:$D,BC$1,'CMIP5 OI fields'!$A:$A,BC$2)*$P239)/1000</f>
        <v>26.082017279999999</v>
      </c>
      <c r="BD239" s="248">
        <f>(SUMIFS('CMIP5 OI fields'!$M:$M,'CMIP5 OI fields'!$D:$D,BD$1,'CMIP5 OI fields'!$A:$A,BD$2)*$P239)/1000</f>
        <v>21.339832320000003</v>
      </c>
      <c r="BE239" s="248">
        <f>(SUMIFS('CMIP5 OI fields'!$M:$M,'CMIP5 OI fields'!$D:$D,BE$1,'CMIP5 OI fields'!$A:$A,BE$2)*$P239)/1000</f>
        <v>2.3710924800000002</v>
      </c>
      <c r="BF239" s="248">
        <f>(SUMIFS('CMIP5 OI fields'!$M:$M,'CMIP5 OI fields'!$D:$D,BF$1,'CMIP5 OI fields'!$A:$A,BF$2)*$P239)/1000</f>
        <v>53.349580799999998</v>
      </c>
      <c r="BG239" s="248">
        <f>(SUMIFS('CMIP5 OI fields'!$M:$M,'CMIP5 OI fields'!$D:$D,BG$1,'CMIP5 OI fields'!$A:$A,BG$2)*$P239)/1000</f>
        <v>41.494118399999991</v>
      </c>
      <c r="BH239" s="248">
        <f>(SUMIFS('CMIP5 OI fields'!$M:$M,'CMIP5 OI fields'!$D:$D,BH$1,'CMIP5 OI fields'!$A:$A,BH$2)*$P239)/1000</f>
        <v>243.03697920000005</v>
      </c>
      <c r="BI239" s="248">
        <f>(SUMIFS('CMIP5 OI fields'!$M:$M,'CMIP5 OI fields'!$D:$D,BI$1,'CMIP5 OI fields'!$A:$A,BI$2)*$Q239)/1000</f>
        <v>0</v>
      </c>
      <c r="BJ239" s="246">
        <f t="shared" si="32"/>
        <v>1824.5873602080003</v>
      </c>
      <c r="BK239" s="246">
        <f t="shared" si="32"/>
        <v>536.47834248000004</v>
      </c>
      <c r="BL239" s="246">
        <f t="shared" si="32"/>
        <v>508.14734745599992</v>
      </c>
      <c r="BM239" s="246">
        <f t="shared" si="25"/>
        <v>2361.0657026880003</v>
      </c>
      <c r="BN239" s="246">
        <f t="shared" si="26"/>
        <v>2869.2130501440001</v>
      </c>
    </row>
    <row r="240" spans="1:66">
      <c r="A240" s="244" t="str">
        <f>'Experiment list - Runs'!A239</f>
        <v>LT</v>
      </c>
      <c r="B240" s="244" t="str">
        <f>'Experiment list - Runs'!B239</f>
        <v>tier2</v>
      </c>
      <c r="C240" s="244" t="str">
        <f>'Experiment list - Runs'!C239</f>
        <v>5.4-2</v>
      </c>
      <c r="D240" s="244">
        <f>'Experiment list - Runs'!D239</f>
        <v>1</v>
      </c>
      <c r="E240" s="245" t="str">
        <f>'Experiment list - Runs'!E239</f>
        <v>Carbon-climate feedback, “realistic” pathway</v>
      </c>
      <c r="F240" s="245" t="str">
        <f>'Experiment list - Runs'!F239</f>
        <v>esm-fixclim2</v>
      </c>
      <c r="G240" s="244" t="str">
        <f>'Experiment list - Runs'!H239</f>
        <v>CCWG/Meehl</v>
      </c>
      <c r="H240" s="244" t="str">
        <f>'Experiment list - Runs'!I239</f>
        <v>1x1CN</v>
      </c>
      <c r="I240" s="244" t="str">
        <f>'Experiment list - Runs'!J239</f>
        <v>NCAR</v>
      </c>
      <c r="J240" s="244">
        <f>'Experiment list - Runs'!K239</f>
        <v>0</v>
      </c>
      <c r="K240" s="244">
        <f>'Experiment list - Runs'!L239</f>
        <v>251</v>
      </c>
      <c r="L240" s="244" t="str">
        <f>'Experiment list - Runs'!M239</f>
        <v>1</v>
      </c>
      <c r="M240" s="244">
        <f>'Experiment list - Runs'!N239</f>
        <v>1</v>
      </c>
      <c r="N240" s="246">
        <f>'Experiment list - Runs'!O239</f>
        <v>251</v>
      </c>
      <c r="O240" s="247">
        <f>'Experiment list - Runs'!P239</f>
        <v>238</v>
      </c>
      <c r="P240" s="248">
        <f t="shared" si="27"/>
        <v>251</v>
      </c>
      <c r="Q240" s="248">
        <v>0</v>
      </c>
      <c r="R240" s="248">
        <v>0</v>
      </c>
      <c r="S240" s="248">
        <v>0</v>
      </c>
      <c r="T240" s="248">
        <f t="shared" si="28"/>
        <v>251</v>
      </c>
      <c r="U240" s="248">
        <v>0</v>
      </c>
      <c r="V240" s="248">
        <v>0</v>
      </c>
      <c r="W240" s="248">
        <v>0</v>
      </c>
      <c r="X240" s="248">
        <v>0</v>
      </c>
      <c r="Y240" s="248">
        <v>0</v>
      </c>
      <c r="Z240" s="248">
        <v>0</v>
      </c>
      <c r="AA240" s="248">
        <v>0</v>
      </c>
      <c r="AB240" s="248">
        <v>0</v>
      </c>
      <c r="AC240" s="248">
        <v>0</v>
      </c>
      <c r="AD240" s="248">
        <v>0</v>
      </c>
      <c r="AE240" s="248">
        <f>(SUMIFS('CMIP5 AL fields'!$O:$O,'CMIP5 AL fields'!$D:$D,AE$1,'CMIP5 AL fields'!$A:$A,AE$2)*$P240)/1000</f>
        <v>249.82734004800042</v>
      </c>
      <c r="AF240" s="248">
        <f>(SUMIFS('CMIP5 AL fields'!$O:$O,'CMIP5 AL fields'!$D:$D,AF$1,'CMIP5 AL fields'!$A:$A,AF$2)*$P240)/1000</f>
        <v>0.66620620800000008</v>
      </c>
      <c r="AG240" s="248">
        <f>(SUMIFS('CMIP5 AL fields'!$O:$O,'CMIP5 AL fields'!$D:$D,AG$1,'CMIP5 AL fields'!$A:$A,AG$2)*$P240)/1000</f>
        <v>22.651011071999985</v>
      </c>
      <c r="AH240" s="248">
        <f>(SUMIFS('CMIP5 AL fields'!$O:$O,'CMIP5 AL fields'!$D:$D,AH$1,'CMIP5 AL fields'!$A:$A,AH$2)*$P240)/1000</f>
        <v>16.655155199999992</v>
      </c>
      <c r="AI240" s="248">
        <f>(SUMIFS('CMIP5 AL fields'!$O:$O,'CMIP5 AL fields'!$D:$D,AI$1,'CMIP5 AL fields'!$A:$A,AI$2)*$P240)/1000</f>
        <v>6.662062080000001</v>
      </c>
      <c r="AJ240" s="248">
        <f>(SUMIFS('CMIP5 AL fields'!$O:$O,'CMIP5 AL fields'!$D:$D,AJ$1,'CMIP5 AL fields'!$A:$A,AJ$2)*$P240)/1000</f>
        <v>2.6648248320000003</v>
      </c>
      <c r="AK240" s="248">
        <f>(SUMIFS('CMIP5 AL fields'!$O:$O,'CMIP5 AL fields'!$D:$D,AK$1,'CMIP5 AL fields'!$A:$A,AK$2)*$P240)/1000</f>
        <v>4.6634434559999995</v>
      </c>
      <c r="AL240" s="248">
        <f>(SUMIFS('CMIP5 AL fields'!$O:$O,'CMIP5 AL fields'!$D:$D,AL$1,'CMIP5 AL fields'!$A:$A,AL$2)*$P240)/1000</f>
        <v>0</v>
      </c>
      <c r="AM240" s="248">
        <f>(SUMIFS('CMIP5 AL fields'!$O:$O,'CMIP5 AL fields'!$D:$D,AM$1,'CMIP5 AL fields'!$A:$A,AM$2)*$P240)/1000</f>
        <v>0</v>
      </c>
      <c r="AN240" s="248">
        <f>((SUMIFS('CMIP5 AL fields'!$O:$O,'CMIP5 AL fields'!$D:$D,AN$1&amp;"2d",'CMIP5 AL fields'!$A:$A,AN$2)*$R240)/1000)+((SUMIFS('CMIP5 AL fields'!$O:$O,'CMIP5 AL fields'!$D:$D,AN$1&amp;"3d",'CMIP5 AL fields'!$A:$A,AN$2)*$S240)/1000)</f>
        <v>0</v>
      </c>
      <c r="AO240" s="248">
        <f>((SUMIFS('CMIP5 AL fields'!$N:$N,'CMIP5 AL fields'!$D:$D,AO$1&amp;"2d",'CMIP5 AL fields'!$A:$A,AO$2)*$R240)/1000)+((SUMIFS('CMIP5 AL fields'!$N:$N,'CMIP5 AL fields'!$D:$D,AO$1&amp;"3d",'CMIP5 AL fields'!$A:$A,AO$2)*$S240)/1000)</f>
        <v>0</v>
      </c>
      <c r="AP240" s="248">
        <f>((SUMIFS('CMIP5 AL fields'!$N:$N,'CMIP5 AL fields'!$D:$D,AP$1&amp;"2d",'CMIP5 AL fields'!$A:$A,AP$2)*$R240)/1000)+((SUMIFS('CMIP5 AL fields'!$N:$N,'CMIP5 AL fields'!$D:$D,AP$1&amp;"3d",'CMIP5 AL fields'!$A:$A,AP$2)*$S240)/1000)</f>
        <v>0</v>
      </c>
      <c r="AQ240" s="248">
        <f>((SUMIFS('CMIP5 AL fields'!$O:$O,'CMIP5 AL fields'!$D:$D,AQ$1&amp;"_ALLt",'CMIP5 AL fields'!$A:$A,AQ$2)*$T240)/1000)+((SUMIFS('CMIP5 AL fields'!$O:$O,'CMIP5 AL fields'!$D:$D,AQ$1&amp;"_subt",'CMIP5 AL fields'!$A:$A,AQ$2)*$U240)/1000)</f>
        <v>141.84640512000001</v>
      </c>
      <c r="AR240" s="248">
        <f>((SUMIFS('CMIP5 AL fields'!$O:$O,'CMIP5 AL fields'!$D:$D,AR$1&amp;"2d",'CMIP5 AL fields'!$A:$A,AR$2)*$AA240)/1000)+((SUMIFS('CMIP5 AL fields'!$O:$O,'CMIP5 AL fields'!$D:$D,AR$1&amp;"3d",'CMIP5 AL fields'!$A:$A,AR$2)*$AB240)/1000)</f>
        <v>0</v>
      </c>
      <c r="AS240" s="248">
        <f>(SUMIFS('CMIP5 AL fields'!$O:$O,'CMIP5 AL fields'!$D:$D,AS$1,'CMIP5 AL fields'!$A:$A,AS$2)*$V240)/1000</f>
        <v>0</v>
      </c>
      <c r="AT240" s="248">
        <f>(SUMIFS('CMIP5 AL fields'!$O:$O,'CMIP5 AL fields'!$D:$D,AT$1,'CMIP5 AL fields'!$A:$A,AT$2)*$W240)/1000</f>
        <v>0</v>
      </c>
      <c r="AU240" s="248">
        <f>(SUMIFS('CMIP5 AL fields'!$O:$O,'CMIP5 AL fields'!$D:$D,AU$1,'CMIP5 AL fields'!$A:$A,AU$2)*$X240)/1000</f>
        <v>0</v>
      </c>
      <c r="AV240" s="248">
        <f>(SUMIFS('CMIP5 AL fields'!$O:$O,'CMIP5 AL fields'!$D:$D,AV$1,'CMIP5 AL fields'!$A:$A,AV$2)*AC240)/1000</f>
        <v>0</v>
      </c>
      <c r="AW240" s="248">
        <f>(SUMIFS('CMIP5 AL fields'!$O:$O,'CMIP5 AL fields'!$D:$D,AW$1,'CMIP5 AL fields'!$A:$A,AW$2)*AD240)/1000</f>
        <v>0</v>
      </c>
      <c r="AX240" s="248">
        <f>(SUMIFS('CMIP5 AL fields'!$O:$O,'CMIP5 AL fields'!$D:$D,AX$1,'CMIP5 AL fields'!$A:$A,AX$2)*AD240)/1000</f>
        <v>0</v>
      </c>
      <c r="AY240" s="248">
        <v>0</v>
      </c>
      <c r="AZ240" s="248">
        <f>(SUMIFS('CMIP5 OI fields'!$M:$M,'CMIP5 OI fields'!$D:$D,AZ$1,'CMIP5 OI fields'!$A:$A,AZ$2)*$P240)/1000</f>
        <v>818.69347900800017</v>
      </c>
      <c r="BA240" s="248">
        <f>(SUMIFS('CMIP5 OI fields'!$M:$M,'CMIP5 OI fields'!$D:$D,BA$1,'CMIP5 OI fields'!$A:$A,BA$2)*$P240)/1000</f>
        <v>571.48019352000006</v>
      </c>
      <c r="BB240" s="248">
        <f>(SUMIFS('CMIP5 OI fields'!$M:$M,'CMIP5 OI fields'!$D:$D,BB$1,'CMIP5 OI fields'!$A:$A,BB$2)*$P240)/1000</f>
        <v>323.4338611199999</v>
      </c>
      <c r="BC240" s="248">
        <f>(SUMIFS('CMIP5 OI fields'!$M:$M,'CMIP5 OI fields'!$D:$D,BC$1,'CMIP5 OI fields'!$A:$A,BC$2)*$P240)/1000</f>
        <v>32.570081279999997</v>
      </c>
      <c r="BD240" s="248">
        <f>(SUMIFS('CMIP5 OI fields'!$M:$M,'CMIP5 OI fields'!$D:$D,BD$1,'CMIP5 OI fields'!$A:$A,BD$2)*$P240)/1000</f>
        <v>26.648248320000004</v>
      </c>
      <c r="BE240" s="248">
        <f>(SUMIFS('CMIP5 OI fields'!$M:$M,'CMIP5 OI fields'!$D:$D,BE$1,'CMIP5 OI fields'!$A:$A,BE$2)*$P240)/1000</f>
        <v>2.9609164800000003</v>
      </c>
      <c r="BF240" s="248">
        <f>(SUMIFS('CMIP5 OI fields'!$M:$M,'CMIP5 OI fields'!$D:$D,BF$1,'CMIP5 OI fields'!$A:$A,BF$2)*$P240)/1000</f>
        <v>66.620620799999983</v>
      </c>
      <c r="BG240" s="248">
        <f>(SUMIFS('CMIP5 OI fields'!$M:$M,'CMIP5 OI fields'!$D:$D,BG$1,'CMIP5 OI fields'!$A:$A,BG$2)*$P240)/1000</f>
        <v>51.816038399999989</v>
      </c>
      <c r="BH240" s="248">
        <f>(SUMIFS('CMIP5 OI fields'!$M:$M,'CMIP5 OI fields'!$D:$D,BH$1,'CMIP5 OI fields'!$A:$A,BH$2)*$P240)/1000</f>
        <v>303.49393920000006</v>
      </c>
      <c r="BI240" s="248">
        <f>(SUMIFS('CMIP5 OI fields'!$M:$M,'CMIP5 OI fields'!$D:$D,BI$1,'CMIP5 OI fields'!$A:$A,BI$2)*$Q240)/1000</f>
        <v>0</v>
      </c>
      <c r="BJ240" s="246">
        <f t="shared" si="32"/>
        <v>1338.8709994080004</v>
      </c>
      <c r="BK240" s="246">
        <f t="shared" si="32"/>
        <v>669.93066648000001</v>
      </c>
      <c r="BL240" s="246">
        <f t="shared" si="32"/>
        <v>634.55216025599998</v>
      </c>
      <c r="BM240" s="246">
        <f t="shared" si="25"/>
        <v>2008.8016658880006</v>
      </c>
      <c r="BN240" s="246">
        <f t="shared" si="26"/>
        <v>2643.3538261440008</v>
      </c>
    </row>
    <row r="241" spans="1:66">
      <c r="A241" s="244" t="str">
        <f>'Experiment list - Runs'!A240</f>
        <v>LT</v>
      </c>
      <c r="B241" s="244" t="str">
        <f>'Experiment list - Runs'!B240</f>
        <v>tier2</v>
      </c>
      <c r="C241" s="244" t="str">
        <f>'Experiment list - Runs'!C240</f>
        <v>5.4-2</v>
      </c>
      <c r="D241" s="244">
        <f>'Experiment list - Runs'!D240</f>
        <v>2</v>
      </c>
      <c r="E241" s="245" t="str">
        <f>'Experiment list - Runs'!E240</f>
        <v>Carbon-climate feedback, “realistic” pathway</v>
      </c>
      <c r="F241" s="245" t="str">
        <f>'Experiment list - Runs'!F240</f>
        <v>esm-fixclim2</v>
      </c>
      <c r="G241" s="244" t="str">
        <f>'Experiment list - Runs'!H240</f>
        <v>CCWG/Meehl</v>
      </c>
      <c r="H241" s="244" t="str">
        <f>'Experiment list - Runs'!I240</f>
        <v>1x1CN</v>
      </c>
      <c r="I241" s="244" t="str">
        <f>'Experiment list - Runs'!J240</f>
        <v>NCAR</v>
      </c>
      <c r="J241" s="244">
        <f>'Experiment list - Runs'!K240</f>
        <v>0</v>
      </c>
      <c r="K241" s="244">
        <f>'Experiment list - Runs'!L240</f>
        <v>251</v>
      </c>
      <c r="L241" s="244" t="str">
        <f>'Experiment list - Runs'!M240</f>
        <v>1</v>
      </c>
      <c r="M241" s="244">
        <f>'Experiment list - Runs'!N240</f>
        <v>1</v>
      </c>
      <c r="N241" s="246">
        <f>'Experiment list - Runs'!O240</f>
        <v>251</v>
      </c>
      <c r="O241" s="247">
        <f>'Experiment list - Runs'!P240</f>
        <v>239</v>
      </c>
      <c r="P241" s="248">
        <f t="shared" si="27"/>
        <v>251</v>
      </c>
      <c r="Q241" s="248">
        <v>0</v>
      </c>
      <c r="R241" s="248">
        <v>0</v>
      </c>
      <c r="S241" s="248">
        <v>0</v>
      </c>
      <c r="T241" s="248">
        <f t="shared" si="28"/>
        <v>251</v>
      </c>
      <c r="U241" s="248">
        <v>0</v>
      </c>
      <c r="V241" s="248">
        <v>0</v>
      </c>
      <c r="W241" s="248">
        <v>0</v>
      </c>
      <c r="X241" s="248">
        <v>0</v>
      </c>
      <c r="Y241" s="248">
        <v>0</v>
      </c>
      <c r="Z241" s="248">
        <v>0</v>
      </c>
      <c r="AA241" s="248">
        <v>0</v>
      </c>
      <c r="AB241" s="248">
        <v>0</v>
      </c>
      <c r="AC241" s="248">
        <v>0</v>
      </c>
      <c r="AD241" s="248">
        <v>0</v>
      </c>
      <c r="AE241" s="248">
        <f>(SUMIFS('CMIP5 AL fields'!$O:$O,'CMIP5 AL fields'!$D:$D,AE$1,'CMIP5 AL fields'!$A:$A,AE$2)*$P241)/1000</f>
        <v>249.82734004800042</v>
      </c>
      <c r="AF241" s="248">
        <f>(SUMIFS('CMIP5 AL fields'!$O:$O,'CMIP5 AL fields'!$D:$D,AF$1,'CMIP5 AL fields'!$A:$A,AF$2)*$P241)/1000</f>
        <v>0.66620620800000008</v>
      </c>
      <c r="AG241" s="248">
        <f>(SUMIFS('CMIP5 AL fields'!$O:$O,'CMIP5 AL fields'!$D:$D,AG$1,'CMIP5 AL fields'!$A:$A,AG$2)*$P241)/1000</f>
        <v>22.651011071999985</v>
      </c>
      <c r="AH241" s="248">
        <f>(SUMIFS('CMIP5 AL fields'!$O:$O,'CMIP5 AL fields'!$D:$D,AH$1,'CMIP5 AL fields'!$A:$A,AH$2)*$P241)/1000</f>
        <v>16.655155199999992</v>
      </c>
      <c r="AI241" s="248">
        <f>(SUMIFS('CMIP5 AL fields'!$O:$O,'CMIP5 AL fields'!$D:$D,AI$1,'CMIP5 AL fields'!$A:$A,AI$2)*$P241)/1000</f>
        <v>6.662062080000001</v>
      </c>
      <c r="AJ241" s="248">
        <f>(SUMIFS('CMIP5 AL fields'!$O:$O,'CMIP5 AL fields'!$D:$D,AJ$1,'CMIP5 AL fields'!$A:$A,AJ$2)*$P241)/1000</f>
        <v>2.6648248320000003</v>
      </c>
      <c r="AK241" s="248">
        <f>(SUMIFS('CMIP5 AL fields'!$O:$O,'CMIP5 AL fields'!$D:$D,AK$1,'CMIP5 AL fields'!$A:$A,AK$2)*$P241)/1000</f>
        <v>4.6634434559999995</v>
      </c>
      <c r="AL241" s="248">
        <f>(SUMIFS('CMIP5 AL fields'!$O:$O,'CMIP5 AL fields'!$D:$D,AL$1,'CMIP5 AL fields'!$A:$A,AL$2)*$P241)/1000</f>
        <v>0</v>
      </c>
      <c r="AM241" s="248">
        <f>(SUMIFS('CMIP5 AL fields'!$O:$O,'CMIP5 AL fields'!$D:$D,AM$1,'CMIP5 AL fields'!$A:$A,AM$2)*$P241)/1000</f>
        <v>0</v>
      </c>
      <c r="AN241" s="248">
        <f>((SUMIFS('CMIP5 AL fields'!$O:$O,'CMIP5 AL fields'!$D:$D,AN$1&amp;"2d",'CMIP5 AL fields'!$A:$A,AN$2)*$R241)/1000)+((SUMIFS('CMIP5 AL fields'!$O:$O,'CMIP5 AL fields'!$D:$D,AN$1&amp;"3d",'CMIP5 AL fields'!$A:$A,AN$2)*$S241)/1000)</f>
        <v>0</v>
      </c>
      <c r="AO241" s="248">
        <f>((SUMIFS('CMIP5 AL fields'!$N:$N,'CMIP5 AL fields'!$D:$D,AO$1&amp;"2d",'CMIP5 AL fields'!$A:$A,AO$2)*$R241)/1000)+((SUMIFS('CMIP5 AL fields'!$N:$N,'CMIP5 AL fields'!$D:$D,AO$1&amp;"3d",'CMIP5 AL fields'!$A:$A,AO$2)*$S241)/1000)</f>
        <v>0</v>
      </c>
      <c r="AP241" s="248">
        <f>((SUMIFS('CMIP5 AL fields'!$N:$N,'CMIP5 AL fields'!$D:$D,AP$1&amp;"2d",'CMIP5 AL fields'!$A:$A,AP$2)*$R241)/1000)+((SUMIFS('CMIP5 AL fields'!$N:$N,'CMIP5 AL fields'!$D:$D,AP$1&amp;"3d",'CMIP5 AL fields'!$A:$A,AP$2)*$S241)/1000)</f>
        <v>0</v>
      </c>
      <c r="AQ241" s="248">
        <f>((SUMIFS('CMIP5 AL fields'!$O:$O,'CMIP5 AL fields'!$D:$D,AQ$1&amp;"_ALLt",'CMIP5 AL fields'!$A:$A,AQ$2)*$T241)/1000)+((SUMIFS('CMIP5 AL fields'!$O:$O,'CMIP5 AL fields'!$D:$D,AQ$1&amp;"_subt",'CMIP5 AL fields'!$A:$A,AQ$2)*$U241)/1000)</f>
        <v>141.84640512000001</v>
      </c>
      <c r="AR241" s="248">
        <f>((SUMIFS('CMIP5 AL fields'!$O:$O,'CMIP5 AL fields'!$D:$D,AR$1&amp;"2d",'CMIP5 AL fields'!$A:$A,AR$2)*$AA241)/1000)+((SUMIFS('CMIP5 AL fields'!$O:$O,'CMIP5 AL fields'!$D:$D,AR$1&amp;"3d",'CMIP5 AL fields'!$A:$A,AR$2)*$AB241)/1000)</f>
        <v>0</v>
      </c>
      <c r="AS241" s="248">
        <f>(SUMIFS('CMIP5 AL fields'!$O:$O,'CMIP5 AL fields'!$D:$D,AS$1,'CMIP5 AL fields'!$A:$A,AS$2)*$V241)/1000</f>
        <v>0</v>
      </c>
      <c r="AT241" s="248">
        <f>(SUMIFS('CMIP5 AL fields'!$O:$O,'CMIP5 AL fields'!$D:$D,AT$1,'CMIP5 AL fields'!$A:$A,AT$2)*$W241)/1000</f>
        <v>0</v>
      </c>
      <c r="AU241" s="248">
        <f>(SUMIFS('CMIP5 AL fields'!$O:$O,'CMIP5 AL fields'!$D:$D,AU$1,'CMIP5 AL fields'!$A:$A,AU$2)*$X241)/1000</f>
        <v>0</v>
      </c>
      <c r="AV241" s="248">
        <f>(SUMIFS('CMIP5 AL fields'!$O:$O,'CMIP5 AL fields'!$D:$D,AV$1,'CMIP5 AL fields'!$A:$A,AV$2)*AC241)/1000</f>
        <v>0</v>
      </c>
      <c r="AW241" s="248">
        <f>(SUMIFS('CMIP5 AL fields'!$O:$O,'CMIP5 AL fields'!$D:$D,AW$1,'CMIP5 AL fields'!$A:$A,AW$2)*AD241)/1000</f>
        <v>0</v>
      </c>
      <c r="AX241" s="248">
        <f>(SUMIFS('CMIP5 AL fields'!$O:$O,'CMIP5 AL fields'!$D:$D,AX$1,'CMIP5 AL fields'!$A:$A,AX$2)*AD241)/1000</f>
        <v>0</v>
      </c>
      <c r="AY241" s="248">
        <v>0</v>
      </c>
      <c r="AZ241" s="248">
        <f>(SUMIFS('CMIP5 OI fields'!$M:$M,'CMIP5 OI fields'!$D:$D,AZ$1,'CMIP5 OI fields'!$A:$A,AZ$2)*$P241)/1000</f>
        <v>818.69347900800017</v>
      </c>
      <c r="BA241" s="248">
        <f>(SUMIFS('CMIP5 OI fields'!$M:$M,'CMIP5 OI fields'!$D:$D,BA$1,'CMIP5 OI fields'!$A:$A,BA$2)*$P241)/1000</f>
        <v>571.48019352000006</v>
      </c>
      <c r="BB241" s="248">
        <f>(SUMIFS('CMIP5 OI fields'!$M:$M,'CMIP5 OI fields'!$D:$D,BB$1,'CMIP5 OI fields'!$A:$A,BB$2)*$P241)/1000</f>
        <v>323.4338611199999</v>
      </c>
      <c r="BC241" s="248">
        <f>(SUMIFS('CMIP5 OI fields'!$M:$M,'CMIP5 OI fields'!$D:$D,BC$1,'CMIP5 OI fields'!$A:$A,BC$2)*$P241)/1000</f>
        <v>32.570081279999997</v>
      </c>
      <c r="BD241" s="248">
        <f>(SUMIFS('CMIP5 OI fields'!$M:$M,'CMIP5 OI fields'!$D:$D,BD$1,'CMIP5 OI fields'!$A:$A,BD$2)*$P241)/1000</f>
        <v>26.648248320000004</v>
      </c>
      <c r="BE241" s="248">
        <f>(SUMIFS('CMIP5 OI fields'!$M:$M,'CMIP5 OI fields'!$D:$D,BE$1,'CMIP5 OI fields'!$A:$A,BE$2)*$P241)/1000</f>
        <v>2.9609164800000003</v>
      </c>
      <c r="BF241" s="248">
        <f>(SUMIFS('CMIP5 OI fields'!$M:$M,'CMIP5 OI fields'!$D:$D,BF$1,'CMIP5 OI fields'!$A:$A,BF$2)*$P241)/1000</f>
        <v>66.620620799999983</v>
      </c>
      <c r="BG241" s="248">
        <f>(SUMIFS('CMIP5 OI fields'!$M:$M,'CMIP5 OI fields'!$D:$D,BG$1,'CMIP5 OI fields'!$A:$A,BG$2)*$P241)/1000</f>
        <v>51.816038399999989</v>
      </c>
      <c r="BH241" s="248">
        <f>(SUMIFS('CMIP5 OI fields'!$M:$M,'CMIP5 OI fields'!$D:$D,BH$1,'CMIP5 OI fields'!$A:$A,BH$2)*$P241)/1000</f>
        <v>303.49393920000006</v>
      </c>
      <c r="BI241" s="248">
        <f>(SUMIFS('CMIP5 OI fields'!$M:$M,'CMIP5 OI fields'!$D:$D,BI$1,'CMIP5 OI fields'!$A:$A,BI$2)*$Q241)/1000</f>
        <v>0</v>
      </c>
      <c r="BJ241" s="246">
        <f t="shared" si="32"/>
        <v>1338.8709994080004</v>
      </c>
      <c r="BK241" s="246">
        <f t="shared" si="32"/>
        <v>669.93066648000001</v>
      </c>
      <c r="BL241" s="246">
        <f t="shared" si="32"/>
        <v>634.55216025599998</v>
      </c>
      <c r="BM241" s="246">
        <f t="shared" si="25"/>
        <v>2008.8016658880006</v>
      </c>
      <c r="BN241" s="246">
        <f t="shared" si="26"/>
        <v>2643.3538261440008</v>
      </c>
    </row>
    <row r="242" spans="1:66">
      <c r="A242" s="244" t="str">
        <f>'Experiment list - Runs'!A241</f>
        <v>LT</v>
      </c>
      <c r="B242" s="244" t="str">
        <f>'Experiment list - Runs'!B241</f>
        <v>tier2</v>
      </c>
      <c r="C242" s="244" t="str">
        <f>'Experiment list - Runs'!C241</f>
        <v>5.4-2</v>
      </c>
      <c r="D242" s="244">
        <f>'Experiment list - Runs'!D241</f>
        <v>3</v>
      </c>
      <c r="E242" s="245" t="str">
        <f>'Experiment list - Runs'!E241</f>
        <v>Carbon-climate feedback, “realistic” pathway</v>
      </c>
      <c r="F242" s="245" t="str">
        <f>'Experiment list - Runs'!F241</f>
        <v>esm-fixclim2</v>
      </c>
      <c r="G242" s="244" t="str">
        <f>'Experiment list - Runs'!H241</f>
        <v>CCWG/Meehl</v>
      </c>
      <c r="H242" s="244" t="str">
        <f>'Experiment list - Runs'!I241</f>
        <v>1x1CN</v>
      </c>
      <c r="I242" s="244" t="str">
        <f>'Experiment list - Runs'!J241</f>
        <v>NCAR</v>
      </c>
      <c r="J242" s="244">
        <f>'Experiment list - Runs'!K241</f>
        <v>0</v>
      </c>
      <c r="K242" s="244">
        <f>'Experiment list - Runs'!L241</f>
        <v>251</v>
      </c>
      <c r="L242" s="244" t="str">
        <f>'Experiment list - Runs'!M241</f>
        <v>1</v>
      </c>
      <c r="M242" s="244">
        <f>'Experiment list - Runs'!N241</f>
        <v>1</v>
      </c>
      <c r="N242" s="246">
        <f>'Experiment list - Runs'!O241</f>
        <v>251</v>
      </c>
      <c r="O242" s="247">
        <f>'Experiment list - Runs'!P241</f>
        <v>240</v>
      </c>
      <c r="P242" s="248">
        <f t="shared" si="27"/>
        <v>251</v>
      </c>
      <c r="Q242" s="248">
        <v>0</v>
      </c>
      <c r="R242" s="248">
        <v>0</v>
      </c>
      <c r="S242" s="248">
        <v>0</v>
      </c>
      <c r="T242" s="248">
        <f t="shared" si="28"/>
        <v>251</v>
      </c>
      <c r="U242" s="248">
        <v>0</v>
      </c>
      <c r="V242" s="248">
        <v>0</v>
      </c>
      <c r="W242" s="248">
        <v>0</v>
      </c>
      <c r="X242" s="248">
        <v>0</v>
      </c>
      <c r="Y242" s="248">
        <v>0</v>
      </c>
      <c r="Z242" s="248">
        <v>0</v>
      </c>
      <c r="AA242" s="248">
        <v>0</v>
      </c>
      <c r="AB242" s="248">
        <v>0</v>
      </c>
      <c r="AC242" s="248">
        <v>0</v>
      </c>
      <c r="AD242" s="248">
        <v>0</v>
      </c>
      <c r="AE242" s="248">
        <f>(SUMIFS('CMIP5 AL fields'!$O:$O,'CMIP5 AL fields'!$D:$D,AE$1,'CMIP5 AL fields'!$A:$A,AE$2)*$P242)/1000</f>
        <v>249.82734004800042</v>
      </c>
      <c r="AF242" s="248">
        <f>(SUMIFS('CMIP5 AL fields'!$O:$O,'CMIP5 AL fields'!$D:$D,AF$1,'CMIP5 AL fields'!$A:$A,AF$2)*$P242)/1000</f>
        <v>0.66620620800000008</v>
      </c>
      <c r="AG242" s="248">
        <f>(SUMIFS('CMIP5 AL fields'!$O:$O,'CMIP5 AL fields'!$D:$D,AG$1,'CMIP5 AL fields'!$A:$A,AG$2)*$P242)/1000</f>
        <v>22.651011071999985</v>
      </c>
      <c r="AH242" s="248">
        <f>(SUMIFS('CMIP5 AL fields'!$O:$O,'CMIP5 AL fields'!$D:$D,AH$1,'CMIP5 AL fields'!$A:$A,AH$2)*$P242)/1000</f>
        <v>16.655155199999992</v>
      </c>
      <c r="AI242" s="248">
        <f>(SUMIFS('CMIP5 AL fields'!$O:$O,'CMIP5 AL fields'!$D:$D,AI$1,'CMIP5 AL fields'!$A:$A,AI$2)*$P242)/1000</f>
        <v>6.662062080000001</v>
      </c>
      <c r="AJ242" s="248">
        <f>(SUMIFS('CMIP5 AL fields'!$O:$O,'CMIP5 AL fields'!$D:$D,AJ$1,'CMIP5 AL fields'!$A:$A,AJ$2)*$P242)/1000</f>
        <v>2.6648248320000003</v>
      </c>
      <c r="AK242" s="248">
        <f>(SUMIFS('CMIP5 AL fields'!$O:$O,'CMIP5 AL fields'!$D:$D,AK$1,'CMIP5 AL fields'!$A:$A,AK$2)*$P242)/1000</f>
        <v>4.6634434559999995</v>
      </c>
      <c r="AL242" s="248">
        <f>(SUMIFS('CMIP5 AL fields'!$O:$O,'CMIP5 AL fields'!$D:$D,AL$1,'CMIP5 AL fields'!$A:$A,AL$2)*$P242)/1000</f>
        <v>0</v>
      </c>
      <c r="AM242" s="248">
        <f>(SUMIFS('CMIP5 AL fields'!$O:$O,'CMIP5 AL fields'!$D:$D,AM$1,'CMIP5 AL fields'!$A:$A,AM$2)*$P242)/1000</f>
        <v>0</v>
      </c>
      <c r="AN242" s="248">
        <f>((SUMIFS('CMIP5 AL fields'!$O:$O,'CMIP5 AL fields'!$D:$D,AN$1&amp;"2d",'CMIP5 AL fields'!$A:$A,AN$2)*$R242)/1000)+((SUMIFS('CMIP5 AL fields'!$O:$O,'CMIP5 AL fields'!$D:$D,AN$1&amp;"3d",'CMIP5 AL fields'!$A:$A,AN$2)*$S242)/1000)</f>
        <v>0</v>
      </c>
      <c r="AO242" s="248">
        <f>((SUMIFS('CMIP5 AL fields'!$N:$N,'CMIP5 AL fields'!$D:$D,AO$1&amp;"2d",'CMIP5 AL fields'!$A:$A,AO$2)*$R242)/1000)+((SUMIFS('CMIP5 AL fields'!$N:$N,'CMIP5 AL fields'!$D:$D,AO$1&amp;"3d",'CMIP5 AL fields'!$A:$A,AO$2)*$S242)/1000)</f>
        <v>0</v>
      </c>
      <c r="AP242" s="248">
        <f>((SUMIFS('CMIP5 AL fields'!$N:$N,'CMIP5 AL fields'!$D:$D,AP$1&amp;"2d",'CMIP5 AL fields'!$A:$A,AP$2)*$R242)/1000)+((SUMIFS('CMIP5 AL fields'!$N:$N,'CMIP5 AL fields'!$D:$D,AP$1&amp;"3d",'CMIP5 AL fields'!$A:$A,AP$2)*$S242)/1000)</f>
        <v>0</v>
      </c>
      <c r="AQ242" s="248">
        <f>((SUMIFS('CMIP5 AL fields'!$O:$O,'CMIP5 AL fields'!$D:$D,AQ$1&amp;"_ALLt",'CMIP5 AL fields'!$A:$A,AQ$2)*$T242)/1000)+((SUMIFS('CMIP5 AL fields'!$O:$O,'CMIP5 AL fields'!$D:$D,AQ$1&amp;"_subt",'CMIP5 AL fields'!$A:$A,AQ$2)*$U242)/1000)</f>
        <v>141.84640512000001</v>
      </c>
      <c r="AR242" s="248">
        <f>((SUMIFS('CMIP5 AL fields'!$O:$O,'CMIP5 AL fields'!$D:$D,AR$1&amp;"2d",'CMIP5 AL fields'!$A:$A,AR$2)*$AA242)/1000)+((SUMIFS('CMIP5 AL fields'!$O:$O,'CMIP5 AL fields'!$D:$D,AR$1&amp;"3d",'CMIP5 AL fields'!$A:$A,AR$2)*$AB242)/1000)</f>
        <v>0</v>
      </c>
      <c r="AS242" s="248">
        <f>(SUMIFS('CMIP5 AL fields'!$O:$O,'CMIP5 AL fields'!$D:$D,AS$1,'CMIP5 AL fields'!$A:$A,AS$2)*$V242)/1000</f>
        <v>0</v>
      </c>
      <c r="AT242" s="248">
        <f>(SUMIFS('CMIP5 AL fields'!$O:$O,'CMIP5 AL fields'!$D:$D,AT$1,'CMIP5 AL fields'!$A:$A,AT$2)*$W242)/1000</f>
        <v>0</v>
      </c>
      <c r="AU242" s="248">
        <f>(SUMIFS('CMIP5 AL fields'!$O:$O,'CMIP5 AL fields'!$D:$D,AU$1,'CMIP5 AL fields'!$A:$A,AU$2)*$X242)/1000</f>
        <v>0</v>
      </c>
      <c r="AV242" s="248">
        <f>(SUMIFS('CMIP5 AL fields'!$O:$O,'CMIP5 AL fields'!$D:$D,AV$1,'CMIP5 AL fields'!$A:$A,AV$2)*AC242)/1000</f>
        <v>0</v>
      </c>
      <c r="AW242" s="248">
        <f>(SUMIFS('CMIP5 AL fields'!$O:$O,'CMIP5 AL fields'!$D:$D,AW$1,'CMIP5 AL fields'!$A:$A,AW$2)*AD242)/1000</f>
        <v>0</v>
      </c>
      <c r="AX242" s="248">
        <f>(SUMIFS('CMIP5 AL fields'!$O:$O,'CMIP5 AL fields'!$D:$D,AX$1,'CMIP5 AL fields'!$A:$A,AX$2)*AD242)/1000</f>
        <v>0</v>
      </c>
      <c r="AY242" s="248">
        <v>0</v>
      </c>
      <c r="AZ242" s="248">
        <f>(SUMIFS('CMIP5 OI fields'!$M:$M,'CMIP5 OI fields'!$D:$D,AZ$1,'CMIP5 OI fields'!$A:$A,AZ$2)*$P242)/1000</f>
        <v>818.69347900800017</v>
      </c>
      <c r="BA242" s="248">
        <f>(SUMIFS('CMIP5 OI fields'!$M:$M,'CMIP5 OI fields'!$D:$D,BA$1,'CMIP5 OI fields'!$A:$A,BA$2)*$P242)/1000</f>
        <v>571.48019352000006</v>
      </c>
      <c r="BB242" s="248">
        <f>(SUMIFS('CMIP5 OI fields'!$M:$M,'CMIP5 OI fields'!$D:$D,BB$1,'CMIP5 OI fields'!$A:$A,BB$2)*$P242)/1000</f>
        <v>323.4338611199999</v>
      </c>
      <c r="BC242" s="248">
        <f>(SUMIFS('CMIP5 OI fields'!$M:$M,'CMIP5 OI fields'!$D:$D,BC$1,'CMIP5 OI fields'!$A:$A,BC$2)*$P242)/1000</f>
        <v>32.570081279999997</v>
      </c>
      <c r="BD242" s="248">
        <f>(SUMIFS('CMIP5 OI fields'!$M:$M,'CMIP5 OI fields'!$D:$D,BD$1,'CMIP5 OI fields'!$A:$A,BD$2)*$P242)/1000</f>
        <v>26.648248320000004</v>
      </c>
      <c r="BE242" s="248">
        <f>(SUMIFS('CMIP5 OI fields'!$M:$M,'CMIP5 OI fields'!$D:$D,BE$1,'CMIP5 OI fields'!$A:$A,BE$2)*$P242)/1000</f>
        <v>2.9609164800000003</v>
      </c>
      <c r="BF242" s="248">
        <f>(SUMIFS('CMIP5 OI fields'!$M:$M,'CMIP5 OI fields'!$D:$D,BF$1,'CMIP5 OI fields'!$A:$A,BF$2)*$P242)/1000</f>
        <v>66.620620799999983</v>
      </c>
      <c r="BG242" s="248">
        <f>(SUMIFS('CMIP5 OI fields'!$M:$M,'CMIP5 OI fields'!$D:$D,BG$1,'CMIP5 OI fields'!$A:$A,BG$2)*$P242)/1000</f>
        <v>51.816038399999989</v>
      </c>
      <c r="BH242" s="248">
        <f>(SUMIFS('CMIP5 OI fields'!$M:$M,'CMIP5 OI fields'!$D:$D,BH$1,'CMIP5 OI fields'!$A:$A,BH$2)*$P242)/1000</f>
        <v>303.49393920000006</v>
      </c>
      <c r="BI242" s="248">
        <f>(SUMIFS('CMIP5 OI fields'!$M:$M,'CMIP5 OI fields'!$D:$D,BI$1,'CMIP5 OI fields'!$A:$A,BI$2)*$Q242)/1000</f>
        <v>0</v>
      </c>
      <c r="BJ242" s="246">
        <f t="shared" si="32"/>
        <v>1338.8709994080004</v>
      </c>
      <c r="BK242" s="246">
        <f t="shared" si="32"/>
        <v>669.93066648000001</v>
      </c>
      <c r="BL242" s="246">
        <f t="shared" si="32"/>
        <v>634.55216025599998</v>
      </c>
      <c r="BM242" s="246">
        <f t="shared" si="25"/>
        <v>2008.8016658880006</v>
      </c>
      <c r="BN242" s="246">
        <f t="shared" si="26"/>
        <v>2643.3538261440008</v>
      </c>
    </row>
    <row r="243" spans="1:66" s="251" customFormat="1">
      <c r="A243" s="244" t="str">
        <f>'Experiment list - Runs'!A242</f>
        <v>LT</v>
      </c>
      <c r="B243" s="244" t="str">
        <f>'Experiment list - Runs'!B242</f>
        <v>tier2</v>
      </c>
      <c r="C243" s="244" t="str">
        <f>'Experiment list - Runs'!C242</f>
        <v>5.4-2</v>
      </c>
      <c r="D243" s="244">
        <f>'Experiment list - Runs'!D242</f>
        <v>4</v>
      </c>
      <c r="E243" s="245" t="str">
        <f>'Experiment list - Runs'!E242</f>
        <v>Carbon-climate feedback, “realistic” pathway</v>
      </c>
      <c r="F243" s="245" t="str">
        <f>'Experiment list - Runs'!F242</f>
        <v>esm-fixclim2</v>
      </c>
      <c r="G243" s="244" t="str">
        <f>'Experiment list - Runs'!H242</f>
        <v>CCWG/Meehl</v>
      </c>
      <c r="H243" s="244" t="str">
        <f>'Experiment list - Runs'!I242</f>
        <v>1x1CN</v>
      </c>
      <c r="I243" s="244" t="str">
        <f>'Experiment list - Runs'!J242</f>
        <v>NCAR</v>
      </c>
      <c r="J243" s="244">
        <f>'Experiment list - Runs'!K242</f>
        <v>0</v>
      </c>
      <c r="K243" s="244">
        <f>'Experiment list - Runs'!L242</f>
        <v>251</v>
      </c>
      <c r="L243" s="244" t="str">
        <f>'Experiment list - Runs'!M242</f>
        <v>1</v>
      </c>
      <c r="M243" s="244">
        <f>'Experiment list - Runs'!N242</f>
        <v>1</v>
      </c>
      <c r="N243" s="246">
        <f>'Experiment list - Runs'!O242</f>
        <v>251</v>
      </c>
      <c r="O243" s="247">
        <f>'Experiment list - Runs'!P242</f>
        <v>241</v>
      </c>
      <c r="P243" s="248">
        <f t="shared" si="27"/>
        <v>251</v>
      </c>
      <c r="Q243" s="248">
        <v>0</v>
      </c>
      <c r="R243" s="248">
        <v>0</v>
      </c>
      <c r="S243" s="248">
        <v>0</v>
      </c>
      <c r="T243" s="248">
        <f t="shared" si="28"/>
        <v>251</v>
      </c>
      <c r="U243" s="248">
        <v>0</v>
      </c>
      <c r="V243" s="248">
        <v>0</v>
      </c>
      <c r="W243" s="248">
        <v>0</v>
      </c>
      <c r="X243" s="248">
        <v>0</v>
      </c>
      <c r="Y243" s="248">
        <v>0</v>
      </c>
      <c r="Z243" s="248">
        <v>0</v>
      </c>
      <c r="AA243" s="248">
        <v>0</v>
      </c>
      <c r="AB243" s="248">
        <v>0</v>
      </c>
      <c r="AC243" s="248">
        <v>0</v>
      </c>
      <c r="AD243" s="248">
        <v>0</v>
      </c>
      <c r="AE243" s="248">
        <f>(SUMIFS('CMIP5 AL fields'!$O:$O,'CMIP5 AL fields'!$D:$D,AE$1,'CMIP5 AL fields'!$A:$A,AE$2)*$P243)/1000</f>
        <v>249.82734004800042</v>
      </c>
      <c r="AF243" s="248">
        <f>(SUMIFS('CMIP5 AL fields'!$O:$O,'CMIP5 AL fields'!$D:$D,AF$1,'CMIP5 AL fields'!$A:$A,AF$2)*$P243)/1000</f>
        <v>0.66620620800000008</v>
      </c>
      <c r="AG243" s="248">
        <f>(SUMIFS('CMIP5 AL fields'!$O:$O,'CMIP5 AL fields'!$D:$D,AG$1,'CMIP5 AL fields'!$A:$A,AG$2)*$P243)/1000</f>
        <v>22.651011071999985</v>
      </c>
      <c r="AH243" s="248">
        <f>(SUMIFS('CMIP5 AL fields'!$O:$O,'CMIP5 AL fields'!$D:$D,AH$1,'CMIP5 AL fields'!$A:$A,AH$2)*$P243)/1000</f>
        <v>16.655155199999992</v>
      </c>
      <c r="AI243" s="248">
        <f>(SUMIFS('CMIP5 AL fields'!$O:$O,'CMIP5 AL fields'!$D:$D,AI$1,'CMIP5 AL fields'!$A:$A,AI$2)*$P243)/1000</f>
        <v>6.662062080000001</v>
      </c>
      <c r="AJ243" s="248">
        <f>(SUMIFS('CMIP5 AL fields'!$O:$O,'CMIP5 AL fields'!$D:$D,AJ$1,'CMIP5 AL fields'!$A:$A,AJ$2)*$P243)/1000</f>
        <v>2.6648248320000003</v>
      </c>
      <c r="AK243" s="248">
        <f>(SUMIFS('CMIP5 AL fields'!$O:$O,'CMIP5 AL fields'!$D:$D,AK$1,'CMIP5 AL fields'!$A:$A,AK$2)*$P243)/1000</f>
        <v>4.6634434559999995</v>
      </c>
      <c r="AL243" s="248">
        <f>(SUMIFS('CMIP5 AL fields'!$O:$O,'CMIP5 AL fields'!$D:$D,AL$1,'CMIP5 AL fields'!$A:$A,AL$2)*$P243)/1000</f>
        <v>0</v>
      </c>
      <c r="AM243" s="248">
        <f>(SUMIFS('CMIP5 AL fields'!$O:$O,'CMIP5 AL fields'!$D:$D,AM$1,'CMIP5 AL fields'!$A:$A,AM$2)*$P243)/1000</f>
        <v>0</v>
      </c>
      <c r="AN243" s="248">
        <f>((SUMIFS('CMIP5 AL fields'!$O:$O,'CMIP5 AL fields'!$D:$D,AN$1&amp;"2d",'CMIP5 AL fields'!$A:$A,AN$2)*$R243)/1000)+((SUMIFS('CMIP5 AL fields'!$O:$O,'CMIP5 AL fields'!$D:$D,AN$1&amp;"3d",'CMIP5 AL fields'!$A:$A,AN$2)*$S243)/1000)</f>
        <v>0</v>
      </c>
      <c r="AO243" s="248">
        <f>((SUMIFS('CMIP5 AL fields'!$N:$N,'CMIP5 AL fields'!$D:$D,AO$1&amp;"2d",'CMIP5 AL fields'!$A:$A,AO$2)*$R243)/1000)+((SUMIFS('CMIP5 AL fields'!$N:$N,'CMIP5 AL fields'!$D:$D,AO$1&amp;"3d",'CMIP5 AL fields'!$A:$A,AO$2)*$S243)/1000)</f>
        <v>0</v>
      </c>
      <c r="AP243" s="248">
        <f>((SUMIFS('CMIP5 AL fields'!$N:$N,'CMIP5 AL fields'!$D:$D,AP$1&amp;"2d",'CMIP5 AL fields'!$A:$A,AP$2)*$R243)/1000)+((SUMIFS('CMIP5 AL fields'!$N:$N,'CMIP5 AL fields'!$D:$D,AP$1&amp;"3d",'CMIP5 AL fields'!$A:$A,AP$2)*$S243)/1000)</f>
        <v>0</v>
      </c>
      <c r="AQ243" s="248">
        <f>((SUMIFS('CMIP5 AL fields'!$O:$O,'CMIP5 AL fields'!$D:$D,AQ$1&amp;"_ALLt",'CMIP5 AL fields'!$A:$A,AQ$2)*$T243)/1000)+((SUMIFS('CMIP5 AL fields'!$O:$O,'CMIP5 AL fields'!$D:$D,AQ$1&amp;"_subt",'CMIP5 AL fields'!$A:$A,AQ$2)*$U243)/1000)</f>
        <v>141.84640512000001</v>
      </c>
      <c r="AR243" s="248">
        <f>((SUMIFS('CMIP5 AL fields'!$O:$O,'CMIP5 AL fields'!$D:$D,AR$1&amp;"2d",'CMIP5 AL fields'!$A:$A,AR$2)*$AA243)/1000)+((SUMIFS('CMIP5 AL fields'!$O:$O,'CMIP5 AL fields'!$D:$D,AR$1&amp;"3d",'CMIP5 AL fields'!$A:$A,AR$2)*$AB243)/1000)</f>
        <v>0</v>
      </c>
      <c r="AS243" s="248">
        <f>(SUMIFS('CMIP5 AL fields'!$O:$O,'CMIP5 AL fields'!$D:$D,AS$1,'CMIP5 AL fields'!$A:$A,AS$2)*$V243)/1000</f>
        <v>0</v>
      </c>
      <c r="AT243" s="248">
        <f>(SUMIFS('CMIP5 AL fields'!$O:$O,'CMIP5 AL fields'!$D:$D,AT$1,'CMIP5 AL fields'!$A:$A,AT$2)*$W243)/1000</f>
        <v>0</v>
      </c>
      <c r="AU243" s="248">
        <f>(SUMIFS('CMIP5 AL fields'!$O:$O,'CMIP5 AL fields'!$D:$D,AU$1,'CMIP5 AL fields'!$A:$A,AU$2)*$X243)/1000</f>
        <v>0</v>
      </c>
      <c r="AV243" s="248">
        <f>(SUMIFS('CMIP5 AL fields'!$O:$O,'CMIP5 AL fields'!$D:$D,AV$1,'CMIP5 AL fields'!$A:$A,AV$2)*AC243)/1000</f>
        <v>0</v>
      </c>
      <c r="AW243" s="248">
        <f>(SUMIFS('CMIP5 AL fields'!$O:$O,'CMIP5 AL fields'!$D:$D,AW$1,'CMIP5 AL fields'!$A:$A,AW$2)*AD243)/1000</f>
        <v>0</v>
      </c>
      <c r="AX243" s="248">
        <f>(SUMIFS('CMIP5 AL fields'!$O:$O,'CMIP5 AL fields'!$D:$D,AX$1,'CMIP5 AL fields'!$A:$A,AX$2)*AD243)/1000</f>
        <v>0</v>
      </c>
      <c r="AY243" s="248">
        <v>0</v>
      </c>
      <c r="AZ243" s="248">
        <f>(SUMIFS('CMIP5 OI fields'!$M:$M,'CMIP5 OI fields'!$D:$D,AZ$1,'CMIP5 OI fields'!$A:$A,AZ$2)*$P243)/1000</f>
        <v>818.69347900800017</v>
      </c>
      <c r="BA243" s="248">
        <f>(SUMIFS('CMIP5 OI fields'!$M:$M,'CMIP5 OI fields'!$D:$D,BA$1,'CMIP5 OI fields'!$A:$A,BA$2)*$P243)/1000</f>
        <v>571.48019352000006</v>
      </c>
      <c r="BB243" s="248">
        <f>(SUMIFS('CMIP5 OI fields'!$M:$M,'CMIP5 OI fields'!$D:$D,BB$1,'CMIP5 OI fields'!$A:$A,BB$2)*$P243)/1000</f>
        <v>323.4338611199999</v>
      </c>
      <c r="BC243" s="248">
        <f>(SUMIFS('CMIP5 OI fields'!$M:$M,'CMIP5 OI fields'!$D:$D,BC$1,'CMIP5 OI fields'!$A:$A,BC$2)*$P243)/1000</f>
        <v>32.570081279999997</v>
      </c>
      <c r="BD243" s="248">
        <f>(SUMIFS('CMIP5 OI fields'!$M:$M,'CMIP5 OI fields'!$D:$D,BD$1,'CMIP5 OI fields'!$A:$A,BD$2)*$P243)/1000</f>
        <v>26.648248320000004</v>
      </c>
      <c r="BE243" s="248">
        <f>(SUMIFS('CMIP5 OI fields'!$M:$M,'CMIP5 OI fields'!$D:$D,BE$1,'CMIP5 OI fields'!$A:$A,BE$2)*$P243)/1000</f>
        <v>2.9609164800000003</v>
      </c>
      <c r="BF243" s="248">
        <f>(SUMIFS('CMIP5 OI fields'!$M:$M,'CMIP5 OI fields'!$D:$D,BF$1,'CMIP5 OI fields'!$A:$A,BF$2)*$P243)/1000</f>
        <v>66.620620799999983</v>
      </c>
      <c r="BG243" s="248">
        <f>(SUMIFS('CMIP5 OI fields'!$M:$M,'CMIP5 OI fields'!$D:$D,BG$1,'CMIP5 OI fields'!$A:$A,BG$2)*$P243)/1000</f>
        <v>51.816038399999989</v>
      </c>
      <c r="BH243" s="248">
        <f>(SUMIFS('CMIP5 OI fields'!$M:$M,'CMIP5 OI fields'!$D:$D,BH$1,'CMIP5 OI fields'!$A:$A,BH$2)*$P243)/1000</f>
        <v>303.49393920000006</v>
      </c>
      <c r="BI243" s="248">
        <f>(SUMIFS('CMIP5 OI fields'!$M:$M,'CMIP5 OI fields'!$D:$D,BI$1,'CMIP5 OI fields'!$A:$A,BI$2)*$Q243)/1000</f>
        <v>0</v>
      </c>
      <c r="BJ243" s="246">
        <f t="shared" ref="BJ243:BL261" si="34">SUMIF($AE$2:$BI$2,BJ$2,$AE243:$BI243)</f>
        <v>1338.8709994080004</v>
      </c>
      <c r="BK243" s="246">
        <f t="shared" si="34"/>
        <v>669.93066648000001</v>
      </c>
      <c r="BL243" s="246">
        <f t="shared" si="34"/>
        <v>634.55216025599998</v>
      </c>
      <c r="BM243" s="246">
        <f t="shared" si="25"/>
        <v>2008.8016658880006</v>
      </c>
      <c r="BN243" s="246">
        <f t="shared" si="26"/>
        <v>2643.3538261440008</v>
      </c>
    </row>
    <row r="244" spans="1:66">
      <c r="A244" s="244" t="str">
        <f>'Experiment list - Runs'!A243</f>
        <v>LT</v>
      </c>
      <c r="B244" s="244" t="str">
        <f>'Experiment list - Runs'!B243</f>
        <v>tier2</v>
      </c>
      <c r="C244" s="244" t="str">
        <f>'Experiment list - Runs'!C243</f>
        <v>5.4-2</v>
      </c>
      <c r="D244" s="244">
        <f>'Experiment list - Runs'!D243</f>
        <v>5</v>
      </c>
      <c r="E244" s="245" t="str">
        <f>'Experiment list - Runs'!E243</f>
        <v>Carbon-climate feedback, “realistic” pathway</v>
      </c>
      <c r="F244" s="245" t="str">
        <f>'Experiment list - Runs'!F243</f>
        <v>esm-fixclim2</v>
      </c>
      <c r="G244" s="244" t="str">
        <f>'Experiment list - Runs'!H243</f>
        <v>CCWG/Meehl</v>
      </c>
      <c r="H244" s="244" t="str">
        <f>'Experiment list - Runs'!I243</f>
        <v>1x1CN</v>
      </c>
      <c r="I244" s="244" t="str">
        <f>'Experiment list - Runs'!J243</f>
        <v>NCAR</v>
      </c>
      <c r="J244" s="244">
        <f>'Experiment list - Runs'!K243</f>
        <v>0</v>
      </c>
      <c r="K244" s="244">
        <f>'Experiment list - Runs'!L243</f>
        <v>251</v>
      </c>
      <c r="L244" s="244" t="str">
        <f>'Experiment list - Runs'!M243</f>
        <v>1</v>
      </c>
      <c r="M244" s="244">
        <f>'Experiment list - Runs'!N243</f>
        <v>1</v>
      </c>
      <c r="N244" s="246">
        <f>'Experiment list - Runs'!O243</f>
        <v>251</v>
      </c>
      <c r="O244" s="247">
        <f>'Experiment list - Runs'!P243</f>
        <v>242</v>
      </c>
      <c r="P244" s="248">
        <f t="shared" si="27"/>
        <v>251</v>
      </c>
      <c r="Q244" s="248">
        <v>0</v>
      </c>
      <c r="R244" s="248">
        <v>0</v>
      </c>
      <c r="S244" s="248">
        <v>0</v>
      </c>
      <c r="T244" s="248">
        <f t="shared" si="28"/>
        <v>251</v>
      </c>
      <c r="U244" s="248">
        <v>0</v>
      </c>
      <c r="V244" s="248">
        <v>0</v>
      </c>
      <c r="W244" s="248">
        <v>0</v>
      </c>
      <c r="X244" s="248">
        <v>0</v>
      </c>
      <c r="Y244" s="248">
        <v>0</v>
      </c>
      <c r="Z244" s="248">
        <v>0</v>
      </c>
      <c r="AA244" s="248">
        <v>0</v>
      </c>
      <c r="AB244" s="248">
        <v>0</v>
      </c>
      <c r="AC244" s="248">
        <v>0</v>
      </c>
      <c r="AD244" s="248">
        <v>0</v>
      </c>
      <c r="AE244" s="248">
        <f>(SUMIFS('CMIP5 AL fields'!$O:$O,'CMIP5 AL fields'!$D:$D,AE$1,'CMIP5 AL fields'!$A:$A,AE$2)*$P244)/1000</f>
        <v>249.82734004800042</v>
      </c>
      <c r="AF244" s="248">
        <f>(SUMIFS('CMIP5 AL fields'!$O:$O,'CMIP5 AL fields'!$D:$D,AF$1,'CMIP5 AL fields'!$A:$A,AF$2)*$P244)/1000</f>
        <v>0.66620620800000008</v>
      </c>
      <c r="AG244" s="248">
        <f>(SUMIFS('CMIP5 AL fields'!$O:$O,'CMIP5 AL fields'!$D:$D,AG$1,'CMIP5 AL fields'!$A:$A,AG$2)*$P244)/1000</f>
        <v>22.651011071999985</v>
      </c>
      <c r="AH244" s="248">
        <f>(SUMIFS('CMIP5 AL fields'!$O:$O,'CMIP5 AL fields'!$D:$D,AH$1,'CMIP5 AL fields'!$A:$A,AH$2)*$P244)/1000</f>
        <v>16.655155199999992</v>
      </c>
      <c r="AI244" s="248">
        <f>(SUMIFS('CMIP5 AL fields'!$O:$O,'CMIP5 AL fields'!$D:$D,AI$1,'CMIP5 AL fields'!$A:$A,AI$2)*$P244)/1000</f>
        <v>6.662062080000001</v>
      </c>
      <c r="AJ244" s="248">
        <f>(SUMIFS('CMIP5 AL fields'!$O:$O,'CMIP5 AL fields'!$D:$D,AJ$1,'CMIP5 AL fields'!$A:$A,AJ$2)*$P244)/1000</f>
        <v>2.6648248320000003</v>
      </c>
      <c r="AK244" s="248">
        <f>(SUMIFS('CMIP5 AL fields'!$O:$O,'CMIP5 AL fields'!$D:$D,AK$1,'CMIP5 AL fields'!$A:$A,AK$2)*$P244)/1000</f>
        <v>4.6634434559999995</v>
      </c>
      <c r="AL244" s="248">
        <f>(SUMIFS('CMIP5 AL fields'!$O:$O,'CMIP5 AL fields'!$D:$D,AL$1,'CMIP5 AL fields'!$A:$A,AL$2)*$P244)/1000</f>
        <v>0</v>
      </c>
      <c r="AM244" s="248">
        <f>(SUMIFS('CMIP5 AL fields'!$O:$O,'CMIP5 AL fields'!$D:$D,AM$1,'CMIP5 AL fields'!$A:$A,AM$2)*$P244)/1000</f>
        <v>0</v>
      </c>
      <c r="AN244" s="248">
        <f>((SUMIFS('CMIP5 AL fields'!$O:$O,'CMIP5 AL fields'!$D:$D,AN$1&amp;"2d",'CMIP5 AL fields'!$A:$A,AN$2)*$R244)/1000)+((SUMIFS('CMIP5 AL fields'!$O:$O,'CMIP5 AL fields'!$D:$D,AN$1&amp;"3d",'CMIP5 AL fields'!$A:$A,AN$2)*$S244)/1000)</f>
        <v>0</v>
      </c>
      <c r="AO244" s="248">
        <f>((SUMIFS('CMIP5 AL fields'!$N:$N,'CMIP5 AL fields'!$D:$D,AO$1&amp;"2d",'CMIP5 AL fields'!$A:$A,AO$2)*$R244)/1000)+((SUMIFS('CMIP5 AL fields'!$N:$N,'CMIP5 AL fields'!$D:$D,AO$1&amp;"3d",'CMIP5 AL fields'!$A:$A,AO$2)*$S244)/1000)</f>
        <v>0</v>
      </c>
      <c r="AP244" s="248">
        <f>((SUMIFS('CMIP5 AL fields'!$N:$N,'CMIP5 AL fields'!$D:$D,AP$1&amp;"2d",'CMIP5 AL fields'!$A:$A,AP$2)*$R244)/1000)+((SUMIFS('CMIP5 AL fields'!$N:$N,'CMIP5 AL fields'!$D:$D,AP$1&amp;"3d",'CMIP5 AL fields'!$A:$A,AP$2)*$S244)/1000)</f>
        <v>0</v>
      </c>
      <c r="AQ244" s="248">
        <f>((SUMIFS('CMIP5 AL fields'!$O:$O,'CMIP5 AL fields'!$D:$D,AQ$1&amp;"_ALLt",'CMIP5 AL fields'!$A:$A,AQ$2)*$T244)/1000)+((SUMIFS('CMIP5 AL fields'!$O:$O,'CMIP5 AL fields'!$D:$D,AQ$1&amp;"_subt",'CMIP5 AL fields'!$A:$A,AQ$2)*$U244)/1000)</f>
        <v>141.84640512000001</v>
      </c>
      <c r="AR244" s="248">
        <f>((SUMIFS('CMIP5 AL fields'!$O:$O,'CMIP5 AL fields'!$D:$D,AR$1&amp;"2d",'CMIP5 AL fields'!$A:$A,AR$2)*$AA244)/1000)+((SUMIFS('CMIP5 AL fields'!$O:$O,'CMIP5 AL fields'!$D:$D,AR$1&amp;"3d",'CMIP5 AL fields'!$A:$A,AR$2)*$AB244)/1000)</f>
        <v>0</v>
      </c>
      <c r="AS244" s="248">
        <f>(SUMIFS('CMIP5 AL fields'!$O:$O,'CMIP5 AL fields'!$D:$D,AS$1,'CMIP5 AL fields'!$A:$A,AS$2)*$V244)/1000</f>
        <v>0</v>
      </c>
      <c r="AT244" s="248">
        <f>(SUMIFS('CMIP5 AL fields'!$O:$O,'CMIP5 AL fields'!$D:$D,AT$1,'CMIP5 AL fields'!$A:$A,AT$2)*$W244)/1000</f>
        <v>0</v>
      </c>
      <c r="AU244" s="248">
        <f>(SUMIFS('CMIP5 AL fields'!$O:$O,'CMIP5 AL fields'!$D:$D,AU$1,'CMIP5 AL fields'!$A:$A,AU$2)*$X244)/1000</f>
        <v>0</v>
      </c>
      <c r="AV244" s="248">
        <f>(SUMIFS('CMIP5 AL fields'!$O:$O,'CMIP5 AL fields'!$D:$D,AV$1,'CMIP5 AL fields'!$A:$A,AV$2)*AC244)/1000</f>
        <v>0</v>
      </c>
      <c r="AW244" s="248">
        <f>(SUMIFS('CMIP5 AL fields'!$O:$O,'CMIP5 AL fields'!$D:$D,AW$1,'CMIP5 AL fields'!$A:$A,AW$2)*AD244)/1000</f>
        <v>0</v>
      </c>
      <c r="AX244" s="248">
        <f>(SUMIFS('CMIP5 AL fields'!$O:$O,'CMIP5 AL fields'!$D:$D,AX$1,'CMIP5 AL fields'!$A:$A,AX$2)*AD244)/1000</f>
        <v>0</v>
      </c>
      <c r="AY244" s="248">
        <v>0</v>
      </c>
      <c r="AZ244" s="248">
        <f>(SUMIFS('CMIP5 OI fields'!$M:$M,'CMIP5 OI fields'!$D:$D,AZ$1,'CMIP5 OI fields'!$A:$A,AZ$2)*$P244)/1000</f>
        <v>818.69347900800017</v>
      </c>
      <c r="BA244" s="248">
        <f>(SUMIFS('CMIP5 OI fields'!$M:$M,'CMIP5 OI fields'!$D:$D,BA$1,'CMIP5 OI fields'!$A:$A,BA$2)*$P244)/1000</f>
        <v>571.48019352000006</v>
      </c>
      <c r="BB244" s="248">
        <f>(SUMIFS('CMIP5 OI fields'!$M:$M,'CMIP5 OI fields'!$D:$D,BB$1,'CMIP5 OI fields'!$A:$A,BB$2)*$P244)/1000</f>
        <v>323.4338611199999</v>
      </c>
      <c r="BC244" s="248">
        <f>(SUMIFS('CMIP5 OI fields'!$M:$M,'CMIP5 OI fields'!$D:$D,BC$1,'CMIP5 OI fields'!$A:$A,BC$2)*$P244)/1000</f>
        <v>32.570081279999997</v>
      </c>
      <c r="BD244" s="248">
        <f>(SUMIFS('CMIP5 OI fields'!$M:$M,'CMIP5 OI fields'!$D:$D,BD$1,'CMIP5 OI fields'!$A:$A,BD$2)*$P244)/1000</f>
        <v>26.648248320000004</v>
      </c>
      <c r="BE244" s="248">
        <f>(SUMIFS('CMIP5 OI fields'!$M:$M,'CMIP5 OI fields'!$D:$D,BE$1,'CMIP5 OI fields'!$A:$A,BE$2)*$P244)/1000</f>
        <v>2.9609164800000003</v>
      </c>
      <c r="BF244" s="248">
        <f>(SUMIFS('CMIP5 OI fields'!$M:$M,'CMIP5 OI fields'!$D:$D,BF$1,'CMIP5 OI fields'!$A:$A,BF$2)*$P244)/1000</f>
        <v>66.620620799999983</v>
      </c>
      <c r="BG244" s="248">
        <f>(SUMIFS('CMIP5 OI fields'!$M:$M,'CMIP5 OI fields'!$D:$D,BG$1,'CMIP5 OI fields'!$A:$A,BG$2)*$P244)/1000</f>
        <v>51.816038399999989</v>
      </c>
      <c r="BH244" s="248">
        <f>(SUMIFS('CMIP5 OI fields'!$M:$M,'CMIP5 OI fields'!$D:$D,BH$1,'CMIP5 OI fields'!$A:$A,BH$2)*$P244)/1000</f>
        <v>303.49393920000006</v>
      </c>
      <c r="BI244" s="248">
        <f>(SUMIFS('CMIP5 OI fields'!$M:$M,'CMIP5 OI fields'!$D:$D,BI$1,'CMIP5 OI fields'!$A:$A,BI$2)*$Q244)/1000</f>
        <v>0</v>
      </c>
      <c r="BJ244" s="246">
        <f t="shared" si="34"/>
        <v>1338.8709994080004</v>
      </c>
      <c r="BK244" s="246">
        <f t="shared" si="34"/>
        <v>669.93066648000001</v>
      </c>
      <c r="BL244" s="246">
        <f t="shared" si="34"/>
        <v>634.55216025599998</v>
      </c>
      <c r="BM244" s="246">
        <f t="shared" si="25"/>
        <v>2008.8016658880006</v>
      </c>
      <c r="BN244" s="246">
        <f t="shared" si="26"/>
        <v>2643.3538261440008</v>
      </c>
    </row>
    <row r="245" spans="1:66">
      <c r="A245" s="244" t="str">
        <f>'Experiment list - Runs'!A244</f>
        <v>LT</v>
      </c>
      <c r="B245" s="244" t="str">
        <f>'Experiment list - Runs'!B244</f>
        <v>tier2</v>
      </c>
      <c r="C245" s="244" t="str">
        <f>'Experiment list - Runs'!C244</f>
        <v>6.7c</v>
      </c>
      <c r="D245" s="244">
        <f>'Experiment list - Runs'!D244</f>
        <v>1</v>
      </c>
      <c r="E245" s="245" t="str">
        <f>'Experiment list - Runs'!E244</f>
        <v>Aqua Planet (+4K)</v>
      </c>
      <c r="F245" s="245" t="str">
        <f>'Experiment list - Runs'!F244</f>
        <v>aqua-4k</v>
      </c>
      <c r="G245" s="244" t="str">
        <f>'Experiment list - Runs'!H244</f>
        <v>AMWG/Teng</v>
      </c>
      <c r="H245" s="244" t="str">
        <f>'Experiment list - Runs'!I244</f>
        <v>1x1CN</v>
      </c>
      <c r="I245" s="244" t="str">
        <f>'Experiment list - Runs'!J244</f>
        <v>NCAR</v>
      </c>
      <c r="J245" s="244">
        <f>'Experiment list - Runs'!K244</f>
        <v>1</v>
      </c>
      <c r="K245" s="244">
        <f>'Experiment list - Runs'!L244</f>
        <v>5</v>
      </c>
      <c r="L245" s="244" t="str">
        <f>'Experiment list - Runs'!M244</f>
        <v>1</v>
      </c>
      <c r="M245" s="244">
        <f>'Experiment list - Runs'!N244</f>
        <v>1</v>
      </c>
      <c r="N245" s="246">
        <f>'Experiment list - Runs'!O244</f>
        <v>5</v>
      </c>
      <c r="O245" s="247">
        <f>'Experiment list - Runs'!P244</f>
        <v>243</v>
      </c>
      <c r="P245" s="248">
        <f t="shared" si="27"/>
        <v>5</v>
      </c>
      <c r="Q245" s="248">
        <v>0</v>
      </c>
      <c r="R245" s="248">
        <f>'Experiment list - Runs'!Q244</f>
        <v>0</v>
      </c>
      <c r="S245" s="248">
        <f>'Experiment list - Runs'!R244</f>
        <v>0</v>
      </c>
      <c r="T245" s="248">
        <f t="shared" si="28"/>
        <v>5</v>
      </c>
      <c r="U245" s="248">
        <f>'Experiment list - Runs'!T244</f>
        <v>0</v>
      </c>
      <c r="V245" s="248">
        <f>'Experiment list - Runs'!U244</f>
        <v>0</v>
      </c>
      <c r="W245" s="248">
        <f>'Experiment list - Runs'!V244</f>
        <v>0</v>
      </c>
      <c r="X245" s="248">
        <f>'Experiment list - Runs'!W244</f>
        <v>0</v>
      </c>
      <c r="Y245" s="248">
        <f t="shared" ref="Y245:AB246" si="35">$N245</f>
        <v>5</v>
      </c>
      <c r="Z245" s="248">
        <f t="shared" si="35"/>
        <v>5</v>
      </c>
      <c r="AA245" s="248">
        <f t="shared" si="35"/>
        <v>5</v>
      </c>
      <c r="AB245" s="248">
        <f t="shared" si="35"/>
        <v>5</v>
      </c>
      <c r="AC245" s="248">
        <f>'Experiment list - Runs'!AB244</f>
        <v>0</v>
      </c>
      <c r="AD245" s="248">
        <f>'Experiment list - Runs'!AC244</f>
        <v>0</v>
      </c>
      <c r="AE245" s="248">
        <f>(SUMIFS('CMIP5 AL fields'!$O:$O,'CMIP5 AL fields'!$D:$D,AE$1,'CMIP5 AL fields'!$A:$A,AE$2)*$P245)/1000</f>
        <v>4.976640240000008</v>
      </c>
      <c r="AF245" s="248">
        <f>(SUMIFS('CMIP5 AL fields'!$O:$O,'CMIP5 AL fields'!$D:$D,AF$1,'CMIP5 AL fields'!$A:$A,AF$2)*$P245)/1000</f>
        <v>1.3271040000000001E-2</v>
      </c>
      <c r="AG245" s="248">
        <f>(SUMIFS('CMIP5 AL fields'!$O:$O,'CMIP5 AL fields'!$D:$D,AG$1,'CMIP5 AL fields'!$A:$A,AG$2)*$P245)/1000</f>
        <v>0.45121535999999968</v>
      </c>
      <c r="AH245" s="248">
        <f>(SUMIFS('CMIP5 AL fields'!$O:$O,'CMIP5 AL fields'!$D:$D,AH$1,'CMIP5 AL fields'!$A:$A,AH$2)*$P245)/1000</f>
        <v>0.33177599999999985</v>
      </c>
      <c r="AI245" s="248">
        <f>(SUMIFS('CMIP5 AL fields'!$O:$O,'CMIP5 AL fields'!$D:$D,AI$1,'CMIP5 AL fields'!$A:$A,AI$2)*$P245)/1000</f>
        <v>0.13271040000000003</v>
      </c>
      <c r="AJ245" s="248">
        <f>(SUMIFS('CMIP5 AL fields'!$O:$O,'CMIP5 AL fields'!$D:$D,AJ$1,'CMIP5 AL fields'!$A:$A,AJ$2)*$P245)/1000</f>
        <v>5.3084160000000005E-2</v>
      </c>
      <c r="AK245" s="248">
        <f>(SUMIFS('CMIP5 AL fields'!$O:$O,'CMIP5 AL fields'!$D:$D,AK$1,'CMIP5 AL fields'!$A:$A,AK$2)*$P245)/1000</f>
        <v>9.2897279999999999E-2</v>
      </c>
      <c r="AL245" s="248">
        <f>(SUMIFS('CMIP5 AL fields'!$O:$O,'CMIP5 AL fields'!$D:$D,AL$1,'CMIP5 AL fields'!$A:$A,AL$2)*$P245)/1000</f>
        <v>0</v>
      </c>
      <c r="AM245" s="248">
        <f>(SUMIFS('CMIP5 AL fields'!$O:$O,'CMIP5 AL fields'!$D:$D,AM$1,'CMIP5 AL fields'!$A:$A,AM$2)*$P245)/1000</f>
        <v>0</v>
      </c>
      <c r="AN245" s="248">
        <f>((SUMIFS('CMIP5 AL fields'!$O:$O,'CMIP5 AL fields'!$D:$D,AN$1&amp;"2d",'CMIP5 AL fields'!$A:$A,AN$2)*$R245)/1000)+((SUMIFS('CMIP5 AL fields'!$O:$O,'CMIP5 AL fields'!$D:$D,AN$1&amp;"3d",'CMIP5 AL fields'!$A:$A,AN$2)*$S245)/1000)</f>
        <v>0</v>
      </c>
      <c r="AO245" s="248">
        <f>((SUMIFS('CMIP5 AL fields'!$N:$N,'CMIP5 AL fields'!$D:$D,AO$1&amp;"2d",'CMIP5 AL fields'!$A:$A,AO$2)*$R245)/1000)+((SUMIFS('CMIP5 AL fields'!$N:$N,'CMIP5 AL fields'!$D:$D,AO$1&amp;"3d",'CMIP5 AL fields'!$A:$A,AO$2)*$S245)/1000)</f>
        <v>0</v>
      </c>
      <c r="AP245" s="248">
        <f>((SUMIFS('CMIP5 AL fields'!$N:$N,'CMIP5 AL fields'!$D:$D,AP$1&amp;"2d",'CMIP5 AL fields'!$A:$A,AP$2)*$R245)/1000)+((SUMIFS('CMIP5 AL fields'!$N:$N,'CMIP5 AL fields'!$D:$D,AP$1&amp;"3d",'CMIP5 AL fields'!$A:$A,AP$2)*$S245)/1000)</f>
        <v>0</v>
      </c>
      <c r="AQ245" s="248">
        <f>((SUMIFS('CMIP5 AL fields'!$O:$O,'CMIP5 AL fields'!$D:$D,AQ$1&amp;"_ALLt",'CMIP5 AL fields'!$A:$A,AQ$2)*$T245)/1000)+((SUMIFS('CMIP5 AL fields'!$O:$O,'CMIP5 AL fields'!$D:$D,AQ$1&amp;"_subt",'CMIP5 AL fields'!$A:$A,AQ$2)*$U245)/1000)</f>
        <v>2.8256256000000004</v>
      </c>
      <c r="AR245" s="248">
        <f>((SUMIFS('CMIP5 AL fields'!$O:$O,'CMIP5 AL fields'!$D:$D,AR$1&amp;"2d",'CMIP5 AL fields'!$A:$A,AR$2)*$AA245)/1000)+((SUMIFS('CMIP5 AL fields'!$O:$O,'CMIP5 AL fields'!$D:$D,AR$1&amp;"3d",'CMIP5 AL fields'!$A:$A,AR$2)*$AB245)/1000)</f>
        <v>205.46334719999999</v>
      </c>
      <c r="AS245" s="248">
        <f>(SUMIFS('CMIP5 AL fields'!$O:$O,'CMIP5 AL fields'!$D:$D,AS$1,'CMIP5 AL fields'!$A:$A,AS$2)*$V245)/1000</f>
        <v>0</v>
      </c>
      <c r="AT245" s="248">
        <f>(SUMIFS('CMIP5 AL fields'!$O:$O,'CMIP5 AL fields'!$D:$D,AT$1,'CMIP5 AL fields'!$A:$A,AT$2)*$W245)/1000</f>
        <v>0</v>
      </c>
      <c r="AU245" s="248">
        <f>(SUMIFS('CMIP5 AL fields'!$O:$O,'CMIP5 AL fields'!$D:$D,AU$1,'CMIP5 AL fields'!$A:$A,AU$2)*$X245)/1000</f>
        <v>0</v>
      </c>
      <c r="AV245" s="248">
        <f>(SUMIFS('CMIP5 AL fields'!$O:$O,'CMIP5 AL fields'!$D:$D,AV$1,'CMIP5 AL fields'!$A:$A,AV$2)*AC245)/1000</f>
        <v>0</v>
      </c>
      <c r="AW245" s="248">
        <f>(SUMIFS('CMIP5 AL fields'!$O:$O,'CMIP5 AL fields'!$D:$D,AW$1,'CMIP5 AL fields'!$A:$A,AW$2)*AD245)/1000</f>
        <v>0</v>
      </c>
      <c r="AX245" s="248">
        <f>(SUMIFS('CMIP5 AL fields'!$O:$O,'CMIP5 AL fields'!$D:$D,AX$1,'CMIP5 AL fields'!$A:$A,AX$2)*AD245)/1000</f>
        <v>0</v>
      </c>
      <c r="AY245" s="248"/>
      <c r="AZ245" s="248">
        <f>(SUMIFS('CMIP5 OI fields'!$M:$M,'CMIP5 OI fields'!$D:$D,AZ$1,'CMIP5 OI fields'!$A:$A,AZ$2)*$P245)/1000</f>
        <v>16.308635040000002</v>
      </c>
      <c r="BA245" s="248">
        <f>(SUMIFS('CMIP5 OI fields'!$M:$M,'CMIP5 OI fields'!$D:$D,BA$1,'CMIP5 OI fields'!$A:$A,BA$2)*$P245)/1000</f>
        <v>11.3840676</v>
      </c>
      <c r="BB245" s="248">
        <f>(SUMIFS('CMIP5 OI fields'!$M:$M,'CMIP5 OI fields'!$D:$D,BB$1,'CMIP5 OI fields'!$A:$A,BB$2)*$P245)/1000</f>
        <v>6.4429055999999978</v>
      </c>
      <c r="BC245" s="248">
        <f>(SUMIFS('CMIP5 OI fields'!$M:$M,'CMIP5 OI fields'!$D:$D,BC$1,'CMIP5 OI fields'!$A:$A,BC$2)*$P245)/1000</f>
        <v>0.64880639999999989</v>
      </c>
      <c r="BD245" s="248">
        <f>(SUMIFS('CMIP5 OI fields'!$M:$M,'CMIP5 OI fields'!$D:$D,BD$1,'CMIP5 OI fields'!$A:$A,BD$2)*$P245)/1000</f>
        <v>0.53084160000000014</v>
      </c>
      <c r="BE245" s="248">
        <f>(SUMIFS('CMIP5 OI fields'!$M:$M,'CMIP5 OI fields'!$D:$D,BE$1,'CMIP5 OI fields'!$A:$A,BE$2)*$P245)/1000</f>
        <v>5.8982400000000004E-2</v>
      </c>
      <c r="BF245" s="248">
        <f>(SUMIFS('CMIP5 OI fields'!$M:$M,'CMIP5 OI fields'!$D:$D,BF$1,'CMIP5 OI fields'!$A:$A,BF$2)*$P245)/1000</f>
        <v>1.3271039999999998</v>
      </c>
      <c r="BG245" s="248">
        <f>(SUMIFS('CMIP5 OI fields'!$M:$M,'CMIP5 OI fields'!$D:$D,BG$1,'CMIP5 OI fields'!$A:$A,BG$2)*$P245)/1000</f>
        <v>1.0321919999999998</v>
      </c>
      <c r="BH245" s="248">
        <f>(SUMIFS('CMIP5 OI fields'!$M:$M,'CMIP5 OI fields'!$D:$D,BH$1,'CMIP5 OI fields'!$A:$A,BH$2)*$P245)/1000</f>
        <v>6.0456960000000013</v>
      </c>
      <c r="BI245" s="248">
        <f>(SUMIFS('CMIP5 OI fields'!$M:$M,'CMIP5 OI fields'!$D:$D,BI$1,'CMIP5 OI fields'!$A:$A,BI$2)*$Q245)/1000</f>
        <v>0</v>
      </c>
      <c r="BJ245" s="246">
        <f t="shared" si="34"/>
        <v>232.13408424000002</v>
      </c>
      <c r="BK245" s="246">
        <f t="shared" si="34"/>
        <v>13.3452324</v>
      </c>
      <c r="BL245" s="246">
        <f t="shared" si="34"/>
        <v>12.640481279999999</v>
      </c>
      <c r="BM245" s="246">
        <f t="shared" si="25"/>
        <v>245.47931664000004</v>
      </c>
      <c r="BN245" s="246">
        <f t="shared" si="26"/>
        <v>258.11979792000005</v>
      </c>
    </row>
    <row r="246" spans="1:66">
      <c r="A246" s="244" t="str">
        <f>'Experiment list - Runs'!A245</f>
        <v>LT</v>
      </c>
      <c r="B246" s="244" t="str">
        <f>'Experiment list - Runs'!B245</f>
        <v>tier2</v>
      </c>
      <c r="C246" s="244" t="str">
        <f>'Experiment list - Runs'!C245</f>
        <v>6.8</v>
      </c>
      <c r="D246" s="244">
        <f>'Experiment list - Runs'!D245</f>
        <v>1</v>
      </c>
      <c r="E246" s="245" t="str">
        <f>'Experiment list - Runs'!E245</f>
        <v>Uniform SST change (clouds)</v>
      </c>
      <c r="F246" s="245" t="str">
        <f>'Experiment list - Runs'!F245</f>
        <v>amip-4k</v>
      </c>
      <c r="G246" s="244" t="str">
        <f>'Experiment list - Runs'!H245</f>
        <v>AMWG/Teng</v>
      </c>
      <c r="H246" s="244" t="str">
        <f>'Experiment list - Runs'!I245</f>
        <v>1x1CN</v>
      </c>
      <c r="I246" s="244" t="str">
        <f>'Experiment list - Runs'!J245</f>
        <v>NCAR</v>
      </c>
      <c r="J246" s="244">
        <f>'Experiment list - Runs'!K245</f>
        <v>1979</v>
      </c>
      <c r="K246" s="244">
        <f>'Experiment list - Runs'!L245</f>
        <v>2008</v>
      </c>
      <c r="L246" s="244" t="str">
        <f>'Experiment list - Runs'!M245</f>
        <v>1</v>
      </c>
      <c r="M246" s="244">
        <f>'Experiment list - Runs'!N245</f>
        <v>1</v>
      </c>
      <c r="N246" s="246">
        <f>'Experiment list - Runs'!O245</f>
        <v>30</v>
      </c>
      <c r="O246" s="247">
        <f>'Experiment list - Runs'!P245</f>
        <v>244</v>
      </c>
      <c r="P246" s="248">
        <f t="shared" si="27"/>
        <v>30</v>
      </c>
      <c r="Q246" s="248">
        <v>0</v>
      </c>
      <c r="R246" s="248">
        <f>'Experiment list - Runs'!Q245</f>
        <v>0</v>
      </c>
      <c r="S246" s="248">
        <f>'Experiment list - Runs'!R245</f>
        <v>0</v>
      </c>
      <c r="T246" s="248">
        <f t="shared" si="28"/>
        <v>30</v>
      </c>
      <c r="U246" s="248">
        <f>'Experiment list - Runs'!T245</f>
        <v>0</v>
      </c>
      <c r="V246" s="248">
        <f>'Experiment list - Runs'!U245</f>
        <v>0</v>
      </c>
      <c r="W246" s="248">
        <f>'Experiment list - Runs'!V245</f>
        <v>0</v>
      </c>
      <c r="X246" s="248">
        <f>'Experiment list - Runs'!W245</f>
        <v>0</v>
      </c>
      <c r="Y246" s="248">
        <f t="shared" si="35"/>
        <v>30</v>
      </c>
      <c r="Z246" s="248">
        <f t="shared" si="35"/>
        <v>30</v>
      </c>
      <c r="AA246" s="248">
        <f t="shared" si="35"/>
        <v>30</v>
      </c>
      <c r="AB246" s="248">
        <f t="shared" si="35"/>
        <v>30</v>
      </c>
      <c r="AC246" s="248">
        <v>1</v>
      </c>
      <c r="AD246" s="248">
        <f>'Experiment list - Runs'!AC245</f>
        <v>0</v>
      </c>
      <c r="AE246" s="248">
        <f>(SUMIFS('CMIP5 AL fields'!$O:$O,'CMIP5 AL fields'!$D:$D,AE$1,'CMIP5 AL fields'!$A:$A,AE$2)*$P246)/1000</f>
        <v>29.85984144000005</v>
      </c>
      <c r="AF246" s="248">
        <f>(SUMIFS('CMIP5 AL fields'!$O:$O,'CMIP5 AL fields'!$D:$D,AF$1,'CMIP5 AL fields'!$A:$A,AF$2)*$P246)/1000</f>
        <v>7.9626240000000015E-2</v>
      </c>
      <c r="AG246" s="248">
        <f>(SUMIFS('CMIP5 AL fields'!$O:$O,'CMIP5 AL fields'!$D:$D,AG$1,'CMIP5 AL fields'!$A:$A,AG$2)*$P246)/1000</f>
        <v>2.7072921599999979</v>
      </c>
      <c r="AH246" s="248">
        <f>(SUMIFS('CMIP5 AL fields'!$O:$O,'CMIP5 AL fields'!$D:$D,AH$1,'CMIP5 AL fields'!$A:$A,AH$2)*$P246)/1000</f>
        <v>1.9906559999999991</v>
      </c>
      <c r="AI246" s="248">
        <f>(SUMIFS('CMIP5 AL fields'!$O:$O,'CMIP5 AL fields'!$D:$D,AI$1,'CMIP5 AL fields'!$A:$A,AI$2)*$P246)/1000</f>
        <v>0.79626240000000004</v>
      </c>
      <c r="AJ246" s="248">
        <f>(SUMIFS('CMIP5 AL fields'!$O:$O,'CMIP5 AL fields'!$D:$D,AJ$1,'CMIP5 AL fields'!$A:$A,AJ$2)*$P246)/1000</f>
        <v>0.31850496000000006</v>
      </c>
      <c r="AK246" s="248">
        <f>(SUMIFS('CMIP5 AL fields'!$O:$O,'CMIP5 AL fields'!$D:$D,AK$1,'CMIP5 AL fields'!$A:$A,AK$2)*$P246)/1000</f>
        <v>0.55738368000000005</v>
      </c>
      <c r="AL246" s="248">
        <f>(SUMIFS('CMIP5 AL fields'!$O:$O,'CMIP5 AL fields'!$D:$D,AL$1,'CMIP5 AL fields'!$A:$A,AL$2)*$P246)/1000</f>
        <v>0</v>
      </c>
      <c r="AM246" s="248">
        <f>(SUMIFS('CMIP5 AL fields'!$O:$O,'CMIP5 AL fields'!$D:$D,AM$1,'CMIP5 AL fields'!$A:$A,AM$2)*$P246)/1000</f>
        <v>0</v>
      </c>
      <c r="AN246" s="248">
        <f>((SUMIFS('CMIP5 AL fields'!$O:$O,'CMIP5 AL fields'!$D:$D,AN$1&amp;"2d",'CMIP5 AL fields'!$A:$A,AN$2)*$R246)/1000)+((SUMIFS('CMIP5 AL fields'!$O:$O,'CMIP5 AL fields'!$D:$D,AN$1&amp;"3d",'CMIP5 AL fields'!$A:$A,AN$2)*$S246)/1000)</f>
        <v>0</v>
      </c>
      <c r="AO246" s="248">
        <f>((SUMIFS('CMIP5 AL fields'!$N:$N,'CMIP5 AL fields'!$D:$D,AO$1&amp;"2d",'CMIP5 AL fields'!$A:$A,AO$2)*$R246)/1000)+((SUMIFS('CMIP5 AL fields'!$N:$N,'CMIP5 AL fields'!$D:$D,AO$1&amp;"3d",'CMIP5 AL fields'!$A:$A,AO$2)*$S246)/1000)</f>
        <v>0</v>
      </c>
      <c r="AP246" s="248">
        <f>((SUMIFS('CMIP5 AL fields'!$N:$N,'CMIP5 AL fields'!$D:$D,AP$1&amp;"2d",'CMIP5 AL fields'!$A:$A,AP$2)*$R246)/1000)+((SUMIFS('CMIP5 AL fields'!$N:$N,'CMIP5 AL fields'!$D:$D,AP$1&amp;"3d",'CMIP5 AL fields'!$A:$A,AP$2)*$S246)/1000)</f>
        <v>0</v>
      </c>
      <c r="AQ246" s="248">
        <f>((SUMIFS('CMIP5 AL fields'!$O:$O,'CMIP5 AL fields'!$D:$D,AQ$1&amp;"_ALLt",'CMIP5 AL fields'!$A:$A,AQ$2)*$T246)/1000)+((SUMIFS('CMIP5 AL fields'!$O:$O,'CMIP5 AL fields'!$D:$D,AQ$1&amp;"_subt",'CMIP5 AL fields'!$A:$A,AQ$2)*$U246)/1000)</f>
        <v>16.953753599999999</v>
      </c>
      <c r="AR246" s="248">
        <f>((SUMIFS('CMIP5 AL fields'!$O:$O,'CMIP5 AL fields'!$D:$D,AR$1&amp;"2d",'CMIP5 AL fields'!$A:$A,AR$2)*$AA246)/1000)+((SUMIFS('CMIP5 AL fields'!$O:$O,'CMIP5 AL fields'!$D:$D,AR$1&amp;"3d",'CMIP5 AL fields'!$A:$A,AR$2)*$AB246)/1000)</f>
        <v>1232.7800831999998</v>
      </c>
      <c r="AS246" s="248">
        <f>(SUMIFS('CMIP5 AL fields'!$O:$O,'CMIP5 AL fields'!$D:$D,AS$1,'CMIP5 AL fields'!$A:$A,AS$2)*$V246)/1000</f>
        <v>0</v>
      </c>
      <c r="AT246" s="248">
        <f>(SUMIFS('CMIP5 AL fields'!$O:$O,'CMIP5 AL fields'!$D:$D,AT$1,'CMIP5 AL fields'!$A:$A,AT$2)*$W246)/1000</f>
        <v>0</v>
      </c>
      <c r="AU246" s="248">
        <f>(SUMIFS('CMIP5 AL fields'!$O:$O,'CMIP5 AL fields'!$D:$D,AU$1,'CMIP5 AL fields'!$A:$A,AU$2)*$X246)/1000</f>
        <v>0</v>
      </c>
      <c r="AV246" s="248">
        <f>(SUMIFS('CMIP5 AL fields'!$O:$O,'CMIP5 AL fields'!$D:$D,AV$1,'CMIP5 AL fields'!$A:$A,AV$2)*AC246)/1000</f>
        <v>0.66094783999999984</v>
      </c>
      <c r="AW246" s="248">
        <f>(SUMIFS('CMIP5 AL fields'!$O:$O,'CMIP5 AL fields'!$D:$D,AW$1,'CMIP5 AL fields'!$A:$A,AW$2)*AD246)/1000</f>
        <v>0</v>
      </c>
      <c r="AX246" s="248">
        <f>(SUMIFS('CMIP5 AL fields'!$O:$O,'CMIP5 AL fields'!$D:$D,AX$1,'CMIP5 AL fields'!$A:$A,AX$2)*AD246)/1000</f>
        <v>0</v>
      </c>
      <c r="AY246" s="248"/>
      <c r="AZ246" s="248">
        <f>(SUMIFS('CMIP5 OI fields'!$M:$M,'CMIP5 OI fields'!$D:$D,AZ$1,'CMIP5 OI fields'!$A:$A,AZ$2)*$P246)/1000</f>
        <v>97.851810240000006</v>
      </c>
      <c r="BA246" s="248">
        <f>(SUMIFS('CMIP5 OI fields'!$M:$M,'CMIP5 OI fields'!$D:$D,BA$1,'CMIP5 OI fields'!$A:$A,BA$2)*$P246)/1000</f>
        <v>68.304405599999996</v>
      </c>
      <c r="BB246" s="248">
        <f>(SUMIFS('CMIP5 OI fields'!$M:$M,'CMIP5 OI fields'!$D:$D,BB$1,'CMIP5 OI fields'!$A:$A,BB$2)*$P246)/1000</f>
        <v>38.65743359999999</v>
      </c>
      <c r="BC246" s="248">
        <f>(SUMIFS('CMIP5 OI fields'!$M:$M,'CMIP5 OI fields'!$D:$D,BC$1,'CMIP5 OI fields'!$A:$A,BC$2)*$P246)/1000</f>
        <v>3.8928384</v>
      </c>
      <c r="BD246" s="248">
        <f>(SUMIFS('CMIP5 OI fields'!$M:$M,'CMIP5 OI fields'!$D:$D,BD$1,'CMIP5 OI fields'!$A:$A,BD$2)*$P246)/1000</f>
        <v>3.1850496000000001</v>
      </c>
      <c r="BE246" s="248">
        <f>(SUMIFS('CMIP5 OI fields'!$M:$M,'CMIP5 OI fields'!$D:$D,BE$1,'CMIP5 OI fields'!$A:$A,BE$2)*$P246)/1000</f>
        <v>0.3538944</v>
      </c>
      <c r="BF246" s="248">
        <f>(SUMIFS('CMIP5 OI fields'!$M:$M,'CMIP5 OI fields'!$D:$D,BF$1,'CMIP5 OI fields'!$A:$A,BF$2)*$P246)/1000</f>
        <v>7.9626239999999999</v>
      </c>
      <c r="BG246" s="248">
        <f>(SUMIFS('CMIP5 OI fields'!$M:$M,'CMIP5 OI fields'!$D:$D,BG$1,'CMIP5 OI fields'!$A:$A,BG$2)*$P246)/1000</f>
        <v>6.1931519999999995</v>
      </c>
      <c r="BH246" s="248">
        <f>(SUMIFS('CMIP5 OI fields'!$M:$M,'CMIP5 OI fields'!$D:$D,BH$1,'CMIP5 OI fields'!$A:$A,BH$2)*$P246)/1000</f>
        <v>36.274176000000004</v>
      </c>
      <c r="BI246" s="248">
        <f>(SUMIFS('CMIP5 OI fields'!$M:$M,'CMIP5 OI fields'!$D:$D,BI$1,'CMIP5 OI fields'!$A:$A,BI$2)*$Q246)/1000</f>
        <v>0</v>
      </c>
      <c r="BJ246" s="246">
        <f t="shared" si="34"/>
        <v>1393.46545328</v>
      </c>
      <c r="BK246" s="246">
        <f t="shared" si="34"/>
        <v>80.071394399999988</v>
      </c>
      <c r="BL246" s="246">
        <f t="shared" si="34"/>
        <v>75.84288767999999</v>
      </c>
      <c r="BM246" s="246">
        <f t="shared" si="25"/>
        <v>1473.5368476799999</v>
      </c>
      <c r="BN246" s="246">
        <f t="shared" si="26"/>
        <v>1549.3797353599998</v>
      </c>
    </row>
    <row r="247" spans="1:66">
      <c r="A247" s="244" t="str">
        <f>'Experiment list - Runs'!A246</f>
        <v>LT</v>
      </c>
      <c r="B247" s="244" t="str">
        <f>'Experiment list - Runs'!B246</f>
        <v>tier2</v>
      </c>
      <c r="C247" s="244" t="str">
        <f>'Experiment list - Runs'!C246</f>
        <v>7.1-E</v>
      </c>
      <c r="D247" s="244">
        <f>'Experiment list - Runs'!D246</f>
        <v>1</v>
      </c>
      <c r="E247" s="245" t="str">
        <f>'Experiment list - Runs'!E246</f>
        <v>Add'l historical (natural-only)</v>
      </c>
      <c r="F247" s="245" t="str">
        <f>'Experiment list - Runs'!F246</f>
        <v>historical-nat???</v>
      </c>
      <c r="G247" s="244" t="str">
        <f>'Experiment list - Runs'!H246</f>
        <v>CCWG/Meehl</v>
      </c>
      <c r="H247" s="244" t="str">
        <f>'Experiment list - Runs'!I246</f>
        <v>1x1noCN</v>
      </c>
      <c r="I247" s="244" t="str">
        <f>'Experiment list - Runs'!J246</f>
        <v>NERSC</v>
      </c>
      <c r="J247" s="244">
        <f>'Experiment list - Runs'!K246</f>
        <v>1850</v>
      </c>
      <c r="K247" s="244">
        <f>'Experiment list - Runs'!L246</f>
        <v>2005</v>
      </c>
      <c r="L247" s="244" t="str">
        <f>'Experiment list - Runs'!M246</f>
        <v>1</v>
      </c>
      <c r="M247" s="244">
        <f>'Experiment list - Runs'!N246</f>
        <v>1</v>
      </c>
      <c r="N247" s="246">
        <f>'Experiment list - Runs'!O246</f>
        <v>156</v>
      </c>
      <c r="O247" s="247">
        <f>'Experiment list - Runs'!P246</f>
        <v>245</v>
      </c>
      <c r="P247" s="248">
        <f t="shared" si="27"/>
        <v>156</v>
      </c>
      <c r="Q247" s="248">
        <v>0</v>
      </c>
      <c r="R247" s="248">
        <v>0</v>
      </c>
      <c r="S247" s="248">
        <v>0</v>
      </c>
      <c r="T247" s="248">
        <f t="shared" si="28"/>
        <v>156</v>
      </c>
      <c r="U247" s="248">
        <v>0</v>
      </c>
      <c r="V247" s="248">
        <v>0</v>
      </c>
      <c r="W247" s="248">
        <v>0</v>
      </c>
      <c r="X247" s="248">
        <v>0</v>
      </c>
      <c r="Y247" s="248">
        <v>0</v>
      </c>
      <c r="Z247" s="248">
        <v>0</v>
      </c>
      <c r="AA247" s="248">
        <v>0</v>
      </c>
      <c r="AB247" s="248">
        <v>0</v>
      </c>
      <c r="AC247" s="248">
        <v>0</v>
      </c>
      <c r="AD247" s="248">
        <v>0</v>
      </c>
      <c r="AE247" s="248">
        <f>(SUMIFS('CMIP5 AL fields'!$O:$O,'CMIP5 AL fields'!$D:$D,AE$1,'CMIP5 AL fields'!$A:$A,AE$2)*$P247)/1000</f>
        <v>155.27117548800027</v>
      </c>
      <c r="AF247" s="248">
        <f>(SUMIFS('CMIP5 AL fields'!$O:$O,'CMIP5 AL fields'!$D:$D,AF$1,'CMIP5 AL fields'!$A:$A,AF$2)*$P247)/1000</f>
        <v>0.41405644800000002</v>
      </c>
      <c r="AG247" s="248">
        <f>(SUMIFS('CMIP5 AL fields'!$O:$O,'CMIP5 AL fields'!$D:$D,AG$1,'CMIP5 AL fields'!$A:$A,AG$2)*$P247)/1000</f>
        <v>14.07791923199999</v>
      </c>
      <c r="AH247" s="248">
        <f>(SUMIFS('CMIP5 AL fields'!$O:$O,'CMIP5 AL fields'!$D:$D,AH$1,'CMIP5 AL fields'!$A:$A,AH$2)*$P247)/1000</f>
        <v>10.351411199999996</v>
      </c>
      <c r="AI247" s="248">
        <f>(SUMIFS('CMIP5 AL fields'!$O:$O,'CMIP5 AL fields'!$D:$D,AI$1,'CMIP5 AL fields'!$A:$A,AI$2)*$P247)/1000</f>
        <v>4.1405644800000001</v>
      </c>
      <c r="AJ247" s="248">
        <f>(SUMIFS('CMIP5 AL fields'!$O:$O,'CMIP5 AL fields'!$D:$D,AJ$1,'CMIP5 AL fields'!$A:$A,AJ$2)*$P247)/1000</f>
        <v>1.6562257920000001</v>
      </c>
      <c r="AK247" s="248">
        <f>(SUMIFS('CMIP5 AL fields'!$O:$O,'CMIP5 AL fields'!$D:$D,AK$1,'CMIP5 AL fields'!$A:$A,AK$2)*$P247)/1000</f>
        <v>2.898395136</v>
      </c>
      <c r="AL247" s="248">
        <f>(SUMIFS('CMIP5 AL fields'!$O:$O,'CMIP5 AL fields'!$D:$D,AL$1,'CMIP5 AL fields'!$A:$A,AL$2)*$P247)/1000</f>
        <v>0</v>
      </c>
      <c r="AM247" s="248">
        <f>(SUMIFS('CMIP5 AL fields'!$O:$O,'CMIP5 AL fields'!$D:$D,AM$1,'CMIP5 AL fields'!$A:$A,AM$2)*$P247)/1000</f>
        <v>0</v>
      </c>
      <c r="AN247" s="248">
        <f>((SUMIFS('CMIP5 AL fields'!$O:$O,'CMIP5 AL fields'!$D:$D,AN$1&amp;"2d",'CMIP5 AL fields'!$A:$A,AN$2)*$R247)/1000)+((SUMIFS('CMIP5 AL fields'!$O:$O,'CMIP5 AL fields'!$D:$D,AN$1&amp;"3d",'CMIP5 AL fields'!$A:$A,AN$2)*$S247)/1000)</f>
        <v>0</v>
      </c>
      <c r="AO247" s="248">
        <f>((SUMIFS('CMIP5 AL fields'!$N:$N,'CMIP5 AL fields'!$D:$D,AO$1&amp;"2d",'CMIP5 AL fields'!$A:$A,AO$2)*$R247)/1000)+((SUMIFS('CMIP5 AL fields'!$N:$N,'CMIP5 AL fields'!$D:$D,AO$1&amp;"3d",'CMIP5 AL fields'!$A:$A,AO$2)*$S247)/1000)</f>
        <v>0</v>
      </c>
      <c r="AP247" s="248">
        <f>((SUMIFS('CMIP5 AL fields'!$N:$N,'CMIP5 AL fields'!$D:$D,AP$1&amp;"2d",'CMIP5 AL fields'!$A:$A,AP$2)*$R247)/1000)+((SUMIFS('CMIP5 AL fields'!$N:$N,'CMIP5 AL fields'!$D:$D,AP$1&amp;"3d",'CMIP5 AL fields'!$A:$A,AP$2)*$S247)/1000)</f>
        <v>0</v>
      </c>
      <c r="AQ247" s="248">
        <f>((SUMIFS('CMIP5 AL fields'!$O:$O,'CMIP5 AL fields'!$D:$D,AQ$1&amp;"_ALLt",'CMIP5 AL fields'!$A:$A,AQ$2)*$T247)/1000)+((SUMIFS('CMIP5 AL fields'!$O:$O,'CMIP5 AL fields'!$D:$D,AQ$1&amp;"_subt",'CMIP5 AL fields'!$A:$A,AQ$2)*$U247)/1000)</f>
        <v>88.159518720000008</v>
      </c>
      <c r="AR247" s="248">
        <f>((SUMIFS('CMIP5 AL fields'!$O:$O,'CMIP5 AL fields'!$D:$D,AR$1&amp;"2d",'CMIP5 AL fields'!$A:$A,AR$2)*$AA247)/1000)+((SUMIFS('CMIP5 AL fields'!$O:$O,'CMIP5 AL fields'!$D:$D,AR$1&amp;"3d",'CMIP5 AL fields'!$A:$A,AR$2)*$AB247)/1000)</f>
        <v>0</v>
      </c>
      <c r="AS247" s="248">
        <f>(SUMIFS('CMIP5 AL fields'!$O:$O,'CMIP5 AL fields'!$D:$D,AS$1,'CMIP5 AL fields'!$A:$A,AS$2)*$V247)/1000</f>
        <v>0</v>
      </c>
      <c r="AT247" s="248">
        <f>(SUMIFS('CMIP5 AL fields'!$O:$O,'CMIP5 AL fields'!$D:$D,AT$1,'CMIP5 AL fields'!$A:$A,AT$2)*$W247)/1000</f>
        <v>0</v>
      </c>
      <c r="AU247" s="248">
        <f>(SUMIFS('CMIP5 AL fields'!$O:$O,'CMIP5 AL fields'!$D:$D,AU$1,'CMIP5 AL fields'!$A:$A,AU$2)*$X247)/1000</f>
        <v>0</v>
      </c>
      <c r="AV247" s="248">
        <f>(SUMIFS('CMIP5 AL fields'!$O:$O,'CMIP5 AL fields'!$D:$D,AV$1,'CMIP5 AL fields'!$A:$A,AV$2)*AC247)/1000</f>
        <v>0</v>
      </c>
      <c r="AW247" s="248">
        <f>(SUMIFS('CMIP5 AL fields'!$O:$O,'CMIP5 AL fields'!$D:$D,AW$1,'CMIP5 AL fields'!$A:$A,AW$2)*AD247)/1000</f>
        <v>0</v>
      </c>
      <c r="AX247" s="248">
        <f>(SUMIFS('CMIP5 AL fields'!$O:$O,'CMIP5 AL fields'!$D:$D,AX$1,'CMIP5 AL fields'!$A:$A,AX$2)*AD247)/1000</f>
        <v>0</v>
      </c>
      <c r="AY247" s="248">
        <v>0</v>
      </c>
      <c r="AZ247" s="248">
        <f>(SUMIFS('CMIP5 OI fields'!$M:$M,'CMIP5 OI fields'!$D:$D,AZ$1,'CMIP5 OI fields'!$A:$A,AZ$2)*$P247)/1000</f>
        <v>508.82941324800004</v>
      </c>
      <c r="BA247" s="248">
        <f>(SUMIFS('CMIP5 OI fields'!$M:$M,'CMIP5 OI fields'!$D:$D,BA$1,'CMIP5 OI fields'!$A:$A,BA$2)*$P247)/1000</f>
        <v>355.18290912000003</v>
      </c>
      <c r="BB247" s="248">
        <f>(SUMIFS('CMIP5 OI fields'!$M:$M,'CMIP5 OI fields'!$D:$D,BB$1,'CMIP5 OI fields'!$A:$A,BB$2)*$P247)/1000</f>
        <v>201.01865471999994</v>
      </c>
      <c r="BC247" s="248">
        <f>(SUMIFS('CMIP5 OI fields'!$M:$M,'CMIP5 OI fields'!$D:$D,BC$1,'CMIP5 OI fields'!$A:$A,BC$2)*$P247)/1000</f>
        <v>20.242759679999999</v>
      </c>
      <c r="BD247" s="248">
        <f>(SUMIFS('CMIP5 OI fields'!$M:$M,'CMIP5 OI fields'!$D:$D,BD$1,'CMIP5 OI fields'!$A:$A,BD$2)*$P247)/1000</f>
        <v>16.56225792</v>
      </c>
      <c r="BE247" s="248">
        <f>(SUMIFS('CMIP5 OI fields'!$M:$M,'CMIP5 OI fields'!$D:$D,BE$1,'CMIP5 OI fields'!$A:$A,BE$2)*$P247)/1000</f>
        <v>1.8402508800000001</v>
      </c>
      <c r="BF247" s="248">
        <f>(SUMIFS('CMIP5 OI fields'!$M:$M,'CMIP5 OI fields'!$D:$D,BF$1,'CMIP5 OI fields'!$A:$A,BF$2)*$P247)/1000</f>
        <v>41.405644799999997</v>
      </c>
      <c r="BG247" s="248">
        <f>(SUMIFS('CMIP5 OI fields'!$M:$M,'CMIP5 OI fields'!$D:$D,BG$1,'CMIP5 OI fields'!$A:$A,BG$2)*$P247)/1000</f>
        <v>32.204390399999994</v>
      </c>
      <c r="BH247" s="248">
        <f>(SUMIFS('CMIP5 OI fields'!$M:$M,'CMIP5 OI fields'!$D:$D,BH$1,'CMIP5 OI fields'!$A:$A,BH$2)*$P247)/1000</f>
        <v>188.62571520000003</v>
      </c>
      <c r="BI247" s="248">
        <f>(SUMIFS('CMIP5 OI fields'!$M:$M,'CMIP5 OI fields'!$D:$D,BI$1,'CMIP5 OI fields'!$A:$A,BI$2)*$Q247)/1000</f>
        <v>0</v>
      </c>
      <c r="BJ247" s="246">
        <f t="shared" si="34"/>
        <v>832.12699564800027</v>
      </c>
      <c r="BK247" s="246">
        <f t="shared" si="34"/>
        <v>416.37125088000005</v>
      </c>
      <c r="BL247" s="246">
        <f t="shared" si="34"/>
        <v>394.38301593599999</v>
      </c>
      <c r="BM247" s="246">
        <f t="shared" si="25"/>
        <v>1248.4982465280004</v>
      </c>
      <c r="BN247" s="246">
        <f t="shared" si="26"/>
        <v>1642.8812624640004</v>
      </c>
    </row>
    <row r="248" spans="1:66">
      <c r="A248" s="244" t="str">
        <f>'Experiment list - Runs'!A247</f>
        <v>LT</v>
      </c>
      <c r="B248" s="244" t="str">
        <f>'Experiment list - Runs'!B247</f>
        <v>tier2</v>
      </c>
      <c r="C248" s="244" t="str">
        <f>'Experiment list - Runs'!C247</f>
        <v>7.1-E</v>
      </c>
      <c r="D248" s="244">
        <f>'Experiment list - Runs'!D247</f>
        <v>2</v>
      </c>
      <c r="E248" s="245" t="str">
        <f>'Experiment list - Runs'!E247</f>
        <v>Add'l historical (natural-only)</v>
      </c>
      <c r="F248" s="245" t="str">
        <f>'Experiment list - Runs'!F247</f>
        <v>historical-nat???</v>
      </c>
      <c r="G248" s="244" t="str">
        <f>'Experiment list - Runs'!H247</f>
        <v>CCWG/Meehl</v>
      </c>
      <c r="H248" s="244" t="str">
        <f>'Experiment list - Runs'!I247</f>
        <v>1x1noCN</v>
      </c>
      <c r="I248" s="244" t="str">
        <f>'Experiment list - Runs'!J247</f>
        <v>NERSC</v>
      </c>
      <c r="J248" s="244">
        <f>'Experiment list - Runs'!K247</f>
        <v>1850</v>
      </c>
      <c r="K248" s="244">
        <f>'Experiment list - Runs'!L247</f>
        <v>2005</v>
      </c>
      <c r="L248" s="244" t="str">
        <f>'Experiment list - Runs'!M247</f>
        <v>1</v>
      </c>
      <c r="M248" s="244">
        <f>'Experiment list - Runs'!N247</f>
        <v>1</v>
      </c>
      <c r="N248" s="246">
        <f>'Experiment list - Runs'!O247</f>
        <v>156</v>
      </c>
      <c r="O248" s="247">
        <f>'Experiment list - Runs'!P247</f>
        <v>246</v>
      </c>
      <c r="P248" s="248">
        <f t="shared" si="27"/>
        <v>156</v>
      </c>
      <c r="Q248" s="248">
        <v>0</v>
      </c>
      <c r="R248" s="248">
        <v>0</v>
      </c>
      <c r="S248" s="248">
        <v>0</v>
      </c>
      <c r="T248" s="248">
        <f t="shared" si="28"/>
        <v>156</v>
      </c>
      <c r="U248" s="248">
        <v>0</v>
      </c>
      <c r="V248" s="248">
        <v>0</v>
      </c>
      <c r="W248" s="248">
        <v>0</v>
      </c>
      <c r="X248" s="248">
        <v>0</v>
      </c>
      <c r="Y248" s="248">
        <v>0</v>
      </c>
      <c r="Z248" s="248">
        <v>0</v>
      </c>
      <c r="AA248" s="248">
        <v>0</v>
      </c>
      <c r="AB248" s="248">
        <v>0</v>
      </c>
      <c r="AC248" s="248">
        <v>0</v>
      </c>
      <c r="AD248" s="248">
        <v>0</v>
      </c>
      <c r="AE248" s="248">
        <f>(SUMIFS('CMIP5 AL fields'!$O:$O,'CMIP5 AL fields'!$D:$D,AE$1,'CMIP5 AL fields'!$A:$A,AE$2)*$P248)/1000</f>
        <v>155.27117548800027</v>
      </c>
      <c r="AF248" s="248">
        <f>(SUMIFS('CMIP5 AL fields'!$O:$O,'CMIP5 AL fields'!$D:$D,AF$1,'CMIP5 AL fields'!$A:$A,AF$2)*$P248)/1000</f>
        <v>0.41405644800000002</v>
      </c>
      <c r="AG248" s="248">
        <f>(SUMIFS('CMIP5 AL fields'!$O:$O,'CMIP5 AL fields'!$D:$D,AG$1,'CMIP5 AL fields'!$A:$A,AG$2)*$P248)/1000</f>
        <v>14.07791923199999</v>
      </c>
      <c r="AH248" s="248">
        <f>(SUMIFS('CMIP5 AL fields'!$O:$O,'CMIP5 AL fields'!$D:$D,AH$1,'CMIP5 AL fields'!$A:$A,AH$2)*$P248)/1000</f>
        <v>10.351411199999996</v>
      </c>
      <c r="AI248" s="248">
        <f>(SUMIFS('CMIP5 AL fields'!$O:$O,'CMIP5 AL fields'!$D:$D,AI$1,'CMIP5 AL fields'!$A:$A,AI$2)*$P248)/1000</f>
        <v>4.1405644800000001</v>
      </c>
      <c r="AJ248" s="248">
        <f>(SUMIFS('CMIP5 AL fields'!$O:$O,'CMIP5 AL fields'!$D:$D,AJ$1,'CMIP5 AL fields'!$A:$A,AJ$2)*$P248)/1000</f>
        <v>1.6562257920000001</v>
      </c>
      <c r="AK248" s="248">
        <f>(SUMIFS('CMIP5 AL fields'!$O:$O,'CMIP5 AL fields'!$D:$D,AK$1,'CMIP5 AL fields'!$A:$A,AK$2)*$P248)/1000</f>
        <v>2.898395136</v>
      </c>
      <c r="AL248" s="248">
        <f>(SUMIFS('CMIP5 AL fields'!$O:$O,'CMIP5 AL fields'!$D:$D,AL$1,'CMIP5 AL fields'!$A:$A,AL$2)*$P248)/1000</f>
        <v>0</v>
      </c>
      <c r="AM248" s="248">
        <f>(SUMIFS('CMIP5 AL fields'!$O:$O,'CMIP5 AL fields'!$D:$D,AM$1,'CMIP5 AL fields'!$A:$A,AM$2)*$P248)/1000</f>
        <v>0</v>
      </c>
      <c r="AN248" s="248">
        <f>((SUMIFS('CMIP5 AL fields'!$O:$O,'CMIP5 AL fields'!$D:$D,AN$1&amp;"2d",'CMIP5 AL fields'!$A:$A,AN$2)*$R248)/1000)+((SUMIFS('CMIP5 AL fields'!$O:$O,'CMIP5 AL fields'!$D:$D,AN$1&amp;"3d",'CMIP5 AL fields'!$A:$A,AN$2)*$S248)/1000)</f>
        <v>0</v>
      </c>
      <c r="AO248" s="248">
        <f>((SUMIFS('CMIP5 AL fields'!$N:$N,'CMIP5 AL fields'!$D:$D,AO$1&amp;"2d",'CMIP5 AL fields'!$A:$A,AO$2)*$R248)/1000)+((SUMIFS('CMIP5 AL fields'!$N:$N,'CMIP5 AL fields'!$D:$D,AO$1&amp;"3d",'CMIP5 AL fields'!$A:$A,AO$2)*$S248)/1000)</f>
        <v>0</v>
      </c>
      <c r="AP248" s="248">
        <f>((SUMIFS('CMIP5 AL fields'!$N:$N,'CMIP5 AL fields'!$D:$D,AP$1&amp;"2d",'CMIP5 AL fields'!$A:$A,AP$2)*$R248)/1000)+((SUMIFS('CMIP5 AL fields'!$N:$N,'CMIP5 AL fields'!$D:$D,AP$1&amp;"3d",'CMIP5 AL fields'!$A:$A,AP$2)*$S248)/1000)</f>
        <v>0</v>
      </c>
      <c r="AQ248" s="248">
        <f>((SUMIFS('CMIP5 AL fields'!$O:$O,'CMIP5 AL fields'!$D:$D,AQ$1&amp;"_ALLt",'CMIP5 AL fields'!$A:$A,AQ$2)*$T248)/1000)+((SUMIFS('CMIP5 AL fields'!$O:$O,'CMIP5 AL fields'!$D:$D,AQ$1&amp;"_subt",'CMIP5 AL fields'!$A:$A,AQ$2)*$U248)/1000)</f>
        <v>88.159518720000008</v>
      </c>
      <c r="AR248" s="248">
        <f>((SUMIFS('CMIP5 AL fields'!$O:$O,'CMIP5 AL fields'!$D:$D,AR$1&amp;"2d",'CMIP5 AL fields'!$A:$A,AR$2)*$AA248)/1000)+((SUMIFS('CMIP5 AL fields'!$O:$O,'CMIP5 AL fields'!$D:$D,AR$1&amp;"3d",'CMIP5 AL fields'!$A:$A,AR$2)*$AB248)/1000)</f>
        <v>0</v>
      </c>
      <c r="AS248" s="248">
        <f>(SUMIFS('CMIP5 AL fields'!$O:$O,'CMIP5 AL fields'!$D:$D,AS$1,'CMIP5 AL fields'!$A:$A,AS$2)*$V248)/1000</f>
        <v>0</v>
      </c>
      <c r="AT248" s="248">
        <f>(SUMIFS('CMIP5 AL fields'!$O:$O,'CMIP5 AL fields'!$D:$D,AT$1,'CMIP5 AL fields'!$A:$A,AT$2)*$W248)/1000</f>
        <v>0</v>
      </c>
      <c r="AU248" s="248">
        <f>(SUMIFS('CMIP5 AL fields'!$O:$O,'CMIP5 AL fields'!$D:$D,AU$1,'CMIP5 AL fields'!$A:$A,AU$2)*$X248)/1000</f>
        <v>0</v>
      </c>
      <c r="AV248" s="248">
        <f>(SUMIFS('CMIP5 AL fields'!$O:$O,'CMIP5 AL fields'!$D:$D,AV$1,'CMIP5 AL fields'!$A:$A,AV$2)*AC248)/1000</f>
        <v>0</v>
      </c>
      <c r="AW248" s="248">
        <f>(SUMIFS('CMIP5 AL fields'!$O:$O,'CMIP5 AL fields'!$D:$D,AW$1,'CMIP5 AL fields'!$A:$A,AW$2)*AD248)/1000</f>
        <v>0</v>
      </c>
      <c r="AX248" s="248">
        <f>(SUMIFS('CMIP5 AL fields'!$O:$O,'CMIP5 AL fields'!$D:$D,AX$1,'CMIP5 AL fields'!$A:$A,AX$2)*AD248)/1000</f>
        <v>0</v>
      </c>
      <c r="AY248" s="248">
        <v>0</v>
      </c>
      <c r="AZ248" s="248">
        <f>(SUMIFS('CMIP5 OI fields'!$M:$M,'CMIP5 OI fields'!$D:$D,AZ$1,'CMIP5 OI fields'!$A:$A,AZ$2)*$P248)/1000</f>
        <v>508.82941324800004</v>
      </c>
      <c r="BA248" s="248">
        <f>(SUMIFS('CMIP5 OI fields'!$M:$M,'CMIP5 OI fields'!$D:$D,BA$1,'CMIP5 OI fields'!$A:$A,BA$2)*$P248)/1000</f>
        <v>355.18290912000003</v>
      </c>
      <c r="BB248" s="248">
        <f>(SUMIFS('CMIP5 OI fields'!$M:$M,'CMIP5 OI fields'!$D:$D,BB$1,'CMIP5 OI fields'!$A:$A,BB$2)*$P248)/1000</f>
        <v>201.01865471999994</v>
      </c>
      <c r="BC248" s="248">
        <f>(SUMIFS('CMIP5 OI fields'!$M:$M,'CMIP5 OI fields'!$D:$D,BC$1,'CMIP5 OI fields'!$A:$A,BC$2)*$P248)/1000</f>
        <v>20.242759679999999</v>
      </c>
      <c r="BD248" s="248">
        <f>(SUMIFS('CMIP5 OI fields'!$M:$M,'CMIP5 OI fields'!$D:$D,BD$1,'CMIP5 OI fields'!$A:$A,BD$2)*$P248)/1000</f>
        <v>16.56225792</v>
      </c>
      <c r="BE248" s="248">
        <f>(SUMIFS('CMIP5 OI fields'!$M:$M,'CMIP5 OI fields'!$D:$D,BE$1,'CMIP5 OI fields'!$A:$A,BE$2)*$P248)/1000</f>
        <v>1.8402508800000001</v>
      </c>
      <c r="BF248" s="248">
        <f>(SUMIFS('CMIP5 OI fields'!$M:$M,'CMIP5 OI fields'!$D:$D,BF$1,'CMIP5 OI fields'!$A:$A,BF$2)*$P248)/1000</f>
        <v>41.405644799999997</v>
      </c>
      <c r="BG248" s="248">
        <f>(SUMIFS('CMIP5 OI fields'!$M:$M,'CMIP5 OI fields'!$D:$D,BG$1,'CMIP5 OI fields'!$A:$A,BG$2)*$P248)/1000</f>
        <v>32.204390399999994</v>
      </c>
      <c r="BH248" s="248">
        <f>(SUMIFS('CMIP5 OI fields'!$M:$M,'CMIP5 OI fields'!$D:$D,BH$1,'CMIP5 OI fields'!$A:$A,BH$2)*$P248)/1000</f>
        <v>188.62571520000003</v>
      </c>
      <c r="BI248" s="248">
        <f>(SUMIFS('CMIP5 OI fields'!$M:$M,'CMIP5 OI fields'!$D:$D,BI$1,'CMIP5 OI fields'!$A:$A,BI$2)*$Q248)/1000</f>
        <v>0</v>
      </c>
      <c r="BJ248" s="246">
        <f t="shared" si="34"/>
        <v>832.12699564800027</v>
      </c>
      <c r="BK248" s="246">
        <f t="shared" si="34"/>
        <v>416.37125088000005</v>
      </c>
      <c r="BL248" s="246">
        <f t="shared" si="34"/>
        <v>394.38301593599999</v>
      </c>
      <c r="BM248" s="246">
        <f t="shared" si="25"/>
        <v>1248.4982465280004</v>
      </c>
      <c r="BN248" s="246">
        <f t="shared" si="26"/>
        <v>1642.8812624640004</v>
      </c>
    </row>
    <row r="249" spans="1:66">
      <c r="A249" s="244" t="str">
        <f>'Experiment list - Runs'!A248</f>
        <v>LT</v>
      </c>
      <c r="B249" s="244" t="str">
        <f>'Experiment list - Runs'!B248</f>
        <v>tier2</v>
      </c>
      <c r="C249" s="244" t="str">
        <f>'Experiment list - Runs'!C248</f>
        <v>7.1-E</v>
      </c>
      <c r="D249" s="244">
        <f>'Experiment list - Runs'!D248</f>
        <v>3</v>
      </c>
      <c r="E249" s="245" t="str">
        <f>'Experiment list - Runs'!E248</f>
        <v>Add'l historical (natural-only)</v>
      </c>
      <c r="F249" s="245" t="str">
        <f>'Experiment list - Runs'!F248</f>
        <v>historical-nat???</v>
      </c>
      <c r="G249" s="244" t="str">
        <f>'Experiment list - Runs'!H248</f>
        <v>CCWG/Meehl</v>
      </c>
      <c r="H249" s="244" t="str">
        <f>'Experiment list - Runs'!I248</f>
        <v>1x1noCN</v>
      </c>
      <c r="I249" s="244" t="str">
        <f>'Experiment list - Runs'!J248</f>
        <v>NERSC</v>
      </c>
      <c r="J249" s="244">
        <f>'Experiment list - Runs'!K248</f>
        <v>1850</v>
      </c>
      <c r="K249" s="244">
        <f>'Experiment list - Runs'!L248</f>
        <v>2005</v>
      </c>
      <c r="L249" s="244" t="str">
        <f>'Experiment list - Runs'!M248</f>
        <v>1</v>
      </c>
      <c r="M249" s="244">
        <f>'Experiment list - Runs'!N248</f>
        <v>1</v>
      </c>
      <c r="N249" s="246">
        <f>'Experiment list - Runs'!O248</f>
        <v>156</v>
      </c>
      <c r="O249" s="247">
        <f>'Experiment list - Runs'!P248</f>
        <v>247</v>
      </c>
      <c r="P249" s="248">
        <f t="shared" si="27"/>
        <v>156</v>
      </c>
      <c r="Q249" s="248">
        <v>0</v>
      </c>
      <c r="R249" s="248">
        <v>0</v>
      </c>
      <c r="S249" s="248">
        <v>0</v>
      </c>
      <c r="T249" s="248">
        <f t="shared" si="28"/>
        <v>156</v>
      </c>
      <c r="U249" s="248">
        <v>0</v>
      </c>
      <c r="V249" s="248">
        <v>0</v>
      </c>
      <c r="W249" s="248">
        <v>0</v>
      </c>
      <c r="X249" s="248">
        <v>0</v>
      </c>
      <c r="Y249" s="248">
        <v>0</v>
      </c>
      <c r="Z249" s="248">
        <v>0</v>
      </c>
      <c r="AA249" s="248">
        <v>0</v>
      </c>
      <c r="AB249" s="248">
        <v>0</v>
      </c>
      <c r="AC249" s="248">
        <v>0</v>
      </c>
      <c r="AD249" s="248">
        <v>0</v>
      </c>
      <c r="AE249" s="248">
        <f>(SUMIFS('CMIP5 AL fields'!$O:$O,'CMIP5 AL fields'!$D:$D,AE$1,'CMIP5 AL fields'!$A:$A,AE$2)*$P249)/1000</f>
        <v>155.27117548800027</v>
      </c>
      <c r="AF249" s="248">
        <f>(SUMIFS('CMIP5 AL fields'!$O:$O,'CMIP5 AL fields'!$D:$D,AF$1,'CMIP5 AL fields'!$A:$A,AF$2)*$P249)/1000</f>
        <v>0.41405644800000002</v>
      </c>
      <c r="AG249" s="248">
        <f>(SUMIFS('CMIP5 AL fields'!$O:$O,'CMIP5 AL fields'!$D:$D,AG$1,'CMIP5 AL fields'!$A:$A,AG$2)*$P249)/1000</f>
        <v>14.07791923199999</v>
      </c>
      <c r="AH249" s="248">
        <f>(SUMIFS('CMIP5 AL fields'!$O:$O,'CMIP5 AL fields'!$D:$D,AH$1,'CMIP5 AL fields'!$A:$A,AH$2)*$P249)/1000</f>
        <v>10.351411199999996</v>
      </c>
      <c r="AI249" s="248">
        <f>(SUMIFS('CMIP5 AL fields'!$O:$O,'CMIP5 AL fields'!$D:$D,AI$1,'CMIP5 AL fields'!$A:$A,AI$2)*$P249)/1000</f>
        <v>4.1405644800000001</v>
      </c>
      <c r="AJ249" s="248">
        <f>(SUMIFS('CMIP5 AL fields'!$O:$O,'CMIP5 AL fields'!$D:$D,AJ$1,'CMIP5 AL fields'!$A:$A,AJ$2)*$P249)/1000</f>
        <v>1.6562257920000001</v>
      </c>
      <c r="AK249" s="248">
        <f>(SUMIFS('CMIP5 AL fields'!$O:$O,'CMIP5 AL fields'!$D:$D,AK$1,'CMIP5 AL fields'!$A:$A,AK$2)*$P249)/1000</f>
        <v>2.898395136</v>
      </c>
      <c r="AL249" s="248">
        <f>(SUMIFS('CMIP5 AL fields'!$O:$O,'CMIP5 AL fields'!$D:$D,AL$1,'CMIP5 AL fields'!$A:$A,AL$2)*$P249)/1000</f>
        <v>0</v>
      </c>
      <c r="AM249" s="248">
        <f>(SUMIFS('CMIP5 AL fields'!$O:$O,'CMIP5 AL fields'!$D:$D,AM$1,'CMIP5 AL fields'!$A:$A,AM$2)*$P249)/1000</f>
        <v>0</v>
      </c>
      <c r="AN249" s="248">
        <f>((SUMIFS('CMIP5 AL fields'!$O:$O,'CMIP5 AL fields'!$D:$D,AN$1&amp;"2d",'CMIP5 AL fields'!$A:$A,AN$2)*$R249)/1000)+((SUMIFS('CMIP5 AL fields'!$O:$O,'CMIP5 AL fields'!$D:$D,AN$1&amp;"3d",'CMIP5 AL fields'!$A:$A,AN$2)*$S249)/1000)</f>
        <v>0</v>
      </c>
      <c r="AO249" s="248">
        <f>((SUMIFS('CMIP5 AL fields'!$N:$N,'CMIP5 AL fields'!$D:$D,AO$1&amp;"2d",'CMIP5 AL fields'!$A:$A,AO$2)*$R249)/1000)+((SUMIFS('CMIP5 AL fields'!$N:$N,'CMIP5 AL fields'!$D:$D,AO$1&amp;"3d",'CMIP5 AL fields'!$A:$A,AO$2)*$S249)/1000)</f>
        <v>0</v>
      </c>
      <c r="AP249" s="248">
        <f>((SUMIFS('CMIP5 AL fields'!$N:$N,'CMIP5 AL fields'!$D:$D,AP$1&amp;"2d",'CMIP5 AL fields'!$A:$A,AP$2)*$R249)/1000)+((SUMIFS('CMIP5 AL fields'!$N:$N,'CMIP5 AL fields'!$D:$D,AP$1&amp;"3d",'CMIP5 AL fields'!$A:$A,AP$2)*$S249)/1000)</f>
        <v>0</v>
      </c>
      <c r="AQ249" s="248">
        <f>((SUMIFS('CMIP5 AL fields'!$O:$O,'CMIP5 AL fields'!$D:$D,AQ$1&amp;"_ALLt",'CMIP5 AL fields'!$A:$A,AQ$2)*$T249)/1000)+((SUMIFS('CMIP5 AL fields'!$O:$O,'CMIP5 AL fields'!$D:$D,AQ$1&amp;"_subt",'CMIP5 AL fields'!$A:$A,AQ$2)*$U249)/1000)</f>
        <v>88.159518720000008</v>
      </c>
      <c r="AR249" s="248">
        <f>((SUMIFS('CMIP5 AL fields'!$O:$O,'CMIP5 AL fields'!$D:$D,AR$1&amp;"2d",'CMIP5 AL fields'!$A:$A,AR$2)*$AA249)/1000)+((SUMIFS('CMIP5 AL fields'!$O:$O,'CMIP5 AL fields'!$D:$D,AR$1&amp;"3d",'CMIP5 AL fields'!$A:$A,AR$2)*$AB249)/1000)</f>
        <v>0</v>
      </c>
      <c r="AS249" s="248">
        <f>(SUMIFS('CMIP5 AL fields'!$O:$O,'CMIP5 AL fields'!$D:$D,AS$1,'CMIP5 AL fields'!$A:$A,AS$2)*$V249)/1000</f>
        <v>0</v>
      </c>
      <c r="AT249" s="248">
        <f>(SUMIFS('CMIP5 AL fields'!$O:$O,'CMIP5 AL fields'!$D:$D,AT$1,'CMIP5 AL fields'!$A:$A,AT$2)*$W249)/1000</f>
        <v>0</v>
      </c>
      <c r="AU249" s="248">
        <f>(SUMIFS('CMIP5 AL fields'!$O:$O,'CMIP5 AL fields'!$D:$D,AU$1,'CMIP5 AL fields'!$A:$A,AU$2)*$X249)/1000</f>
        <v>0</v>
      </c>
      <c r="AV249" s="248">
        <f>(SUMIFS('CMIP5 AL fields'!$O:$O,'CMIP5 AL fields'!$D:$D,AV$1,'CMIP5 AL fields'!$A:$A,AV$2)*AC249)/1000</f>
        <v>0</v>
      </c>
      <c r="AW249" s="248">
        <f>(SUMIFS('CMIP5 AL fields'!$O:$O,'CMIP5 AL fields'!$D:$D,AW$1,'CMIP5 AL fields'!$A:$A,AW$2)*AD249)/1000</f>
        <v>0</v>
      </c>
      <c r="AX249" s="248">
        <f>(SUMIFS('CMIP5 AL fields'!$O:$O,'CMIP5 AL fields'!$D:$D,AX$1,'CMIP5 AL fields'!$A:$A,AX$2)*AD249)/1000</f>
        <v>0</v>
      </c>
      <c r="AY249" s="248">
        <v>0</v>
      </c>
      <c r="AZ249" s="248">
        <f>(SUMIFS('CMIP5 OI fields'!$M:$M,'CMIP5 OI fields'!$D:$D,AZ$1,'CMIP5 OI fields'!$A:$A,AZ$2)*$P249)/1000</f>
        <v>508.82941324800004</v>
      </c>
      <c r="BA249" s="248">
        <f>(SUMIFS('CMIP5 OI fields'!$M:$M,'CMIP5 OI fields'!$D:$D,BA$1,'CMIP5 OI fields'!$A:$A,BA$2)*$P249)/1000</f>
        <v>355.18290912000003</v>
      </c>
      <c r="BB249" s="248">
        <f>(SUMIFS('CMIP5 OI fields'!$M:$M,'CMIP5 OI fields'!$D:$D,BB$1,'CMIP5 OI fields'!$A:$A,BB$2)*$P249)/1000</f>
        <v>201.01865471999994</v>
      </c>
      <c r="BC249" s="248">
        <f>(SUMIFS('CMIP5 OI fields'!$M:$M,'CMIP5 OI fields'!$D:$D,BC$1,'CMIP5 OI fields'!$A:$A,BC$2)*$P249)/1000</f>
        <v>20.242759679999999</v>
      </c>
      <c r="BD249" s="248">
        <f>(SUMIFS('CMIP5 OI fields'!$M:$M,'CMIP5 OI fields'!$D:$D,BD$1,'CMIP5 OI fields'!$A:$A,BD$2)*$P249)/1000</f>
        <v>16.56225792</v>
      </c>
      <c r="BE249" s="248">
        <f>(SUMIFS('CMIP5 OI fields'!$M:$M,'CMIP5 OI fields'!$D:$D,BE$1,'CMIP5 OI fields'!$A:$A,BE$2)*$P249)/1000</f>
        <v>1.8402508800000001</v>
      </c>
      <c r="BF249" s="248">
        <f>(SUMIFS('CMIP5 OI fields'!$M:$M,'CMIP5 OI fields'!$D:$D,BF$1,'CMIP5 OI fields'!$A:$A,BF$2)*$P249)/1000</f>
        <v>41.405644799999997</v>
      </c>
      <c r="BG249" s="248">
        <f>(SUMIFS('CMIP5 OI fields'!$M:$M,'CMIP5 OI fields'!$D:$D,BG$1,'CMIP5 OI fields'!$A:$A,BG$2)*$P249)/1000</f>
        <v>32.204390399999994</v>
      </c>
      <c r="BH249" s="248">
        <f>(SUMIFS('CMIP5 OI fields'!$M:$M,'CMIP5 OI fields'!$D:$D,BH$1,'CMIP5 OI fields'!$A:$A,BH$2)*$P249)/1000</f>
        <v>188.62571520000003</v>
      </c>
      <c r="BI249" s="248">
        <f>(SUMIFS('CMIP5 OI fields'!$M:$M,'CMIP5 OI fields'!$D:$D,BI$1,'CMIP5 OI fields'!$A:$A,BI$2)*$Q249)/1000</f>
        <v>0</v>
      </c>
      <c r="BJ249" s="246">
        <f t="shared" si="34"/>
        <v>832.12699564800027</v>
      </c>
      <c r="BK249" s="246">
        <f t="shared" si="34"/>
        <v>416.37125088000005</v>
      </c>
      <c r="BL249" s="246">
        <f t="shared" si="34"/>
        <v>394.38301593599999</v>
      </c>
      <c r="BM249" s="246">
        <f t="shared" si="25"/>
        <v>1248.4982465280004</v>
      </c>
      <c r="BN249" s="246">
        <f t="shared" si="26"/>
        <v>1642.8812624640004</v>
      </c>
    </row>
    <row r="250" spans="1:66">
      <c r="A250" s="244" t="str">
        <f>'Experiment list - Runs'!A249</f>
        <v>LT</v>
      </c>
      <c r="B250" s="244" t="str">
        <f>'Experiment list - Runs'!B249</f>
        <v>tier2</v>
      </c>
      <c r="C250" s="244" t="str">
        <f>'Experiment list - Runs'!C249</f>
        <v>7.1-E</v>
      </c>
      <c r="D250" s="244">
        <f>'Experiment list - Runs'!D249</f>
        <v>4</v>
      </c>
      <c r="E250" s="245" t="str">
        <f>'Experiment list - Runs'!E249</f>
        <v>Add'l historical (natural-only)</v>
      </c>
      <c r="F250" s="245" t="str">
        <f>'Experiment list - Runs'!F249</f>
        <v>historical-nat???</v>
      </c>
      <c r="G250" s="244" t="str">
        <f>'Experiment list - Runs'!H249</f>
        <v>CCWG/Meehl</v>
      </c>
      <c r="H250" s="244" t="str">
        <f>'Experiment list - Runs'!I249</f>
        <v>1x1noCN</v>
      </c>
      <c r="I250" s="244" t="str">
        <f>'Experiment list - Runs'!J249</f>
        <v>NERSC</v>
      </c>
      <c r="J250" s="244">
        <f>'Experiment list - Runs'!K249</f>
        <v>1850</v>
      </c>
      <c r="K250" s="244">
        <f>'Experiment list - Runs'!L249</f>
        <v>2005</v>
      </c>
      <c r="L250" s="244" t="str">
        <f>'Experiment list - Runs'!M249</f>
        <v>1</v>
      </c>
      <c r="M250" s="244">
        <f>'Experiment list - Runs'!N249</f>
        <v>1</v>
      </c>
      <c r="N250" s="246">
        <f>'Experiment list - Runs'!O249</f>
        <v>156</v>
      </c>
      <c r="O250" s="247">
        <f>'Experiment list - Runs'!P249</f>
        <v>248</v>
      </c>
      <c r="P250" s="248">
        <f t="shared" si="27"/>
        <v>156</v>
      </c>
      <c r="Q250" s="248">
        <v>0</v>
      </c>
      <c r="R250" s="248">
        <v>0</v>
      </c>
      <c r="S250" s="248">
        <v>0</v>
      </c>
      <c r="T250" s="248">
        <f t="shared" si="28"/>
        <v>156</v>
      </c>
      <c r="U250" s="248">
        <v>0</v>
      </c>
      <c r="V250" s="248">
        <v>0</v>
      </c>
      <c r="W250" s="248">
        <v>0</v>
      </c>
      <c r="X250" s="248">
        <v>0</v>
      </c>
      <c r="Y250" s="248">
        <v>0</v>
      </c>
      <c r="Z250" s="248">
        <v>0</v>
      </c>
      <c r="AA250" s="248">
        <v>0</v>
      </c>
      <c r="AB250" s="248">
        <v>0</v>
      </c>
      <c r="AC250" s="248">
        <v>0</v>
      </c>
      <c r="AD250" s="248">
        <v>0</v>
      </c>
      <c r="AE250" s="248">
        <f>(SUMIFS('CMIP5 AL fields'!$O:$O,'CMIP5 AL fields'!$D:$D,AE$1,'CMIP5 AL fields'!$A:$A,AE$2)*$P250)/1000</f>
        <v>155.27117548800027</v>
      </c>
      <c r="AF250" s="248">
        <f>(SUMIFS('CMIP5 AL fields'!$O:$O,'CMIP5 AL fields'!$D:$D,AF$1,'CMIP5 AL fields'!$A:$A,AF$2)*$P250)/1000</f>
        <v>0.41405644800000002</v>
      </c>
      <c r="AG250" s="248">
        <f>(SUMIFS('CMIP5 AL fields'!$O:$O,'CMIP5 AL fields'!$D:$D,AG$1,'CMIP5 AL fields'!$A:$A,AG$2)*$P250)/1000</f>
        <v>14.07791923199999</v>
      </c>
      <c r="AH250" s="248">
        <f>(SUMIFS('CMIP5 AL fields'!$O:$O,'CMIP5 AL fields'!$D:$D,AH$1,'CMIP5 AL fields'!$A:$A,AH$2)*$P250)/1000</f>
        <v>10.351411199999996</v>
      </c>
      <c r="AI250" s="248">
        <f>(SUMIFS('CMIP5 AL fields'!$O:$O,'CMIP5 AL fields'!$D:$D,AI$1,'CMIP5 AL fields'!$A:$A,AI$2)*$P250)/1000</f>
        <v>4.1405644800000001</v>
      </c>
      <c r="AJ250" s="248">
        <f>(SUMIFS('CMIP5 AL fields'!$O:$O,'CMIP5 AL fields'!$D:$D,AJ$1,'CMIP5 AL fields'!$A:$A,AJ$2)*$P250)/1000</f>
        <v>1.6562257920000001</v>
      </c>
      <c r="AK250" s="248">
        <f>(SUMIFS('CMIP5 AL fields'!$O:$O,'CMIP5 AL fields'!$D:$D,AK$1,'CMIP5 AL fields'!$A:$A,AK$2)*$P250)/1000</f>
        <v>2.898395136</v>
      </c>
      <c r="AL250" s="248">
        <f>(SUMIFS('CMIP5 AL fields'!$O:$O,'CMIP5 AL fields'!$D:$D,AL$1,'CMIP5 AL fields'!$A:$A,AL$2)*$P250)/1000</f>
        <v>0</v>
      </c>
      <c r="AM250" s="248">
        <f>(SUMIFS('CMIP5 AL fields'!$O:$O,'CMIP5 AL fields'!$D:$D,AM$1,'CMIP5 AL fields'!$A:$A,AM$2)*$P250)/1000</f>
        <v>0</v>
      </c>
      <c r="AN250" s="248">
        <f>((SUMIFS('CMIP5 AL fields'!$O:$O,'CMIP5 AL fields'!$D:$D,AN$1&amp;"2d",'CMIP5 AL fields'!$A:$A,AN$2)*$R250)/1000)+((SUMIFS('CMIP5 AL fields'!$O:$O,'CMIP5 AL fields'!$D:$D,AN$1&amp;"3d",'CMIP5 AL fields'!$A:$A,AN$2)*$S250)/1000)</f>
        <v>0</v>
      </c>
      <c r="AO250" s="248">
        <f>((SUMIFS('CMIP5 AL fields'!$N:$N,'CMIP5 AL fields'!$D:$D,AO$1&amp;"2d",'CMIP5 AL fields'!$A:$A,AO$2)*$R250)/1000)+((SUMIFS('CMIP5 AL fields'!$N:$N,'CMIP5 AL fields'!$D:$D,AO$1&amp;"3d",'CMIP5 AL fields'!$A:$A,AO$2)*$S250)/1000)</f>
        <v>0</v>
      </c>
      <c r="AP250" s="248">
        <f>((SUMIFS('CMIP5 AL fields'!$N:$N,'CMIP5 AL fields'!$D:$D,AP$1&amp;"2d",'CMIP5 AL fields'!$A:$A,AP$2)*$R250)/1000)+((SUMIFS('CMIP5 AL fields'!$N:$N,'CMIP5 AL fields'!$D:$D,AP$1&amp;"3d",'CMIP5 AL fields'!$A:$A,AP$2)*$S250)/1000)</f>
        <v>0</v>
      </c>
      <c r="AQ250" s="248">
        <f>((SUMIFS('CMIP5 AL fields'!$O:$O,'CMIP5 AL fields'!$D:$D,AQ$1&amp;"_ALLt",'CMIP5 AL fields'!$A:$A,AQ$2)*$T250)/1000)+((SUMIFS('CMIP5 AL fields'!$O:$O,'CMIP5 AL fields'!$D:$D,AQ$1&amp;"_subt",'CMIP5 AL fields'!$A:$A,AQ$2)*$U250)/1000)</f>
        <v>88.159518720000008</v>
      </c>
      <c r="AR250" s="248">
        <f>((SUMIFS('CMIP5 AL fields'!$O:$O,'CMIP5 AL fields'!$D:$D,AR$1&amp;"2d",'CMIP5 AL fields'!$A:$A,AR$2)*$AA250)/1000)+((SUMIFS('CMIP5 AL fields'!$O:$O,'CMIP5 AL fields'!$D:$D,AR$1&amp;"3d",'CMIP5 AL fields'!$A:$A,AR$2)*$AB250)/1000)</f>
        <v>0</v>
      </c>
      <c r="AS250" s="248">
        <f>(SUMIFS('CMIP5 AL fields'!$O:$O,'CMIP5 AL fields'!$D:$D,AS$1,'CMIP5 AL fields'!$A:$A,AS$2)*$V250)/1000</f>
        <v>0</v>
      </c>
      <c r="AT250" s="248">
        <f>(SUMIFS('CMIP5 AL fields'!$O:$O,'CMIP5 AL fields'!$D:$D,AT$1,'CMIP5 AL fields'!$A:$A,AT$2)*$W250)/1000</f>
        <v>0</v>
      </c>
      <c r="AU250" s="248">
        <f>(SUMIFS('CMIP5 AL fields'!$O:$O,'CMIP5 AL fields'!$D:$D,AU$1,'CMIP5 AL fields'!$A:$A,AU$2)*$X250)/1000</f>
        <v>0</v>
      </c>
      <c r="AV250" s="248">
        <f>(SUMIFS('CMIP5 AL fields'!$O:$O,'CMIP5 AL fields'!$D:$D,AV$1,'CMIP5 AL fields'!$A:$A,AV$2)*AC250)/1000</f>
        <v>0</v>
      </c>
      <c r="AW250" s="248">
        <f>(SUMIFS('CMIP5 AL fields'!$O:$O,'CMIP5 AL fields'!$D:$D,AW$1,'CMIP5 AL fields'!$A:$A,AW$2)*AD250)/1000</f>
        <v>0</v>
      </c>
      <c r="AX250" s="248">
        <f>(SUMIFS('CMIP5 AL fields'!$O:$O,'CMIP5 AL fields'!$D:$D,AX$1,'CMIP5 AL fields'!$A:$A,AX$2)*AD250)/1000</f>
        <v>0</v>
      </c>
      <c r="AY250" s="248">
        <v>0</v>
      </c>
      <c r="AZ250" s="248">
        <f>(SUMIFS('CMIP5 OI fields'!$M:$M,'CMIP5 OI fields'!$D:$D,AZ$1,'CMIP5 OI fields'!$A:$A,AZ$2)*$P250)/1000</f>
        <v>508.82941324800004</v>
      </c>
      <c r="BA250" s="248">
        <f>(SUMIFS('CMIP5 OI fields'!$M:$M,'CMIP5 OI fields'!$D:$D,BA$1,'CMIP5 OI fields'!$A:$A,BA$2)*$P250)/1000</f>
        <v>355.18290912000003</v>
      </c>
      <c r="BB250" s="248">
        <f>(SUMIFS('CMIP5 OI fields'!$M:$M,'CMIP5 OI fields'!$D:$D,BB$1,'CMIP5 OI fields'!$A:$A,BB$2)*$P250)/1000</f>
        <v>201.01865471999994</v>
      </c>
      <c r="BC250" s="248">
        <f>(SUMIFS('CMIP5 OI fields'!$M:$M,'CMIP5 OI fields'!$D:$D,BC$1,'CMIP5 OI fields'!$A:$A,BC$2)*$P250)/1000</f>
        <v>20.242759679999999</v>
      </c>
      <c r="BD250" s="248">
        <f>(SUMIFS('CMIP5 OI fields'!$M:$M,'CMIP5 OI fields'!$D:$D,BD$1,'CMIP5 OI fields'!$A:$A,BD$2)*$P250)/1000</f>
        <v>16.56225792</v>
      </c>
      <c r="BE250" s="248">
        <f>(SUMIFS('CMIP5 OI fields'!$M:$M,'CMIP5 OI fields'!$D:$D,BE$1,'CMIP5 OI fields'!$A:$A,BE$2)*$P250)/1000</f>
        <v>1.8402508800000001</v>
      </c>
      <c r="BF250" s="248">
        <f>(SUMIFS('CMIP5 OI fields'!$M:$M,'CMIP5 OI fields'!$D:$D,BF$1,'CMIP5 OI fields'!$A:$A,BF$2)*$P250)/1000</f>
        <v>41.405644799999997</v>
      </c>
      <c r="BG250" s="248">
        <f>(SUMIFS('CMIP5 OI fields'!$M:$M,'CMIP5 OI fields'!$D:$D,BG$1,'CMIP5 OI fields'!$A:$A,BG$2)*$P250)/1000</f>
        <v>32.204390399999994</v>
      </c>
      <c r="BH250" s="248">
        <f>(SUMIFS('CMIP5 OI fields'!$M:$M,'CMIP5 OI fields'!$D:$D,BH$1,'CMIP5 OI fields'!$A:$A,BH$2)*$P250)/1000</f>
        <v>188.62571520000003</v>
      </c>
      <c r="BI250" s="248">
        <f>(SUMIFS('CMIP5 OI fields'!$M:$M,'CMIP5 OI fields'!$D:$D,BI$1,'CMIP5 OI fields'!$A:$A,BI$2)*$Q250)/1000</f>
        <v>0</v>
      </c>
      <c r="BJ250" s="246">
        <f t="shared" si="34"/>
        <v>832.12699564800027</v>
      </c>
      <c r="BK250" s="246">
        <f t="shared" si="34"/>
        <v>416.37125088000005</v>
      </c>
      <c r="BL250" s="246">
        <f t="shared" si="34"/>
        <v>394.38301593599999</v>
      </c>
      <c r="BM250" s="246">
        <f t="shared" si="25"/>
        <v>1248.4982465280004</v>
      </c>
      <c r="BN250" s="246">
        <f t="shared" si="26"/>
        <v>1642.8812624640004</v>
      </c>
    </row>
    <row r="251" spans="1:66">
      <c r="A251" s="244" t="str">
        <f>'Experiment list - Runs'!A250</f>
        <v>LT</v>
      </c>
      <c r="B251" s="244" t="str">
        <f>'Experiment list - Runs'!B250</f>
        <v>tier2</v>
      </c>
      <c r="C251" s="244" t="str">
        <f>'Experiment list - Runs'!C250</f>
        <v>7.1-E</v>
      </c>
      <c r="D251" s="244">
        <f>'Experiment list - Runs'!D250</f>
        <v>5</v>
      </c>
      <c r="E251" s="245" t="str">
        <f>'Experiment list - Runs'!E250</f>
        <v>Add'l historical (natural-only)</v>
      </c>
      <c r="F251" s="245" t="str">
        <f>'Experiment list - Runs'!F250</f>
        <v>historical-nat???</v>
      </c>
      <c r="G251" s="244" t="str">
        <f>'Experiment list - Runs'!H250</f>
        <v>CCWG/Meehl</v>
      </c>
      <c r="H251" s="244" t="str">
        <f>'Experiment list - Runs'!I250</f>
        <v>1x1noCN</v>
      </c>
      <c r="I251" s="244" t="str">
        <f>'Experiment list - Runs'!J250</f>
        <v>NERSC</v>
      </c>
      <c r="J251" s="244">
        <f>'Experiment list - Runs'!K250</f>
        <v>1850</v>
      </c>
      <c r="K251" s="244">
        <f>'Experiment list - Runs'!L250</f>
        <v>2005</v>
      </c>
      <c r="L251" s="244" t="str">
        <f>'Experiment list - Runs'!M250</f>
        <v>1</v>
      </c>
      <c r="M251" s="244">
        <f>'Experiment list - Runs'!N250</f>
        <v>1</v>
      </c>
      <c r="N251" s="246">
        <f>'Experiment list - Runs'!O250</f>
        <v>156</v>
      </c>
      <c r="O251" s="247">
        <f>'Experiment list - Runs'!P250</f>
        <v>249</v>
      </c>
      <c r="P251" s="248">
        <f t="shared" si="27"/>
        <v>156</v>
      </c>
      <c r="Q251" s="248">
        <v>0</v>
      </c>
      <c r="R251" s="248">
        <v>0</v>
      </c>
      <c r="S251" s="248">
        <v>0</v>
      </c>
      <c r="T251" s="248">
        <f t="shared" si="28"/>
        <v>156</v>
      </c>
      <c r="U251" s="248">
        <v>0</v>
      </c>
      <c r="V251" s="248">
        <v>0</v>
      </c>
      <c r="W251" s="248">
        <v>0</v>
      </c>
      <c r="X251" s="248">
        <v>0</v>
      </c>
      <c r="Y251" s="248">
        <v>0</v>
      </c>
      <c r="Z251" s="248">
        <v>0</v>
      </c>
      <c r="AA251" s="248">
        <v>0</v>
      </c>
      <c r="AB251" s="248">
        <v>0</v>
      </c>
      <c r="AC251" s="248">
        <v>0</v>
      </c>
      <c r="AD251" s="248">
        <v>0</v>
      </c>
      <c r="AE251" s="248">
        <f>(SUMIFS('CMIP5 AL fields'!$O:$O,'CMIP5 AL fields'!$D:$D,AE$1,'CMIP5 AL fields'!$A:$A,AE$2)*$P251)/1000</f>
        <v>155.27117548800027</v>
      </c>
      <c r="AF251" s="248">
        <f>(SUMIFS('CMIP5 AL fields'!$O:$O,'CMIP5 AL fields'!$D:$D,AF$1,'CMIP5 AL fields'!$A:$A,AF$2)*$P251)/1000</f>
        <v>0.41405644800000002</v>
      </c>
      <c r="AG251" s="248">
        <f>(SUMIFS('CMIP5 AL fields'!$O:$O,'CMIP5 AL fields'!$D:$D,AG$1,'CMIP5 AL fields'!$A:$A,AG$2)*$P251)/1000</f>
        <v>14.07791923199999</v>
      </c>
      <c r="AH251" s="248">
        <f>(SUMIFS('CMIP5 AL fields'!$O:$O,'CMIP5 AL fields'!$D:$D,AH$1,'CMIP5 AL fields'!$A:$A,AH$2)*$P251)/1000</f>
        <v>10.351411199999996</v>
      </c>
      <c r="AI251" s="248">
        <f>(SUMIFS('CMIP5 AL fields'!$O:$O,'CMIP5 AL fields'!$D:$D,AI$1,'CMIP5 AL fields'!$A:$A,AI$2)*$P251)/1000</f>
        <v>4.1405644800000001</v>
      </c>
      <c r="AJ251" s="248">
        <f>(SUMIFS('CMIP5 AL fields'!$O:$O,'CMIP5 AL fields'!$D:$D,AJ$1,'CMIP5 AL fields'!$A:$A,AJ$2)*$P251)/1000</f>
        <v>1.6562257920000001</v>
      </c>
      <c r="AK251" s="248">
        <f>(SUMIFS('CMIP5 AL fields'!$O:$O,'CMIP5 AL fields'!$D:$D,AK$1,'CMIP5 AL fields'!$A:$A,AK$2)*$P251)/1000</f>
        <v>2.898395136</v>
      </c>
      <c r="AL251" s="248">
        <f>(SUMIFS('CMIP5 AL fields'!$O:$O,'CMIP5 AL fields'!$D:$D,AL$1,'CMIP5 AL fields'!$A:$A,AL$2)*$P251)/1000</f>
        <v>0</v>
      </c>
      <c r="AM251" s="248">
        <f>(SUMIFS('CMIP5 AL fields'!$O:$O,'CMIP5 AL fields'!$D:$D,AM$1,'CMIP5 AL fields'!$A:$A,AM$2)*$P251)/1000</f>
        <v>0</v>
      </c>
      <c r="AN251" s="248">
        <f>((SUMIFS('CMIP5 AL fields'!$O:$O,'CMIP5 AL fields'!$D:$D,AN$1&amp;"2d",'CMIP5 AL fields'!$A:$A,AN$2)*$R251)/1000)+((SUMIFS('CMIP5 AL fields'!$O:$O,'CMIP5 AL fields'!$D:$D,AN$1&amp;"3d",'CMIP5 AL fields'!$A:$A,AN$2)*$S251)/1000)</f>
        <v>0</v>
      </c>
      <c r="AO251" s="248">
        <f>((SUMIFS('CMIP5 AL fields'!$N:$N,'CMIP5 AL fields'!$D:$D,AO$1&amp;"2d",'CMIP5 AL fields'!$A:$A,AO$2)*$R251)/1000)+((SUMIFS('CMIP5 AL fields'!$N:$N,'CMIP5 AL fields'!$D:$D,AO$1&amp;"3d",'CMIP5 AL fields'!$A:$A,AO$2)*$S251)/1000)</f>
        <v>0</v>
      </c>
      <c r="AP251" s="248">
        <f>((SUMIFS('CMIP5 AL fields'!$N:$N,'CMIP5 AL fields'!$D:$D,AP$1&amp;"2d",'CMIP5 AL fields'!$A:$A,AP$2)*$R251)/1000)+((SUMIFS('CMIP5 AL fields'!$N:$N,'CMIP5 AL fields'!$D:$D,AP$1&amp;"3d",'CMIP5 AL fields'!$A:$A,AP$2)*$S251)/1000)</f>
        <v>0</v>
      </c>
      <c r="AQ251" s="248">
        <f>((SUMIFS('CMIP5 AL fields'!$O:$O,'CMIP5 AL fields'!$D:$D,AQ$1&amp;"_ALLt",'CMIP5 AL fields'!$A:$A,AQ$2)*$T251)/1000)+((SUMIFS('CMIP5 AL fields'!$O:$O,'CMIP5 AL fields'!$D:$D,AQ$1&amp;"_subt",'CMIP5 AL fields'!$A:$A,AQ$2)*$U251)/1000)</f>
        <v>88.159518720000008</v>
      </c>
      <c r="AR251" s="248">
        <f>((SUMIFS('CMIP5 AL fields'!$O:$O,'CMIP5 AL fields'!$D:$D,AR$1&amp;"2d",'CMIP5 AL fields'!$A:$A,AR$2)*$AA251)/1000)+((SUMIFS('CMIP5 AL fields'!$O:$O,'CMIP5 AL fields'!$D:$D,AR$1&amp;"3d",'CMIP5 AL fields'!$A:$A,AR$2)*$AB251)/1000)</f>
        <v>0</v>
      </c>
      <c r="AS251" s="248">
        <f>(SUMIFS('CMIP5 AL fields'!$O:$O,'CMIP5 AL fields'!$D:$D,AS$1,'CMIP5 AL fields'!$A:$A,AS$2)*$V251)/1000</f>
        <v>0</v>
      </c>
      <c r="AT251" s="248">
        <f>(SUMIFS('CMIP5 AL fields'!$O:$O,'CMIP5 AL fields'!$D:$D,AT$1,'CMIP5 AL fields'!$A:$A,AT$2)*$W251)/1000</f>
        <v>0</v>
      </c>
      <c r="AU251" s="248">
        <f>(SUMIFS('CMIP5 AL fields'!$O:$O,'CMIP5 AL fields'!$D:$D,AU$1,'CMIP5 AL fields'!$A:$A,AU$2)*$X251)/1000</f>
        <v>0</v>
      </c>
      <c r="AV251" s="248">
        <f>(SUMIFS('CMIP5 AL fields'!$O:$O,'CMIP5 AL fields'!$D:$D,AV$1,'CMIP5 AL fields'!$A:$A,AV$2)*AC251)/1000</f>
        <v>0</v>
      </c>
      <c r="AW251" s="248">
        <f>(SUMIFS('CMIP5 AL fields'!$O:$O,'CMIP5 AL fields'!$D:$D,AW$1,'CMIP5 AL fields'!$A:$A,AW$2)*AD251)/1000</f>
        <v>0</v>
      </c>
      <c r="AX251" s="248">
        <f>(SUMIFS('CMIP5 AL fields'!$O:$O,'CMIP5 AL fields'!$D:$D,AX$1,'CMIP5 AL fields'!$A:$A,AX$2)*AD251)/1000</f>
        <v>0</v>
      </c>
      <c r="AY251" s="248">
        <v>0</v>
      </c>
      <c r="AZ251" s="248">
        <f>(SUMIFS('CMIP5 OI fields'!$M:$M,'CMIP5 OI fields'!$D:$D,AZ$1,'CMIP5 OI fields'!$A:$A,AZ$2)*$P251)/1000</f>
        <v>508.82941324800004</v>
      </c>
      <c r="BA251" s="248">
        <f>(SUMIFS('CMIP5 OI fields'!$M:$M,'CMIP5 OI fields'!$D:$D,BA$1,'CMIP5 OI fields'!$A:$A,BA$2)*$P251)/1000</f>
        <v>355.18290912000003</v>
      </c>
      <c r="BB251" s="248">
        <f>(SUMIFS('CMIP5 OI fields'!$M:$M,'CMIP5 OI fields'!$D:$D,BB$1,'CMIP5 OI fields'!$A:$A,BB$2)*$P251)/1000</f>
        <v>201.01865471999994</v>
      </c>
      <c r="BC251" s="248">
        <f>(SUMIFS('CMIP5 OI fields'!$M:$M,'CMIP5 OI fields'!$D:$D,BC$1,'CMIP5 OI fields'!$A:$A,BC$2)*$P251)/1000</f>
        <v>20.242759679999999</v>
      </c>
      <c r="BD251" s="248">
        <f>(SUMIFS('CMIP5 OI fields'!$M:$M,'CMIP5 OI fields'!$D:$D,BD$1,'CMIP5 OI fields'!$A:$A,BD$2)*$P251)/1000</f>
        <v>16.56225792</v>
      </c>
      <c r="BE251" s="248">
        <f>(SUMIFS('CMIP5 OI fields'!$M:$M,'CMIP5 OI fields'!$D:$D,BE$1,'CMIP5 OI fields'!$A:$A,BE$2)*$P251)/1000</f>
        <v>1.8402508800000001</v>
      </c>
      <c r="BF251" s="248">
        <f>(SUMIFS('CMIP5 OI fields'!$M:$M,'CMIP5 OI fields'!$D:$D,BF$1,'CMIP5 OI fields'!$A:$A,BF$2)*$P251)/1000</f>
        <v>41.405644799999997</v>
      </c>
      <c r="BG251" s="248">
        <f>(SUMIFS('CMIP5 OI fields'!$M:$M,'CMIP5 OI fields'!$D:$D,BG$1,'CMIP5 OI fields'!$A:$A,BG$2)*$P251)/1000</f>
        <v>32.204390399999994</v>
      </c>
      <c r="BH251" s="248">
        <f>(SUMIFS('CMIP5 OI fields'!$M:$M,'CMIP5 OI fields'!$D:$D,BH$1,'CMIP5 OI fields'!$A:$A,BH$2)*$P251)/1000</f>
        <v>188.62571520000003</v>
      </c>
      <c r="BI251" s="248">
        <f>(SUMIFS('CMIP5 OI fields'!$M:$M,'CMIP5 OI fields'!$D:$D,BI$1,'CMIP5 OI fields'!$A:$A,BI$2)*$Q251)/1000</f>
        <v>0</v>
      </c>
      <c r="BJ251" s="246">
        <f t="shared" si="34"/>
        <v>832.12699564800027</v>
      </c>
      <c r="BK251" s="246">
        <f t="shared" si="34"/>
        <v>416.37125088000005</v>
      </c>
      <c r="BL251" s="246">
        <f t="shared" si="34"/>
        <v>394.38301593599999</v>
      </c>
      <c r="BM251" s="246">
        <f t="shared" si="25"/>
        <v>1248.4982465280004</v>
      </c>
      <c r="BN251" s="246">
        <f t="shared" si="26"/>
        <v>1642.8812624640004</v>
      </c>
    </row>
    <row r="252" spans="1:66">
      <c r="A252" s="244" t="str">
        <f>'Experiment list - Runs'!A251</f>
        <v>LT</v>
      </c>
      <c r="B252" s="244" t="str">
        <f>'Experiment list - Runs'!B251</f>
        <v>tier2</v>
      </c>
      <c r="C252" s="244" t="str">
        <f>'Experiment list - Runs'!C251</f>
        <v>7.2-E</v>
      </c>
      <c r="D252" s="244">
        <f>'Experiment list - Runs'!D251</f>
        <v>1</v>
      </c>
      <c r="E252" s="245" t="str">
        <f>'Experiment list - Runs'!E251</f>
        <v>Add'l historical (GHG-only)</v>
      </c>
      <c r="F252" s="245" t="str">
        <f>'Experiment list - Runs'!F251</f>
        <v>historical-ghg???</v>
      </c>
      <c r="G252" s="244" t="str">
        <f>'Experiment list - Runs'!H251</f>
        <v>CCWG/Meehl</v>
      </c>
      <c r="H252" s="244" t="str">
        <f>'Experiment list - Runs'!I251</f>
        <v>1x1noCN</v>
      </c>
      <c r="I252" s="244" t="str">
        <f>'Experiment list - Runs'!J251</f>
        <v>NERSC</v>
      </c>
      <c r="J252" s="244">
        <f>'Experiment list - Runs'!K251</f>
        <v>1850</v>
      </c>
      <c r="K252" s="244">
        <f>'Experiment list - Runs'!L251</f>
        <v>2005</v>
      </c>
      <c r="L252" s="244" t="str">
        <f>'Experiment list - Runs'!M251</f>
        <v>1</v>
      </c>
      <c r="M252" s="244">
        <f>'Experiment list - Runs'!N251</f>
        <v>1</v>
      </c>
      <c r="N252" s="246">
        <f>'Experiment list - Runs'!O251</f>
        <v>156</v>
      </c>
      <c r="O252" s="247">
        <f>'Experiment list - Runs'!P251</f>
        <v>250</v>
      </c>
      <c r="P252" s="248">
        <f t="shared" si="27"/>
        <v>156</v>
      </c>
      <c r="Q252" s="248">
        <v>0</v>
      </c>
      <c r="R252" s="248">
        <v>0</v>
      </c>
      <c r="S252" s="248">
        <v>0</v>
      </c>
      <c r="T252" s="248">
        <f t="shared" si="28"/>
        <v>156</v>
      </c>
      <c r="U252" s="248">
        <v>0</v>
      </c>
      <c r="V252" s="248">
        <v>0</v>
      </c>
      <c r="W252" s="248">
        <v>0</v>
      </c>
      <c r="X252" s="248">
        <v>0</v>
      </c>
      <c r="Y252" s="248">
        <v>0</v>
      </c>
      <c r="Z252" s="248">
        <v>0</v>
      </c>
      <c r="AA252" s="248">
        <v>0</v>
      </c>
      <c r="AB252" s="248">
        <v>0</v>
      </c>
      <c r="AC252" s="248">
        <v>0</v>
      </c>
      <c r="AD252" s="248">
        <v>0</v>
      </c>
      <c r="AE252" s="248">
        <f>(SUMIFS('CMIP5 AL fields'!$O:$O,'CMIP5 AL fields'!$D:$D,AE$1,'CMIP5 AL fields'!$A:$A,AE$2)*$P252)/1000</f>
        <v>155.27117548800027</v>
      </c>
      <c r="AF252" s="248">
        <f>(SUMIFS('CMIP5 AL fields'!$O:$O,'CMIP5 AL fields'!$D:$D,AF$1,'CMIP5 AL fields'!$A:$A,AF$2)*$P252)/1000</f>
        <v>0.41405644800000002</v>
      </c>
      <c r="AG252" s="248">
        <f>(SUMIFS('CMIP5 AL fields'!$O:$O,'CMIP5 AL fields'!$D:$D,AG$1,'CMIP5 AL fields'!$A:$A,AG$2)*$P252)/1000</f>
        <v>14.07791923199999</v>
      </c>
      <c r="AH252" s="248">
        <f>(SUMIFS('CMIP5 AL fields'!$O:$O,'CMIP5 AL fields'!$D:$D,AH$1,'CMIP5 AL fields'!$A:$A,AH$2)*$P252)/1000</f>
        <v>10.351411199999996</v>
      </c>
      <c r="AI252" s="248">
        <f>(SUMIFS('CMIP5 AL fields'!$O:$O,'CMIP5 AL fields'!$D:$D,AI$1,'CMIP5 AL fields'!$A:$A,AI$2)*$P252)/1000</f>
        <v>4.1405644800000001</v>
      </c>
      <c r="AJ252" s="248">
        <f>(SUMIFS('CMIP5 AL fields'!$O:$O,'CMIP5 AL fields'!$D:$D,AJ$1,'CMIP5 AL fields'!$A:$A,AJ$2)*$P252)/1000</f>
        <v>1.6562257920000001</v>
      </c>
      <c r="AK252" s="248">
        <f>(SUMIFS('CMIP5 AL fields'!$O:$O,'CMIP5 AL fields'!$D:$D,AK$1,'CMIP5 AL fields'!$A:$A,AK$2)*$P252)/1000</f>
        <v>2.898395136</v>
      </c>
      <c r="AL252" s="248">
        <f>(SUMIFS('CMIP5 AL fields'!$O:$O,'CMIP5 AL fields'!$D:$D,AL$1,'CMIP5 AL fields'!$A:$A,AL$2)*$P252)/1000</f>
        <v>0</v>
      </c>
      <c r="AM252" s="248">
        <f>(SUMIFS('CMIP5 AL fields'!$O:$O,'CMIP5 AL fields'!$D:$D,AM$1,'CMIP5 AL fields'!$A:$A,AM$2)*$P252)/1000</f>
        <v>0</v>
      </c>
      <c r="AN252" s="248">
        <f>((SUMIFS('CMIP5 AL fields'!$O:$O,'CMIP5 AL fields'!$D:$D,AN$1&amp;"2d",'CMIP5 AL fields'!$A:$A,AN$2)*$R252)/1000)+((SUMIFS('CMIP5 AL fields'!$O:$O,'CMIP5 AL fields'!$D:$D,AN$1&amp;"3d",'CMIP5 AL fields'!$A:$A,AN$2)*$S252)/1000)</f>
        <v>0</v>
      </c>
      <c r="AO252" s="248">
        <f>((SUMIFS('CMIP5 AL fields'!$N:$N,'CMIP5 AL fields'!$D:$D,AO$1&amp;"2d",'CMIP5 AL fields'!$A:$A,AO$2)*$R252)/1000)+((SUMIFS('CMIP5 AL fields'!$N:$N,'CMIP5 AL fields'!$D:$D,AO$1&amp;"3d",'CMIP5 AL fields'!$A:$A,AO$2)*$S252)/1000)</f>
        <v>0</v>
      </c>
      <c r="AP252" s="248">
        <f>((SUMIFS('CMIP5 AL fields'!$N:$N,'CMIP5 AL fields'!$D:$D,AP$1&amp;"2d",'CMIP5 AL fields'!$A:$A,AP$2)*$R252)/1000)+((SUMIFS('CMIP5 AL fields'!$N:$N,'CMIP5 AL fields'!$D:$D,AP$1&amp;"3d",'CMIP5 AL fields'!$A:$A,AP$2)*$S252)/1000)</f>
        <v>0</v>
      </c>
      <c r="AQ252" s="248">
        <f>((SUMIFS('CMIP5 AL fields'!$O:$O,'CMIP5 AL fields'!$D:$D,AQ$1&amp;"_ALLt",'CMIP5 AL fields'!$A:$A,AQ$2)*$T252)/1000)+((SUMIFS('CMIP5 AL fields'!$O:$O,'CMIP5 AL fields'!$D:$D,AQ$1&amp;"_subt",'CMIP5 AL fields'!$A:$A,AQ$2)*$U252)/1000)</f>
        <v>88.159518720000008</v>
      </c>
      <c r="AR252" s="248">
        <f>((SUMIFS('CMIP5 AL fields'!$O:$O,'CMIP5 AL fields'!$D:$D,AR$1&amp;"2d",'CMIP5 AL fields'!$A:$A,AR$2)*$AA252)/1000)+((SUMIFS('CMIP5 AL fields'!$O:$O,'CMIP5 AL fields'!$D:$D,AR$1&amp;"3d",'CMIP5 AL fields'!$A:$A,AR$2)*$AB252)/1000)</f>
        <v>0</v>
      </c>
      <c r="AS252" s="248">
        <f>(SUMIFS('CMIP5 AL fields'!$O:$O,'CMIP5 AL fields'!$D:$D,AS$1,'CMIP5 AL fields'!$A:$A,AS$2)*$V252)/1000</f>
        <v>0</v>
      </c>
      <c r="AT252" s="248">
        <f>(SUMIFS('CMIP5 AL fields'!$O:$O,'CMIP5 AL fields'!$D:$D,AT$1,'CMIP5 AL fields'!$A:$A,AT$2)*$W252)/1000</f>
        <v>0</v>
      </c>
      <c r="AU252" s="248">
        <f>(SUMIFS('CMIP5 AL fields'!$O:$O,'CMIP5 AL fields'!$D:$D,AU$1,'CMIP5 AL fields'!$A:$A,AU$2)*$X252)/1000</f>
        <v>0</v>
      </c>
      <c r="AV252" s="248">
        <f>(SUMIFS('CMIP5 AL fields'!$O:$O,'CMIP5 AL fields'!$D:$D,AV$1,'CMIP5 AL fields'!$A:$A,AV$2)*AC252)/1000</f>
        <v>0</v>
      </c>
      <c r="AW252" s="248">
        <f>(SUMIFS('CMIP5 AL fields'!$O:$O,'CMIP5 AL fields'!$D:$D,AW$1,'CMIP5 AL fields'!$A:$A,AW$2)*AD252)/1000</f>
        <v>0</v>
      </c>
      <c r="AX252" s="248">
        <f>(SUMIFS('CMIP5 AL fields'!$O:$O,'CMIP5 AL fields'!$D:$D,AX$1,'CMIP5 AL fields'!$A:$A,AX$2)*AD252)/1000</f>
        <v>0</v>
      </c>
      <c r="AY252" s="248">
        <v>0</v>
      </c>
      <c r="AZ252" s="248">
        <f>(SUMIFS('CMIP5 OI fields'!$M:$M,'CMIP5 OI fields'!$D:$D,AZ$1,'CMIP5 OI fields'!$A:$A,AZ$2)*$P252)/1000</f>
        <v>508.82941324800004</v>
      </c>
      <c r="BA252" s="248">
        <f>(SUMIFS('CMIP5 OI fields'!$M:$M,'CMIP5 OI fields'!$D:$D,BA$1,'CMIP5 OI fields'!$A:$A,BA$2)*$P252)/1000</f>
        <v>355.18290912000003</v>
      </c>
      <c r="BB252" s="248">
        <f>(SUMIFS('CMIP5 OI fields'!$M:$M,'CMIP5 OI fields'!$D:$D,BB$1,'CMIP5 OI fields'!$A:$A,BB$2)*$P252)/1000</f>
        <v>201.01865471999994</v>
      </c>
      <c r="BC252" s="248">
        <f>(SUMIFS('CMIP5 OI fields'!$M:$M,'CMIP5 OI fields'!$D:$D,BC$1,'CMIP5 OI fields'!$A:$A,BC$2)*$P252)/1000</f>
        <v>20.242759679999999</v>
      </c>
      <c r="BD252" s="248">
        <f>(SUMIFS('CMIP5 OI fields'!$M:$M,'CMIP5 OI fields'!$D:$D,BD$1,'CMIP5 OI fields'!$A:$A,BD$2)*$P252)/1000</f>
        <v>16.56225792</v>
      </c>
      <c r="BE252" s="248">
        <f>(SUMIFS('CMIP5 OI fields'!$M:$M,'CMIP5 OI fields'!$D:$D,BE$1,'CMIP5 OI fields'!$A:$A,BE$2)*$P252)/1000</f>
        <v>1.8402508800000001</v>
      </c>
      <c r="BF252" s="248">
        <f>(SUMIFS('CMIP5 OI fields'!$M:$M,'CMIP5 OI fields'!$D:$D,BF$1,'CMIP5 OI fields'!$A:$A,BF$2)*$P252)/1000</f>
        <v>41.405644799999997</v>
      </c>
      <c r="BG252" s="248">
        <f>(SUMIFS('CMIP5 OI fields'!$M:$M,'CMIP5 OI fields'!$D:$D,BG$1,'CMIP5 OI fields'!$A:$A,BG$2)*$P252)/1000</f>
        <v>32.204390399999994</v>
      </c>
      <c r="BH252" s="248">
        <f>(SUMIFS('CMIP5 OI fields'!$M:$M,'CMIP5 OI fields'!$D:$D,BH$1,'CMIP5 OI fields'!$A:$A,BH$2)*$P252)/1000</f>
        <v>188.62571520000003</v>
      </c>
      <c r="BI252" s="248">
        <f>(SUMIFS('CMIP5 OI fields'!$M:$M,'CMIP5 OI fields'!$D:$D,BI$1,'CMIP5 OI fields'!$A:$A,BI$2)*$Q252)/1000</f>
        <v>0</v>
      </c>
      <c r="BJ252" s="246">
        <f t="shared" si="34"/>
        <v>832.12699564800027</v>
      </c>
      <c r="BK252" s="246">
        <f t="shared" si="34"/>
        <v>416.37125088000005</v>
      </c>
      <c r="BL252" s="246">
        <f t="shared" si="34"/>
        <v>394.38301593599999</v>
      </c>
      <c r="BM252" s="246">
        <f t="shared" si="25"/>
        <v>1248.4982465280004</v>
      </c>
      <c r="BN252" s="246">
        <f t="shared" si="26"/>
        <v>1642.8812624640004</v>
      </c>
    </row>
    <row r="253" spans="1:66">
      <c r="A253" s="244" t="str">
        <f>'Experiment list - Runs'!A252</f>
        <v>LT</v>
      </c>
      <c r="B253" s="244" t="str">
        <f>'Experiment list - Runs'!B252</f>
        <v>tier2</v>
      </c>
      <c r="C253" s="244" t="str">
        <f>'Experiment list - Runs'!C252</f>
        <v>7.2-E</v>
      </c>
      <c r="D253" s="244">
        <f>'Experiment list - Runs'!D252</f>
        <v>2</v>
      </c>
      <c r="E253" s="245" t="str">
        <f>'Experiment list - Runs'!E252</f>
        <v>Add'l historical (GHG-only)</v>
      </c>
      <c r="F253" s="245" t="str">
        <f>'Experiment list - Runs'!F252</f>
        <v>historical-ghg???</v>
      </c>
      <c r="G253" s="244" t="str">
        <f>'Experiment list - Runs'!H252</f>
        <v>CCWG/Meehl</v>
      </c>
      <c r="H253" s="244" t="str">
        <f>'Experiment list - Runs'!I252</f>
        <v>1x1noCN</v>
      </c>
      <c r="I253" s="244" t="str">
        <f>'Experiment list - Runs'!J252</f>
        <v>NERSC</v>
      </c>
      <c r="J253" s="244">
        <f>'Experiment list - Runs'!K252</f>
        <v>1850</v>
      </c>
      <c r="K253" s="244">
        <f>'Experiment list - Runs'!L252</f>
        <v>2005</v>
      </c>
      <c r="L253" s="244" t="str">
        <f>'Experiment list - Runs'!M252</f>
        <v>1</v>
      </c>
      <c r="M253" s="244">
        <f>'Experiment list - Runs'!N252</f>
        <v>1</v>
      </c>
      <c r="N253" s="246">
        <f>'Experiment list - Runs'!O252</f>
        <v>156</v>
      </c>
      <c r="O253" s="247">
        <f>'Experiment list - Runs'!P252</f>
        <v>251</v>
      </c>
      <c r="P253" s="248">
        <f t="shared" si="27"/>
        <v>156</v>
      </c>
      <c r="Q253" s="248">
        <v>0</v>
      </c>
      <c r="R253" s="248">
        <v>0</v>
      </c>
      <c r="S253" s="248">
        <v>0</v>
      </c>
      <c r="T253" s="248">
        <f t="shared" si="28"/>
        <v>156</v>
      </c>
      <c r="U253" s="248">
        <v>0</v>
      </c>
      <c r="V253" s="248">
        <v>0</v>
      </c>
      <c r="W253" s="248">
        <v>0</v>
      </c>
      <c r="X253" s="248">
        <v>0</v>
      </c>
      <c r="Y253" s="248">
        <v>0</v>
      </c>
      <c r="Z253" s="248">
        <v>0</v>
      </c>
      <c r="AA253" s="248">
        <v>0</v>
      </c>
      <c r="AB253" s="248">
        <v>0</v>
      </c>
      <c r="AC253" s="248">
        <v>0</v>
      </c>
      <c r="AD253" s="248">
        <v>0</v>
      </c>
      <c r="AE253" s="248">
        <f>(SUMIFS('CMIP5 AL fields'!$O:$O,'CMIP5 AL fields'!$D:$D,AE$1,'CMIP5 AL fields'!$A:$A,AE$2)*$P253)/1000</f>
        <v>155.27117548800027</v>
      </c>
      <c r="AF253" s="248">
        <f>(SUMIFS('CMIP5 AL fields'!$O:$O,'CMIP5 AL fields'!$D:$D,AF$1,'CMIP5 AL fields'!$A:$A,AF$2)*$P253)/1000</f>
        <v>0.41405644800000002</v>
      </c>
      <c r="AG253" s="248">
        <f>(SUMIFS('CMIP5 AL fields'!$O:$O,'CMIP5 AL fields'!$D:$D,AG$1,'CMIP5 AL fields'!$A:$A,AG$2)*$P253)/1000</f>
        <v>14.07791923199999</v>
      </c>
      <c r="AH253" s="248">
        <f>(SUMIFS('CMIP5 AL fields'!$O:$O,'CMIP5 AL fields'!$D:$D,AH$1,'CMIP5 AL fields'!$A:$A,AH$2)*$P253)/1000</f>
        <v>10.351411199999996</v>
      </c>
      <c r="AI253" s="248">
        <f>(SUMIFS('CMIP5 AL fields'!$O:$O,'CMIP5 AL fields'!$D:$D,AI$1,'CMIP5 AL fields'!$A:$A,AI$2)*$P253)/1000</f>
        <v>4.1405644800000001</v>
      </c>
      <c r="AJ253" s="248">
        <f>(SUMIFS('CMIP5 AL fields'!$O:$O,'CMIP5 AL fields'!$D:$D,AJ$1,'CMIP5 AL fields'!$A:$A,AJ$2)*$P253)/1000</f>
        <v>1.6562257920000001</v>
      </c>
      <c r="AK253" s="248">
        <f>(SUMIFS('CMIP5 AL fields'!$O:$O,'CMIP5 AL fields'!$D:$D,AK$1,'CMIP5 AL fields'!$A:$A,AK$2)*$P253)/1000</f>
        <v>2.898395136</v>
      </c>
      <c r="AL253" s="248">
        <f>(SUMIFS('CMIP5 AL fields'!$O:$O,'CMIP5 AL fields'!$D:$D,AL$1,'CMIP5 AL fields'!$A:$A,AL$2)*$P253)/1000</f>
        <v>0</v>
      </c>
      <c r="AM253" s="248">
        <f>(SUMIFS('CMIP5 AL fields'!$O:$O,'CMIP5 AL fields'!$D:$D,AM$1,'CMIP5 AL fields'!$A:$A,AM$2)*$P253)/1000</f>
        <v>0</v>
      </c>
      <c r="AN253" s="248">
        <f>((SUMIFS('CMIP5 AL fields'!$O:$O,'CMIP5 AL fields'!$D:$D,AN$1&amp;"2d",'CMIP5 AL fields'!$A:$A,AN$2)*$R253)/1000)+((SUMIFS('CMIP5 AL fields'!$O:$O,'CMIP5 AL fields'!$D:$D,AN$1&amp;"3d",'CMIP5 AL fields'!$A:$A,AN$2)*$S253)/1000)</f>
        <v>0</v>
      </c>
      <c r="AO253" s="248">
        <f>((SUMIFS('CMIP5 AL fields'!$N:$N,'CMIP5 AL fields'!$D:$D,AO$1&amp;"2d",'CMIP5 AL fields'!$A:$A,AO$2)*$R253)/1000)+((SUMIFS('CMIP5 AL fields'!$N:$N,'CMIP5 AL fields'!$D:$D,AO$1&amp;"3d",'CMIP5 AL fields'!$A:$A,AO$2)*$S253)/1000)</f>
        <v>0</v>
      </c>
      <c r="AP253" s="248">
        <f>((SUMIFS('CMIP5 AL fields'!$N:$N,'CMIP5 AL fields'!$D:$D,AP$1&amp;"2d",'CMIP5 AL fields'!$A:$A,AP$2)*$R253)/1000)+((SUMIFS('CMIP5 AL fields'!$N:$N,'CMIP5 AL fields'!$D:$D,AP$1&amp;"3d",'CMIP5 AL fields'!$A:$A,AP$2)*$S253)/1000)</f>
        <v>0</v>
      </c>
      <c r="AQ253" s="248">
        <f>((SUMIFS('CMIP5 AL fields'!$O:$O,'CMIP5 AL fields'!$D:$D,AQ$1&amp;"_ALLt",'CMIP5 AL fields'!$A:$A,AQ$2)*$T253)/1000)+((SUMIFS('CMIP5 AL fields'!$O:$O,'CMIP5 AL fields'!$D:$D,AQ$1&amp;"_subt",'CMIP5 AL fields'!$A:$A,AQ$2)*$U253)/1000)</f>
        <v>88.159518720000008</v>
      </c>
      <c r="AR253" s="248">
        <f>((SUMIFS('CMIP5 AL fields'!$O:$O,'CMIP5 AL fields'!$D:$D,AR$1&amp;"2d",'CMIP5 AL fields'!$A:$A,AR$2)*$AA253)/1000)+((SUMIFS('CMIP5 AL fields'!$O:$O,'CMIP5 AL fields'!$D:$D,AR$1&amp;"3d",'CMIP5 AL fields'!$A:$A,AR$2)*$AB253)/1000)</f>
        <v>0</v>
      </c>
      <c r="AS253" s="248">
        <f>(SUMIFS('CMIP5 AL fields'!$O:$O,'CMIP5 AL fields'!$D:$D,AS$1,'CMIP5 AL fields'!$A:$A,AS$2)*$V253)/1000</f>
        <v>0</v>
      </c>
      <c r="AT253" s="248">
        <f>(SUMIFS('CMIP5 AL fields'!$O:$O,'CMIP5 AL fields'!$D:$D,AT$1,'CMIP5 AL fields'!$A:$A,AT$2)*$W253)/1000</f>
        <v>0</v>
      </c>
      <c r="AU253" s="248">
        <f>(SUMIFS('CMIP5 AL fields'!$O:$O,'CMIP5 AL fields'!$D:$D,AU$1,'CMIP5 AL fields'!$A:$A,AU$2)*$X253)/1000</f>
        <v>0</v>
      </c>
      <c r="AV253" s="248">
        <f>(SUMIFS('CMIP5 AL fields'!$O:$O,'CMIP5 AL fields'!$D:$D,AV$1,'CMIP5 AL fields'!$A:$A,AV$2)*AC253)/1000</f>
        <v>0</v>
      </c>
      <c r="AW253" s="248">
        <f>(SUMIFS('CMIP5 AL fields'!$O:$O,'CMIP5 AL fields'!$D:$D,AW$1,'CMIP5 AL fields'!$A:$A,AW$2)*AD253)/1000</f>
        <v>0</v>
      </c>
      <c r="AX253" s="248">
        <f>(SUMIFS('CMIP5 AL fields'!$O:$O,'CMIP5 AL fields'!$D:$D,AX$1,'CMIP5 AL fields'!$A:$A,AX$2)*AD253)/1000</f>
        <v>0</v>
      </c>
      <c r="AY253" s="248">
        <v>0</v>
      </c>
      <c r="AZ253" s="248">
        <f>(SUMIFS('CMIP5 OI fields'!$M:$M,'CMIP5 OI fields'!$D:$D,AZ$1,'CMIP5 OI fields'!$A:$A,AZ$2)*$P253)/1000</f>
        <v>508.82941324800004</v>
      </c>
      <c r="BA253" s="248">
        <f>(SUMIFS('CMIP5 OI fields'!$M:$M,'CMIP5 OI fields'!$D:$D,BA$1,'CMIP5 OI fields'!$A:$A,BA$2)*$P253)/1000</f>
        <v>355.18290912000003</v>
      </c>
      <c r="BB253" s="248">
        <f>(SUMIFS('CMIP5 OI fields'!$M:$M,'CMIP5 OI fields'!$D:$D,BB$1,'CMIP5 OI fields'!$A:$A,BB$2)*$P253)/1000</f>
        <v>201.01865471999994</v>
      </c>
      <c r="BC253" s="248">
        <f>(SUMIFS('CMIP5 OI fields'!$M:$M,'CMIP5 OI fields'!$D:$D,BC$1,'CMIP5 OI fields'!$A:$A,BC$2)*$P253)/1000</f>
        <v>20.242759679999999</v>
      </c>
      <c r="BD253" s="248">
        <f>(SUMIFS('CMIP5 OI fields'!$M:$M,'CMIP5 OI fields'!$D:$D,BD$1,'CMIP5 OI fields'!$A:$A,BD$2)*$P253)/1000</f>
        <v>16.56225792</v>
      </c>
      <c r="BE253" s="248">
        <f>(SUMIFS('CMIP5 OI fields'!$M:$M,'CMIP5 OI fields'!$D:$D,BE$1,'CMIP5 OI fields'!$A:$A,BE$2)*$P253)/1000</f>
        <v>1.8402508800000001</v>
      </c>
      <c r="BF253" s="248">
        <f>(SUMIFS('CMIP5 OI fields'!$M:$M,'CMIP5 OI fields'!$D:$D,BF$1,'CMIP5 OI fields'!$A:$A,BF$2)*$P253)/1000</f>
        <v>41.405644799999997</v>
      </c>
      <c r="BG253" s="248">
        <f>(SUMIFS('CMIP5 OI fields'!$M:$M,'CMIP5 OI fields'!$D:$D,BG$1,'CMIP5 OI fields'!$A:$A,BG$2)*$P253)/1000</f>
        <v>32.204390399999994</v>
      </c>
      <c r="BH253" s="248">
        <f>(SUMIFS('CMIP5 OI fields'!$M:$M,'CMIP5 OI fields'!$D:$D,BH$1,'CMIP5 OI fields'!$A:$A,BH$2)*$P253)/1000</f>
        <v>188.62571520000003</v>
      </c>
      <c r="BI253" s="248">
        <f>(SUMIFS('CMIP5 OI fields'!$M:$M,'CMIP5 OI fields'!$D:$D,BI$1,'CMIP5 OI fields'!$A:$A,BI$2)*$Q253)/1000</f>
        <v>0</v>
      </c>
      <c r="BJ253" s="246">
        <f t="shared" si="34"/>
        <v>832.12699564800027</v>
      </c>
      <c r="BK253" s="246">
        <f t="shared" si="34"/>
        <v>416.37125088000005</v>
      </c>
      <c r="BL253" s="246">
        <f t="shared" si="34"/>
        <v>394.38301593599999</v>
      </c>
      <c r="BM253" s="246">
        <f t="shared" si="25"/>
        <v>1248.4982465280004</v>
      </c>
      <c r="BN253" s="246">
        <f t="shared" si="26"/>
        <v>1642.8812624640004</v>
      </c>
    </row>
    <row r="254" spans="1:66">
      <c r="A254" s="244" t="str">
        <f>'Experiment list - Runs'!A253</f>
        <v>LT</v>
      </c>
      <c r="B254" s="244" t="str">
        <f>'Experiment list - Runs'!B253</f>
        <v>tier2</v>
      </c>
      <c r="C254" s="244" t="str">
        <f>'Experiment list - Runs'!C253</f>
        <v>7.2-E</v>
      </c>
      <c r="D254" s="244">
        <f>'Experiment list - Runs'!D253</f>
        <v>3</v>
      </c>
      <c r="E254" s="245" t="str">
        <f>'Experiment list - Runs'!E253</f>
        <v>Add'l historical (GHG-only)</v>
      </c>
      <c r="F254" s="245" t="str">
        <f>'Experiment list - Runs'!F253</f>
        <v>historical-ghg???</v>
      </c>
      <c r="G254" s="244" t="str">
        <f>'Experiment list - Runs'!H253</f>
        <v>CCWG/Meehl</v>
      </c>
      <c r="H254" s="244" t="str">
        <f>'Experiment list - Runs'!I253</f>
        <v>1x1noCN</v>
      </c>
      <c r="I254" s="244" t="str">
        <f>'Experiment list - Runs'!J253</f>
        <v>NERSC</v>
      </c>
      <c r="J254" s="244">
        <f>'Experiment list - Runs'!K253</f>
        <v>1850</v>
      </c>
      <c r="K254" s="244">
        <f>'Experiment list - Runs'!L253</f>
        <v>2005</v>
      </c>
      <c r="L254" s="244" t="str">
        <f>'Experiment list - Runs'!M253</f>
        <v>1</v>
      </c>
      <c r="M254" s="244">
        <f>'Experiment list - Runs'!N253</f>
        <v>1</v>
      </c>
      <c r="N254" s="246">
        <f>'Experiment list - Runs'!O253</f>
        <v>156</v>
      </c>
      <c r="O254" s="247">
        <f>'Experiment list - Runs'!P253</f>
        <v>252</v>
      </c>
      <c r="P254" s="248">
        <f t="shared" si="27"/>
        <v>156</v>
      </c>
      <c r="Q254" s="248">
        <v>0</v>
      </c>
      <c r="R254" s="248">
        <v>0</v>
      </c>
      <c r="S254" s="248">
        <v>0</v>
      </c>
      <c r="T254" s="248">
        <f t="shared" si="28"/>
        <v>156</v>
      </c>
      <c r="U254" s="248">
        <v>0</v>
      </c>
      <c r="V254" s="248">
        <v>0</v>
      </c>
      <c r="W254" s="248">
        <v>0</v>
      </c>
      <c r="X254" s="248">
        <v>0</v>
      </c>
      <c r="Y254" s="248">
        <v>0</v>
      </c>
      <c r="Z254" s="248">
        <v>0</v>
      </c>
      <c r="AA254" s="248">
        <v>0</v>
      </c>
      <c r="AB254" s="248">
        <v>0</v>
      </c>
      <c r="AC254" s="248">
        <v>0</v>
      </c>
      <c r="AD254" s="248">
        <v>0</v>
      </c>
      <c r="AE254" s="248">
        <f>(SUMIFS('CMIP5 AL fields'!$O:$O,'CMIP5 AL fields'!$D:$D,AE$1,'CMIP5 AL fields'!$A:$A,AE$2)*$P254)/1000</f>
        <v>155.27117548800027</v>
      </c>
      <c r="AF254" s="248">
        <f>(SUMIFS('CMIP5 AL fields'!$O:$O,'CMIP5 AL fields'!$D:$D,AF$1,'CMIP5 AL fields'!$A:$A,AF$2)*$P254)/1000</f>
        <v>0.41405644800000002</v>
      </c>
      <c r="AG254" s="248">
        <f>(SUMIFS('CMIP5 AL fields'!$O:$O,'CMIP5 AL fields'!$D:$D,AG$1,'CMIP5 AL fields'!$A:$A,AG$2)*$P254)/1000</f>
        <v>14.07791923199999</v>
      </c>
      <c r="AH254" s="248">
        <f>(SUMIFS('CMIP5 AL fields'!$O:$O,'CMIP5 AL fields'!$D:$D,AH$1,'CMIP5 AL fields'!$A:$A,AH$2)*$P254)/1000</f>
        <v>10.351411199999996</v>
      </c>
      <c r="AI254" s="248">
        <f>(SUMIFS('CMIP5 AL fields'!$O:$O,'CMIP5 AL fields'!$D:$D,AI$1,'CMIP5 AL fields'!$A:$A,AI$2)*$P254)/1000</f>
        <v>4.1405644800000001</v>
      </c>
      <c r="AJ254" s="248">
        <f>(SUMIFS('CMIP5 AL fields'!$O:$O,'CMIP5 AL fields'!$D:$D,AJ$1,'CMIP5 AL fields'!$A:$A,AJ$2)*$P254)/1000</f>
        <v>1.6562257920000001</v>
      </c>
      <c r="AK254" s="248">
        <f>(SUMIFS('CMIP5 AL fields'!$O:$O,'CMIP5 AL fields'!$D:$D,AK$1,'CMIP5 AL fields'!$A:$A,AK$2)*$P254)/1000</f>
        <v>2.898395136</v>
      </c>
      <c r="AL254" s="248">
        <f>(SUMIFS('CMIP5 AL fields'!$O:$O,'CMIP5 AL fields'!$D:$D,AL$1,'CMIP5 AL fields'!$A:$A,AL$2)*$P254)/1000</f>
        <v>0</v>
      </c>
      <c r="AM254" s="248">
        <f>(SUMIFS('CMIP5 AL fields'!$O:$O,'CMIP5 AL fields'!$D:$D,AM$1,'CMIP5 AL fields'!$A:$A,AM$2)*$P254)/1000</f>
        <v>0</v>
      </c>
      <c r="AN254" s="248">
        <f>((SUMIFS('CMIP5 AL fields'!$O:$O,'CMIP5 AL fields'!$D:$D,AN$1&amp;"2d",'CMIP5 AL fields'!$A:$A,AN$2)*$R254)/1000)+((SUMIFS('CMIP5 AL fields'!$O:$O,'CMIP5 AL fields'!$D:$D,AN$1&amp;"3d",'CMIP5 AL fields'!$A:$A,AN$2)*$S254)/1000)</f>
        <v>0</v>
      </c>
      <c r="AO254" s="248">
        <f>((SUMIFS('CMIP5 AL fields'!$N:$N,'CMIP5 AL fields'!$D:$D,AO$1&amp;"2d",'CMIP5 AL fields'!$A:$A,AO$2)*$R254)/1000)+((SUMIFS('CMIP5 AL fields'!$N:$N,'CMIP5 AL fields'!$D:$D,AO$1&amp;"3d",'CMIP5 AL fields'!$A:$A,AO$2)*$S254)/1000)</f>
        <v>0</v>
      </c>
      <c r="AP254" s="248">
        <f>((SUMIFS('CMIP5 AL fields'!$N:$N,'CMIP5 AL fields'!$D:$D,AP$1&amp;"2d",'CMIP5 AL fields'!$A:$A,AP$2)*$R254)/1000)+((SUMIFS('CMIP5 AL fields'!$N:$N,'CMIP5 AL fields'!$D:$D,AP$1&amp;"3d",'CMIP5 AL fields'!$A:$A,AP$2)*$S254)/1000)</f>
        <v>0</v>
      </c>
      <c r="AQ254" s="248">
        <f>((SUMIFS('CMIP5 AL fields'!$O:$O,'CMIP5 AL fields'!$D:$D,AQ$1&amp;"_ALLt",'CMIP5 AL fields'!$A:$A,AQ$2)*$T254)/1000)+((SUMIFS('CMIP5 AL fields'!$O:$O,'CMIP5 AL fields'!$D:$D,AQ$1&amp;"_subt",'CMIP5 AL fields'!$A:$A,AQ$2)*$U254)/1000)</f>
        <v>88.159518720000008</v>
      </c>
      <c r="AR254" s="248">
        <f>((SUMIFS('CMIP5 AL fields'!$O:$O,'CMIP5 AL fields'!$D:$D,AR$1&amp;"2d",'CMIP5 AL fields'!$A:$A,AR$2)*$AA254)/1000)+((SUMIFS('CMIP5 AL fields'!$O:$O,'CMIP5 AL fields'!$D:$D,AR$1&amp;"3d",'CMIP5 AL fields'!$A:$A,AR$2)*$AB254)/1000)</f>
        <v>0</v>
      </c>
      <c r="AS254" s="248">
        <f>(SUMIFS('CMIP5 AL fields'!$O:$O,'CMIP5 AL fields'!$D:$D,AS$1,'CMIP5 AL fields'!$A:$A,AS$2)*$V254)/1000</f>
        <v>0</v>
      </c>
      <c r="AT254" s="248">
        <f>(SUMIFS('CMIP5 AL fields'!$O:$O,'CMIP5 AL fields'!$D:$D,AT$1,'CMIP5 AL fields'!$A:$A,AT$2)*$W254)/1000</f>
        <v>0</v>
      </c>
      <c r="AU254" s="248">
        <f>(SUMIFS('CMIP5 AL fields'!$O:$O,'CMIP5 AL fields'!$D:$D,AU$1,'CMIP5 AL fields'!$A:$A,AU$2)*$X254)/1000</f>
        <v>0</v>
      </c>
      <c r="AV254" s="248">
        <f>(SUMIFS('CMIP5 AL fields'!$O:$O,'CMIP5 AL fields'!$D:$D,AV$1,'CMIP5 AL fields'!$A:$A,AV$2)*AC254)/1000</f>
        <v>0</v>
      </c>
      <c r="AW254" s="248">
        <f>(SUMIFS('CMIP5 AL fields'!$O:$O,'CMIP5 AL fields'!$D:$D,AW$1,'CMIP5 AL fields'!$A:$A,AW$2)*AD254)/1000</f>
        <v>0</v>
      </c>
      <c r="AX254" s="248">
        <f>(SUMIFS('CMIP5 AL fields'!$O:$O,'CMIP5 AL fields'!$D:$D,AX$1,'CMIP5 AL fields'!$A:$A,AX$2)*AD254)/1000</f>
        <v>0</v>
      </c>
      <c r="AY254" s="248">
        <v>0</v>
      </c>
      <c r="AZ254" s="248">
        <f>(SUMIFS('CMIP5 OI fields'!$M:$M,'CMIP5 OI fields'!$D:$D,AZ$1,'CMIP5 OI fields'!$A:$A,AZ$2)*$P254)/1000</f>
        <v>508.82941324800004</v>
      </c>
      <c r="BA254" s="248">
        <f>(SUMIFS('CMIP5 OI fields'!$M:$M,'CMIP5 OI fields'!$D:$D,BA$1,'CMIP5 OI fields'!$A:$A,BA$2)*$P254)/1000</f>
        <v>355.18290912000003</v>
      </c>
      <c r="BB254" s="248">
        <f>(SUMIFS('CMIP5 OI fields'!$M:$M,'CMIP5 OI fields'!$D:$D,BB$1,'CMIP5 OI fields'!$A:$A,BB$2)*$P254)/1000</f>
        <v>201.01865471999994</v>
      </c>
      <c r="BC254" s="248">
        <f>(SUMIFS('CMIP5 OI fields'!$M:$M,'CMIP5 OI fields'!$D:$D,BC$1,'CMIP5 OI fields'!$A:$A,BC$2)*$P254)/1000</f>
        <v>20.242759679999999</v>
      </c>
      <c r="BD254" s="248">
        <f>(SUMIFS('CMIP5 OI fields'!$M:$M,'CMIP5 OI fields'!$D:$D,BD$1,'CMIP5 OI fields'!$A:$A,BD$2)*$P254)/1000</f>
        <v>16.56225792</v>
      </c>
      <c r="BE254" s="248">
        <f>(SUMIFS('CMIP5 OI fields'!$M:$M,'CMIP5 OI fields'!$D:$D,BE$1,'CMIP5 OI fields'!$A:$A,BE$2)*$P254)/1000</f>
        <v>1.8402508800000001</v>
      </c>
      <c r="BF254" s="248">
        <f>(SUMIFS('CMIP5 OI fields'!$M:$M,'CMIP5 OI fields'!$D:$D,BF$1,'CMIP5 OI fields'!$A:$A,BF$2)*$P254)/1000</f>
        <v>41.405644799999997</v>
      </c>
      <c r="BG254" s="248">
        <f>(SUMIFS('CMIP5 OI fields'!$M:$M,'CMIP5 OI fields'!$D:$D,BG$1,'CMIP5 OI fields'!$A:$A,BG$2)*$P254)/1000</f>
        <v>32.204390399999994</v>
      </c>
      <c r="BH254" s="248">
        <f>(SUMIFS('CMIP5 OI fields'!$M:$M,'CMIP5 OI fields'!$D:$D,BH$1,'CMIP5 OI fields'!$A:$A,BH$2)*$P254)/1000</f>
        <v>188.62571520000003</v>
      </c>
      <c r="BI254" s="248">
        <f>(SUMIFS('CMIP5 OI fields'!$M:$M,'CMIP5 OI fields'!$D:$D,BI$1,'CMIP5 OI fields'!$A:$A,BI$2)*$Q254)/1000</f>
        <v>0</v>
      </c>
      <c r="BJ254" s="246">
        <f t="shared" si="34"/>
        <v>832.12699564800027</v>
      </c>
      <c r="BK254" s="246">
        <f t="shared" si="34"/>
        <v>416.37125088000005</v>
      </c>
      <c r="BL254" s="246">
        <f t="shared" si="34"/>
        <v>394.38301593599999</v>
      </c>
      <c r="BM254" s="246">
        <f t="shared" si="25"/>
        <v>1248.4982465280004</v>
      </c>
      <c r="BN254" s="246">
        <f t="shared" si="26"/>
        <v>1642.8812624640004</v>
      </c>
    </row>
    <row r="255" spans="1:66">
      <c r="A255" s="244" t="str">
        <f>'Experiment list - Runs'!A254</f>
        <v>LT</v>
      </c>
      <c r="B255" s="244" t="str">
        <f>'Experiment list - Runs'!B254</f>
        <v>tier2</v>
      </c>
      <c r="C255" s="244" t="str">
        <f>'Experiment list - Runs'!C254</f>
        <v>7.2-E</v>
      </c>
      <c r="D255" s="244">
        <f>'Experiment list - Runs'!D254</f>
        <v>4</v>
      </c>
      <c r="E255" s="245" t="str">
        <f>'Experiment list - Runs'!E254</f>
        <v>Add'l historical (GHG-only)</v>
      </c>
      <c r="F255" s="245" t="str">
        <f>'Experiment list - Runs'!F254</f>
        <v>historical-ghg???</v>
      </c>
      <c r="G255" s="244" t="str">
        <f>'Experiment list - Runs'!H254</f>
        <v>CCWG/Meehl</v>
      </c>
      <c r="H255" s="244" t="str">
        <f>'Experiment list - Runs'!I254</f>
        <v>1x1noCN</v>
      </c>
      <c r="I255" s="244" t="str">
        <f>'Experiment list - Runs'!J254</f>
        <v>NERSC</v>
      </c>
      <c r="J255" s="244">
        <f>'Experiment list - Runs'!K254</f>
        <v>1850</v>
      </c>
      <c r="K255" s="244">
        <f>'Experiment list - Runs'!L254</f>
        <v>2005</v>
      </c>
      <c r="L255" s="244" t="str">
        <f>'Experiment list - Runs'!M254</f>
        <v>1</v>
      </c>
      <c r="M255" s="244">
        <f>'Experiment list - Runs'!N254</f>
        <v>1</v>
      </c>
      <c r="N255" s="246">
        <f>'Experiment list - Runs'!O254</f>
        <v>156</v>
      </c>
      <c r="O255" s="247">
        <f>'Experiment list - Runs'!P254</f>
        <v>253</v>
      </c>
      <c r="P255" s="248">
        <f t="shared" si="27"/>
        <v>156</v>
      </c>
      <c r="Q255" s="248">
        <v>0</v>
      </c>
      <c r="R255" s="248">
        <v>0</v>
      </c>
      <c r="S255" s="248">
        <v>0</v>
      </c>
      <c r="T255" s="248">
        <f t="shared" si="28"/>
        <v>156</v>
      </c>
      <c r="U255" s="248">
        <v>0</v>
      </c>
      <c r="V255" s="248">
        <v>0</v>
      </c>
      <c r="W255" s="248">
        <v>0</v>
      </c>
      <c r="X255" s="248">
        <v>0</v>
      </c>
      <c r="Y255" s="248">
        <v>0</v>
      </c>
      <c r="Z255" s="248">
        <v>0</v>
      </c>
      <c r="AA255" s="248">
        <v>0</v>
      </c>
      <c r="AB255" s="248">
        <v>0</v>
      </c>
      <c r="AC255" s="248">
        <v>0</v>
      </c>
      <c r="AD255" s="248">
        <v>0</v>
      </c>
      <c r="AE255" s="248">
        <f>(SUMIFS('CMIP5 AL fields'!$O:$O,'CMIP5 AL fields'!$D:$D,AE$1,'CMIP5 AL fields'!$A:$A,AE$2)*$P255)/1000</f>
        <v>155.27117548800027</v>
      </c>
      <c r="AF255" s="248">
        <f>(SUMIFS('CMIP5 AL fields'!$O:$O,'CMIP5 AL fields'!$D:$D,AF$1,'CMIP5 AL fields'!$A:$A,AF$2)*$P255)/1000</f>
        <v>0.41405644800000002</v>
      </c>
      <c r="AG255" s="248">
        <f>(SUMIFS('CMIP5 AL fields'!$O:$O,'CMIP5 AL fields'!$D:$D,AG$1,'CMIP5 AL fields'!$A:$A,AG$2)*$P255)/1000</f>
        <v>14.07791923199999</v>
      </c>
      <c r="AH255" s="248">
        <f>(SUMIFS('CMIP5 AL fields'!$O:$O,'CMIP5 AL fields'!$D:$D,AH$1,'CMIP5 AL fields'!$A:$A,AH$2)*$P255)/1000</f>
        <v>10.351411199999996</v>
      </c>
      <c r="AI255" s="248">
        <f>(SUMIFS('CMIP5 AL fields'!$O:$O,'CMIP5 AL fields'!$D:$D,AI$1,'CMIP5 AL fields'!$A:$A,AI$2)*$P255)/1000</f>
        <v>4.1405644800000001</v>
      </c>
      <c r="AJ255" s="248">
        <f>(SUMIFS('CMIP5 AL fields'!$O:$O,'CMIP5 AL fields'!$D:$D,AJ$1,'CMIP5 AL fields'!$A:$A,AJ$2)*$P255)/1000</f>
        <v>1.6562257920000001</v>
      </c>
      <c r="AK255" s="248">
        <f>(SUMIFS('CMIP5 AL fields'!$O:$O,'CMIP5 AL fields'!$D:$D,AK$1,'CMIP5 AL fields'!$A:$A,AK$2)*$P255)/1000</f>
        <v>2.898395136</v>
      </c>
      <c r="AL255" s="248">
        <f>(SUMIFS('CMIP5 AL fields'!$O:$O,'CMIP5 AL fields'!$D:$D,AL$1,'CMIP5 AL fields'!$A:$A,AL$2)*$P255)/1000</f>
        <v>0</v>
      </c>
      <c r="AM255" s="248">
        <f>(SUMIFS('CMIP5 AL fields'!$O:$O,'CMIP5 AL fields'!$D:$D,AM$1,'CMIP5 AL fields'!$A:$A,AM$2)*$P255)/1000</f>
        <v>0</v>
      </c>
      <c r="AN255" s="248">
        <f>((SUMIFS('CMIP5 AL fields'!$O:$O,'CMIP5 AL fields'!$D:$D,AN$1&amp;"2d",'CMIP5 AL fields'!$A:$A,AN$2)*$R255)/1000)+((SUMIFS('CMIP5 AL fields'!$O:$O,'CMIP5 AL fields'!$D:$D,AN$1&amp;"3d",'CMIP5 AL fields'!$A:$A,AN$2)*$S255)/1000)</f>
        <v>0</v>
      </c>
      <c r="AO255" s="248">
        <f>((SUMIFS('CMIP5 AL fields'!$N:$N,'CMIP5 AL fields'!$D:$D,AO$1&amp;"2d",'CMIP5 AL fields'!$A:$A,AO$2)*$R255)/1000)+((SUMIFS('CMIP5 AL fields'!$N:$N,'CMIP5 AL fields'!$D:$D,AO$1&amp;"3d",'CMIP5 AL fields'!$A:$A,AO$2)*$S255)/1000)</f>
        <v>0</v>
      </c>
      <c r="AP255" s="248">
        <f>((SUMIFS('CMIP5 AL fields'!$N:$N,'CMIP5 AL fields'!$D:$D,AP$1&amp;"2d",'CMIP5 AL fields'!$A:$A,AP$2)*$R255)/1000)+((SUMIFS('CMIP5 AL fields'!$N:$N,'CMIP5 AL fields'!$D:$D,AP$1&amp;"3d",'CMIP5 AL fields'!$A:$A,AP$2)*$S255)/1000)</f>
        <v>0</v>
      </c>
      <c r="AQ255" s="248">
        <f>((SUMIFS('CMIP5 AL fields'!$O:$O,'CMIP5 AL fields'!$D:$D,AQ$1&amp;"_ALLt",'CMIP5 AL fields'!$A:$A,AQ$2)*$T255)/1000)+((SUMIFS('CMIP5 AL fields'!$O:$O,'CMIP5 AL fields'!$D:$D,AQ$1&amp;"_subt",'CMIP5 AL fields'!$A:$A,AQ$2)*$U255)/1000)</f>
        <v>88.159518720000008</v>
      </c>
      <c r="AR255" s="248">
        <f>((SUMIFS('CMIP5 AL fields'!$O:$O,'CMIP5 AL fields'!$D:$D,AR$1&amp;"2d",'CMIP5 AL fields'!$A:$A,AR$2)*$AA255)/1000)+((SUMIFS('CMIP5 AL fields'!$O:$O,'CMIP5 AL fields'!$D:$D,AR$1&amp;"3d",'CMIP5 AL fields'!$A:$A,AR$2)*$AB255)/1000)</f>
        <v>0</v>
      </c>
      <c r="AS255" s="248">
        <f>(SUMIFS('CMIP5 AL fields'!$O:$O,'CMIP5 AL fields'!$D:$D,AS$1,'CMIP5 AL fields'!$A:$A,AS$2)*$V255)/1000</f>
        <v>0</v>
      </c>
      <c r="AT255" s="248">
        <f>(SUMIFS('CMIP5 AL fields'!$O:$O,'CMIP5 AL fields'!$D:$D,AT$1,'CMIP5 AL fields'!$A:$A,AT$2)*$W255)/1000</f>
        <v>0</v>
      </c>
      <c r="AU255" s="248">
        <f>(SUMIFS('CMIP5 AL fields'!$O:$O,'CMIP5 AL fields'!$D:$D,AU$1,'CMIP5 AL fields'!$A:$A,AU$2)*$X255)/1000</f>
        <v>0</v>
      </c>
      <c r="AV255" s="248">
        <f>(SUMIFS('CMIP5 AL fields'!$O:$O,'CMIP5 AL fields'!$D:$D,AV$1,'CMIP5 AL fields'!$A:$A,AV$2)*AC255)/1000</f>
        <v>0</v>
      </c>
      <c r="AW255" s="248">
        <f>(SUMIFS('CMIP5 AL fields'!$O:$O,'CMIP5 AL fields'!$D:$D,AW$1,'CMIP5 AL fields'!$A:$A,AW$2)*AD255)/1000</f>
        <v>0</v>
      </c>
      <c r="AX255" s="248">
        <f>(SUMIFS('CMIP5 AL fields'!$O:$O,'CMIP5 AL fields'!$D:$D,AX$1,'CMIP5 AL fields'!$A:$A,AX$2)*AD255)/1000</f>
        <v>0</v>
      </c>
      <c r="AY255" s="248">
        <v>0</v>
      </c>
      <c r="AZ255" s="248">
        <f>(SUMIFS('CMIP5 OI fields'!$M:$M,'CMIP5 OI fields'!$D:$D,AZ$1,'CMIP5 OI fields'!$A:$A,AZ$2)*$P255)/1000</f>
        <v>508.82941324800004</v>
      </c>
      <c r="BA255" s="248">
        <f>(SUMIFS('CMIP5 OI fields'!$M:$M,'CMIP5 OI fields'!$D:$D,BA$1,'CMIP5 OI fields'!$A:$A,BA$2)*$P255)/1000</f>
        <v>355.18290912000003</v>
      </c>
      <c r="BB255" s="248">
        <f>(SUMIFS('CMIP5 OI fields'!$M:$M,'CMIP5 OI fields'!$D:$D,BB$1,'CMIP5 OI fields'!$A:$A,BB$2)*$P255)/1000</f>
        <v>201.01865471999994</v>
      </c>
      <c r="BC255" s="248">
        <f>(SUMIFS('CMIP5 OI fields'!$M:$M,'CMIP5 OI fields'!$D:$D,BC$1,'CMIP5 OI fields'!$A:$A,BC$2)*$P255)/1000</f>
        <v>20.242759679999999</v>
      </c>
      <c r="BD255" s="248">
        <f>(SUMIFS('CMIP5 OI fields'!$M:$M,'CMIP5 OI fields'!$D:$D,BD$1,'CMIP5 OI fields'!$A:$A,BD$2)*$P255)/1000</f>
        <v>16.56225792</v>
      </c>
      <c r="BE255" s="248">
        <f>(SUMIFS('CMIP5 OI fields'!$M:$M,'CMIP5 OI fields'!$D:$D,BE$1,'CMIP5 OI fields'!$A:$A,BE$2)*$P255)/1000</f>
        <v>1.8402508800000001</v>
      </c>
      <c r="BF255" s="248">
        <f>(SUMIFS('CMIP5 OI fields'!$M:$M,'CMIP5 OI fields'!$D:$D,BF$1,'CMIP5 OI fields'!$A:$A,BF$2)*$P255)/1000</f>
        <v>41.405644799999997</v>
      </c>
      <c r="BG255" s="248">
        <f>(SUMIFS('CMIP5 OI fields'!$M:$M,'CMIP5 OI fields'!$D:$D,BG$1,'CMIP5 OI fields'!$A:$A,BG$2)*$P255)/1000</f>
        <v>32.204390399999994</v>
      </c>
      <c r="BH255" s="248">
        <f>(SUMIFS('CMIP5 OI fields'!$M:$M,'CMIP5 OI fields'!$D:$D,BH$1,'CMIP5 OI fields'!$A:$A,BH$2)*$P255)/1000</f>
        <v>188.62571520000003</v>
      </c>
      <c r="BI255" s="248">
        <f>(SUMIFS('CMIP5 OI fields'!$M:$M,'CMIP5 OI fields'!$D:$D,BI$1,'CMIP5 OI fields'!$A:$A,BI$2)*$Q255)/1000</f>
        <v>0</v>
      </c>
      <c r="BJ255" s="246">
        <f t="shared" si="34"/>
        <v>832.12699564800027</v>
      </c>
      <c r="BK255" s="246">
        <f t="shared" si="34"/>
        <v>416.37125088000005</v>
      </c>
      <c r="BL255" s="246">
        <f t="shared" si="34"/>
        <v>394.38301593599999</v>
      </c>
      <c r="BM255" s="246">
        <f t="shared" si="25"/>
        <v>1248.4982465280004</v>
      </c>
      <c r="BN255" s="246">
        <f t="shared" si="26"/>
        <v>1642.8812624640004</v>
      </c>
    </row>
    <row r="256" spans="1:66">
      <c r="A256" s="244" t="str">
        <f>'Experiment list - Runs'!A255</f>
        <v>LT</v>
      </c>
      <c r="B256" s="244" t="str">
        <f>'Experiment list - Runs'!B255</f>
        <v>tier2</v>
      </c>
      <c r="C256" s="244" t="str">
        <f>'Experiment list - Runs'!C255</f>
        <v>7.2-E</v>
      </c>
      <c r="D256" s="244">
        <f>'Experiment list - Runs'!D255</f>
        <v>5</v>
      </c>
      <c r="E256" s="245" t="str">
        <f>'Experiment list - Runs'!E255</f>
        <v>Add'l historical (GHG-only)</v>
      </c>
      <c r="F256" s="245" t="str">
        <f>'Experiment list - Runs'!F255</f>
        <v>historical-ghg???</v>
      </c>
      <c r="G256" s="244" t="str">
        <f>'Experiment list - Runs'!H255</f>
        <v>CCWG/Meehl</v>
      </c>
      <c r="H256" s="244" t="str">
        <f>'Experiment list - Runs'!I255</f>
        <v>1x1noCN</v>
      </c>
      <c r="I256" s="244" t="str">
        <f>'Experiment list - Runs'!J255</f>
        <v>NERSC</v>
      </c>
      <c r="J256" s="244">
        <f>'Experiment list - Runs'!K255</f>
        <v>1850</v>
      </c>
      <c r="K256" s="244">
        <f>'Experiment list - Runs'!L255</f>
        <v>2005</v>
      </c>
      <c r="L256" s="244" t="str">
        <f>'Experiment list - Runs'!M255</f>
        <v>1</v>
      </c>
      <c r="M256" s="244">
        <f>'Experiment list - Runs'!N255</f>
        <v>1</v>
      </c>
      <c r="N256" s="246">
        <f>'Experiment list - Runs'!O255</f>
        <v>156</v>
      </c>
      <c r="O256" s="247">
        <f>'Experiment list - Runs'!P255</f>
        <v>254</v>
      </c>
      <c r="P256" s="248">
        <f t="shared" si="27"/>
        <v>156</v>
      </c>
      <c r="Q256" s="248">
        <v>0</v>
      </c>
      <c r="R256" s="248">
        <v>0</v>
      </c>
      <c r="S256" s="248">
        <v>0</v>
      </c>
      <c r="T256" s="248">
        <f t="shared" si="28"/>
        <v>156</v>
      </c>
      <c r="U256" s="248">
        <v>0</v>
      </c>
      <c r="V256" s="248">
        <v>0</v>
      </c>
      <c r="W256" s="248">
        <v>0</v>
      </c>
      <c r="X256" s="248">
        <v>0</v>
      </c>
      <c r="Y256" s="248">
        <v>0</v>
      </c>
      <c r="Z256" s="248">
        <v>0</v>
      </c>
      <c r="AA256" s="248">
        <v>0</v>
      </c>
      <c r="AB256" s="248">
        <v>0</v>
      </c>
      <c r="AC256" s="248">
        <v>0</v>
      </c>
      <c r="AD256" s="248">
        <v>0</v>
      </c>
      <c r="AE256" s="248">
        <f>(SUMIFS('CMIP5 AL fields'!$O:$O,'CMIP5 AL fields'!$D:$D,AE$1,'CMIP5 AL fields'!$A:$A,AE$2)*$P256)/1000</f>
        <v>155.27117548800027</v>
      </c>
      <c r="AF256" s="248">
        <f>(SUMIFS('CMIP5 AL fields'!$O:$O,'CMIP5 AL fields'!$D:$D,AF$1,'CMIP5 AL fields'!$A:$A,AF$2)*$P256)/1000</f>
        <v>0.41405644800000002</v>
      </c>
      <c r="AG256" s="248">
        <f>(SUMIFS('CMIP5 AL fields'!$O:$O,'CMIP5 AL fields'!$D:$D,AG$1,'CMIP5 AL fields'!$A:$A,AG$2)*$P256)/1000</f>
        <v>14.07791923199999</v>
      </c>
      <c r="AH256" s="248">
        <f>(SUMIFS('CMIP5 AL fields'!$O:$O,'CMIP5 AL fields'!$D:$D,AH$1,'CMIP5 AL fields'!$A:$A,AH$2)*$P256)/1000</f>
        <v>10.351411199999996</v>
      </c>
      <c r="AI256" s="248">
        <f>(SUMIFS('CMIP5 AL fields'!$O:$O,'CMIP5 AL fields'!$D:$D,AI$1,'CMIP5 AL fields'!$A:$A,AI$2)*$P256)/1000</f>
        <v>4.1405644800000001</v>
      </c>
      <c r="AJ256" s="248">
        <f>(SUMIFS('CMIP5 AL fields'!$O:$O,'CMIP5 AL fields'!$D:$D,AJ$1,'CMIP5 AL fields'!$A:$A,AJ$2)*$P256)/1000</f>
        <v>1.6562257920000001</v>
      </c>
      <c r="AK256" s="248">
        <f>(SUMIFS('CMIP5 AL fields'!$O:$O,'CMIP5 AL fields'!$D:$D,AK$1,'CMIP5 AL fields'!$A:$A,AK$2)*$P256)/1000</f>
        <v>2.898395136</v>
      </c>
      <c r="AL256" s="248">
        <f>(SUMIFS('CMIP5 AL fields'!$O:$O,'CMIP5 AL fields'!$D:$D,AL$1,'CMIP5 AL fields'!$A:$A,AL$2)*$P256)/1000</f>
        <v>0</v>
      </c>
      <c r="AM256" s="248">
        <f>(SUMIFS('CMIP5 AL fields'!$O:$O,'CMIP5 AL fields'!$D:$D,AM$1,'CMIP5 AL fields'!$A:$A,AM$2)*$P256)/1000</f>
        <v>0</v>
      </c>
      <c r="AN256" s="248">
        <f>((SUMIFS('CMIP5 AL fields'!$O:$O,'CMIP5 AL fields'!$D:$D,AN$1&amp;"2d",'CMIP5 AL fields'!$A:$A,AN$2)*$R256)/1000)+((SUMIFS('CMIP5 AL fields'!$O:$O,'CMIP5 AL fields'!$D:$D,AN$1&amp;"3d",'CMIP5 AL fields'!$A:$A,AN$2)*$S256)/1000)</f>
        <v>0</v>
      </c>
      <c r="AO256" s="248">
        <f>((SUMIFS('CMIP5 AL fields'!$N:$N,'CMIP5 AL fields'!$D:$D,AO$1&amp;"2d",'CMIP5 AL fields'!$A:$A,AO$2)*$R256)/1000)+((SUMIFS('CMIP5 AL fields'!$N:$N,'CMIP5 AL fields'!$D:$D,AO$1&amp;"3d",'CMIP5 AL fields'!$A:$A,AO$2)*$S256)/1000)</f>
        <v>0</v>
      </c>
      <c r="AP256" s="248">
        <f>((SUMIFS('CMIP5 AL fields'!$N:$N,'CMIP5 AL fields'!$D:$D,AP$1&amp;"2d",'CMIP5 AL fields'!$A:$A,AP$2)*$R256)/1000)+((SUMIFS('CMIP5 AL fields'!$N:$N,'CMIP5 AL fields'!$D:$D,AP$1&amp;"3d",'CMIP5 AL fields'!$A:$A,AP$2)*$S256)/1000)</f>
        <v>0</v>
      </c>
      <c r="AQ256" s="248">
        <f>((SUMIFS('CMIP5 AL fields'!$O:$O,'CMIP5 AL fields'!$D:$D,AQ$1&amp;"_ALLt",'CMIP5 AL fields'!$A:$A,AQ$2)*$T256)/1000)+((SUMIFS('CMIP5 AL fields'!$O:$O,'CMIP5 AL fields'!$D:$D,AQ$1&amp;"_subt",'CMIP5 AL fields'!$A:$A,AQ$2)*$U256)/1000)</f>
        <v>88.159518720000008</v>
      </c>
      <c r="AR256" s="248">
        <f>((SUMIFS('CMIP5 AL fields'!$O:$O,'CMIP5 AL fields'!$D:$D,AR$1&amp;"2d",'CMIP5 AL fields'!$A:$A,AR$2)*$AA256)/1000)+((SUMIFS('CMIP5 AL fields'!$O:$O,'CMIP5 AL fields'!$D:$D,AR$1&amp;"3d",'CMIP5 AL fields'!$A:$A,AR$2)*$AB256)/1000)</f>
        <v>0</v>
      </c>
      <c r="AS256" s="248">
        <f>(SUMIFS('CMIP5 AL fields'!$O:$O,'CMIP5 AL fields'!$D:$D,AS$1,'CMIP5 AL fields'!$A:$A,AS$2)*$V256)/1000</f>
        <v>0</v>
      </c>
      <c r="AT256" s="248">
        <f>(SUMIFS('CMIP5 AL fields'!$O:$O,'CMIP5 AL fields'!$D:$D,AT$1,'CMIP5 AL fields'!$A:$A,AT$2)*$W256)/1000</f>
        <v>0</v>
      </c>
      <c r="AU256" s="248">
        <f>(SUMIFS('CMIP5 AL fields'!$O:$O,'CMIP5 AL fields'!$D:$D,AU$1,'CMIP5 AL fields'!$A:$A,AU$2)*$X256)/1000</f>
        <v>0</v>
      </c>
      <c r="AV256" s="248">
        <f>(SUMIFS('CMIP5 AL fields'!$O:$O,'CMIP5 AL fields'!$D:$D,AV$1,'CMIP5 AL fields'!$A:$A,AV$2)*AC256)/1000</f>
        <v>0</v>
      </c>
      <c r="AW256" s="248">
        <f>(SUMIFS('CMIP5 AL fields'!$O:$O,'CMIP5 AL fields'!$D:$D,AW$1,'CMIP5 AL fields'!$A:$A,AW$2)*AD256)/1000</f>
        <v>0</v>
      </c>
      <c r="AX256" s="248">
        <f>(SUMIFS('CMIP5 AL fields'!$O:$O,'CMIP5 AL fields'!$D:$D,AX$1,'CMIP5 AL fields'!$A:$A,AX$2)*AD256)/1000</f>
        <v>0</v>
      </c>
      <c r="AY256" s="248">
        <v>0</v>
      </c>
      <c r="AZ256" s="248">
        <f>(SUMIFS('CMIP5 OI fields'!$M:$M,'CMIP5 OI fields'!$D:$D,AZ$1,'CMIP5 OI fields'!$A:$A,AZ$2)*$P256)/1000</f>
        <v>508.82941324800004</v>
      </c>
      <c r="BA256" s="248">
        <f>(SUMIFS('CMIP5 OI fields'!$M:$M,'CMIP5 OI fields'!$D:$D,BA$1,'CMIP5 OI fields'!$A:$A,BA$2)*$P256)/1000</f>
        <v>355.18290912000003</v>
      </c>
      <c r="BB256" s="248">
        <f>(SUMIFS('CMIP5 OI fields'!$M:$M,'CMIP5 OI fields'!$D:$D,BB$1,'CMIP5 OI fields'!$A:$A,BB$2)*$P256)/1000</f>
        <v>201.01865471999994</v>
      </c>
      <c r="BC256" s="248">
        <f>(SUMIFS('CMIP5 OI fields'!$M:$M,'CMIP5 OI fields'!$D:$D,BC$1,'CMIP5 OI fields'!$A:$A,BC$2)*$P256)/1000</f>
        <v>20.242759679999999</v>
      </c>
      <c r="BD256" s="248">
        <f>(SUMIFS('CMIP5 OI fields'!$M:$M,'CMIP5 OI fields'!$D:$D,BD$1,'CMIP5 OI fields'!$A:$A,BD$2)*$P256)/1000</f>
        <v>16.56225792</v>
      </c>
      <c r="BE256" s="248">
        <f>(SUMIFS('CMIP5 OI fields'!$M:$M,'CMIP5 OI fields'!$D:$D,BE$1,'CMIP5 OI fields'!$A:$A,BE$2)*$P256)/1000</f>
        <v>1.8402508800000001</v>
      </c>
      <c r="BF256" s="248">
        <f>(SUMIFS('CMIP5 OI fields'!$M:$M,'CMIP5 OI fields'!$D:$D,BF$1,'CMIP5 OI fields'!$A:$A,BF$2)*$P256)/1000</f>
        <v>41.405644799999997</v>
      </c>
      <c r="BG256" s="248">
        <f>(SUMIFS('CMIP5 OI fields'!$M:$M,'CMIP5 OI fields'!$D:$D,BG$1,'CMIP5 OI fields'!$A:$A,BG$2)*$P256)/1000</f>
        <v>32.204390399999994</v>
      </c>
      <c r="BH256" s="248">
        <f>(SUMIFS('CMIP5 OI fields'!$M:$M,'CMIP5 OI fields'!$D:$D,BH$1,'CMIP5 OI fields'!$A:$A,BH$2)*$P256)/1000</f>
        <v>188.62571520000003</v>
      </c>
      <c r="BI256" s="248">
        <f>(SUMIFS('CMIP5 OI fields'!$M:$M,'CMIP5 OI fields'!$D:$D,BI$1,'CMIP5 OI fields'!$A:$A,BI$2)*$Q256)/1000</f>
        <v>0</v>
      </c>
      <c r="BJ256" s="246">
        <f t="shared" si="34"/>
        <v>832.12699564800027</v>
      </c>
      <c r="BK256" s="246">
        <f t="shared" si="34"/>
        <v>416.37125088000005</v>
      </c>
      <c r="BL256" s="246">
        <f t="shared" si="34"/>
        <v>394.38301593599999</v>
      </c>
      <c r="BM256" s="246">
        <f t="shared" si="25"/>
        <v>1248.4982465280004</v>
      </c>
      <c r="BN256" s="246">
        <f t="shared" si="26"/>
        <v>1642.8812624640004</v>
      </c>
    </row>
    <row r="257" spans="1:66">
      <c r="A257" s="244" t="str">
        <f>'Experiment list - Runs'!A256</f>
        <v>LT</v>
      </c>
      <c r="B257" s="244" t="str">
        <f>'Experiment list - Runs'!B256</f>
        <v>tier2</v>
      </c>
      <c r="C257" s="244" t="str">
        <f>'Experiment list - Runs'!C256</f>
        <v>7.3</v>
      </c>
      <c r="D257" s="244">
        <f>'Experiment list - Runs'!D256</f>
        <v>1</v>
      </c>
      <c r="E257" s="245" t="str">
        <f>'Experiment list - Runs'!E256</f>
        <v>Historical (individual forcings)</v>
      </c>
      <c r="F257" s="245" t="str">
        <f>'Experiment list - Runs'!F256</f>
        <v>historical-???</v>
      </c>
      <c r="G257" s="244" t="str">
        <f>'Experiment list - Runs'!H256</f>
        <v>CCWG/Meehl</v>
      </c>
      <c r="H257" s="244" t="str">
        <f>'Experiment list - Runs'!I256</f>
        <v>1x1noCN</v>
      </c>
      <c r="I257" s="244" t="str">
        <f>'Experiment list - Runs'!J256</f>
        <v>NERSC</v>
      </c>
      <c r="J257" s="244">
        <f>'Experiment list - Runs'!K256</f>
        <v>1850</v>
      </c>
      <c r="K257" s="244">
        <f>'Experiment list - Runs'!L256</f>
        <v>2005</v>
      </c>
      <c r="L257" s="244" t="str">
        <f>'Experiment list - Runs'!M256</f>
        <v>1</v>
      </c>
      <c r="M257" s="244">
        <f>'Experiment list - Runs'!N256</f>
        <v>1</v>
      </c>
      <c r="N257" s="246">
        <f>'Experiment list - Runs'!O256</f>
        <v>156</v>
      </c>
      <c r="O257" s="247">
        <f>'Experiment list - Runs'!P256</f>
        <v>255</v>
      </c>
      <c r="P257" s="248">
        <f t="shared" si="27"/>
        <v>156</v>
      </c>
      <c r="Q257" s="248">
        <v>0</v>
      </c>
      <c r="R257" s="248">
        <v>0</v>
      </c>
      <c r="S257" s="248">
        <v>0</v>
      </c>
      <c r="T257" s="248">
        <f t="shared" si="28"/>
        <v>156</v>
      </c>
      <c r="U257" s="248">
        <v>0</v>
      </c>
      <c r="V257" s="248">
        <v>0</v>
      </c>
      <c r="W257" s="248">
        <v>0</v>
      </c>
      <c r="X257" s="248">
        <v>0</v>
      </c>
      <c r="Y257" s="248">
        <v>0</v>
      </c>
      <c r="Z257" s="248">
        <v>0</v>
      </c>
      <c r="AA257" s="248">
        <v>0</v>
      </c>
      <c r="AB257" s="248">
        <v>0</v>
      </c>
      <c r="AC257" s="248">
        <v>0</v>
      </c>
      <c r="AD257" s="248">
        <v>0</v>
      </c>
      <c r="AE257" s="248">
        <f>(SUMIFS('CMIP5 AL fields'!$O:$O,'CMIP5 AL fields'!$D:$D,AE$1,'CMIP5 AL fields'!$A:$A,AE$2)*$P257)/1000</f>
        <v>155.27117548800027</v>
      </c>
      <c r="AF257" s="248">
        <f>(SUMIFS('CMIP5 AL fields'!$O:$O,'CMIP5 AL fields'!$D:$D,AF$1,'CMIP5 AL fields'!$A:$A,AF$2)*$P257)/1000</f>
        <v>0.41405644800000002</v>
      </c>
      <c r="AG257" s="248">
        <f>(SUMIFS('CMIP5 AL fields'!$O:$O,'CMIP5 AL fields'!$D:$D,AG$1,'CMIP5 AL fields'!$A:$A,AG$2)*$P257)/1000</f>
        <v>14.07791923199999</v>
      </c>
      <c r="AH257" s="248">
        <f>(SUMIFS('CMIP5 AL fields'!$O:$O,'CMIP5 AL fields'!$D:$D,AH$1,'CMIP5 AL fields'!$A:$A,AH$2)*$P257)/1000</f>
        <v>10.351411199999996</v>
      </c>
      <c r="AI257" s="248">
        <f>(SUMIFS('CMIP5 AL fields'!$O:$O,'CMIP5 AL fields'!$D:$D,AI$1,'CMIP5 AL fields'!$A:$A,AI$2)*$P257)/1000</f>
        <v>4.1405644800000001</v>
      </c>
      <c r="AJ257" s="248">
        <f>(SUMIFS('CMIP5 AL fields'!$O:$O,'CMIP5 AL fields'!$D:$D,AJ$1,'CMIP5 AL fields'!$A:$A,AJ$2)*$P257)/1000</f>
        <v>1.6562257920000001</v>
      </c>
      <c r="AK257" s="248">
        <f>(SUMIFS('CMIP5 AL fields'!$O:$O,'CMIP5 AL fields'!$D:$D,AK$1,'CMIP5 AL fields'!$A:$A,AK$2)*$P257)/1000</f>
        <v>2.898395136</v>
      </c>
      <c r="AL257" s="248">
        <f>(SUMIFS('CMIP5 AL fields'!$O:$O,'CMIP5 AL fields'!$D:$D,AL$1,'CMIP5 AL fields'!$A:$A,AL$2)*$P257)/1000</f>
        <v>0</v>
      </c>
      <c r="AM257" s="248">
        <f>(SUMIFS('CMIP5 AL fields'!$O:$O,'CMIP5 AL fields'!$D:$D,AM$1,'CMIP5 AL fields'!$A:$A,AM$2)*$P257)/1000</f>
        <v>0</v>
      </c>
      <c r="AN257" s="248">
        <f>((SUMIFS('CMIP5 AL fields'!$O:$O,'CMIP5 AL fields'!$D:$D,AN$1&amp;"2d",'CMIP5 AL fields'!$A:$A,AN$2)*$R257)/1000)+((SUMIFS('CMIP5 AL fields'!$O:$O,'CMIP5 AL fields'!$D:$D,AN$1&amp;"3d",'CMIP5 AL fields'!$A:$A,AN$2)*$S257)/1000)</f>
        <v>0</v>
      </c>
      <c r="AO257" s="248">
        <f>((SUMIFS('CMIP5 AL fields'!$N:$N,'CMIP5 AL fields'!$D:$D,AO$1&amp;"2d",'CMIP5 AL fields'!$A:$A,AO$2)*$R257)/1000)+((SUMIFS('CMIP5 AL fields'!$N:$N,'CMIP5 AL fields'!$D:$D,AO$1&amp;"3d",'CMIP5 AL fields'!$A:$A,AO$2)*$S257)/1000)</f>
        <v>0</v>
      </c>
      <c r="AP257" s="248">
        <f>((SUMIFS('CMIP5 AL fields'!$N:$N,'CMIP5 AL fields'!$D:$D,AP$1&amp;"2d",'CMIP5 AL fields'!$A:$A,AP$2)*$R257)/1000)+((SUMIFS('CMIP5 AL fields'!$N:$N,'CMIP5 AL fields'!$D:$D,AP$1&amp;"3d",'CMIP5 AL fields'!$A:$A,AP$2)*$S257)/1000)</f>
        <v>0</v>
      </c>
      <c r="AQ257" s="248">
        <f>((SUMIFS('CMIP5 AL fields'!$O:$O,'CMIP5 AL fields'!$D:$D,AQ$1&amp;"_ALLt",'CMIP5 AL fields'!$A:$A,AQ$2)*$T257)/1000)+((SUMIFS('CMIP5 AL fields'!$O:$O,'CMIP5 AL fields'!$D:$D,AQ$1&amp;"_subt",'CMIP5 AL fields'!$A:$A,AQ$2)*$U257)/1000)</f>
        <v>88.159518720000008</v>
      </c>
      <c r="AR257" s="248">
        <f>((SUMIFS('CMIP5 AL fields'!$O:$O,'CMIP5 AL fields'!$D:$D,AR$1&amp;"2d",'CMIP5 AL fields'!$A:$A,AR$2)*$AA257)/1000)+((SUMIFS('CMIP5 AL fields'!$O:$O,'CMIP5 AL fields'!$D:$D,AR$1&amp;"3d",'CMIP5 AL fields'!$A:$A,AR$2)*$AB257)/1000)</f>
        <v>0</v>
      </c>
      <c r="AS257" s="248">
        <f>(SUMIFS('CMIP5 AL fields'!$O:$O,'CMIP5 AL fields'!$D:$D,AS$1,'CMIP5 AL fields'!$A:$A,AS$2)*$V257)/1000</f>
        <v>0</v>
      </c>
      <c r="AT257" s="248">
        <f>(SUMIFS('CMIP5 AL fields'!$O:$O,'CMIP5 AL fields'!$D:$D,AT$1,'CMIP5 AL fields'!$A:$A,AT$2)*$W257)/1000</f>
        <v>0</v>
      </c>
      <c r="AU257" s="248">
        <f>(SUMIFS('CMIP5 AL fields'!$O:$O,'CMIP5 AL fields'!$D:$D,AU$1,'CMIP5 AL fields'!$A:$A,AU$2)*$X257)/1000</f>
        <v>0</v>
      </c>
      <c r="AV257" s="248">
        <f>(SUMIFS('CMIP5 AL fields'!$O:$O,'CMIP5 AL fields'!$D:$D,AV$1,'CMIP5 AL fields'!$A:$A,AV$2)*AC257)/1000</f>
        <v>0</v>
      </c>
      <c r="AW257" s="248">
        <f>(SUMIFS('CMIP5 AL fields'!$O:$O,'CMIP5 AL fields'!$D:$D,AW$1,'CMIP5 AL fields'!$A:$A,AW$2)*AD257)/1000</f>
        <v>0</v>
      </c>
      <c r="AX257" s="248">
        <f>(SUMIFS('CMIP5 AL fields'!$O:$O,'CMIP5 AL fields'!$D:$D,AX$1,'CMIP5 AL fields'!$A:$A,AX$2)*AD257)/1000</f>
        <v>0</v>
      </c>
      <c r="AY257" s="248">
        <v>0</v>
      </c>
      <c r="AZ257" s="248">
        <f>(SUMIFS('CMIP5 OI fields'!$M:$M,'CMIP5 OI fields'!$D:$D,AZ$1,'CMIP5 OI fields'!$A:$A,AZ$2)*$P257)/1000</f>
        <v>508.82941324800004</v>
      </c>
      <c r="BA257" s="248">
        <f>(SUMIFS('CMIP5 OI fields'!$M:$M,'CMIP5 OI fields'!$D:$D,BA$1,'CMIP5 OI fields'!$A:$A,BA$2)*$P257)/1000</f>
        <v>355.18290912000003</v>
      </c>
      <c r="BB257" s="248">
        <f>(SUMIFS('CMIP5 OI fields'!$M:$M,'CMIP5 OI fields'!$D:$D,BB$1,'CMIP5 OI fields'!$A:$A,BB$2)*$P257)/1000</f>
        <v>201.01865471999994</v>
      </c>
      <c r="BC257" s="248">
        <f>(SUMIFS('CMIP5 OI fields'!$M:$M,'CMIP5 OI fields'!$D:$D,BC$1,'CMIP5 OI fields'!$A:$A,BC$2)*$P257)/1000</f>
        <v>20.242759679999999</v>
      </c>
      <c r="BD257" s="248">
        <f>(SUMIFS('CMIP5 OI fields'!$M:$M,'CMIP5 OI fields'!$D:$D,BD$1,'CMIP5 OI fields'!$A:$A,BD$2)*$P257)/1000</f>
        <v>16.56225792</v>
      </c>
      <c r="BE257" s="248">
        <f>(SUMIFS('CMIP5 OI fields'!$M:$M,'CMIP5 OI fields'!$D:$D,BE$1,'CMIP5 OI fields'!$A:$A,BE$2)*$P257)/1000</f>
        <v>1.8402508800000001</v>
      </c>
      <c r="BF257" s="248">
        <f>(SUMIFS('CMIP5 OI fields'!$M:$M,'CMIP5 OI fields'!$D:$D,BF$1,'CMIP5 OI fields'!$A:$A,BF$2)*$P257)/1000</f>
        <v>41.405644799999997</v>
      </c>
      <c r="BG257" s="248">
        <f>(SUMIFS('CMIP5 OI fields'!$M:$M,'CMIP5 OI fields'!$D:$D,BG$1,'CMIP5 OI fields'!$A:$A,BG$2)*$P257)/1000</f>
        <v>32.204390399999994</v>
      </c>
      <c r="BH257" s="248">
        <f>(SUMIFS('CMIP5 OI fields'!$M:$M,'CMIP5 OI fields'!$D:$D,BH$1,'CMIP5 OI fields'!$A:$A,BH$2)*$P257)/1000</f>
        <v>188.62571520000003</v>
      </c>
      <c r="BI257" s="248">
        <f>(SUMIFS('CMIP5 OI fields'!$M:$M,'CMIP5 OI fields'!$D:$D,BI$1,'CMIP5 OI fields'!$A:$A,BI$2)*$Q257)/1000</f>
        <v>0</v>
      </c>
      <c r="BJ257" s="246">
        <f t="shared" si="34"/>
        <v>832.12699564800027</v>
      </c>
      <c r="BK257" s="246">
        <f t="shared" si="34"/>
        <v>416.37125088000005</v>
      </c>
      <c r="BL257" s="246">
        <f t="shared" si="34"/>
        <v>394.38301593599999</v>
      </c>
      <c r="BM257" s="246">
        <f t="shared" si="25"/>
        <v>1248.4982465280004</v>
      </c>
      <c r="BN257" s="246">
        <f t="shared" si="26"/>
        <v>1642.8812624640004</v>
      </c>
    </row>
    <row r="258" spans="1:66">
      <c r="A258" s="244" t="str">
        <f>'Experiment list - Runs'!A257</f>
        <v>LT</v>
      </c>
      <c r="B258" s="244" t="str">
        <f>'Experiment list - Runs'!B257</f>
        <v>tier2</v>
      </c>
      <c r="C258" s="244" t="str">
        <f>'Experiment list - Runs'!C257</f>
        <v>7.3-E</v>
      </c>
      <c r="D258" s="244">
        <f>'Experiment list - Runs'!D257</f>
        <v>2</v>
      </c>
      <c r="E258" s="245" t="str">
        <f>'Experiment list - Runs'!E257</f>
        <v>Add'l historical (individual forcings)</v>
      </c>
      <c r="F258" s="245" t="str">
        <f>'Experiment list - Runs'!F257</f>
        <v>historical-???</v>
      </c>
      <c r="G258" s="244" t="str">
        <f>'Experiment list - Runs'!H257</f>
        <v>CCWG/Meehl</v>
      </c>
      <c r="H258" s="244" t="str">
        <f>'Experiment list - Runs'!I257</f>
        <v>1x1noCN</v>
      </c>
      <c r="I258" s="244" t="str">
        <f>'Experiment list - Runs'!J257</f>
        <v>NERSC</v>
      </c>
      <c r="J258" s="244">
        <f>'Experiment list - Runs'!K257</f>
        <v>1850</v>
      </c>
      <c r="K258" s="244">
        <f>'Experiment list - Runs'!L257</f>
        <v>2005</v>
      </c>
      <c r="L258" s="244" t="str">
        <f>'Experiment list - Runs'!M257</f>
        <v>1</v>
      </c>
      <c r="M258" s="244">
        <f>'Experiment list - Runs'!N257</f>
        <v>1</v>
      </c>
      <c r="N258" s="246">
        <f>'Experiment list - Runs'!O257</f>
        <v>156</v>
      </c>
      <c r="O258" s="247">
        <f>'Experiment list - Runs'!P257</f>
        <v>256</v>
      </c>
      <c r="P258" s="248">
        <f t="shared" si="27"/>
        <v>156</v>
      </c>
      <c r="Q258" s="248">
        <v>0</v>
      </c>
      <c r="R258" s="248">
        <v>0</v>
      </c>
      <c r="S258" s="248">
        <v>0</v>
      </c>
      <c r="T258" s="248">
        <f t="shared" si="28"/>
        <v>156</v>
      </c>
      <c r="U258" s="248">
        <v>0</v>
      </c>
      <c r="V258" s="248">
        <v>0</v>
      </c>
      <c r="W258" s="248">
        <v>0</v>
      </c>
      <c r="X258" s="248">
        <v>0</v>
      </c>
      <c r="Y258" s="248">
        <v>0</v>
      </c>
      <c r="Z258" s="248">
        <v>0</v>
      </c>
      <c r="AA258" s="248">
        <v>0</v>
      </c>
      <c r="AB258" s="248">
        <v>0</v>
      </c>
      <c r="AC258" s="248">
        <v>0</v>
      </c>
      <c r="AD258" s="248">
        <v>0</v>
      </c>
      <c r="AE258" s="248">
        <f>(SUMIFS('CMIP5 AL fields'!$O:$O,'CMIP5 AL fields'!$D:$D,AE$1,'CMIP5 AL fields'!$A:$A,AE$2)*$P258)/1000</f>
        <v>155.27117548800027</v>
      </c>
      <c r="AF258" s="248">
        <f>(SUMIFS('CMIP5 AL fields'!$O:$O,'CMIP5 AL fields'!$D:$D,AF$1,'CMIP5 AL fields'!$A:$A,AF$2)*$P258)/1000</f>
        <v>0.41405644800000002</v>
      </c>
      <c r="AG258" s="248">
        <f>(SUMIFS('CMIP5 AL fields'!$O:$O,'CMIP5 AL fields'!$D:$D,AG$1,'CMIP5 AL fields'!$A:$A,AG$2)*$P258)/1000</f>
        <v>14.07791923199999</v>
      </c>
      <c r="AH258" s="248">
        <f>(SUMIFS('CMIP5 AL fields'!$O:$O,'CMIP5 AL fields'!$D:$D,AH$1,'CMIP5 AL fields'!$A:$A,AH$2)*$P258)/1000</f>
        <v>10.351411199999996</v>
      </c>
      <c r="AI258" s="248">
        <f>(SUMIFS('CMIP5 AL fields'!$O:$O,'CMIP5 AL fields'!$D:$D,AI$1,'CMIP5 AL fields'!$A:$A,AI$2)*$P258)/1000</f>
        <v>4.1405644800000001</v>
      </c>
      <c r="AJ258" s="248">
        <f>(SUMIFS('CMIP5 AL fields'!$O:$O,'CMIP5 AL fields'!$D:$D,AJ$1,'CMIP5 AL fields'!$A:$A,AJ$2)*$P258)/1000</f>
        <v>1.6562257920000001</v>
      </c>
      <c r="AK258" s="248">
        <f>(SUMIFS('CMIP5 AL fields'!$O:$O,'CMIP5 AL fields'!$D:$D,AK$1,'CMIP5 AL fields'!$A:$A,AK$2)*$P258)/1000</f>
        <v>2.898395136</v>
      </c>
      <c r="AL258" s="248">
        <f>(SUMIFS('CMIP5 AL fields'!$O:$O,'CMIP5 AL fields'!$D:$D,AL$1,'CMIP5 AL fields'!$A:$A,AL$2)*$P258)/1000</f>
        <v>0</v>
      </c>
      <c r="AM258" s="248">
        <f>(SUMIFS('CMIP5 AL fields'!$O:$O,'CMIP5 AL fields'!$D:$D,AM$1,'CMIP5 AL fields'!$A:$A,AM$2)*$P258)/1000</f>
        <v>0</v>
      </c>
      <c r="AN258" s="248">
        <f>((SUMIFS('CMIP5 AL fields'!$O:$O,'CMIP5 AL fields'!$D:$D,AN$1&amp;"2d",'CMIP5 AL fields'!$A:$A,AN$2)*$R258)/1000)+((SUMIFS('CMIP5 AL fields'!$O:$O,'CMIP5 AL fields'!$D:$D,AN$1&amp;"3d",'CMIP5 AL fields'!$A:$A,AN$2)*$S258)/1000)</f>
        <v>0</v>
      </c>
      <c r="AO258" s="248">
        <f>((SUMIFS('CMIP5 AL fields'!$N:$N,'CMIP5 AL fields'!$D:$D,AO$1&amp;"2d",'CMIP5 AL fields'!$A:$A,AO$2)*$R258)/1000)+((SUMIFS('CMIP5 AL fields'!$N:$N,'CMIP5 AL fields'!$D:$D,AO$1&amp;"3d",'CMIP5 AL fields'!$A:$A,AO$2)*$S258)/1000)</f>
        <v>0</v>
      </c>
      <c r="AP258" s="248">
        <f>((SUMIFS('CMIP5 AL fields'!$N:$N,'CMIP5 AL fields'!$D:$D,AP$1&amp;"2d",'CMIP5 AL fields'!$A:$A,AP$2)*$R258)/1000)+((SUMIFS('CMIP5 AL fields'!$N:$N,'CMIP5 AL fields'!$D:$D,AP$1&amp;"3d",'CMIP5 AL fields'!$A:$A,AP$2)*$S258)/1000)</f>
        <v>0</v>
      </c>
      <c r="AQ258" s="248">
        <f>((SUMIFS('CMIP5 AL fields'!$O:$O,'CMIP5 AL fields'!$D:$D,AQ$1&amp;"_ALLt",'CMIP5 AL fields'!$A:$A,AQ$2)*$T258)/1000)+((SUMIFS('CMIP5 AL fields'!$O:$O,'CMIP5 AL fields'!$D:$D,AQ$1&amp;"_subt",'CMIP5 AL fields'!$A:$A,AQ$2)*$U258)/1000)</f>
        <v>88.159518720000008</v>
      </c>
      <c r="AR258" s="248">
        <f>((SUMIFS('CMIP5 AL fields'!$O:$O,'CMIP5 AL fields'!$D:$D,AR$1&amp;"2d",'CMIP5 AL fields'!$A:$A,AR$2)*$AA258)/1000)+((SUMIFS('CMIP5 AL fields'!$O:$O,'CMIP5 AL fields'!$D:$D,AR$1&amp;"3d",'CMIP5 AL fields'!$A:$A,AR$2)*$AB258)/1000)</f>
        <v>0</v>
      </c>
      <c r="AS258" s="248">
        <f>(SUMIFS('CMIP5 AL fields'!$O:$O,'CMIP5 AL fields'!$D:$D,AS$1,'CMIP5 AL fields'!$A:$A,AS$2)*$V258)/1000</f>
        <v>0</v>
      </c>
      <c r="AT258" s="248">
        <f>(SUMIFS('CMIP5 AL fields'!$O:$O,'CMIP5 AL fields'!$D:$D,AT$1,'CMIP5 AL fields'!$A:$A,AT$2)*$W258)/1000</f>
        <v>0</v>
      </c>
      <c r="AU258" s="248">
        <f>(SUMIFS('CMIP5 AL fields'!$O:$O,'CMIP5 AL fields'!$D:$D,AU$1,'CMIP5 AL fields'!$A:$A,AU$2)*$X258)/1000</f>
        <v>0</v>
      </c>
      <c r="AV258" s="248">
        <f>(SUMIFS('CMIP5 AL fields'!$O:$O,'CMIP5 AL fields'!$D:$D,AV$1,'CMIP5 AL fields'!$A:$A,AV$2)*AC258)/1000</f>
        <v>0</v>
      </c>
      <c r="AW258" s="248">
        <f>(SUMIFS('CMIP5 AL fields'!$O:$O,'CMIP5 AL fields'!$D:$D,AW$1,'CMIP5 AL fields'!$A:$A,AW$2)*AD258)/1000</f>
        <v>0</v>
      </c>
      <c r="AX258" s="248">
        <f>(SUMIFS('CMIP5 AL fields'!$O:$O,'CMIP5 AL fields'!$D:$D,AX$1,'CMIP5 AL fields'!$A:$A,AX$2)*AD258)/1000</f>
        <v>0</v>
      </c>
      <c r="AY258" s="248">
        <v>0</v>
      </c>
      <c r="AZ258" s="248">
        <f>(SUMIFS('CMIP5 OI fields'!$M:$M,'CMIP5 OI fields'!$D:$D,AZ$1,'CMIP5 OI fields'!$A:$A,AZ$2)*$P258)/1000</f>
        <v>508.82941324800004</v>
      </c>
      <c r="BA258" s="248">
        <f>(SUMIFS('CMIP5 OI fields'!$M:$M,'CMIP5 OI fields'!$D:$D,BA$1,'CMIP5 OI fields'!$A:$A,BA$2)*$P258)/1000</f>
        <v>355.18290912000003</v>
      </c>
      <c r="BB258" s="248">
        <f>(SUMIFS('CMIP5 OI fields'!$M:$M,'CMIP5 OI fields'!$D:$D,BB$1,'CMIP5 OI fields'!$A:$A,BB$2)*$P258)/1000</f>
        <v>201.01865471999994</v>
      </c>
      <c r="BC258" s="248">
        <f>(SUMIFS('CMIP5 OI fields'!$M:$M,'CMIP5 OI fields'!$D:$D,BC$1,'CMIP5 OI fields'!$A:$A,BC$2)*$P258)/1000</f>
        <v>20.242759679999999</v>
      </c>
      <c r="BD258" s="248">
        <f>(SUMIFS('CMIP5 OI fields'!$M:$M,'CMIP5 OI fields'!$D:$D,BD$1,'CMIP5 OI fields'!$A:$A,BD$2)*$P258)/1000</f>
        <v>16.56225792</v>
      </c>
      <c r="BE258" s="248">
        <f>(SUMIFS('CMIP5 OI fields'!$M:$M,'CMIP5 OI fields'!$D:$D,BE$1,'CMIP5 OI fields'!$A:$A,BE$2)*$P258)/1000</f>
        <v>1.8402508800000001</v>
      </c>
      <c r="BF258" s="248">
        <f>(SUMIFS('CMIP5 OI fields'!$M:$M,'CMIP5 OI fields'!$D:$D,BF$1,'CMIP5 OI fields'!$A:$A,BF$2)*$P258)/1000</f>
        <v>41.405644799999997</v>
      </c>
      <c r="BG258" s="248">
        <f>(SUMIFS('CMIP5 OI fields'!$M:$M,'CMIP5 OI fields'!$D:$D,BG$1,'CMIP5 OI fields'!$A:$A,BG$2)*$P258)/1000</f>
        <v>32.204390399999994</v>
      </c>
      <c r="BH258" s="248">
        <f>(SUMIFS('CMIP5 OI fields'!$M:$M,'CMIP5 OI fields'!$D:$D,BH$1,'CMIP5 OI fields'!$A:$A,BH$2)*$P258)/1000</f>
        <v>188.62571520000003</v>
      </c>
      <c r="BI258" s="248">
        <f>(SUMIFS('CMIP5 OI fields'!$M:$M,'CMIP5 OI fields'!$D:$D,BI$1,'CMIP5 OI fields'!$A:$A,BI$2)*$Q258)/1000</f>
        <v>0</v>
      </c>
      <c r="BJ258" s="246">
        <f t="shared" si="34"/>
        <v>832.12699564800027</v>
      </c>
      <c r="BK258" s="246">
        <f t="shared" si="34"/>
        <v>416.37125088000005</v>
      </c>
      <c r="BL258" s="246">
        <f t="shared" si="34"/>
        <v>394.38301593599999</v>
      </c>
      <c r="BM258" s="246">
        <f t="shared" si="25"/>
        <v>1248.4982465280004</v>
      </c>
      <c r="BN258" s="246">
        <f t="shared" si="26"/>
        <v>1642.8812624640004</v>
      </c>
    </row>
    <row r="259" spans="1:66">
      <c r="A259" s="244" t="str">
        <f>'Experiment list - Runs'!A258</f>
        <v>LT</v>
      </c>
      <c r="B259" s="244" t="str">
        <f>'Experiment list - Runs'!B258</f>
        <v>tier2</v>
      </c>
      <c r="C259" s="244" t="str">
        <f>'Experiment list - Runs'!C258</f>
        <v>7.3-E</v>
      </c>
      <c r="D259" s="244">
        <f>'Experiment list - Runs'!D258</f>
        <v>3</v>
      </c>
      <c r="E259" s="245" t="str">
        <f>'Experiment list - Runs'!E258</f>
        <v>Add'l historical (individual forcings)</v>
      </c>
      <c r="F259" s="245" t="str">
        <f>'Experiment list - Runs'!F258</f>
        <v>historical-???</v>
      </c>
      <c r="G259" s="244" t="str">
        <f>'Experiment list - Runs'!H258</f>
        <v>CCWG/Meehl</v>
      </c>
      <c r="H259" s="244" t="str">
        <f>'Experiment list - Runs'!I258</f>
        <v>1x1noCN</v>
      </c>
      <c r="I259" s="244" t="str">
        <f>'Experiment list - Runs'!J258</f>
        <v>NERSC</v>
      </c>
      <c r="J259" s="244">
        <f>'Experiment list - Runs'!K258</f>
        <v>1850</v>
      </c>
      <c r="K259" s="244">
        <f>'Experiment list - Runs'!L258</f>
        <v>2005</v>
      </c>
      <c r="L259" s="244" t="str">
        <f>'Experiment list - Runs'!M258</f>
        <v>1</v>
      </c>
      <c r="M259" s="244">
        <f>'Experiment list - Runs'!N258</f>
        <v>1</v>
      </c>
      <c r="N259" s="246">
        <f>'Experiment list - Runs'!O258</f>
        <v>156</v>
      </c>
      <c r="O259" s="247">
        <f>'Experiment list - Runs'!P258</f>
        <v>257</v>
      </c>
      <c r="P259" s="248">
        <f t="shared" si="27"/>
        <v>156</v>
      </c>
      <c r="Q259" s="248">
        <v>0</v>
      </c>
      <c r="R259" s="248">
        <v>0</v>
      </c>
      <c r="S259" s="248">
        <v>0</v>
      </c>
      <c r="T259" s="248">
        <f t="shared" si="28"/>
        <v>156</v>
      </c>
      <c r="U259" s="248">
        <v>0</v>
      </c>
      <c r="V259" s="248">
        <v>0</v>
      </c>
      <c r="W259" s="248">
        <v>0</v>
      </c>
      <c r="X259" s="248">
        <v>0</v>
      </c>
      <c r="Y259" s="248">
        <v>0</v>
      </c>
      <c r="Z259" s="248">
        <v>0</v>
      </c>
      <c r="AA259" s="248">
        <v>0</v>
      </c>
      <c r="AB259" s="248">
        <v>0</v>
      </c>
      <c r="AC259" s="248">
        <v>0</v>
      </c>
      <c r="AD259" s="248">
        <v>0</v>
      </c>
      <c r="AE259" s="248">
        <f>(SUMIFS('CMIP5 AL fields'!$O:$O,'CMIP5 AL fields'!$D:$D,AE$1,'CMIP5 AL fields'!$A:$A,AE$2)*$P259)/1000</f>
        <v>155.27117548800027</v>
      </c>
      <c r="AF259" s="248">
        <f>(SUMIFS('CMIP5 AL fields'!$O:$O,'CMIP5 AL fields'!$D:$D,AF$1,'CMIP5 AL fields'!$A:$A,AF$2)*$P259)/1000</f>
        <v>0.41405644800000002</v>
      </c>
      <c r="AG259" s="248">
        <f>(SUMIFS('CMIP5 AL fields'!$O:$O,'CMIP5 AL fields'!$D:$D,AG$1,'CMIP5 AL fields'!$A:$A,AG$2)*$P259)/1000</f>
        <v>14.07791923199999</v>
      </c>
      <c r="AH259" s="248">
        <f>(SUMIFS('CMIP5 AL fields'!$O:$O,'CMIP5 AL fields'!$D:$D,AH$1,'CMIP5 AL fields'!$A:$A,AH$2)*$P259)/1000</f>
        <v>10.351411199999996</v>
      </c>
      <c r="AI259" s="248">
        <f>(SUMIFS('CMIP5 AL fields'!$O:$O,'CMIP5 AL fields'!$D:$D,AI$1,'CMIP5 AL fields'!$A:$A,AI$2)*$P259)/1000</f>
        <v>4.1405644800000001</v>
      </c>
      <c r="AJ259" s="248">
        <f>(SUMIFS('CMIP5 AL fields'!$O:$O,'CMIP5 AL fields'!$D:$D,AJ$1,'CMIP5 AL fields'!$A:$A,AJ$2)*$P259)/1000</f>
        <v>1.6562257920000001</v>
      </c>
      <c r="AK259" s="248">
        <f>(SUMIFS('CMIP5 AL fields'!$O:$O,'CMIP5 AL fields'!$D:$D,AK$1,'CMIP5 AL fields'!$A:$A,AK$2)*$P259)/1000</f>
        <v>2.898395136</v>
      </c>
      <c r="AL259" s="248">
        <f>(SUMIFS('CMIP5 AL fields'!$O:$O,'CMIP5 AL fields'!$D:$D,AL$1,'CMIP5 AL fields'!$A:$A,AL$2)*$P259)/1000</f>
        <v>0</v>
      </c>
      <c r="AM259" s="248">
        <f>(SUMIFS('CMIP5 AL fields'!$O:$O,'CMIP5 AL fields'!$D:$D,AM$1,'CMIP5 AL fields'!$A:$A,AM$2)*$P259)/1000</f>
        <v>0</v>
      </c>
      <c r="AN259" s="248">
        <f>((SUMIFS('CMIP5 AL fields'!$O:$O,'CMIP5 AL fields'!$D:$D,AN$1&amp;"2d",'CMIP5 AL fields'!$A:$A,AN$2)*$R259)/1000)+((SUMIFS('CMIP5 AL fields'!$O:$O,'CMIP5 AL fields'!$D:$D,AN$1&amp;"3d",'CMIP5 AL fields'!$A:$A,AN$2)*$S259)/1000)</f>
        <v>0</v>
      </c>
      <c r="AO259" s="248">
        <f>((SUMIFS('CMIP5 AL fields'!$N:$N,'CMIP5 AL fields'!$D:$D,AO$1&amp;"2d",'CMIP5 AL fields'!$A:$A,AO$2)*$R259)/1000)+((SUMIFS('CMIP5 AL fields'!$N:$N,'CMIP5 AL fields'!$D:$D,AO$1&amp;"3d",'CMIP5 AL fields'!$A:$A,AO$2)*$S259)/1000)</f>
        <v>0</v>
      </c>
      <c r="AP259" s="248">
        <f>((SUMIFS('CMIP5 AL fields'!$N:$N,'CMIP5 AL fields'!$D:$D,AP$1&amp;"2d",'CMIP5 AL fields'!$A:$A,AP$2)*$R259)/1000)+((SUMIFS('CMIP5 AL fields'!$N:$N,'CMIP5 AL fields'!$D:$D,AP$1&amp;"3d",'CMIP5 AL fields'!$A:$A,AP$2)*$S259)/1000)</f>
        <v>0</v>
      </c>
      <c r="AQ259" s="248">
        <f>((SUMIFS('CMIP5 AL fields'!$O:$O,'CMIP5 AL fields'!$D:$D,AQ$1&amp;"_ALLt",'CMIP5 AL fields'!$A:$A,AQ$2)*$T259)/1000)+((SUMIFS('CMIP5 AL fields'!$O:$O,'CMIP5 AL fields'!$D:$D,AQ$1&amp;"_subt",'CMIP5 AL fields'!$A:$A,AQ$2)*$U259)/1000)</f>
        <v>88.159518720000008</v>
      </c>
      <c r="AR259" s="248">
        <f>((SUMIFS('CMIP5 AL fields'!$O:$O,'CMIP5 AL fields'!$D:$D,AR$1&amp;"2d",'CMIP5 AL fields'!$A:$A,AR$2)*$AA259)/1000)+((SUMIFS('CMIP5 AL fields'!$O:$O,'CMIP5 AL fields'!$D:$D,AR$1&amp;"3d",'CMIP5 AL fields'!$A:$A,AR$2)*$AB259)/1000)</f>
        <v>0</v>
      </c>
      <c r="AS259" s="248">
        <f>(SUMIFS('CMIP5 AL fields'!$O:$O,'CMIP5 AL fields'!$D:$D,AS$1,'CMIP5 AL fields'!$A:$A,AS$2)*$V259)/1000</f>
        <v>0</v>
      </c>
      <c r="AT259" s="248">
        <f>(SUMIFS('CMIP5 AL fields'!$O:$O,'CMIP5 AL fields'!$D:$D,AT$1,'CMIP5 AL fields'!$A:$A,AT$2)*$W259)/1000</f>
        <v>0</v>
      </c>
      <c r="AU259" s="248">
        <f>(SUMIFS('CMIP5 AL fields'!$O:$O,'CMIP5 AL fields'!$D:$D,AU$1,'CMIP5 AL fields'!$A:$A,AU$2)*$X259)/1000</f>
        <v>0</v>
      </c>
      <c r="AV259" s="248">
        <f>(SUMIFS('CMIP5 AL fields'!$O:$O,'CMIP5 AL fields'!$D:$D,AV$1,'CMIP5 AL fields'!$A:$A,AV$2)*AC259)/1000</f>
        <v>0</v>
      </c>
      <c r="AW259" s="248">
        <f>(SUMIFS('CMIP5 AL fields'!$O:$O,'CMIP5 AL fields'!$D:$D,AW$1,'CMIP5 AL fields'!$A:$A,AW$2)*AD259)/1000</f>
        <v>0</v>
      </c>
      <c r="AX259" s="248">
        <f>(SUMIFS('CMIP5 AL fields'!$O:$O,'CMIP5 AL fields'!$D:$D,AX$1,'CMIP5 AL fields'!$A:$A,AX$2)*AD259)/1000</f>
        <v>0</v>
      </c>
      <c r="AY259" s="248">
        <v>0</v>
      </c>
      <c r="AZ259" s="248">
        <f>(SUMIFS('CMIP5 OI fields'!$M:$M,'CMIP5 OI fields'!$D:$D,AZ$1,'CMIP5 OI fields'!$A:$A,AZ$2)*$P259)/1000</f>
        <v>508.82941324800004</v>
      </c>
      <c r="BA259" s="248">
        <f>(SUMIFS('CMIP5 OI fields'!$M:$M,'CMIP5 OI fields'!$D:$D,BA$1,'CMIP5 OI fields'!$A:$A,BA$2)*$P259)/1000</f>
        <v>355.18290912000003</v>
      </c>
      <c r="BB259" s="248">
        <f>(SUMIFS('CMIP5 OI fields'!$M:$M,'CMIP5 OI fields'!$D:$D,BB$1,'CMIP5 OI fields'!$A:$A,BB$2)*$P259)/1000</f>
        <v>201.01865471999994</v>
      </c>
      <c r="BC259" s="248">
        <f>(SUMIFS('CMIP5 OI fields'!$M:$M,'CMIP5 OI fields'!$D:$D,BC$1,'CMIP5 OI fields'!$A:$A,BC$2)*$P259)/1000</f>
        <v>20.242759679999999</v>
      </c>
      <c r="BD259" s="248">
        <f>(SUMIFS('CMIP5 OI fields'!$M:$M,'CMIP5 OI fields'!$D:$D,BD$1,'CMIP5 OI fields'!$A:$A,BD$2)*$P259)/1000</f>
        <v>16.56225792</v>
      </c>
      <c r="BE259" s="248">
        <f>(SUMIFS('CMIP5 OI fields'!$M:$M,'CMIP5 OI fields'!$D:$D,BE$1,'CMIP5 OI fields'!$A:$A,BE$2)*$P259)/1000</f>
        <v>1.8402508800000001</v>
      </c>
      <c r="BF259" s="248">
        <f>(SUMIFS('CMIP5 OI fields'!$M:$M,'CMIP5 OI fields'!$D:$D,BF$1,'CMIP5 OI fields'!$A:$A,BF$2)*$P259)/1000</f>
        <v>41.405644799999997</v>
      </c>
      <c r="BG259" s="248">
        <f>(SUMIFS('CMIP5 OI fields'!$M:$M,'CMIP5 OI fields'!$D:$D,BG$1,'CMIP5 OI fields'!$A:$A,BG$2)*$P259)/1000</f>
        <v>32.204390399999994</v>
      </c>
      <c r="BH259" s="248">
        <f>(SUMIFS('CMIP5 OI fields'!$M:$M,'CMIP5 OI fields'!$D:$D,BH$1,'CMIP5 OI fields'!$A:$A,BH$2)*$P259)/1000</f>
        <v>188.62571520000003</v>
      </c>
      <c r="BI259" s="248">
        <f>(SUMIFS('CMIP5 OI fields'!$M:$M,'CMIP5 OI fields'!$D:$D,BI$1,'CMIP5 OI fields'!$A:$A,BI$2)*$Q259)/1000</f>
        <v>0</v>
      </c>
      <c r="BJ259" s="246">
        <f t="shared" si="34"/>
        <v>832.12699564800027</v>
      </c>
      <c r="BK259" s="246">
        <f t="shared" si="34"/>
        <v>416.37125088000005</v>
      </c>
      <c r="BL259" s="246">
        <f t="shared" si="34"/>
        <v>394.38301593599999</v>
      </c>
      <c r="BM259" s="246">
        <f t="shared" si="25"/>
        <v>1248.4982465280004</v>
      </c>
      <c r="BN259" s="246">
        <f t="shared" si="26"/>
        <v>1642.8812624640004</v>
      </c>
    </row>
    <row r="260" spans="1:66">
      <c r="A260" s="244" t="str">
        <f>'Experiment list - Runs'!A259</f>
        <v>LT</v>
      </c>
      <c r="B260" s="244" t="str">
        <f>'Experiment list - Runs'!B259</f>
        <v>tier2</v>
      </c>
      <c r="C260" s="244" t="str">
        <f>'Experiment list - Runs'!C259</f>
        <v>7.3-E</v>
      </c>
      <c r="D260" s="244">
        <f>'Experiment list - Runs'!D259</f>
        <v>4</v>
      </c>
      <c r="E260" s="245" t="str">
        <f>'Experiment list - Runs'!E259</f>
        <v>Add'l historical (individual forcings)</v>
      </c>
      <c r="F260" s="245" t="str">
        <f>'Experiment list - Runs'!F259</f>
        <v>historical-???</v>
      </c>
      <c r="G260" s="244" t="str">
        <f>'Experiment list - Runs'!H259</f>
        <v>CCWG/Meehl</v>
      </c>
      <c r="H260" s="244" t="str">
        <f>'Experiment list - Runs'!I259</f>
        <v>1x1noCN</v>
      </c>
      <c r="I260" s="244" t="str">
        <f>'Experiment list - Runs'!J259</f>
        <v>NERSC</v>
      </c>
      <c r="J260" s="244">
        <f>'Experiment list - Runs'!K259</f>
        <v>1850</v>
      </c>
      <c r="K260" s="244">
        <f>'Experiment list - Runs'!L259</f>
        <v>2005</v>
      </c>
      <c r="L260" s="244" t="str">
        <f>'Experiment list - Runs'!M259</f>
        <v>1</v>
      </c>
      <c r="M260" s="244">
        <f>'Experiment list - Runs'!N259</f>
        <v>1</v>
      </c>
      <c r="N260" s="246">
        <f>'Experiment list - Runs'!O259</f>
        <v>156</v>
      </c>
      <c r="O260" s="247">
        <f>'Experiment list - Runs'!P259</f>
        <v>258</v>
      </c>
      <c r="P260" s="248">
        <f>$N260</f>
        <v>156</v>
      </c>
      <c r="Q260" s="248">
        <v>0</v>
      </c>
      <c r="R260" s="248">
        <v>0</v>
      </c>
      <c r="S260" s="248">
        <v>0</v>
      </c>
      <c r="T260" s="248">
        <f t="shared" si="28"/>
        <v>156</v>
      </c>
      <c r="U260" s="248">
        <v>0</v>
      </c>
      <c r="V260" s="248">
        <v>0</v>
      </c>
      <c r="W260" s="248">
        <v>0</v>
      </c>
      <c r="X260" s="248">
        <v>0</v>
      </c>
      <c r="Y260" s="248">
        <v>0</v>
      </c>
      <c r="Z260" s="248">
        <v>0</v>
      </c>
      <c r="AA260" s="248">
        <v>0</v>
      </c>
      <c r="AB260" s="248">
        <v>0</v>
      </c>
      <c r="AC260" s="248">
        <v>0</v>
      </c>
      <c r="AD260" s="248">
        <v>0</v>
      </c>
      <c r="AE260" s="248">
        <f>(SUMIFS('CMIP5 AL fields'!$O:$O,'CMIP5 AL fields'!$D:$D,AE$1,'CMIP5 AL fields'!$A:$A,AE$2)*$P260)/1000</f>
        <v>155.27117548800027</v>
      </c>
      <c r="AF260" s="248">
        <f>(SUMIFS('CMIP5 AL fields'!$O:$O,'CMIP5 AL fields'!$D:$D,AF$1,'CMIP5 AL fields'!$A:$A,AF$2)*$P260)/1000</f>
        <v>0.41405644800000002</v>
      </c>
      <c r="AG260" s="248">
        <f>(SUMIFS('CMIP5 AL fields'!$O:$O,'CMIP5 AL fields'!$D:$D,AG$1,'CMIP5 AL fields'!$A:$A,AG$2)*$P260)/1000</f>
        <v>14.07791923199999</v>
      </c>
      <c r="AH260" s="248">
        <f>(SUMIFS('CMIP5 AL fields'!$O:$O,'CMIP5 AL fields'!$D:$D,AH$1,'CMIP5 AL fields'!$A:$A,AH$2)*$P260)/1000</f>
        <v>10.351411199999996</v>
      </c>
      <c r="AI260" s="248">
        <f>(SUMIFS('CMIP5 AL fields'!$O:$O,'CMIP5 AL fields'!$D:$D,AI$1,'CMIP5 AL fields'!$A:$A,AI$2)*$P260)/1000</f>
        <v>4.1405644800000001</v>
      </c>
      <c r="AJ260" s="248">
        <f>(SUMIFS('CMIP5 AL fields'!$O:$O,'CMIP5 AL fields'!$D:$D,AJ$1,'CMIP5 AL fields'!$A:$A,AJ$2)*$P260)/1000</f>
        <v>1.6562257920000001</v>
      </c>
      <c r="AK260" s="248">
        <f>(SUMIFS('CMIP5 AL fields'!$O:$O,'CMIP5 AL fields'!$D:$D,AK$1,'CMIP5 AL fields'!$A:$A,AK$2)*$P260)/1000</f>
        <v>2.898395136</v>
      </c>
      <c r="AL260" s="248">
        <f>(SUMIFS('CMIP5 AL fields'!$O:$O,'CMIP5 AL fields'!$D:$D,AL$1,'CMIP5 AL fields'!$A:$A,AL$2)*$P260)/1000</f>
        <v>0</v>
      </c>
      <c r="AM260" s="248">
        <f>(SUMIFS('CMIP5 AL fields'!$O:$O,'CMIP5 AL fields'!$D:$D,AM$1,'CMIP5 AL fields'!$A:$A,AM$2)*$P260)/1000</f>
        <v>0</v>
      </c>
      <c r="AN260" s="248">
        <f>((SUMIFS('CMIP5 AL fields'!$O:$O,'CMIP5 AL fields'!$D:$D,AN$1&amp;"2d",'CMIP5 AL fields'!$A:$A,AN$2)*$R260)/1000)+((SUMIFS('CMIP5 AL fields'!$O:$O,'CMIP5 AL fields'!$D:$D,AN$1&amp;"3d",'CMIP5 AL fields'!$A:$A,AN$2)*$S260)/1000)</f>
        <v>0</v>
      </c>
      <c r="AO260" s="248">
        <f>((SUMIFS('CMIP5 AL fields'!$N:$N,'CMIP5 AL fields'!$D:$D,AO$1&amp;"2d",'CMIP5 AL fields'!$A:$A,AO$2)*$R260)/1000)+((SUMIFS('CMIP5 AL fields'!$N:$N,'CMIP5 AL fields'!$D:$D,AO$1&amp;"3d",'CMIP5 AL fields'!$A:$A,AO$2)*$S260)/1000)</f>
        <v>0</v>
      </c>
      <c r="AP260" s="248">
        <f>((SUMIFS('CMIP5 AL fields'!$N:$N,'CMIP5 AL fields'!$D:$D,AP$1&amp;"2d",'CMIP5 AL fields'!$A:$A,AP$2)*$R260)/1000)+((SUMIFS('CMIP5 AL fields'!$N:$N,'CMIP5 AL fields'!$D:$D,AP$1&amp;"3d",'CMIP5 AL fields'!$A:$A,AP$2)*$S260)/1000)</f>
        <v>0</v>
      </c>
      <c r="AQ260" s="248">
        <f>((SUMIFS('CMIP5 AL fields'!$O:$O,'CMIP5 AL fields'!$D:$D,AQ$1&amp;"_ALLt",'CMIP5 AL fields'!$A:$A,AQ$2)*$T260)/1000)+((SUMIFS('CMIP5 AL fields'!$O:$O,'CMIP5 AL fields'!$D:$D,AQ$1&amp;"_subt",'CMIP5 AL fields'!$A:$A,AQ$2)*$U260)/1000)</f>
        <v>88.159518720000008</v>
      </c>
      <c r="AR260" s="248">
        <f>((SUMIFS('CMIP5 AL fields'!$O:$O,'CMIP5 AL fields'!$D:$D,AR$1&amp;"2d",'CMIP5 AL fields'!$A:$A,AR$2)*$AA260)/1000)+((SUMIFS('CMIP5 AL fields'!$O:$O,'CMIP5 AL fields'!$D:$D,AR$1&amp;"3d",'CMIP5 AL fields'!$A:$A,AR$2)*$AB260)/1000)</f>
        <v>0</v>
      </c>
      <c r="AS260" s="248">
        <f>(SUMIFS('CMIP5 AL fields'!$O:$O,'CMIP5 AL fields'!$D:$D,AS$1,'CMIP5 AL fields'!$A:$A,AS$2)*$V260)/1000</f>
        <v>0</v>
      </c>
      <c r="AT260" s="248">
        <f>(SUMIFS('CMIP5 AL fields'!$O:$O,'CMIP5 AL fields'!$D:$D,AT$1,'CMIP5 AL fields'!$A:$A,AT$2)*$W260)/1000</f>
        <v>0</v>
      </c>
      <c r="AU260" s="248">
        <f>(SUMIFS('CMIP5 AL fields'!$O:$O,'CMIP5 AL fields'!$D:$D,AU$1,'CMIP5 AL fields'!$A:$A,AU$2)*$X260)/1000</f>
        <v>0</v>
      </c>
      <c r="AV260" s="248">
        <f>(SUMIFS('CMIP5 AL fields'!$O:$O,'CMIP5 AL fields'!$D:$D,AV$1,'CMIP5 AL fields'!$A:$A,AV$2)*AC260)/1000</f>
        <v>0</v>
      </c>
      <c r="AW260" s="248">
        <f>(SUMIFS('CMIP5 AL fields'!$O:$O,'CMIP5 AL fields'!$D:$D,AW$1,'CMIP5 AL fields'!$A:$A,AW$2)*AD260)/1000</f>
        <v>0</v>
      </c>
      <c r="AX260" s="248">
        <f>(SUMIFS('CMIP5 AL fields'!$O:$O,'CMIP5 AL fields'!$D:$D,AX$1,'CMIP5 AL fields'!$A:$A,AX$2)*AD260)/1000</f>
        <v>0</v>
      </c>
      <c r="AY260" s="248">
        <v>0</v>
      </c>
      <c r="AZ260" s="248">
        <f>(SUMIFS('CMIP5 OI fields'!$M:$M,'CMIP5 OI fields'!$D:$D,AZ$1,'CMIP5 OI fields'!$A:$A,AZ$2)*$P260)/1000</f>
        <v>508.82941324800004</v>
      </c>
      <c r="BA260" s="248">
        <f>(SUMIFS('CMIP5 OI fields'!$M:$M,'CMIP5 OI fields'!$D:$D,BA$1,'CMIP5 OI fields'!$A:$A,BA$2)*$P260)/1000</f>
        <v>355.18290912000003</v>
      </c>
      <c r="BB260" s="248">
        <f>(SUMIFS('CMIP5 OI fields'!$M:$M,'CMIP5 OI fields'!$D:$D,BB$1,'CMIP5 OI fields'!$A:$A,BB$2)*$P260)/1000</f>
        <v>201.01865471999994</v>
      </c>
      <c r="BC260" s="248">
        <f>(SUMIFS('CMIP5 OI fields'!$M:$M,'CMIP5 OI fields'!$D:$D,BC$1,'CMIP5 OI fields'!$A:$A,BC$2)*$P260)/1000</f>
        <v>20.242759679999999</v>
      </c>
      <c r="BD260" s="248">
        <f>(SUMIFS('CMIP5 OI fields'!$M:$M,'CMIP5 OI fields'!$D:$D,BD$1,'CMIP5 OI fields'!$A:$A,BD$2)*$P260)/1000</f>
        <v>16.56225792</v>
      </c>
      <c r="BE260" s="248">
        <f>(SUMIFS('CMIP5 OI fields'!$M:$M,'CMIP5 OI fields'!$D:$D,BE$1,'CMIP5 OI fields'!$A:$A,BE$2)*$P260)/1000</f>
        <v>1.8402508800000001</v>
      </c>
      <c r="BF260" s="248">
        <f>(SUMIFS('CMIP5 OI fields'!$M:$M,'CMIP5 OI fields'!$D:$D,BF$1,'CMIP5 OI fields'!$A:$A,BF$2)*$P260)/1000</f>
        <v>41.405644799999997</v>
      </c>
      <c r="BG260" s="248">
        <f>(SUMIFS('CMIP5 OI fields'!$M:$M,'CMIP5 OI fields'!$D:$D,BG$1,'CMIP5 OI fields'!$A:$A,BG$2)*$P260)/1000</f>
        <v>32.204390399999994</v>
      </c>
      <c r="BH260" s="248">
        <f>(SUMIFS('CMIP5 OI fields'!$M:$M,'CMIP5 OI fields'!$D:$D,BH$1,'CMIP5 OI fields'!$A:$A,BH$2)*$P260)/1000</f>
        <v>188.62571520000003</v>
      </c>
      <c r="BI260" s="248">
        <f>(SUMIFS('CMIP5 OI fields'!$M:$M,'CMIP5 OI fields'!$D:$D,BI$1,'CMIP5 OI fields'!$A:$A,BI$2)*$Q260)/1000</f>
        <v>0</v>
      </c>
      <c r="BJ260" s="246">
        <f t="shared" si="34"/>
        <v>832.12699564800027</v>
      </c>
      <c r="BK260" s="246">
        <f t="shared" si="34"/>
        <v>416.37125088000005</v>
      </c>
      <c r="BL260" s="246">
        <f t="shared" si="34"/>
        <v>394.38301593599999</v>
      </c>
      <c r="BM260" s="246">
        <f t="shared" si="25"/>
        <v>1248.4982465280004</v>
      </c>
      <c r="BN260" s="246">
        <f t="shared" si="26"/>
        <v>1642.8812624640004</v>
      </c>
    </row>
    <row r="261" spans="1:66">
      <c r="A261" s="244" t="str">
        <f>'Experiment list - Runs'!A260</f>
        <v>LT</v>
      </c>
      <c r="B261" s="244" t="str">
        <f>'Experiment list - Runs'!B260</f>
        <v>tier2</v>
      </c>
      <c r="C261" s="244" t="str">
        <f>'Experiment list - Runs'!C260</f>
        <v>7.3-E</v>
      </c>
      <c r="D261" s="244">
        <f>'Experiment list - Runs'!D260</f>
        <v>5</v>
      </c>
      <c r="E261" s="245" t="str">
        <f>'Experiment list - Runs'!E260</f>
        <v>Add'l historical (individual forcings)</v>
      </c>
      <c r="F261" s="245" t="str">
        <f>'Experiment list - Runs'!F260</f>
        <v>historical-???</v>
      </c>
      <c r="G261" s="244" t="str">
        <f>'Experiment list - Runs'!H260</f>
        <v>CCWG/Meehl</v>
      </c>
      <c r="H261" s="244" t="str">
        <f>'Experiment list - Runs'!I260</f>
        <v>1x1noCN</v>
      </c>
      <c r="I261" s="244" t="str">
        <f>'Experiment list - Runs'!J260</f>
        <v>NERSC</v>
      </c>
      <c r="J261" s="244">
        <f>'Experiment list - Runs'!K260</f>
        <v>1850</v>
      </c>
      <c r="K261" s="244">
        <f>'Experiment list - Runs'!L260</f>
        <v>2005</v>
      </c>
      <c r="L261" s="244" t="str">
        <f>'Experiment list - Runs'!M260</f>
        <v>1</v>
      </c>
      <c r="M261" s="244">
        <f>'Experiment list - Runs'!N260</f>
        <v>1</v>
      </c>
      <c r="N261" s="246">
        <f>'Experiment list - Runs'!O260</f>
        <v>156</v>
      </c>
      <c r="O261" s="247">
        <f>'Experiment list - Runs'!P260</f>
        <v>259</v>
      </c>
      <c r="P261" s="248">
        <f>$N261</f>
        <v>156</v>
      </c>
      <c r="Q261" s="248">
        <v>0</v>
      </c>
      <c r="R261" s="248">
        <v>0</v>
      </c>
      <c r="S261" s="248">
        <v>0</v>
      </c>
      <c r="T261" s="248">
        <f t="shared" si="28"/>
        <v>156</v>
      </c>
      <c r="U261" s="248">
        <v>0</v>
      </c>
      <c r="V261" s="248">
        <v>0</v>
      </c>
      <c r="W261" s="248">
        <v>0</v>
      </c>
      <c r="X261" s="248">
        <v>0</v>
      </c>
      <c r="Y261" s="248">
        <v>0</v>
      </c>
      <c r="Z261" s="248">
        <v>0</v>
      </c>
      <c r="AA261" s="248">
        <v>0</v>
      </c>
      <c r="AB261" s="248">
        <v>0</v>
      </c>
      <c r="AC261" s="248">
        <v>0</v>
      </c>
      <c r="AD261" s="248">
        <v>0</v>
      </c>
      <c r="AE261" s="248">
        <f>(SUMIFS('CMIP5 AL fields'!$O:$O,'CMIP5 AL fields'!$D:$D,AE$1,'CMIP5 AL fields'!$A:$A,AE$2)*$P261)/1000</f>
        <v>155.27117548800027</v>
      </c>
      <c r="AF261" s="248">
        <f>(SUMIFS('CMIP5 AL fields'!$O:$O,'CMIP5 AL fields'!$D:$D,AF$1,'CMIP5 AL fields'!$A:$A,AF$2)*$P261)/1000</f>
        <v>0.41405644800000002</v>
      </c>
      <c r="AG261" s="248">
        <f>(SUMIFS('CMIP5 AL fields'!$O:$O,'CMIP5 AL fields'!$D:$D,AG$1,'CMIP5 AL fields'!$A:$A,AG$2)*$P261)/1000</f>
        <v>14.07791923199999</v>
      </c>
      <c r="AH261" s="248">
        <f>(SUMIFS('CMIP5 AL fields'!$O:$O,'CMIP5 AL fields'!$D:$D,AH$1,'CMIP5 AL fields'!$A:$A,AH$2)*$P261)/1000</f>
        <v>10.351411199999996</v>
      </c>
      <c r="AI261" s="248">
        <f>(SUMIFS('CMIP5 AL fields'!$O:$O,'CMIP5 AL fields'!$D:$D,AI$1,'CMIP5 AL fields'!$A:$A,AI$2)*$P261)/1000</f>
        <v>4.1405644800000001</v>
      </c>
      <c r="AJ261" s="248">
        <f>(SUMIFS('CMIP5 AL fields'!$O:$O,'CMIP5 AL fields'!$D:$D,AJ$1,'CMIP5 AL fields'!$A:$A,AJ$2)*$P261)/1000</f>
        <v>1.6562257920000001</v>
      </c>
      <c r="AK261" s="248">
        <f>(SUMIFS('CMIP5 AL fields'!$O:$O,'CMIP5 AL fields'!$D:$D,AK$1,'CMIP5 AL fields'!$A:$A,AK$2)*$P261)/1000</f>
        <v>2.898395136</v>
      </c>
      <c r="AL261" s="248">
        <f>(SUMIFS('CMIP5 AL fields'!$O:$O,'CMIP5 AL fields'!$D:$D,AL$1,'CMIP5 AL fields'!$A:$A,AL$2)*$P261)/1000</f>
        <v>0</v>
      </c>
      <c r="AM261" s="248">
        <f>(SUMIFS('CMIP5 AL fields'!$O:$O,'CMIP5 AL fields'!$D:$D,AM$1,'CMIP5 AL fields'!$A:$A,AM$2)*$P261)/1000</f>
        <v>0</v>
      </c>
      <c r="AN261" s="248">
        <f>((SUMIFS('CMIP5 AL fields'!$O:$O,'CMIP5 AL fields'!$D:$D,AN$1&amp;"2d",'CMIP5 AL fields'!$A:$A,AN$2)*$R261)/1000)+((SUMIFS('CMIP5 AL fields'!$O:$O,'CMIP5 AL fields'!$D:$D,AN$1&amp;"3d",'CMIP5 AL fields'!$A:$A,AN$2)*$S261)/1000)</f>
        <v>0</v>
      </c>
      <c r="AO261" s="248">
        <f>((SUMIFS('CMIP5 AL fields'!$N:$N,'CMIP5 AL fields'!$D:$D,AO$1&amp;"2d",'CMIP5 AL fields'!$A:$A,AO$2)*$R261)/1000)+((SUMIFS('CMIP5 AL fields'!$N:$N,'CMIP5 AL fields'!$D:$D,AO$1&amp;"3d",'CMIP5 AL fields'!$A:$A,AO$2)*$S261)/1000)</f>
        <v>0</v>
      </c>
      <c r="AP261" s="248">
        <f>((SUMIFS('CMIP5 AL fields'!$N:$N,'CMIP5 AL fields'!$D:$D,AP$1&amp;"2d",'CMIP5 AL fields'!$A:$A,AP$2)*$R261)/1000)+((SUMIFS('CMIP5 AL fields'!$N:$N,'CMIP5 AL fields'!$D:$D,AP$1&amp;"3d",'CMIP5 AL fields'!$A:$A,AP$2)*$S261)/1000)</f>
        <v>0</v>
      </c>
      <c r="AQ261" s="248">
        <f>((SUMIFS('CMIP5 AL fields'!$O:$O,'CMIP5 AL fields'!$D:$D,AQ$1&amp;"_ALLt",'CMIP5 AL fields'!$A:$A,AQ$2)*$T261)/1000)+((SUMIFS('CMIP5 AL fields'!$O:$O,'CMIP5 AL fields'!$D:$D,AQ$1&amp;"_subt",'CMIP5 AL fields'!$A:$A,AQ$2)*$U261)/1000)</f>
        <v>88.159518720000008</v>
      </c>
      <c r="AR261" s="248">
        <f>((SUMIFS('CMIP5 AL fields'!$O:$O,'CMIP5 AL fields'!$D:$D,AR$1&amp;"2d",'CMIP5 AL fields'!$A:$A,AR$2)*$AA261)/1000)+((SUMIFS('CMIP5 AL fields'!$O:$O,'CMIP5 AL fields'!$D:$D,AR$1&amp;"3d",'CMIP5 AL fields'!$A:$A,AR$2)*$AB261)/1000)</f>
        <v>0</v>
      </c>
      <c r="AS261" s="248">
        <f>(SUMIFS('CMIP5 AL fields'!$O:$O,'CMIP5 AL fields'!$D:$D,AS$1,'CMIP5 AL fields'!$A:$A,AS$2)*$V261)/1000</f>
        <v>0</v>
      </c>
      <c r="AT261" s="248">
        <f>(SUMIFS('CMIP5 AL fields'!$O:$O,'CMIP5 AL fields'!$D:$D,AT$1,'CMIP5 AL fields'!$A:$A,AT$2)*$W261)/1000</f>
        <v>0</v>
      </c>
      <c r="AU261" s="248">
        <f>(SUMIFS('CMIP5 AL fields'!$O:$O,'CMIP5 AL fields'!$D:$D,AU$1,'CMIP5 AL fields'!$A:$A,AU$2)*$X261)/1000</f>
        <v>0</v>
      </c>
      <c r="AV261" s="248">
        <f>(SUMIFS('CMIP5 AL fields'!$O:$O,'CMIP5 AL fields'!$D:$D,AV$1,'CMIP5 AL fields'!$A:$A,AV$2)*AC261)/1000</f>
        <v>0</v>
      </c>
      <c r="AW261" s="248">
        <f>(SUMIFS('CMIP5 AL fields'!$O:$O,'CMIP5 AL fields'!$D:$D,AW$1,'CMIP5 AL fields'!$A:$A,AW$2)*AD261)/1000</f>
        <v>0</v>
      </c>
      <c r="AX261" s="248">
        <f>(SUMIFS('CMIP5 AL fields'!$O:$O,'CMIP5 AL fields'!$D:$D,AX$1,'CMIP5 AL fields'!$A:$A,AX$2)*AD261)/1000</f>
        <v>0</v>
      </c>
      <c r="AY261" s="248">
        <v>0</v>
      </c>
      <c r="AZ261" s="248">
        <f>(SUMIFS('CMIP5 OI fields'!$M:$M,'CMIP5 OI fields'!$D:$D,AZ$1,'CMIP5 OI fields'!$A:$A,AZ$2)*$P261)/1000</f>
        <v>508.82941324800004</v>
      </c>
      <c r="BA261" s="248">
        <f>(SUMIFS('CMIP5 OI fields'!$M:$M,'CMIP5 OI fields'!$D:$D,BA$1,'CMIP5 OI fields'!$A:$A,BA$2)*$P261)/1000</f>
        <v>355.18290912000003</v>
      </c>
      <c r="BB261" s="248">
        <f>(SUMIFS('CMIP5 OI fields'!$M:$M,'CMIP5 OI fields'!$D:$D,BB$1,'CMIP5 OI fields'!$A:$A,BB$2)*$P261)/1000</f>
        <v>201.01865471999994</v>
      </c>
      <c r="BC261" s="248">
        <f>(SUMIFS('CMIP5 OI fields'!$M:$M,'CMIP5 OI fields'!$D:$D,BC$1,'CMIP5 OI fields'!$A:$A,BC$2)*$P261)/1000</f>
        <v>20.242759679999999</v>
      </c>
      <c r="BD261" s="248">
        <f>(SUMIFS('CMIP5 OI fields'!$M:$M,'CMIP5 OI fields'!$D:$D,BD$1,'CMIP5 OI fields'!$A:$A,BD$2)*$P261)/1000</f>
        <v>16.56225792</v>
      </c>
      <c r="BE261" s="248">
        <f>(SUMIFS('CMIP5 OI fields'!$M:$M,'CMIP5 OI fields'!$D:$D,BE$1,'CMIP5 OI fields'!$A:$A,BE$2)*$P261)/1000</f>
        <v>1.8402508800000001</v>
      </c>
      <c r="BF261" s="248">
        <f>(SUMIFS('CMIP5 OI fields'!$M:$M,'CMIP5 OI fields'!$D:$D,BF$1,'CMIP5 OI fields'!$A:$A,BF$2)*$P261)/1000</f>
        <v>41.405644799999997</v>
      </c>
      <c r="BG261" s="248">
        <f>(SUMIFS('CMIP5 OI fields'!$M:$M,'CMIP5 OI fields'!$D:$D,BG$1,'CMIP5 OI fields'!$A:$A,BG$2)*$P261)/1000</f>
        <v>32.204390399999994</v>
      </c>
      <c r="BH261" s="248">
        <f>(SUMIFS('CMIP5 OI fields'!$M:$M,'CMIP5 OI fields'!$D:$D,BH$1,'CMIP5 OI fields'!$A:$A,BH$2)*$P261)/1000</f>
        <v>188.62571520000003</v>
      </c>
      <c r="BI261" s="248">
        <f>(SUMIFS('CMIP5 OI fields'!$M:$M,'CMIP5 OI fields'!$D:$D,BI$1,'CMIP5 OI fields'!$A:$A,BI$2)*$Q261)/1000</f>
        <v>0</v>
      </c>
      <c r="BJ261" s="246">
        <f t="shared" si="34"/>
        <v>832.12699564800027</v>
      </c>
      <c r="BK261" s="246">
        <f t="shared" si="34"/>
        <v>416.37125088000005</v>
      </c>
      <c r="BL261" s="246">
        <f t="shared" si="34"/>
        <v>394.38301593599999</v>
      </c>
      <c r="BM261" s="246">
        <f t="shared" si="25"/>
        <v>1248.4982465280004</v>
      </c>
      <c r="BN261" s="246">
        <f t="shared" si="26"/>
        <v>1642.8812624640004</v>
      </c>
    </row>
    <row r="262" spans="1:66" s="252" customFormat="1">
      <c r="A262" s="252" t="s">
        <v>3042</v>
      </c>
      <c r="N262" s="253">
        <f>SUM(N3:N261)</f>
        <v>19903</v>
      </c>
      <c r="O262" s="254"/>
      <c r="P262" s="253">
        <f t="shared" ref="P262:AU262" si="36">SUM(P3:P261)</f>
        <v>19903</v>
      </c>
      <c r="Q262" s="253">
        <f t="shared" si="36"/>
        <v>20</v>
      </c>
      <c r="R262" s="253">
        <f t="shared" si="36"/>
        <v>8441</v>
      </c>
      <c r="S262" s="253">
        <f t="shared" si="36"/>
        <v>371</v>
      </c>
      <c r="T262" s="253">
        <f t="shared" si="36"/>
        <v>19903</v>
      </c>
      <c r="U262" s="253">
        <f t="shared" si="36"/>
        <v>993</v>
      </c>
      <c r="V262" s="253">
        <f t="shared" si="36"/>
        <v>817</v>
      </c>
      <c r="W262" s="253">
        <f t="shared" si="36"/>
        <v>937</v>
      </c>
      <c r="X262" s="253">
        <f t="shared" si="36"/>
        <v>638</v>
      </c>
      <c r="Y262" s="253">
        <f t="shared" si="36"/>
        <v>870</v>
      </c>
      <c r="Z262" s="253">
        <f t="shared" si="36"/>
        <v>870</v>
      </c>
      <c r="AA262" s="253">
        <f t="shared" si="36"/>
        <v>870</v>
      </c>
      <c r="AB262" s="253">
        <f t="shared" si="36"/>
        <v>160</v>
      </c>
      <c r="AC262" s="253">
        <f t="shared" si="36"/>
        <v>4</v>
      </c>
      <c r="AD262" s="253">
        <f t="shared" si="36"/>
        <v>0</v>
      </c>
      <c r="AE262" s="253">
        <f t="shared" si="36"/>
        <v>26830.062523344026</v>
      </c>
      <c r="AF262" s="253">
        <f t="shared" si="36"/>
        <v>71.546830847999829</v>
      </c>
      <c r="AG262" s="253">
        <f t="shared" si="36"/>
        <v>2432.5922488319993</v>
      </c>
      <c r="AH262" s="253">
        <f t="shared" si="36"/>
        <v>1788.6707711999998</v>
      </c>
      <c r="AI262" s="253">
        <f t="shared" si="36"/>
        <v>715.46830848000013</v>
      </c>
      <c r="AJ262" s="253">
        <f t="shared" si="36"/>
        <v>286.18732339199931</v>
      </c>
      <c r="AK262" s="253">
        <f t="shared" si="36"/>
        <v>500.82781593599947</v>
      </c>
      <c r="AL262" s="253">
        <f t="shared" si="36"/>
        <v>0</v>
      </c>
      <c r="AM262" s="253">
        <f t="shared" si="36"/>
        <v>0</v>
      </c>
      <c r="AN262" s="253">
        <f t="shared" si="36"/>
        <v>1252.6163066879988</v>
      </c>
      <c r="AO262" s="253">
        <f t="shared" si="36"/>
        <v>520.93609574400011</v>
      </c>
      <c r="AP262" s="253">
        <f t="shared" si="36"/>
        <v>2366.4600023039984</v>
      </c>
      <c r="AQ262" s="253">
        <f t="shared" si="36"/>
        <v>22426.021601279976</v>
      </c>
      <c r="AR262" s="253">
        <f t="shared" si="36"/>
        <v>8638.3411199999973</v>
      </c>
      <c r="AS262" s="253">
        <f t="shared" si="36"/>
        <v>57779.361054719993</v>
      </c>
      <c r="AT262" s="253">
        <f t="shared" si="36"/>
        <v>4866.5346047999983</v>
      </c>
      <c r="AU262" s="253">
        <f t="shared" si="36"/>
        <v>17164.303073280003</v>
      </c>
      <c r="AV262" s="253">
        <f t="shared" ref="AV262:BN262" si="37">SUM(AV3:AV261)</f>
        <v>2.6437913599999994</v>
      </c>
      <c r="AW262" s="253">
        <f t="shared" si="37"/>
        <v>0</v>
      </c>
      <c r="AX262" s="253">
        <f t="shared" si="37"/>
        <v>0</v>
      </c>
      <c r="AY262" s="253">
        <f t="shared" si="37"/>
        <v>0</v>
      </c>
      <c r="AZ262" s="253">
        <f t="shared" si="37"/>
        <v>64918.152640223976</v>
      </c>
      <c r="BA262" s="253">
        <f t="shared" si="37"/>
        <v>45315.419488560037</v>
      </c>
      <c r="BB262" s="253">
        <f t="shared" si="37"/>
        <v>25646.63003135999</v>
      </c>
      <c r="BC262" s="253">
        <f t="shared" si="37"/>
        <v>2582.6387558399965</v>
      </c>
      <c r="BD262" s="253">
        <f t="shared" si="37"/>
        <v>2113.0680729599994</v>
      </c>
      <c r="BE262" s="253">
        <f t="shared" si="37"/>
        <v>234.78534144000014</v>
      </c>
      <c r="BF262" s="253">
        <f t="shared" si="37"/>
        <v>5282.6701824000029</v>
      </c>
      <c r="BG262" s="253">
        <f t="shared" si="37"/>
        <v>4108.7434752000026</v>
      </c>
      <c r="BH262" s="253">
        <f t="shared" si="37"/>
        <v>24065.497497600001</v>
      </c>
      <c r="BI262" s="253">
        <f t="shared" si="37"/>
        <v>12.976127999999999</v>
      </c>
      <c r="BJ262" s="253">
        <f t="shared" si="37"/>
        <v>214891.40621124799</v>
      </c>
      <c r="BK262" s="253">
        <f t="shared" si="37"/>
        <v>54204.572057904094</v>
      </c>
      <c r="BL262" s="253">
        <f t="shared" si="37"/>
        <v>52827.176816639985</v>
      </c>
      <c r="BM262" s="253">
        <f t="shared" si="37"/>
        <v>269095.97826915217</v>
      </c>
      <c r="BN262" s="253">
        <f t="shared" si="37"/>
        <v>321923.15508579148</v>
      </c>
    </row>
    <row r="263" spans="1:66">
      <c r="A263" s="255"/>
      <c r="B263" s="255"/>
      <c r="C263" s="255"/>
      <c r="D263" s="256"/>
      <c r="E263" s="257"/>
      <c r="F263" s="257"/>
      <c r="G263" s="256"/>
      <c r="H263" s="258"/>
      <c r="I263" s="256"/>
      <c r="J263" s="256"/>
      <c r="K263" s="256"/>
      <c r="L263" s="256"/>
      <c r="M263" s="256"/>
      <c r="N263" s="259"/>
      <c r="O263" s="256"/>
      <c r="P263" s="259"/>
      <c r="Q263" s="259"/>
      <c r="R263" s="259"/>
      <c r="S263" s="259"/>
      <c r="T263" s="259"/>
      <c r="U263" s="259"/>
      <c r="V263" s="259"/>
      <c r="W263" s="259"/>
      <c r="X263" s="259"/>
      <c r="Y263" s="259"/>
      <c r="Z263" s="259"/>
      <c r="AA263" s="259"/>
      <c r="AB263" s="259"/>
      <c r="AC263" s="259"/>
      <c r="AD263" s="259"/>
      <c r="AE263" s="259"/>
      <c r="AF263" s="259"/>
      <c r="AG263" s="259"/>
      <c r="AH263" s="259"/>
      <c r="AI263" s="259"/>
      <c r="AJ263" s="259"/>
      <c r="AK263" s="259"/>
      <c r="AL263" s="259"/>
      <c r="AM263" s="259"/>
      <c r="AN263" s="259"/>
      <c r="AO263" s="259"/>
      <c r="AP263" s="259"/>
      <c r="AQ263" s="259"/>
      <c r="AR263" s="259"/>
      <c r="AS263" s="259"/>
      <c r="AT263" s="259"/>
      <c r="AU263" s="259"/>
      <c r="AV263" s="259"/>
      <c r="AW263" s="259"/>
      <c r="AX263" s="259"/>
      <c r="AY263" s="259"/>
      <c r="AZ263" s="259"/>
      <c r="BA263" s="259"/>
      <c r="BB263" s="259"/>
      <c r="BC263" s="259"/>
      <c r="BD263" s="259"/>
      <c r="BE263" s="259"/>
      <c r="BF263" s="259"/>
      <c r="BG263" s="259"/>
      <c r="BH263" s="259"/>
      <c r="BI263" s="259"/>
      <c r="BJ263" s="259"/>
      <c r="BK263" s="259"/>
      <c r="BL263" s="259"/>
      <c r="BM263" s="259"/>
      <c r="BN263" s="259"/>
    </row>
  </sheetData>
  <sortState ref="A2:XFD1048576">
    <sortCondition ref="A3:A1048576"/>
    <sortCondition ref="B3:B1048576"/>
    <sortCondition ref="C3:C1048576"/>
  </sortState>
  <phoneticPr fontId="23" type="noConversion"/>
  <conditionalFormatting sqref="U1:U212 U214:U1048576 Y1:AB229 Y230:Z244 P1:T1048576 AA233:AB244 Y245:AB1048576 AA230:AB231 V1:X1048576 AC1:AD1048576 AE1:BI1 AE3:BI1048576">
    <cfRule type="cellIs" dxfId="4" priority="0" stopIfTrue="1" operator="equal">
      <formula>0</formula>
    </cfRule>
  </conditionalFormatting>
  <pageMargins left="0.5" right="0.5" top="0.5" bottom="0.5" header="0" footer="0"/>
  <extLst>
    <ext xmlns:mx="http://schemas.microsoft.com/office/mac/excel/2008/main" uri="http://schemas.microsoft.com/office/mac/excel/2008/main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enableFormatConditionsCalculation="0">
    <pageSetUpPr fitToPage="1"/>
  </sheetPr>
  <dimension ref="A1:AE261"/>
  <sheetViews>
    <sheetView zoomScale="125" workbookViewId="0">
      <pane xSplit="7" ySplit="45" topLeftCell="H231" activePane="bottomRight" state="frozen"/>
      <selection pane="topRight" activeCell="H1" sqref="H1"/>
      <selection pane="bottomLeft" activeCell="A46" sqref="A46"/>
      <selection pane="bottomRight" sqref="A1:XFD1048576"/>
    </sheetView>
  </sheetViews>
  <sheetFormatPr baseColWidth="10" defaultColWidth="10.28515625" defaultRowHeight="12"/>
  <cols>
    <col min="1" max="1" width="3.7109375" style="201" customWidth="1"/>
    <col min="2" max="2" width="3.85546875" style="201" customWidth="1"/>
    <col min="3" max="3" width="5.140625" style="201" bestFit="1" customWidth="1"/>
    <col min="4" max="4" width="4" style="201" bestFit="1" customWidth="1"/>
    <col min="5" max="5" width="31.28515625" style="186" bestFit="1" customWidth="1"/>
    <col min="6" max="6" width="14.85546875" style="186" customWidth="1"/>
    <col min="7" max="7" width="9.5703125" style="201" customWidth="1"/>
    <col min="8" max="8" width="5.42578125" style="201" customWidth="1"/>
    <col min="9" max="10" width="4.42578125" style="201" customWidth="1"/>
    <col min="11" max="11" width="6" style="201" customWidth="1"/>
    <col min="12" max="12" width="5.85546875" style="201" customWidth="1"/>
    <col min="13" max="13" width="5.42578125" style="219" customWidth="1"/>
    <col min="14" max="14" width="4.7109375" style="201" customWidth="1"/>
    <col min="15" max="15" width="6" style="219" customWidth="1"/>
    <col min="16" max="16" width="12.7109375" style="219" customWidth="1"/>
    <col min="17" max="17" width="12.42578125" style="219" customWidth="1"/>
    <col min="18" max="18" width="8.7109375" style="219" customWidth="1"/>
    <col min="19" max="19" width="8.7109375" style="219" bestFit="1" customWidth="1"/>
    <col min="20" max="20" width="9.42578125" style="219" bestFit="1" customWidth="1"/>
    <col min="21" max="21" width="8.28515625" style="219" bestFit="1" customWidth="1"/>
    <col min="22" max="22" width="7" style="219" bestFit="1" customWidth="1"/>
    <col min="23" max="23" width="6.42578125" style="219" bestFit="1" customWidth="1"/>
    <col min="24" max="25" width="6.28515625" style="219" bestFit="1" customWidth="1"/>
    <col min="26" max="26" width="7" style="219" bestFit="1" customWidth="1"/>
    <col min="27" max="27" width="6.5703125" style="219" bestFit="1" customWidth="1"/>
    <col min="28" max="28" width="6" style="219" bestFit="1" customWidth="1"/>
    <col min="29" max="29" width="6.85546875" style="219" bestFit="1" customWidth="1"/>
    <col min="30" max="30" width="6.42578125" style="219" bestFit="1" customWidth="1"/>
    <col min="31" max="31" width="6.28515625" style="219" bestFit="1" customWidth="1"/>
    <col min="32" max="16384" width="10.28515625" style="201"/>
  </cols>
  <sheetData>
    <row r="1" spans="1:31">
      <c r="A1" s="211" t="str">
        <f>'Experiment list - Runs'!A1</f>
        <v>type</v>
      </c>
      <c r="B1" s="211" t="str">
        <f>'Experiment list - Runs'!B1</f>
        <v>C/T</v>
      </c>
      <c r="C1" s="211" t="str">
        <f>'Experiment list - Runs'!C1</f>
        <v>#</v>
      </c>
      <c r="D1" s="211" t="str">
        <f>'Experiment list - Runs'!D1</f>
        <v>ens#</v>
      </c>
      <c r="E1" s="211" t="str">
        <f>'Experiment list - Runs'!E1</f>
        <v>description</v>
      </c>
      <c r="F1" s="211" t="str">
        <f>'Experiment list - Runs'!H1</f>
        <v>wg+SIC</v>
      </c>
      <c r="G1" s="211" t="str">
        <f>'Experiment list - Runs'!I1</f>
        <v>configuration</v>
      </c>
      <c r="H1" s="211" t="str">
        <f>'Experiment list - Runs'!J1</f>
        <v>site</v>
      </c>
      <c r="I1" s="211" t="str">
        <f>'Experiment list - Runs'!K1</f>
        <v>y0</v>
      </c>
      <c r="J1" s="211" t="str">
        <f>'Experiment list - Runs'!L1</f>
        <v>y1</v>
      </c>
      <c r="K1" s="211" t="str">
        <f>'Experiment list - Runs'!M1</f>
        <v>atm/lnd</v>
      </c>
      <c r="L1" s="211" t="str">
        <f>'Experiment list - Runs'!N1</f>
        <v>ocn/ice</v>
      </c>
      <c r="M1" s="212" t="str">
        <f>'Experiment list - Runs'!O1</f>
        <v>len</v>
      </c>
      <c r="N1" s="212" t="str">
        <f>'Experiment list - Runs'!P1</f>
        <v>count</v>
      </c>
      <c r="O1" s="213" t="s">
        <v>2979</v>
      </c>
      <c r="P1" s="213" t="s">
        <v>2980</v>
      </c>
      <c r="Q1" s="213" t="s">
        <v>2981</v>
      </c>
      <c r="R1" s="213" t="s">
        <v>2982</v>
      </c>
      <c r="S1" s="213" t="s">
        <v>2983</v>
      </c>
      <c r="T1" s="213" t="s">
        <v>2984</v>
      </c>
      <c r="U1" s="213" t="s">
        <v>2985</v>
      </c>
      <c r="V1" s="184" t="s">
        <v>1054</v>
      </c>
      <c r="W1" s="184" t="s">
        <v>1055</v>
      </c>
      <c r="X1" s="184" t="s">
        <v>874</v>
      </c>
      <c r="Y1" s="184" t="s">
        <v>875</v>
      </c>
      <c r="Z1" s="184" t="s">
        <v>876</v>
      </c>
      <c r="AA1" s="184" t="s">
        <v>1056</v>
      </c>
      <c r="AB1" s="184" t="s">
        <v>1053</v>
      </c>
      <c r="AC1" s="184" t="s">
        <v>1057</v>
      </c>
      <c r="AD1" s="184" t="s">
        <v>435</v>
      </c>
      <c r="AE1" s="184" t="s">
        <v>870</v>
      </c>
    </row>
    <row r="2" spans="1:31">
      <c r="A2" s="185" t="str">
        <f>'Experiment list - Runs'!A2</f>
        <v>DP</v>
      </c>
      <c r="B2" s="185" t="str">
        <f>'Experiment list - Runs'!B2</f>
        <v>core</v>
      </c>
      <c r="C2" s="185" t="str">
        <f>'Experiment list - Runs'!C2</f>
        <v>1.1</v>
      </c>
      <c r="D2" s="185">
        <f>'Experiment list - Runs'!D2</f>
        <v>1</v>
      </c>
      <c r="E2" s="186" t="str">
        <f>'Experiment list - Runs'!E2</f>
        <v>10 year initialized hindcasts &amp; predictions</v>
      </c>
      <c r="F2" s="186" t="str">
        <f>'Experiment list - Runs'!H2</f>
        <v>CVWG/Tribbia</v>
      </c>
      <c r="G2" s="185" t="str">
        <f>'Experiment list - Runs'!I2</f>
        <v>0.5x1CN</v>
      </c>
      <c r="H2" s="185" t="str">
        <f>'Experiment list - Runs'!J2</f>
        <v>ORNL</v>
      </c>
      <c r="I2" s="185">
        <f>'Experiment list - Runs'!K2</f>
        <v>1960</v>
      </c>
      <c r="J2" s="185">
        <f>'Experiment list - Runs'!L2</f>
        <v>1970</v>
      </c>
      <c r="K2" s="185" t="str">
        <f>'Experiment list - Runs'!M2</f>
        <v>0.5</v>
      </c>
      <c r="L2" s="185">
        <f>'Experiment list - Runs'!N2</f>
        <v>1</v>
      </c>
      <c r="M2" s="188">
        <f>'Experiment list - Runs'!O2</f>
        <v>10</v>
      </c>
      <c r="N2" s="187">
        <f>'Experiment list - Runs'!P2</f>
        <v>1</v>
      </c>
      <c r="O2" s="188">
        <f>$M2</f>
        <v>10</v>
      </c>
      <c r="P2" s="188">
        <f>$M2</f>
        <v>10</v>
      </c>
      <c r="Q2" s="188">
        <f>$M2</f>
        <v>10</v>
      </c>
      <c r="R2" s="188">
        <f>$M2</f>
        <v>10</v>
      </c>
      <c r="S2" s="188">
        <f>$M2</f>
        <v>10</v>
      </c>
      <c r="T2" s="188">
        <v>0</v>
      </c>
      <c r="U2" s="188">
        <v>0</v>
      </c>
      <c r="V2" s="188">
        <f>(SUMIFS('hist AL fields'!$N:$N,'hist AL fields'!$C:$C,V$1)*$O2)/1000</f>
        <v>116.0701747199998</v>
      </c>
      <c r="W2" s="188">
        <f>(SUMIFS('hist AL fields'!$N:$N,'hist AL fields'!$C:$C,$W$1&amp;"_allt")*$P2)/1000+(SUMIFS('hist AL fields'!$N:$N,'hist AL fields'!$C:$C,$W$1&amp;"_subt")*$Q2)/1000</f>
        <v>655.54513919999988</v>
      </c>
      <c r="X2" s="188">
        <f>(SUMIFS('hist AL fields'!$N:$N,'hist AL fields'!$C:$C,X$1)*$R2)/1000</f>
        <v>1369.2174335999998</v>
      </c>
      <c r="Y2" s="188">
        <f>(SUMIFS('hist AL fields'!$N:$N,'hist AL fields'!$C:$C,Y$1)*$S2)/1000</f>
        <v>1085.0402303999999</v>
      </c>
      <c r="Z2" s="188">
        <f>(SUMIFS('hist AL fields'!$N:$N,'hist AL fields'!$C:$C,Z$1)*$T2)/1000</f>
        <v>0</v>
      </c>
      <c r="AA2" s="188">
        <f>(SUMIFS('hist AL fields'!$N:$N,'hist AL fields'!$C:$C,AA$1)*$O2)/1000</f>
        <v>38.718259200000134</v>
      </c>
      <c r="AB2" s="188">
        <v>0</v>
      </c>
      <c r="AC2" s="188">
        <f>(SUMIFS('hist OI fields'!$N:$N,'hist OI fields'!$C:$C,AC$1)*$O2)/1000</f>
        <v>127.23848160000003</v>
      </c>
      <c r="AD2" s="188">
        <f>(SUMIFS('hist OI fields'!$N:$N,'hist OI fields'!$C:$C,AD$1)*$O2)/1000</f>
        <v>7.0189055999999885</v>
      </c>
      <c r="AE2" s="189">
        <f>SUM(V2:AD2)</f>
        <v>3398.8486243199991</v>
      </c>
    </row>
    <row r="3" spans="1:31">
      <c r="A3" s="185" t="str">
        <f>'Experiment list - Runs'!A3</f>
        <v>DP</v>
      </c>
      <c r="B3" s="185" t="str">
        <f>'Experiment list - Runs'!B3</f>
        <v>core</v>
      </c>
      <c r="C3" s="185" t="str">
        <f>'Experiment list - Runs'!C3</f>
        <v>1.1</v>
      </c>
      <c r="D3" s="185">
        <f>'Experiment list - Runs'!D3</f>
        <v>2</v>
      </c>
      <c r="E3" s="186" t="str">
        <f>'Experiment list - Runs'!E3</f>
        <v>10 year initialized hindcasts &amp; predictions</v>
      </c>
      <c r="F3" s="186" t="str">
        <f>'Experiment list - Runs'!H3</f>
        <v>CVWG/Tribbia</v>
      </c>
      <c r="G3" s="185" t="str">
        <f>'Experiment list - Runs'!I3</f>
        <v>0.5x1CN</v>
      </c>
      <c r="H3" s="185" t="str">
        <f>'Experiment list - Runs'!J3</f>
        <v>ORNL</v>
      </c>
      <c r="I3" s="185">
        <f>'Experiment list - Runs'!K3</f>
        <v>1960</v>
      </c>
      <c r="J3" s="185">
        <f>'Experiment list - Runs'!L3</f>
        <v>1970</v>
      </c>
      <c r="K3" s="185" t="str">
        <f>'Experiment list - Runs'!M3</f>
        <v>0.5</v>
      </c>
      <c r="L3" s="185">
        <f>'Experiment list - Runs'!N3</f>
        <v>1</v>
      </c>
      <c r="M3" s="188">
        <f>'Experiment list - Runs'!O3</f>
        <v>10</v>
      </c>
      <c r="N3" s="187">
        <f>'Experiment list - Runs'!P3</f>
        <v>2</v>
      </c>
      <c r="O3" s="188">
        <f t="shared" ref="O3:P22" si="0">$M3</f>
        <v>10</v>
      </c>
      <c r="P3" s="188">
        <f t="shared" si="0"/>
        <v>10</v>
      </c>
      <c r="Q3" s="188">
        <v>0</v>
      </c>
      <c r="R3" s="188">
        <v>0</v>
      </c>
      <c r="S3" s="188">
        <v>0</v>
      </c>
      <c r="T3" s="188">
        <v>0</v>
      </c>
      <c r="U3" s="188">
        <v>0</v>
      </c>
      <c r="V3" s="188">
        <f>(SUMIFS('hist AL fields'!$N:$N,'hist AL fields'!$C:$C,V$1)*$O3)/1000</f>
        <v>116.0701747199998</v>
      </c>
      <c r="W3" s="188">
        <f>(SUMIFS('hist AL fields'!$N:$N,'hist AL fields'!$C:$C,$W$1&amp;"_allt")*$P3)/1000+(SUMIFS('hist AL fields'!$N:$N,'hist AL fields'!$C:$C,$W$1&amp;"_subt")*$Q3)/1000</f>
        <v>19.3757184</v>
      </c>
      <c r="X3" s="188">
        <f>(SUMIFS('hist AL fields'!$N:$N,'hist AL fields'!$C:$C,X$1)*$R3)/1000</f>
        <v>0</v>
      </c>
      <c r="Y3" s="188">
        <f>(SUMIFS('hist AL fields'!$N:$N,'hist AL fields'!$C:$C,Y$1)*$S3)/1000</f>
        <v>0</v>
      </c>
      <c r="Z3" s="188">
        <f>(SUMIFS('hist AL fields'!$N:$N,'hist AL fields'!$C:$C,Z$1)*$T3)/1000</f>
        <v>0</v>
      </c>
      <c r="AA3" s="188">
        <f>(SUMIFS('hist AL fields'!$N:$N,'hist AL fields'!$C:$C,AA$1)*$O3)/1000</f>
        <v>38.718259200000134</v>
      </c>
      <c r="AB3" s="188">
        <v>0</v>
      </c>
      <c r="AC3" s="188">
        <f>(SUMIFS('hist OI fields'!$N:$N,'hist OI fields'!$C:$C,AC$1)*$O3)/1000</f>
        <v>127.23848160000003</v>
      </c>
      <c r="AD3" s="188">
        <f>(SUMIFS('hist OI fields'!$N:$N,'hist OI fields'!$C:$C,AD$1)*$O3)/1000</f>
        <v>7.0189055999999885</v>
      </c>
      <c r="AE3" s="189">
        <f t="shared" ref="AE3:AE66" si="1">SUM(V3:AD3)</f>
        <v>308.42153951999995</v>
      </c>
    </row>
    <row r="4" spans="1:31">
      <c r="A4" s="185" t="str">
        <f>'Experiment list - Runs'!A4</f>
        <v>DP</v>
      </c>
      <c r="B4" s="185" t="str">
        <f>'Experiment list - Runs'!B4</f>
        <v>core</v>
      </c>
      <c r="C4" s="185" t="str">
        <f>'Experiment list - Runs'!C4</f>
        <v>1.1</v>
      </c>
      <c r="D4" s="185">
        <f>'Experiment list - Runs'!D4</f>
        <v>3</v>
      </c>
      <c r="E4" s="186" t="str">
        <f>'Experiment list - Runs'!E4</f>
        <v>10 year initialized hindcasts &amp; predictions</v>
      </c>
      <c r="F4" s="186" t="str">
        <f>'Experiment list - Runs'!H4</f>
        <v>CVWG/Tribbia</v>
      </c>
      <c r="G4" s="185" t="str">
        <f>'Experiment list - Runs'!I4</f>
        <v>0.5x1CN</v>
      </c>
      <c r="H4" s="185" t="str">
        <f>'Experiment list - Runs'!J4</f>
        <v>ORNL</v>
      </c>
      <c r="I4" s="185">
        <f>'Experiment list - Runs'!K4</f>
        <v>1960</v>
      </c>
      <c r="J4" s="185">
        <f>'Experiment list - Runs'!L4</f>
        <v>1970</v>
      </c>
      <c r="K4" s="185" t="str">
        <f>'Experiment list - Runs'!M4</f>
        <v>0.5</v>
      </c>
      <c r="L4" s="185">
        <f>'Experiment list - Runs'!N4</f>
        <v>1</v>
      </c>
      <c r="M4" s="188">
        <f>'Experiment list - Runs'!O4</f>
        <v>10</v>
      </c>
      <c r="N4" s="187">
        <f>'Experiment list - Runs'!P4</f>
        <v>3</v>
      </c>
      <c r="O4" s="188">
        <f t="shared" si="0"/>
        <v>10</v>
      </c>
      <c r="P4" s="188">
        <f t="shared" si="0"/>
        <v>10</v>
      </c>
      <c r="Q4" s="188">
        <v>0</v>
      </c>
      <c r="R4" s="188">
        <v>0</v>
      </c>
      <c r="S4" s="188">
        <v>0</v>
      </c>
      <c r="T4" s="188">
        <v>0</v>
      </c>
      <c r="U4" s="188">
        <v>0</v>
      </c>
      <c r="V4" s="188">
        <f>(SUMIFS('hist AL fields'!$N:$N,'hist AL fields'!$C:$C,V$1)*$O4)/1000</f>
        <v>116.0701747199998</v>
      </c>
      <c r="W4" s="188">
        <f>(SUMIFS('hist AL fields'!$N:$N,'hist AL fields'!$C:$C,$W$1&amp;"_allt")*$P4)/1000+(SUMIFS('hist AL fields'!$N:$N,'hist AL fields'!$C:$C,$W$1&amp;"_subt")*$Q4)/1000</f>
        <v>19.3757184</v>
      </c>
      <c r="X4" s="188">
        <f>(SUMIFS('hist AL fields'!$N:$N,'hist AL fields'!$C:$C,X$1)*$R4)/1000</f>
        <v>0</v>
      </c>
      <c r="Y4" s="188">
        <f>(SUMIFS('hist AL fields'!$N:$N,'hist AL fields'!$C:$C,Y$1)*$S4)/1000</f>
        <v>0</v>
      </c>
      <c r="Z4" s="188">
        <f>(SUMIFS('hist AL fields'!$N:$N,'hist AL fields'!$C:$C,Z$1)*$T4)/1000</f>
        <v>0</v>
      </c>
      <c r="AA4" s="188">
        <f>(SUMIFS('hist AL fields'!$N:$N,'hist AL fields'!$C:$C,AA$1)*$O4)/1000</f>
        <v>38.718259200000134</v>
      </c>
      <c r="AB4" s="188">
        <v>0</v>
      </c>
      <c r="AC4" s="188">
        <f>(SUMIFS('hist OI fields'!$N:$N,'hist OI fields'!$C:$C,AC$1)*$O4)/1000</f>
        <v>127.23848160000003</v>
      </c>
      <c r="AD4" s="188">
        <f>(SUMIFS('hist OI fields'!$N:$N,'hist OI fields'!$C:$C,AD$1)*$O4)/1000</f>
        <v>7.0189055999999885</v>
      </c>
      <c r="AE4" s="189">
        <f t="shared" si="1"/>
        <v>308.42153951999995</v>
      </c>
    </row>
    <row r="5" spans="1:31">
      <c r="A5" s="185" t="str">
        <f>'Experiment list - Runs'!A5</f>
        <v>DP</v>
      </c>
      <c r="B5" s="185" t="str">
        <f>'Experiment list - Runs'!B5</f>
        <v>core</v>
      </c>
      <c r="C5" s="185" t="str">
        <f>'Experiment list - Runs'!C5</f>
        <v>1.1</v>
      </c>
      <c r="D5" s="185">
        <f>'Experiment list - Runs'!D5</f>
        <v>4</v>
      </c>
      <c r="E5" s="186" t="str">
        <f>'Experiment list - Runs'!E5</f>
        <v>10 year initialized hindcasts &amp; predictions</v>
      </c>
      <c r="F5" s="186" t="str">
        <f>'Experiment list - Runs'!H5</f>
        <v>CVWG/Tribbia</v>
      </c>
      <c r="G5" s="185" t="str">
        <f>'Experiment list - Runs'!I5</f>
        <v>0.5x1CN</v>
      </c>
      <c r="H5" s="185" t="str">
        <f>'Experiment list - Runs'!J5</f>
        <v>ORNL</v>
      </c>
      <c r="I5" s="185">
        <f>'Experiment list - Runs'!K5</f>
        <v>1965</v>
      </c>
      <c r="J5" s="185">
        <f>'Experiment list - Runs'!L5</f>
        <v>1975</v>
      </c>
      <c r="K5" s="185" t="str">
        <f>'Experiment list - Runs'!M5</f>
        <v>0.5</v>
      </c>
      <c r="L5" s="185">
        <f>'Experiment list - Runs'!N5</f>
        <v>1</v>
      </c>
      <c r="M5" s="188">
        <f>'Experiment list - Runs'!O5</f>
        <v>10</v>
      </c>
      <c r="N5" s="187">
        <f>'Experiment list - Runs'!P5</f>
        <v>4</v>
      </c>
      <c r="O5" s="188">
        <f t="shared" si="0"/>
        <v>10</v>
      </c>
      <c r="P5" s="188">
        <f t="shared" si="0"/>
        <v>10</v>
      </c>
      <c r="Q5" s="188">
        <f>$M5</f>
        <v>10</v>
      </c>
      <c r="R5" s="188">
        <f>$M5</f>
        <v>10</v>
      </c>
      <c r="S5" s="188">
        <f>$M5</f>
        <v>10</v>
      </c>
      <c r="T5" s="188">
        <v>0</v>
      </c>
      <c r="U5" s="188">
        <v>0</v>
      </c>
      <c r="V5" s="188">
        <f>(SUMIFS('hist AL fields'!$N:$N,'hist AL fields'!$C:$C,V$1)*$O5)/1000</f>
        <v>116.0701747199998</v>
      </c>
      <c r="W5" s="188">
        <f>(SUMIFS('hist AL fields'!$N:$N,'hist AL fields'!$C:$C,$W$1&amp;"_allt")*$P5)/1000+(SUMIFS('hist AL fields'!$N:$N,'hist AL fields'!$C:$C,$W$1&amp;"_subt")*$Q5)/1000</f>
        <v>655.54513919999988</v>
      </c>
      <c r="X5" s="188">
        <f>(SUMIFS('hist AL fields'!$N:$N,'hist AL fields'!$C:$C,X$1)*$R5)/1000</f>
        <v>1369.2174335999998</v>
      </c>
      <c r="Y5" s="188">
        <f>(SUMIFS('hist AL fields'!$N:$N,'hist AL fields'!$C:$C,Y$1)*$S5)/1000</f>
        <v>1085.0402303999999</v>
      </c>
      <c r="Z5" s="188">
        <f>(SUMIFS('hist AL fields'!$N:$N,'hist AL fields'!$C:$C,Z$1)*$T5)/1000</f>
        <v>0</v>
      </c>
      <c r="AA5" s="188">
        <f>(SUMIFS('hist AL fields'!$N:$N,'hist AL fields'!$C:$C,AA$1)*$O5)/1000</f>
        <v>38.718259200000134</v>
      </c>
      <c r="AB5" s="188">
        <v>0</v>
      </c>
      <c r="AC5" s="188">
        <f>(SUMIFS('hist OI fields'!$N:$N,'hist OI fields'!$C:$C,AC$1)*$O5)/1000</f>
        <v>127.23848160000003</v>
      </c>
      <c r="AD5" s="188">
        <f>(SUMIFS('hist OI fields'!$N:$N,'hist OI fields'!$C:$C,AD$1)*$O5)/1000</f>
        <v>7.0189055999999885</v>
      </c>
      <c r="AE5" s="189">
        <f t="shared" si="1"/>
        <v>3398.8486243199991</v>
      </c>
    </row>
    <row r="6" spans="1:31">
      <c r="A6" s="185" t="str">
        <f>'Experiment list - Runs'!A6</f>
        <v>DP</v>
      </c>
      <c r="B6" s="185" t="str">
        <f>'Experiment list - Runs'!B6</f>
        <v>core</v>
      </c>
      <c r="C6" s="185" t="str">
        <f>'Experiment list - Runs'!C6</f>
        <v>1.1</v>
      </c>
      <c r="D6" s="185">
        <f>'Experiment list - Runs'!D6</f>
        <v>5</v>
      </c>
      <c r="E6" s="186" t="str">
        <f>'Experiment list - Runs'!E6</f>
        <v>10 year initialized hindcasts &amp; predictions</v>
      </c>
      <c r="F6" s="186" t="str">
        <f>'Experiment list - Runs'!H6</f>
        <v>CVWG/Tribbia</v>
      </c>
      <c r="G6" s="185" t="str">
        <f>'Experiment list - Runs'!I6</f>
        <v>0.5x1CN</v>
      </c>
      <c r="H6" s="185" t="str">
        <f>'Experiment list - Runs'!J6</f>
        <v>ORNL</v>
      </c>
      <c r="I6" s="185">
        <f>'Experiment list - Runs'!K6</f>
        <v>1965</v>
      </c>
      <c r="J6" s="185">
        <f>'Experiment list - Runs'!L6</f>
        <v>1975</v>
      </c>
      <c r="K6" s="185" t="str">
        <f>'Experiment list - Runs'!M6</f>
        <v>0.5</v>
      </c>
      <c r="L6" s="185">
        <f>'Experiment list - Runs'!N6</f>
        <v>1</v>
      </c>
      <c r="M6" s="188">
        <f>'Experiment list - Runs'!O6</f>
        <v>10</v>
      </c>
      <c r="N6" s="187">
        <f>'Experiment list - Runs'!P6</f>
        <v>5</v>
      </c>
      <c r="O6" s="188">
        <f t="shared" si="0"/>
        <v>10</v>
      </c>
      <c r="P6" s="188">
        <f t="shared" si="0"/>
        <v>10</v>
      </c>
      <c r="Q6" s="188">
        <v>0</v>
      </c>
      <c r="R6" s="188">
        <v>0</v>
      </c>
      <c r="S6" s="188">
        <v>0</v>
      </c>
      <c r="T6" s="188">
        <v>0</v>
      </c>
      <c r="U6" s="188">
        <v>0</v>
      </c>
      <c r="V6" s="188">
        <f>(SUMIFS('hist AL fields'!$N:$N,'hist AL fields'!$C:$C,V$1)*$O6)/1000</f>
        <v>116.0701747199998</v>
      </c>
      <c r="W6" s="188">
        <f>(SUMIFS('hist AL fields'!$N:$N,'hist AL fields'!$C:$C,$W$1&amp;"_allt")*$P6)/1000+(SUMIFS('hist AL fields'!$N:$N,'hist AL fields'!$C:$C,$W$1&amp;"_subt")*$Q6)/1000</f>
        <v>19.3757184</v>
      </c>
      <c r="X6" s="188">
        <f>(SUMIFS('hist AL fields'!$N:$N,'hist AL fields'!$C:$C,X$1)*$R6)/1000</f>
        <v>0</v>
      </c>
      <c r="Y6" s="188">
        <f>(SUMIFS('hist AL fields'!$N:$N,'hist AL fields'!$C:$C,Y$1)*$S6)/1000</f>
        <v>0</v>
      </c>
      <c r="Z6" s="188">
        <f>(SUMIFS('hist AL fields'!$N:$N,'hist AL fields'!$C:$C,Z$1)*$T6)/1000</f>
        <v>0</v>
      </c>
      <c r="AA6" s="188">
        <f>(SUMIFS('hist AL fields'!$N:$N,'hist AL fields'!$C:$C,AA$1)*$O6)/1000</f>
        <v>38.718259200000134</v>
      </c>
      <c r="AB6" s="188">
        <v>0</v>
      </c>
      <c r="AC6" s="188">
        <f>(SUMIFS('hist OI fields'!$N:$N,'hist OI fields'!$C:$C,AC$1)*$O6)/1000</f>
        <v>127.23848160000003</v>
      </c>
      <c r="AD6" s="188">
        <f>(SUMIFS('hist OI fields'!$N:$N,'hist OI fields'!$C:$C,AD$1)*$O6)/1000</f>
        <v>7.0189055999999885</v>
      </c>
      <c r="AE6" s="189">
        <f t="shared" si="1"/>
        <v>308.42153951999995</v>
      </c>
    </row>
    <row r="7" spans="1:31">
      <c r="A7" s="185" t="str">
        <f>'Experiment list - Runs'!A7</f>
        <v>DP</v>
      </c>
      <c r="B7" s="185" t="str">
        <f>'Experiment list - Runs'!B7</f>
        <v>core</v>
      </c>
      <c r="C7" s="185" t="str">
        <f>'Experiment list - Runs'!C7</f>
        <v>1.1</v>
      </c>
      <c r="D7" s="185">
        <f>'Experiment list - Runs'!D7</f>
        <v>6</v>
      </c>
      <c r="E7" s="186" t="str">
        <f>'Experiment list - Runs'!E7</f>
        <v>10 year initialized hindcasts &amp; predictions</v>
      </c>
      <c r="F7" s="186" t="str">
        <f>'Experiment list - Runs'!H7</f>
        <v>CVWG/Tribbia</v>
      </c>
      <c r="G7" s="185" t="str">
        <f>'Experiment list - Runs'!I7</f>
        <v>0.5x1CN</v>
      </c>
      <c r="H7" s="185" t="str">
        <f>'Experiment list - Runs'!J7</f>
        <v>ORNL</v>
      </c>
      <c r="I7" s="185">
        <f>'Experiment list - Runs'!K7</f>
        <v>1965</v>
      </c>
      <c r="J7" s="185">
        <f>'Experiment list - Runs'!L7</f>
        <v>1975</v>
      </c>
      <c r="K7" s="185" t="str">
        <f>'Experiment list - Runs'!M7</f>
        <v>0.5</v>
      </c>
      <c r="L7" s="185">
        <f>'Experiment list - Runs'!N7</f>
        <v>1</v>
      </c>
      <c r="M7" s="188">
        <f>'Experiment list - Runs'!O7</f>
        <v>10</v>
      </c>
      <c r="N7" s="187">
        <f>'Experiment list - Runs'!P7</f>
        <v>6</v>
      </c>
      <c r="O7" s="188">
        <f t="shared" si="0"/>
        <v>10</v>
      </c>
      <c r="P7" s="188">
        <f t="shared" si="0"/>
        <v>10</v>
      </c>
      <c r="Q7" s="188">
        <v>0</v>
      </c>
      <c r="R7" s="188">
        <v>0</v>
      </c>
      <c r="S7" s="188">
        <v>0</v>
      </c>
      <c r="T7" s="188">
        <v>0</v>
      </c>
      <c r="U7" s="188">
        <v>0</v>
      </c>
      <c r="V7" s="188">
        <f>(SUMIFS('hist AL fields'!$N:$N,'hist AL fields'!$C:$C,V$1)*$O7)/1000</f>
        <v>116.0701747199998</v>
      </c>
      <c r="W7" s="188">
        <f>(SUMIFS('hist AL fields'!$N:$N,'hist AL fields'!$C:$C,$W$1&amp;"_allt")*$P7)/1000+(SUMIFS('hist AL fields'!$N:$N,'hist AL fields'!$C:$C,$W$1&amp;"_subt")*$Q7)/1000</f>
        <v>19.3757184</v>
      </c>
      <c r="X7" s="188">
        <f>(SUMIFS('hist AL fields'!$N:$N,'hist AL fields'!$C:$C,X$1)*$R7)/1000</f>
        <v>0</v>
      </c>
      <c r="Y7" s="188">
        <f>(SUMIFS('hist AL fields'!$N:$N,'hist AL fields'!$C:$C,Y$1)*$S7)/1000</f>
        <v>0</v>
      </c>
      <c r="Z7" s="188">
        <f>(SUMIFS('hist AL fields'!$N:$N,'hist AL fields'!$C:$C,Z$1)*$T7)/1000</f>
        <v>0</v>
      </c>
      <c r="AA7" s="188">
        <f>(SUMIFS('hist AL fields'!$N:$N,'hist AL fields'!$C:$C,AA$1)*$O7)/1000</f>
        <v>38.718259200000134</v>
      </c>
      <c r="AB7" s="188">
        <v>0</v>
      </c>
      <c r="AC7" s="188">
        <f>(SUMIFS('hist OI fields'!$N:$N,'hist OI fields'!$C:$C,AC$1)*$O7)/1000</f>
        <v>127.23848160000003</v>
      </c>
      <c r="AD7" s="188">
        <f>(SUMIFS('hist OI fields'!$N:$N,'hist OI fields'!$C:$C,AD$1)*$O7)/1000</f>
        <v>7.0189055999999885</v>
      </c>
      <c r="AE7" s="189">
        <f t="shared" si="1"/>
        <v>308.42153951999995</v>
      </c>
    </row>
    <row r="8" spans="1:31">
      <c r="A8" s="185" t="str">
        <f>'Experiment list - Runs'!A8</f>
        <v>DP</v>
      </c>
      <c r="B8" s="185" t="str">
        <f>'Experiment list - Runs'!B8</f>
        <v>core</v>
      </c>
      <c r="C8" s="185" t="str">
        <f>'Experiment list - Runs'!C8</f>
        <v>1.1</v>
      </c>
      <c r="D8" s="185">
        <f>'Experiment list - Runs'!D8</f>
        <v>7</v>
      </c>
      <c r="E8" s="186" t="str">
        <f>'Experiment list - Runs'!E8</f>
        <v>10 year initialized hindcasts &amp; predictions</v>
      </c>
      <c r="F8" s="186" t="str">
        <f>'Experiment list - Runs'!H8</f>
        <v>CVWG/Tribbia</v>
      </c>
      <c r="G8" s="185" t="str">
        <f>'Experiment list - Runs'!I8</f>
        <v>0.5x1CN</v>
      </c>
      <c r="H8" s="185" t="str">
        <f>'Experiment list - Runs'!J8</f>
        <v>ORNL</v>
      </c>
      <c r="I8" s="185">
        <f>'Experiment list - Runs'!K8</f>
        <v>1970</v>
      </c>
      <c r="J8" s="185">
        <f>'Experiment list - Runs'!L8</f>
        <v>1980</v>
      </c>
      <c r="K8" s="185" t="str">
        <f>'Experiment list - Runs'!M8</f>
        <v>0.5</v>
      </c>
      <c r="L8" s="185">
        <f>'Experiment list - Runs'!N8</f>
        <v>1</v>
      </c>
      <c r="M8" s="188">
        <f>'Experiment list - Runs'!O8</f>
        <v>10</v>
      </c>
      <c r="N8" s="187">
        <f>'Experiment list - Runs'!P8</f>
        <v>7</v>
      </c>
      <c r="O8" s="188">
        <f t="shared" si="0"/>
        <v>10</v>
      </c>
      <c r="P8" s="188">
        <f t="shared" si="0"/>
        <v>10</v>
      </c>
      <c r="Q8" s="188">
        <f>$M8</f>
        <v>10</v>
      </c>
      <c r="R8" s="188">
        <f>$M8</f>
        <v>10</v>
      </c>
      <c r="S8" s="188">
        <f>$M8</f>
        <v>10</v>
      </c>
      <c r="T8" s="188">
        <v>0</v>
      </c>
      <c r="U8" s="188">
        <v>0</v>
      </c>
      <c r="V8" s="188">
        <f>(SUMIFS('hist AL fields'!$N:$N,'hist AL fields'!$C:$C,V$1)*$O8)/1000</f>
        <v>116.0701747199998</v>
      </c>
      <c r="W8" s="188">
        <f>(SUMIFS('hist AL fields'!$N:$N,'hist AL fields'!$C:$C,$W$1&amp;"_allt")*$P8)/1000+(SUMIFS('hist AL fields'!$N:$N,'hist AL fields'!$C:$C,$W$1&amp;"_subt")*$Q8)/1000</f>
        <v>655.54513919999988</v>
      </c>
      <c r="X8" s="188">
        <f>(SUMIFS('hist AL fields'!$N:$N,'hist AL fields'!$C:$C,X$1)*$R8)/1000</f>
        <v>1369.2174335999998</v>
      </c>
      <c r="Y8" s="188">
        <f>(SUMIFS('hist AL fields'!$N:$N,'hist AL fields'!$C:$C,Y$1)*$S8)/1000</f>
        <v>1085.0402303999999</v>
      </c>
      <c r="Z8" s="188">
        <f>(SUMIFS('hist AL fields'!$N:$N,'hist AL fields'!$C:$C,Z$1)*$T8)/1000</f>
        <v>0</v>
      </c>
      <c r="AA8" s="188">
        <f>(SUMIFS('hist AL fields'!$N:$N,'hist AL fields'!$C:$C,AA$1)*$O8)/1000</f>
        <v>38.718259200000134</v>
      </c>
      <c r="AB8" s="188">
        <v>0</v>
      </c>
      <c r="AC8" s="188">
        <f>(SUMIFS('hist OI fields'!$N:$N,'hist OI fields'!$C:$C,AC$1)*$O8)/1000</f>
        <v>127.23848160000003</v>
      </c>
      <c r="AD8" s="188">
        <f>(SUMIFS('hist OI fields'!$N:$N,'hist OI fields'!$C:$C,AD$1)*$O8)/1000</f>
        <v>7.0189055999999885</v>
      </c>
      <c r="AE8" s="189">
        <f t="shared" si="1"/>
        <v>3398.8486243199991</v>
      </c>
    </row>
    <row r="9" spans="1:31">
      <c r="A9" s="185" t="str">
        <f>'Experiment list - Runs'!A9</f>
        <v>DP</v>
      </c>
      <c r="B9" s="185" t="str">
        <f>'Experiment list - Runs'!B9</f>
        <v>core</v>
      </c>
      <c r="C9" s="185" t="str">
        <f>'Experiment list - Runs'!C9</f>
        <v>1.1</v>
      </c>
      <c r="D9" s="185">
        <f>'Experiment list - Runs'!D9</f>
        <v>8</v>
      </c>
      <c r="E9" s="186" t="str">
        <f>'Experiment list - Runs'!E9</f>
        <v>10 year initialized hindcasts &amp; predictions</v>
      </c>
      <c r="F9" s="186" t="str">
        <f>'Experiment list - Runs'!H9</f>
        <v>CVWG/Tribbia</v>
      </c>
      <c r="G9" s="185" t="str">
        <f>'Experiment list - Runs'!I9</f>
        <v>0.5x1CN</v>
      </c>
      <c r="H9" s="185" t="str">
        <f>'Experiment list - Runs'!J9</f>
        <v>ORNL</v>
      </c>
      <c r="I9" s="185">
        <f>'Experiment list - Runs'!K9</f>
        <v>1970</v>
      </c>
      <c r="J9" s="185">
        <f>'Experiment list - Runs'!L9</f>
        <v>1980</v>
      </c>
      <c r="K9" s="185" t="str">
        <f>'Experiment list - Runs'!M9</f>
        <v>0.5</v>
      </c>
      <c r="L9" s="185">
        <f>'Experiment list - Runs'!N9</f>
        <v>1</v>
      </c>
      <c r="M9" s="188">
        <f>'Experiment list - Runs'!O9</f>
        <v>10</v>
      </c>
      <c r="N9" s="187">
        <f>'Experiment list - Runs'!P9</f>
        <v>8</v>
      </c>
      <c r="O9" s="188">
        <f t="shared" si="0"/>
        <v>10</v>
      </c>
      <c r="P9" s="188">
        <f t="shared" si="0"/>
        <v>10</v>
      </c>
      <c r="Q9" s="188">
        <v>0</v>
      </c>
      <c r="R9" s="188">
        <v>0</v>
      </c>
      <c r="S9" s="188">
        <v>0</v>
      </c>
      <c r="T9" s="188">
        <v>0</v>
      </c>
      <c r="U9" s="188">
        <v>0</v>
      </c>
      <c r="V9" s="188">
        <f>(SUMIFS('hist AL fields'!$N:$N,'hist AL fields'!$C:$C,V$1)*$O9)/1000</f>
        <v>116.0701747199998</v>
      </c>
      <c r="W9" s="188">
        <f>(SUMIFS('hist AL fields'!$N:$N,'hist AL fields'!$C:$C,$W$1&amp;"_allt")*$P9)/1000+(SUMIFS('hist AL fields'!$N:$N,'hist AL fields'!$C:$C,$W$1&amp;"_subt")*$Q9)/1000</f>
        <v>19.3757184</v>
      </c>
      <c r="X9" s="188">
        <f>(SUMIFS('hist AL fields'!$N:$N,'hist AL fields'!$C:$C,X$1)*$R9)/1000</f>
        <v>0</v>
      </c>
      <c r="Y9" s="188">
        <f>(SUMIFS('hist AL fields'!$N:$N,'hist AL fields'!$C:$C,Y$1)*$S9)/1000</f>
        <v>0</v>
      </c>
      <c r="Z9" s="188">
        <f>(SUMIFS('hist AL fields'!$N:$N,'hist AL fields'!$C:$C,Z$1)*$T9)/1000</f>
        <v>0</v>
      </c>
      <c r="AA9" s="188">
        <f>(SUMIFS('hist AL fields'!$N:$N,'hist AL fields'!$C:$C,AA$1)*$O9)/1000</f>
        <v>38.718259200000134</v>
      </c>
      <c r="AB9" s="188">
        <v>0</v>
      </c>
      <c r="AC9" s="188">
        <f>(SUMIFS('hist OI fields'!$N:$N,'hist OI fields'!$C:$C,AC$1)*$O9)/1000</f>
        <v>127.23848160000003</v>
      </c>
      <c r="AD9" s="188">
        <f>(SUMIFS('hist OI fields'!$N:$N,'hist OI fields'!$C:$C,AD$1)*$O9)/1000</f>
        <v>7.0189055999999885</v>
      </c>
      <c r="AE9" s="189">
        <f t="shared" si="1"/>
        <v>308.42153951999995</v>
      </c>
    </row>
    <row r="10" spans="1:31">
      <c r="A10" s="185" t="str">
        <f>'Experiment list - Runs'!A10</f>
        <v>DP</v>
      </c>
      <c r="B10" s="185" t="str">
        <f>'Experiment list - Runs'!B10</f>
        <v>core</v>
      </c>
      <c r="C10" s="185" t="str">
        <f>'Experiment list - Runs'!C10</f>
        <v>1.1</v>
      </c>
      <c r="D10" s="185">
        <f>'Experiment list - Runs'!D10</f>
        <v>9</v>
      </c>
      <c r="E10" s="186" t="str">
        <f>'Experiment list - Runs'!E10</f>
        <v>10 year initialized hindcasts &amp; predictions</v>
      </c>
      <c r="F10" s="186" t="str">
        <f>'Experiment list - Runs'!H10</f>
        <v>CVWG/Tribbia</v>
      </c>
      <c r="G10" s="185" t="str">
        <f>'Experiment list - Runs'!I10</f>
        <v>0.5x1CN</v>
      </c>
      <c r="H10" s="185" t="str">
        <f>'Experiment list - Runs'!J10</f>
        <v>ORNL</v>
      </c>
      <c r="I10" s="185">
        <f>'Experiment list - Runs'!K10</f>
        <v>1970</v>
      </c>
      <c r="J10" s="185">
        <f>'Experiment list - Runs'!L10</f>
        <v>1980</v>
      </c>
      <c r="K10" s="185" t="str">
        <f>'Experiment list - Runs'!M10</f>
        <v>0.5</v>
      </c>
      <c r="L10" s="185">
        <f>'Experiment list - Runs'!N10</f>
        <v>1</v>
      </c>
      <c r="M10" s="188">
        <f>'Experiment list - Runs'!O10</f>
        <v>10</v>
      </c>
      <c r="N10" s="187">
        <f>'Experiment list - Runs'!P10</f>
        <v>9</v>
      </c>
      <c r="O10" s="188">
        <f t="shared" si="0"/>
        <v>10</v>
      </c>
      <c r="P10" s="188">
        <f t="shared" si="0"/>
        <v>10</v>
      </c>
      <c r="Q10" s="188">
        <v>0</v>
      </c>
      <c r="R10" s="188">
        <v>0</v>
      </c>
      <c r="S10" s="188">
        <v>0</v>
      </c>
      <c r="T10" s="188">
        <v>0</v>
      </c>
      <c r="U10" s="188">
        <v>0</v>
      </c>
      <c r="V10" s="188">
        <f>(SUMIFS('hist AL fields'!$N:$N,'hist AL fields'!$C:$C,V$1)*$O10)/1000</f>
        <v>116.0701747199998</v>
      </c>
      <c r="W10" s="188">
        <f>(SUMIFS('hist AL fields'!$N:$N,'hist AL fields'!$C:$C,$W$1&amp;"_allt")*$P10)/1000+(SUMIFS('hist AL fields'!$N:$N,'hist AL fields'!$C:$C,$W$1&amp;"_subt")*$Q10)/1000</f>
        <v>19.3757184</v>
      </c>
      <c r="X10" s="188">
        <f>(SUMIFS('hist AL fields'!$N:$N,'hist AL fields'!$C:$C,X$1)*$R10)/1000</f>
        <v>0</v>
      </c>
      <c r="Y10" s="188">
        <f>(SUMIFS('hist AL fields'!$N:$N,'hist AL fields'!$C:$C,Y$1)*$S10)/1000</f>
        <v>0</v>
      </c>
      <c r="Z10" s="188">
        <f>(SUMIFS('hist AL fields'!$N:$N,'hist AL fields'!$C:$C,Z$1)*$T10)/1000</f>
        <v>0</v>
      </c>
      <c r="AA10" s="188">
        <f>(SUMIFS('hist AL fields'!$N:$N,'hist AL fields'!$C:$C,AA$1)*$O10)/1000</f>
        <v>38.718259200000134</v>
      </c>
      <c r="AB10" s="188">
        <v>0</v>
      </c>
      <c r="AC10" s="188">
        <f>(SUMIFS('hist OI fields'!$N:$N,'hist OI fields'!$C:$C,AC$1)*$O10)/1000</f>
        <v>127.23848160000003</v>
      </c>
      <c r="AD10" s="188">
        <f>(SUMIFS('hist OI fields'!$N:$N,'hist OI fields'!$C:$C,AD$1)*$O10)/1000</f>
        <v>7.0189055999999885</v>
      </c>
      <c r="AE10" s="189">
        <f t="shared" si="1"/>
        <v>308.42153951999995</v>
      </c>
    </row>
    <row r="11" spans="1:31">
      <c r="A11" s="185" t="str">
        <f>'Experiment list - Runs'!A11</f>
        <v>DP</v>
      </c>
      <c r="B11" s="185" t="str">
        <f>'Experiment list - Runs'!B11</f>
        <v>core</v>
      </c>
      <c r="C11" s="185" t="str">
        <f>'Experiment list - Runs'!C11</f>
        <v>1.1</v>
      </c>
      <c r="D11" s="185">
        <f>'Experiment list - Runs'!D11</f>
        <v>10</v>
      </c>
      <c r="E11" s="186" t="str">
        <f>'Experiment list - Runs'!E11</f>
        <v>10 year initialized hindcasts &amp; predictions</v>
      </c>
      <c r="F11" s="186" t="str">
        <f>'Experiment list - Runs'!H11</f>
        <v>CVWG/Tribbia</v>
      </c>
      <c r="G11" s="185" t="str">
        <f>'Experiment list - Runs'!I11</f>
        <v>0.5x1CN</v>
      </c>
      <c r="H11" s="185" t="str">
        <f>'Experiment list - Runs'!J11</f>
        <v>ORNL</v>
      </c>
      <c r="I11" s="185">
        <f>'Experiment list - Runs'!K11</f>
        <v>1975</v>
      </c>
      <c r="J11" s="185">
        <f>'Experiment list - Runs'!L11</f>
        <v>1985</v>
      </c>
      <c r="K11" s="185" t="str">
        <f>'Experiment list - Runs'!M11</f>
        <v>0.5</v>
      </c>
      <c r="L11" s="185">
        <f>'Experiment list - Runs'!N11</f>
        <v>1</v>
      </c>
      <c r="M11" s="188">
        <f>'Experiment list - Runs'!O11</f>
        <v>10</v>
      </c>
      <c r="N11" s="187">
        <f>'Experiment list - Runs'!P11</f>
        <v>10</v>
      </c>
      <c r="O11" s="188">
        <f t="shared" si="0"/>
        <v>10</v>
      </c>
      <c r="P11" s="188">
        <f t="shared" si="0"/>
        <v>10</v>
      </c>
      <c r="Q11" s="188">
        <f>$M11</f>
        <v>10</v>
      </c>
      <c r="R11" s="188">
        <f>$M11</f>
        <v>10</v>
      </c>
      <c r="S11" s="188">
        <f>$M11</f>
        <v>10</v>
      </c>
      <c r="T11" s="188">
        <v>0</v>
      </c>
      <c r="U11" s="188">
        <v>0</v>
      </c>
      <c r="V11" s="188">
        <f>(SUMIFS('hist AL fields'!$N:$N,'hist AL fields'!$C:$C,V$1)*$O11)/1000</f>
        <v>116.0701747199998</v>
      </c>
      <c r="W11" s="188">
        <f>(SUMIFS('hist AL fields'!$N:$N,'hist AL fields'!$C:$C,$W$1&amp;"_allt")*$P11)/1000+(SUMIFS('hist AL fields'!$N:$N,'hist AL fields'!$C:$C,$W$1&amp;"_subt")*$Q11)/1000</f>
        <v>655.54513919999988</v>
      </c>
      <c r="X11" s="188">
        <f>(SUMIFS('hist AL fields'!$N:$N,'hist AL fields'!$C:$C,X$1)*$R11)/1000</f>
        <v>1369.2174335999998</v>
      </c>
      <c r="Y11" s="188">
        <f>(SUMIFS('hist AL fields'!$N:$N,'hist AL fields'!$C:$C,Y$1)*$S11)/1000</f>
        <v>1085.0402303999999</v>
      </c>
      <c r="Z11" s="188">
        <f>(SUMIFS('hist AL fields'!$N:$N,'hist AL fields'!$C:$C,Z$1)*$T11)/1000</f>
        <v>0</v>
      </c>
      <c r="AA11" s="188">
        <f>(SUMIFS('hist AL fields'!$N:$N,'hist AL fields'!$C:$C,AA$1)*$O11)/1000</f>
        <v>38.718259200000134</v>
      </c>
      <c r="AB11" s="188">
        <v>0</v>
      </c>
      <c r="AC11" s="188">
        <f>(SUMIFS('hist OI fields'!$N:$N,'hist OI fields'!$C:$C,AC$1)*$O11)/1000</f>
        <v>127.23848160000003</v>
      </c>
      <c r="AD11" s="188">
        <f>(SUMIFS('hist OI fields'!$N:$N,'hist OI fields'!$C:$C,AD$1)*$O11)/1000</f>
        <v>7.0189055999999885</v>
      </c>
      <c r="AE11" s="189">
        <f t="shared" si="1"/>
        <v>3398.8486243199991</v>
      </c>
    </row>
    <row r="12" spans="1:31">
      <c r="A12" s="185" t="str">
        <f>'Experiment list - Runs'!A12</f>
        <v>DP</v>
      </c>
      <c r="B12" s="185" t="str">
        <f>'Experiment list - Runs'!B12</f>
        <v>core</v>
      </c>
      <c r="C12" s="185" t="str">
        <f>'Experiment list - Runs'!C12</f>
        <v>1.1</v>
      </c>
      <c r="D12" s="185">
        <f>'Experiment list - Runs'!D12</f>
        <v>11</v>
      </c>
      <c r="E12" s="186" t="str">
        <f>'Experiment list - Runs'!E12</f>
        <v>10 year initialized hindcasts &amp; predictions</v>
      </c>
      <c r="F12" s="186" t="str">
        <f>'Experiment list - Runs'!H12</f>
        <v>CVWG/Tribbia</v>
      </c>
      <c r="G12" s="185" t="str">
        <f>'Experiment list - Runs'!I12</f>
        <v>0.5x1CN</v>
      </c>
      <c r="H12" s="185" t="str">
        <f>'Experiment list - Runs'!J12</f>
        <v>ORNL</v>
      </c>
      <c r="I12" s="185">
        <f>'Experiment list - Runs'!K12</f>
        <v>1975</v>
      </c>
      <c r="J12" s="185">
        <f>'Experiment list - Runs'!L12</f>
        <v>1985</v>
      </c>
      <c r="K12" s="185" t="str">
        <f>'Experiment list - Runs'!M12</f>
        <v>0.5</v>
      </c>
      <c r="L12" s="185">
        <f>'Experiment list - Runs'!N12</f>
        <v>1</v>
      </c>
      <c r="M12" s="188">
        <f>'Experiment list - Runs'!O12</f>
        <v>10</v>
      </c>
      <c r="N12" s="187">
        <f>'Experiment list - Runs'!P12</f>
        <v>11</v>
      </c>
      <c r="O12" s="188">
        <f t="shared" si="0"/>
        <v>10</v>
      </c>
      <c r="P12" s="188">
        <f t="shared" si="0"/>
        <v>10</v>
      </c>
      <c r="Q12" s="188">
        <v>0</v>
      </c>
      <c r="R12" s="188">
        <v>0</v>
      </c>
      <c r="S12" s="188">
        <v>0</v>
      </c>
      <c r="T12" s="188">
        <v>0</v>
      </c>
      <c r="U12" s="188">
        <v>0</v>
      </c>
      <c r="V12" s="188">
        <f>(SUMIFS('hist AL fields'!$N:$N,'hist AL fields'!$C:$C,V$1)*$O12)/1000</f>
        <v>116.0701747199998</v>
      </c>
      <c r="W12" s="188">
        <f>(SUMIFS('hist AL fields'!$N:$N,'hist AL fields'!$C:$C,$W$1&amp;"_allt")*$P12)/1000+(SUMIFS('hist AL fields'!$N:$N,'hist AL fields'!$C:$C,$W$1&amp;"_subt")*$Q12)/1000</f>
        <v>19.3757184</v>
      </c>
      <c r="X12" s="188">
        <f>(SUMIFS('hist AL fields'!$N:$N,'hist AL fields'!$C:$C,X$1)*$R12)/1000</f>
        <v>0</v>
      </c>
      <c r="Y12" s="188">
        <f>(SUMIFS('hist AL fields'!$N:$N,'hist AL fields'!$C:$C,Y$1)*$S12)/1000</f>
        <v>0</v>
      </c>
      <c r="Z12" s="188">
        <f>(SUMIFS('hist AL fields'!$N:$N,'hist AL fields'!$C:$C,Z$1)*$T12)/1000</f>
        <v>0</v>
      </c>
      <c r="AA12" s="188">
        <f>(SUMIFS('hist AL fields'!$N:$N,'hist AL fields'!$C:$C,AA$1)*$O12)/1000</f>
        <v>38.718259200000134</v>
      </c>
      <c r="AB12" s="188">
        <v>0</v>
      </c>
      <c r="AC12" s="188">
        <f>(SUMIFS('hist OI fields'!$N:$N,'hist OI fields'!$C:$C,AC$1)*$O12)/1000</f>
        <v>127.23848160000003</v>
      </c>
      <c r="AD12" s="188">
        <f>(SUMIFS('hist OI fields'!$N:$N,'hist OI fields'!$C:$C,AD$1)*$O12)/1000</f>
        <v>7.0189055999999885</v>
      </c>
      <c r="AE12" s="189">
        <f t="shared" si="1"/>
        <v>308.42153951999995</v>
      </c>
    </row>
    <row r="13" spans="1:31">
      <c r="A13" s="185" t="str">
        <f>'Experiment list - Runs'!A13</f>
        <v>DP</v>
      </c>
      <c r="B13" s="185" t="str">
        <f>'Experiment list - Runs'!B13</f>
        <v>core</v>
      </c>
      <c r="C13" s="185" t="str">
        <f>'Experiment list - Runs'!C13</f>
        <v>1.1</v>
      </c>
      <c r="D13" s="185">
        <f>'Experiment list - Runs'!D13</f>
        <v>12</v>
      </c>
      <c r="E13" s="186" t="str">
        <f>'Experiment list - Runs'!E13</f>
        <v>10 year initialized hindcasts &amp; predictions</v>
      </c>
      <c r="F13" s="186" t="str">
        <f>'Experiment list - Runs'!H13</f>
        <v>CVWG/Tribbia</v>
      </c>
      <c r="G13" s="185" t="str">
        <f>'Experiment list - Runs'!I13</f>
        <v>0.5x1CN</v>
      </c>
      <c r="H13" s="185" t="str">
        <f>'Experiment list - Runs'!J13</f>
        <v>ORNL</v>
      </c>
      <c r="I13" s="185">
        <f>'Experiment list - Runs'!K13</f>
        <v>1975</v>
      </c>
      <c r="J13" s="185">
        <f>'Experiment list - Runs'!L13</f>
        <v>1985</v>
      </c>
      <c r="K13" s="185" t="str">
        <f>'Experiment list - Runs'!M13</f>
        <v>0.5</v>
      </c>
      <c r="L13" s="185">
        <f>'Experiment list - Runs'!N13</f>
        <v>1</v>
      </c>
      <c r="M13" s="188">
        <f>'Experiment list - Runs'!O13</f>
        <v>10</v>
      </c>
      <c r="N13" s="187">
        <f>'Experiment list - Runs'!P13</f>
        <v>12</v>
      </c>
      <c r="O13" s="188">
        <f t="shared" si="0"/>
        <v>10</v>
      </c>
      <c r="P13" s="188">
        <f t="shared" si="0"/>
        <v>10</v>
      </c>
      <c r="Q13" s="188">
        <v>0</v>
      </c>
      <c r="R13" s="188">
        <v>0</v>
      </c>
      <c r="S13" s="188">
        <v>0</v>
      </c>
      <c r="T13" s="188">
        <v>0</v>
      </c>
      <c r="U13" s="188">
        <v>0</v>
      </c>
      <c r="V13" s="188">
        <f>(SUMIFS('hist AL fields'!$N:$N,'hist AL fields'!$C:$C,V$1)*$O13)/1000</f>
        <v>116.0701747199998</v>
      </c>
      <c r="W13" s="188">
        <f>(SUMIFS('hist AL fields'!$N:$N,'hist AL fields'!$C:$C,$W$1&amp;"_allt")*$P13)/1000+(SUMIFS('hist AL fields'!$N:$N,'hist AL fields'!$C:$C,$W$1&amp;"_subt")*$Q13)/1000</f>
        <v>19.3757184</v>
      </c>
      <c r="X13" s="188">
        <f>(SUMIFS('hist AL fields'!$N:$N,'hist AL fields'!$C:$C,X$1)*$R13)/1000</f>
        <v>0</v>
      </c>
      <c r="Y13" s="188">
        <f>(SUMIFS('hist AL fields'!$N:$N,'hist AL fields'!$C:$C,Y$1)*$S13)/1000</f>
        <v>0</v>
      </c>
      <c r="Z13" s="188">
        <f>(SUMIFS('hist AL fields'!$N:$N,'hist AL fields'!$C:$C,Z$1)*$T13)/1000</f>
        <v>0</v>
      </c>
      <c r="AA13" s="188">
        <f>(SUMIFS('hist AL fields'!$N:$N,'hist AL fields'!$C:$C,AA$1)*$O13)/1000</f>
        <v>38.718259200000134</v>
      </c>
      <c r="AB13" s="188">
        <v>0</v>
      </c>
      <c r="AC13" s="188">
        <f>(SUMIFS('hist OI fields'!$N:$N,'hist OI fields'!$C:$C,AC$1)*$O13)/1000</f>
        <v>127.23848160000003</v>
      </c>
      <c r="AD13" s="188">
        <f>(SUMIFS('hist OI fields'!$N:$N,'hist OI fields'!$C:$C,AD$1)*$O13)/1000</f>
        <v>7.0189055999999885</v>
      </c>
      <c r="AE13" s="189">
        <f t="shared" si="1"/>
        <v>308.42153951999995</v>
      </c>
    </row>
    <row r="14" spans="1:31">
      <c r="A14" s="185" t="str">
        <f>'Experiment list - Runs'!A14</f>
        <v>DP</v>
      </c>
      <c r="B14" s="185" t="str">
        <f>'Experiment list - Runs'!B14</f>
        <v>core</v>
      </c>
      <c r="C14" s="185" t="str">
        <f>'Experiment list - Runs'!C14</f>
        <v>1.1</v>
      </c>
      <c r="D14" s="185">
        <f>'Experiment list - Runs'!D14</f>
        <v>13</v>
      </c>
      <c r="E14" s="186" t="str">
        <f>'Experiment list - Runs'!E14</f>
        <v>10 year initialized hindcasts &amp; predictions</v>
      </c>
      <c r="F14" s="186" t="str">
        <f>'Experiment list - Runs'!H14</f>
        <v>CVWG/Tribbia</v>
      </c>
      <c r="G14" s="185" t="str">
        <f>'Experiment list - Runs'!I14</f>
        <v>0.5x1CN</v>
      </c>
      <c r="H14" s="185" t="str">
        <f>'Experiment list - Runs'!J14</f>
        <v>ORNL</v>
      </c>
      <c r="I14" s="185">
        <f>'Experiment list - Runs'!K14</f>
        <v>1980</v>
      </c>
      <c r="J14" s="185">
        <f>'Experiment list - Runs'!L14</f>
        <v>1990</v>
      </c>
      <c r="K14" s="185" t="str">
        <f>'Experiment list - Runs'!M14</f>
        <v>0.5</v>
      </c>
      <c r="L14" s="185">
        <f>'Experiment list - Runs'!N14</f>
        <v>1</v>
      </c>
      <c r="M14" s="188">
        <f>'Experiment list - Runs'!O14</f>
        <v>10</v>
      </c>
      <c r="N14" s="187">
        <f>'Experiment list - Runs'!P14</f>
        <v>13</v>
      </c>
      <c r="O14" s="188">
        <f t="shared" si="0"/>
        <v>10</v>
      </c>
      <c r="P14" s="188">
        <f t="shared" si="0"/>
        <v>10</v>
      </c>
      <c r="Q14" s="188">
        <f>$M14</f>
        <v>10</v>
      </c>
      <c r="R14" s="188">
        <f>$M14</f>
        <v>10</v>
      </c>
      <c r="S14" s="188">
        <f>$M14</f>
        <v>10</v>
      </c>
      <c r="T14" s="188">
        <v>0</v>
      </c>
      <c r="U14" s="188">
        <v>0</v>
      </c>
      <c r="V14" s="188">
        <f>(SUMIFS('hist AL fields'!$N:$N,'hist AL fields'!$C:$C,V$1)*$O14)/1000</f>
        <v>116.0701747199998</v>
      </c>
      <c r="W14" s="188">
        <f>(SUMIFS('hist AL fields'!$N:$N,'hist AL fields'!$C:$C,$W$1&amp;"_allt")*$P14)/1000+(SUMIFS('hist AL fields'!$N:$N,'hist AL fields'!$C:$C,$W$1&amp;"_subt")*$Q14)/1000</f>
        <v>655.54513919999988</v>
      </c>
      <c r="X14" s="188">
        <f>(SUMIFS('hist AL fields'!$N:$N,'hist AL fields'!$C:$C,X$1)*$R14)/1000</f>
        <v>1369.2174335999998</v>
      </c>
      <c r="Y14" s="188">
        <f>(SUMIFS('hist AL fields'!$N:$N,'hist AL fields'!$C:$C,Y$1)*$S14)/1000</f>
        <v>1085.0402303999999</v>
      </c>
      <c r="Z14" s="188">
        <f>(SUMIFS('hist AL fields'!$N:$N,'hist AL fields'!$C:$C,Z$1)*$T14)/1000</f>
        <v>0</v>
      </c>
      <c r="AA14" s="188">
        <f>(SUMIFS('hist AL fields'!$N:$N,'hist AL fields'!$C:$C,AA$1)*$O14)/1000</f>
        <v>38.718259200000134</v>
      </c>
      <c r="AB14" s="188">
        <v>0</v>
      </c>
      <c r="AC14" s="188">
        <f>(SUMIFS('hist OI fields'!$N:$N,'hist OI fields'!$C:$C,AC$1)*$O14)/1000</f>
        <v>127.23848160000003</v>
      </c>
      <c r="AD14" s="188">
        <f>(SUMIFS('hist OI fields'!$N:$N,'hist OI fields'!$C:$C,AD$1)*$O14)/1000</f>
        <v>7.0189055999999885</v>
      </c>
      <c r="AE14" s="189">
        <f t="shared" si="1"/>
        <v>3398.8486243199991</v>
      </c>
    </row>
    <row r="15" spans="1:31">
      <c r="A15" s="185" t="str">
        <f>'Experiment list - Runs'!A15</f>
        <v>DP</v>
      </c>
      <c r="B15" s="185" t="str">
        <f>'Experiment list - Runs'!B15</f>
        <v>core</v>
      </c>
      <c r="C15" s="185" t="str">
        <f>'Experiment list - Runs'!C15</f>
        <v>1.1</v>
      </c>
      <c r="D15" s="185">
        <f>'Experiment list - Runs'!D15</f>
        <v>14</v>
      </c>
      <c r="E15" s="186" t="str">
        <f>'Experiment list - Runs'!E15</f>
        <v>10 year initialized hindcasts &amp; predictions</v>
      </c>
      <c r="F15" s="186" t="str">
        <f>'Experiment list - Runs'!H15</f>
        <v>CVWG/Tribbia</v>
      </c>
      <c r="G15" s="185" t="str">
        <f>'Experiment list - Runs'!I15</f>
        <v>0.5x1CN</v>
      </c>
      <c r="H15" s="185" t="str">
        <f>'Experiment list - Runs'!J15</f>
        <v>ORNL</v>
      </c>
      <c r="I15" s="185">
        <f>'Experiment list - Runs'!K15</f>
        <v>1980</v>
      </c>
      <c r="J15" s="185">
        <f>'Experiment list - Runs'!L15</f>
        <v>1990</v>
      </c>
      <c r="K15" s="185" t="str">
        <f>'Experiment list - Runs'!M15</f>
        <v>0.5</v>
      </c>
      <c r="L15" s="185">
        <f>'Experiment list - Runs'!N15</f>
        <v>1</v>
      </c>
      <c r="M15" s="188">
        <f>'Experiment list - Runs'!O15</f>
        <v>10</v>
      </c>
      <c r="N15" s="187">
        <f>'Experiment list - Runs'!P15</f>
        <v>14</v>
      </c>
      <c r="O15" s="188">
        <f t="shared" si="0"/>
        <v>10</v>
      </c>
      <c r="P15" s="188">
        <f t="shared" si="0"/>
        <v>10</v>
      </c>
      <c r="Q15" s="188">
        <v>0</v>
      </c>
      <c r="R15" s="188">
        <v>0</v>
      </c>
      <c r="S15" s="188">
        <v>0</v>
      </c>
      <c r="T15" s="188">
        <v>0</v>
      </c>
      <c r="U15" s="188">
        <v>0</v>
      </c>
      <c r="V15" s="188">
        <f>(SUMIFS('hist AL fields'!$N:$N,'hist AL fields'!$C:$C,V$1)*$O15)/1000</f>
        <v>116.0701747199998</v>
      </c>
      <c r="W15" s="188">
        <f>(SUMIFS('hist AL fields'!$N:$N,'hist AL fields'!$C:$C,$W$1&amp;"_allt")*$P15)/1000+(SUMIFS('hist AL fields'!$N:$N,'hist AL fields'!$C:$C,$W$1&amp;"_subt")*$Q15)/1000</f>
        <v>19.3757184</v>
      </c>
      <c r="X15" s="188">
        <f>(SUMIFS('hist AL fields'!$N:$N,'hist AL fields'!$C:$C,X$1)*$R15)/1000</f>
        <v>0</v>
      </c>
      <c r="Y15" s="188">
        <f>(SUMIFS('hist AL fields'!$N:$N,'hist AL fields'!$C:$C,Y$1)*$S15)/1000</f>
        <v>0</v>
      </c>
      <c r="Z15" s="188">
        <f>(SUMIFS('hist AL fields'!$N:$N,'hist AL fields'!$C:$C,Z$1)*$T15)/1000</f>
        <v>0</v>
      </c>
      <c r="AA15" s="188">
        <f>(SUMIFS('hist AL fields'!$N:$N,'hist AL fields'!$C:$C,AA$1)*$O15)/1000</f>
        <v>38.718259200000134</v>
      </c>
      <c r="AB15" s="188">
        <v>0</v>
      </c>
      <c r="AC15" s="188">
        <f>(SUMIFS('hist OI fields'!$N:$N,'hist OI fields'!$C:$C,AC$1)*$O15)/1000</f>
        <v>127.23848160000003</v>
      </c>
      <c r="AD15" s="188">
        <f>(SUMIFS('hist OI fields'!$N:$N,'hist OI fields'!$C:$C,AD$1)*$O15)/1000</f>
        <v>7.0189055999999885</v>
      </c>
      <c r="AE15" s="189">
        <f t="shared" si="1"/>
        <v>308.42153951999995</v>
      </c>
    </row>
    <row r="16" spans="1:31">
      <c r="A16" s="185" t="str">
        <f>'Experiment list - Runs'!A16</f>
        <v>DP</v>
      </c>
      <c r="B16" s="185" t="str">
        <f>'Experiment list - Runs'!B16</f>
        <v>core</v>
      </c>
      <c r="C16" s="185" t="str">
        <f>'Experiment list - Runs'!C16</f>
        <v>1.1</v>
      </c>
      <c r="D16" s="185">
        <f>'Experiment list - Runs'!D16</f>
        <v>15</v>
      </c>
      <c r="E16" s="186" t="str">
        <f>'Experiment list - Runs'!E16</f>
        <v>10 year initialized hindcasts &amp; predictions</v>
      </c>
      <c r="F16" s="186" t="str">
        <f>'Experiment list - Runs'!H16</f>
        <v>CVWG/Tribbia</v>
      </c>
      <c r="G16" s="185" t="str">
        <f>'Experiment list - Runs'!I16</f>
        <v>0.5x1CN</v>
      </c>
      <c r="H16" s="185" t="str">
        <f>'Experiment list - Runs'!J16</f>
        <v>ORNL</v>
      </c>
      <c r="I16" s="185">
        <f>'Experiment list - Runs'!K16</f>
        <v>1980</v>
      </c>
      <c r="J16" s="185">
        <f>'Experiment list - Runs'!L16</f>
        <v>1990</v>
      </c>
      <c r="K16" s="185" t="str">
        <f>'Experiment list - Runs'!M16</f>
        <v>0.5</v>
      </c>
      <c r="L16" s="185">
        <f>'Experiment list - Runs'!N16</f>
        <v>1</v>
      </c>
      <c r="M16" s="188">
        <f>'Experiment list - Runs'!O16</f>
        <v>10</v>
      </c>
      <c r="N16" s="187">
        <f>'Experiment list - Runs'!P16</f>
        <v>15</v>
      </c>
      <c r="O16" s="188">
        <f t="shared" si="0"/>
        <v>10</v>
      </c>
      <c r="P16" s="188">
        <f t="shared" si="0"/>
        <v>10</v>
      </c>
      <c r="Q16" s="188">
        <v>0</v>
      </c>
      <c r="R16" s="188">
        <v>0</v>
      </c>
      <c r="S16" s="188">
        <v>0</v>
      </c>
      <c r="T16" s="188">
        <v>0</v>
      </c>
      <c r="U16" s="188">
        <v>0</v>
      </c>
      <c r="V16" s="188">
        <f>(SUMIFS('hist AL fields'!$N:$N,'hist AL fields'!$C:$C,V$1)*$O16)/1000</f>
        <v>116.0701747199998</v>
      </c>
      <c r="W16" s="188">
        <f>(SUMIFS('hist AL fields'!$N:$N,'hist AL fields'!$C:$C,$W$1&amp;"_allt")*$P16)/1000+(SUMIFS('hist AL fields'!$N:$N,'hist AL fields'!$C:$C,$W$1&amp;"_subt")*$Q16)/1000</f>
        <v>19.3757184</v>
      </c>
      <c r="X16" s="188">
        <f>(SUMIFS('hist AL fields'!$N:$N,'hist AL fields'!$C:$C,X$1)*$R16)/1000</f>
        <v>0</v>
      </c>
      <c r="Y16" s="188">
        <f>(SUMIFS('hist AL fields'!$N:$N,'hist AL fields'!$C:$C,Y$1)*$S16)/1000</f>
        <v>0</v>
      </c>
      <c r="Z16" s="188">
        <f>(SUMIFS('hist AL fields'!$N:$N,'hist AL fields'!$C:$C,Z$1)*$T16)/1000</f>
        <v>0</v>
      </c>
      <c r="AA16" s="188">
        <f>(SUMIFS('hist AL fields'!$N:$N,'hist AL fields'!$C:$C,AA$1)*$O16)/1000</f>
        <v>38.718259200000134</v>
      </c>
      <c r="AB16" s="188">
        <v>0</v>
      </c>
      <c r="AC16" s="188">
        <f>(SUMIFS('hist OI fields'!$N:$N,'hist OI fields'!$C:$C,AC$1)*$O16)/1000</f>
        <v>127.23848160000003</v>
      </c>
      <c r="AD16" s="188">
        <f>(SUMIFS('hist OI fields'!$N:$N,'hist OI fields'!$C:$C,AD$1)*$O16)/1000</f>
        <v>7.0189055999999885</v>
      </c>
      <c r="AE16" s="189">
        <f t="shared" si="1"/>
        <v>308.42153951999995</v>
      </c>
    </row>
    <row r="17" spans="1:31">
      <c r="A17" s="185" t="str">
        <f>'Experiment list - Runs'!A17</f>
        <v>DP</v>
      </c>
      <c r="B17" s="185" t="str">
        <f>'Experiment list - Runs'!B17</f>
        <v>core</v>
      </c>
      <c r="C17" s="185" t="str">
        <f>'Experiment list - Runs'!C17</f>
        <v>1.1</v>
      </c>
      <c r="D17" s="185">
        <f>'Experiment list - Runs'!D17</f>
        <v>16</v>
      </c>
      <c r="E17" s="186" t="str">
        <f>'Experiment list - Runs'!E17</f>
        <v>10 year initialized hindcasts &amp; predictions</v>
      </c>
      <c r="F17" s="186" t="str">
        <f>'Experiment list - Runs'!H17</f>
        <v>CVWG/Tribbia</v>
      </c>
      <c r="G17" s="185" t="str">
        <f>'Experiment list - Runs'!I17</f>
        <v>0.5x1CN</v>
      </c>
      <c r="H17" s="185" t="str">
        <f>'Experiment list - Runs'!J17</f>
        <v>ORNL</v>
      </c>
      <c r="I17" s="185">
        <f>'Experiment list - Runs'!K17</f>
        <v>1985</v>
      </c>
      <c r="J17" s="185">
        <f>'Experiment list - Runs'!L17</f>
        <v>1995</v>
      </c>
      <c r="K17" s="185" t="str">
        <f>'Experiment list - Runs'!M17</f>
        <v>0.5</v>
      </c>
      <c r="L17" s="185">
        <f>'Experiment list - Runs'!N17</f>
        <v>1</v>
      </c>
      <c r="M17" s="188">
        <f>'Experiment list - Runs'!O17</f>
        <v>10</v>
      </c>
      <c r="N17" s="187">
        <f>'Experiment list - Runs'!P17</f>
        <v>16</v>
      </c>
      <c r="O17" s="188">
        <f t="shared" si="0"/>
        <v>10</v>
      </c>
      <c r="P17" s="188">
        <f t="shared" si="0"/>
        <v>10</v>
      </c>
      <c r="Q17" s="188">
        <f>$M17</f>
        <v>10</v>
      </c>
      <c r="R17" s="188">
        <f>$M17</f>
        <v>10</v>
      </c>
      <c r="S17" s="188">
        <f>$M17</f>
        <v>10</v>
      </c>
      <c r="T17" s="188">
        <v>0</v>
      </c>
      <c r="U17" s="188">
        <v>0</v>
      </c>
      <c r="V17" s="188">
        <f>(SUMIFS('hist AL fields'!$N:$N,'hist AL fields'!$C:$C,V$1)*$O17)/1000</f>
        <v>116.0701747199998</v>
      </c>
      <c r="W17" s="188">
        <f>(SUMIFS('hist AL fields'!$N:$N,'hist AL fields'!$C:$C,$W$1&amp;"_allt")*$P17)/1000+(SUMIFS('hist AL fields'!$N:$N,'hist AL fields'!$C:$C,$W$1&amp;"_subt")*$Q17)/1000</f>
        <v>655.54513919999988</v>
      </c>
      <c r="X17" s="188">
        <f>(SUMIFS('hist AL fields'!$N:$N,'hist AL fields'!$C:$C,X$1)*$R17)/1000</f>
        <v>1369.2174335999998</v>
      </c>
      <c r="Y17" s="188">
        <f>(SUMIFS('hist AL fields'!$N:$N,'hist AL fields'!$C:$C,Y$1)*$S17)/1000</f>
        <v>1085.0402303999999</v>
      </c>
      <c r="Z17" s="188">
        <f>(SUMIFS('hist AL fields'!$N:$N,'hist AL fields'!$C:$C,Z$1)*$T17)/1000</f>
        <v>0</v>
      </c>
      <c r="AA17" s="188">
        <f>(SUMIFS('hist AL fields'!$N:$N,'hist AL fields'!$C:$C,AA$1)*$O17)/1000</f>
        <v>38.718259200000134</v>
      </c>
      <c r="AB17" s="188">
        <v>0</v>
      </c>
      <c r="AC17" s="188">
        <f>(SUMIFS('hist OI fields'!$N:$N,'hist OI fields'!$C:$C,AC$1)*$O17)/1000</f>
        <v>127.23848160000003</v>
      </c>
      <c r="AD17" s="188">
        <f>(SUMIFS('hist OI fields'!$N:$N,'hist OI fields'!$C:$C,AD$1)*$O17)/1000</f>
        <v>7.0189055999999885</v>
      </c>
      <c r="AE17" s="189">
        <f t="shared" si="1"/>
        <v>3398.8486243199991</v>
      </c>
    </row>
    <row r="18" spans="1:31">
      <c r="A18" s="185" t="str">
        <f>'Experiment list - Runs'!A18</f>
        <v>DP</v>
      </c>
      <c r="B18" s="185" t="str">
        <f>'Experiment list - Runs'!B18</f>
        <v>core</v>
      </c>
      <c r="C18" s="185" t="str">
        <f>'Experiment list - Runs'!C18</f>
        <v>1.1</v>
      </c>
      <c r="D18" s="185">
        <f>'Experiment list - Runs'!D18</f>
        <v>17</v>
      </c>
      <c r="E18" s="186" t="str">
        <f>'Experiment list - Runs'!E18</f>
        <v>10 year initialized hindcasts &amp; predictions</v>
      </c>
      <c r="F18" s="186" t="str">
        <f>'Experiment list - Runs'!H18</f>
        <v>CVWG/Tribbia</v>
      </c>
      <c r="G18" s="185" t="str">
        <f>'Experiment list - Runs'!I18</f>
        <v>0.5x1CN</v>
      </c>
      <c r="H18" s="185" t="str">
        <f>'Experiment list - Runs'!J18</f>
        <v>ORNL</v>
      </c>
      <c r="I18" s="185">
        <f>'Experiment list - Runs'!K18</f>
        <v>1985</v>
      </c>
      <c r="J18" s="185">
        <f>'Experiment list - Runs'!L18</f>
        <v>1995</v>
      </c>
      <c r="K18" s="185" t="str">
        <f>'Experiment list - Runs'!M18</f>
        <v>0.5</v>
      </c>
      <c r="L18" s="185">
        <f>'Experiment list - Runs'!N18</f>
        <v>1</v>
      </c>
      <c r="M18" s="188">
        <f>'Experiment list - Runs'!O18</f>
        <v>10</v>
      </c>
      <c r="N18" s="187">
        <f>'Experiment list - Runs'!P18</f>
        <v>17</v>
      </c>
      <c r="O18" s="188">
        <f t="shared" si="0"/>
        <v>10</v>
      </c>
      <c r="P18" s="188">
        <f t="shared" si="0"/>
        <v>10</v>
      </c>
      <c r="Q18" s="188">
        <v>0</v>
      </c>
      <c r="R18" s="188">
        <v>0</v>
      </c>
      <c r="S18" s="188">
        <v>0</v>
      </c>
      <c r="T18" s="188">
        <v>0</v>
      </c>
      <c r="U18" s="188">
        <v>0</v>
      </c>
      <c r="V18" s="188">
        <f>(SUMIFS('hist AL fields'!$N:$N,'hist AL fields'!$C:$C,V$1)*$O18)/1000</f>
        <v>116.0701747199998</v>
      </c>
      <c r="W18" s="188">
        <f>(SUMIFS('hist AL fields'!$N:$N,'hist AL fields'!$C:$C,$W$1&amp;"_allt")*$P18)/1000+(SUMIFS('hist AL fields'!$N:$N,'hist AL fields'!$C:$C,$W$1&amp;"_subt")*$Q18)/1000</f>
        <v>19.3757184</v>
      </c>
      <c r="X18" s="188">
        <f>(SUMIFS('hist AL fields'!$N:$N,'hist AL fields'!$C:$C,X$1)*$R18)/1000</f>
        <v>0</v>
      </c>
      <c r="Y18" s="188">
        <f>(SUMIFS('hist AL fields'!$N:$N,'hist AL fields'!$C:$C,Y$1)*$S18)/1000</f>
        <v>0</v>
      </c>
      <c r="Z18" s="188">
        <f>(SUMIFS('hist AL fields'!$N:$N,'hist AL fields'!$C:$C,Z$1)*$T18)/1000</f>
        <v>0</v>
      </c>
      <c r="AA18" s="188">
        <f>(SUMIFS('hist AL fields'!$N:$N,'hist AL fields'!$C:$C,AA$1)*$O18)/1000</f>
        <v>38.718259200000134</v>
      </c>
      <c r="AB18" s="188">
        <v>0</v>
      </c>
      <c r="AC18" s="188">
        <f>(SUMIFS('hist OI fields'!$N:$N,'hist OI fields'!$C:$C,AC$1)*$O18)/1000</f>
        <v>127.23848160000003</v>
      </c>
      <c r="AD18" s="188">
        <f>(SUMIFS('hist OI fields'!$N:$N,'hist OI fields'!$C:$C,AD$1)*$O18)/1000</f>
        <v>7.0189055999999885</v>
      </c>
      <c r="AE18" s="189">
        <f t="shared" si="1"/>
        <v>308.42153951999995</v>
      </c>
    </row>
    <row r="19" spans="1:31">
      <c r="A19" s="185" t="str">
        <f>'Experiment list - Runs'!A19</f>
        <v>DP</v>
      </c>
      <c r="B19" s="185" t="str">
        <f>'Experiment list - Runs'!B19</f>
        <v>core</v>
      </c>
      <c r="C19" s="185" t="str">
        <f>'Experiment list - Runs'!C19</f>
        <v>1.1</v>
      </c>
      <c r="D19" s="185">
        <f>'Experiment list - Runs'!D19</f>
        <v>18</v>
      </c>
      <c r="E19" s="186" t="str">
        <f>'Experiment list - Runs'!E19</f>
        <v>10 year initialized hindcasts &amp; predictions</v>
      </c>
      <c r="F19" s="186" t="str">
        <f>'Experiment list - Runs'!H19</f>
        <v>CVWG/Tribbia</v>
      </c>
      <c r="G19" s="185" t="str">
        <f>'Experiment list - Runs'!I19</f>
        <v>0.5x1CN</v>
      </c>
      <c r="H19" s="185" t="str">
        <f>'Experiment list - Runs'!J19</f>
        <v>ORNL</v>
      </c>
      <c r="I19" s="185">
        <f>'Experiment list - Runs'!K19</f>
        <v>1985</v>
      </c>
      <c r="J19" s="185">
        <f>'Experiment list - Runs'!L19</f>
        <v>1995</v>
      </c>
      <c r="K19" s="185" t="str">
        <f>'Experiment list - Runs'!M19</f>
        <v>0.5</v>
      </c>
      <c r="L19" s="185">
        <f>'Experiment list - Runs'!N19</f>
        <v>1</v>
      </c>
      <c r="M19" s="188">
        <f>'Experiment list - Runs'!O19</f>
        <v>10</v>
      </c>
      <c r="N19" s="187">
        <f>'Experiment list - Runs'!P19</f>
        <v>18</v>
      </c>
      <c r="O19" s="188">
        <f t="shared" si="0"/>
        <v>10</v>
      </c>
      <c r="P19" s="188">
        <f t="shared" si="0"/>
        <v>10</v>
      </c>
      <c r="Q19" s="188">
        <v>0</v>
      </c>
      <c r="R19" s="188">
        <v>0</v>
      </c>
      <c r="S19" s="188">
        <v>0</v>
      </c>
      <c r="T19" s="188">
        <v>0</v>
      </c>
      <c r="U19" s="188">
        <v>0</v>
      </c>
      <c r="V19" s="188">
        <f>(SUMIFS('hist AL fields'!$N:$N,'hist AL fields'!$C:$C,V$1)*$O19)/1000</f>
        <v>116.0701747199998</v>
      </c>
      <c r="W19" s="188">
        <f>(SUMIFS('hist AL fields'!$N:$N,'hist AL fields'!$C:$C,$W$1&amp;"_allt")*$P19)/1000+(SUMIFS('hist AL fields'!$N:$N,'hist AL fields'!$C:$C,$W$1&amp;"_subt")*$Q19)/1000</f>
        <v>19.3757184</v>
      </c>
      <c r="X19" s="188">
        <f>(SUMIFS('hist AL fields'!$N:$N,'hist AL fields'!$C:$C,X$1)*$R19)/1000</f>
        <v>0</v>
      </c>
      <c r="Y19" s="188">
        <f>(SUMIFS('hist AL fields'!$N:$N,'hist AL fields'!$C:$C,Y$1)*$S19)/1000</f>
        <v>0</v>
      </c>
      <c r="Z19" s="188">
        <f>(SUMIFS('hist AL fields'!$N:$N,'hist AL fields'!$C:$C,Z$1)*$T19)/1000</f>
        <v>0</v>
      </c>
      <c r="AA19" s="188">
        <f>(SUMIFS('hist AL fields'!$N:$N,'hist AL fields'!$C:$C,AA$1)*$O19)/1000</f>
        <v>38.718259200000134</v>
      </c>
      <c r="AB19" s="188">
        <v>0</v>
      </c>
      <c r="AC19" s="188">
        <f>(SUMIFS('hist OI fields'!$N:$N,'hist OI fields'!$C:$C,AC$1)*$O19)/1000</f>
        <v>127.23848160000003</v>
      </c>
      <c r="AD19" s="188">
        <f>(SUMIFS('hist OI fields'!$N:$N,'hist OI fields'!$C:$C,AD$1)*$O19)/1000</f>
        <v>7.0189055999999885</v>
      </c>
      <c r="AE19" s="189">
        <f t="shared" si="1"/>
        <v>308.42153951999995</v>
      </c>
    </row>
    <row r="20" spans="1:31">
      <c r="A20" s="185" t="str">
        <f>'Experiment list - Runs'!A20</f>
        <v>DP</v>
      </c>
      <c r="B20" s="185" t="str">
        <f>'Experiment list - Runs'!B20</f>
        <v>core</v>
      </c>
      <c r="C20" s="185" t="str">
        <f>'Experiment list - Runs'!C20</f>
        <v>1.1</v>
      </c>
      <c r="D20" s="185">
        <f>'Experiment list - Runs'!D20</f>
        <v>19</v>
      </c>
      <c r="E20" s="186" t="str">
        <f>'Experiment list - Runs'!E20</f>
        <v>10 year initialized hindcasts &amp; predictions</v>
      </c>
      <c r="F20" s="186" t="str">
        <f>'Experiment list - Runs'!H20</f>
        <v>CVWG/Tribbia</v>
      </c>
      <c r="G20" s="185" t="str">
        <f>'Experiment list - Runs'!I20</f>
        <v>0.5x1CN</v>
      </c>
      <c r="H20" s="185" t="str">
        <f>'Experiment list - Runs'!J20</f>
        <v>ORNL</v>
      </c>
      <c r="I20" s="185">
        <f>'Experiment list - Runs'!K20</f>
        <v>1990</v>
      </c>
      <c r="J20" s="185">
        <f>'Experiment list - Runs'!L20</f>
        <v>2000</v>
      </c>
      <c r="K20" s="185" t="str">
        <f>'Experiment list - Runs'!M20</f>
        <v>0.5</v>
      </c>
      <c r="L20" s="185">
        <f>'Experiment list - Runs'!N20</f>
        <v>1</v>
      </c>
      <c r="M20" s="188">
        <f>'Experiment list - Runs'!O20</f>
        <v>10</v>
      </c>
      <c r="N20" s="187">
        <f>'Experiment list - Runs'!P20</f>
        <v>19</v>
      </c>
      <c r="O20" s="188">
        <f t="shared" si="0"/>
        <v>10</v>
      </c>
      <c r="P20" s="188">
        <f t="shared" si="0"/>
        <v>10</v>
      </c>
      <c r="Q20" s="188">
        <f>$M20</f>
        <v>10</v>
      </c>
      <c r="R20" s="188">
        <f>$M20</f>
        <v>10</v>
      </c>
      <c r="S20" s="188">
        <f>$M20</f>
        <v>10</v>
      </c>
      <c r="T20" s="188">
        <v>0</v>
      </c>
      <c r="U20" s="188">
        <v>0</v>
      </c>
      <c r="V20" s="188">
        <f>(SUMIFS('hist AL fields'!$N:$N,'hist AL fields'!$C:$C,V$1)*$O20)/1000</f>
        <v>116.0701747199998</v>
      </c>
      <c r="W20" s="188">
        <f>(SUMIFS('hist AL fields'!$N:$N,'hist AL fields'!$C:$C,$W$1&amp;"_allt")*$P20)/1000+(SUMIFS('hist AL fields'!$N:$N,'hist AL fields'!$C:$C,$W$1&amp;"_subt")*$Q20)/1000</f>
        <v>655.54513919999988</v>
      </c>
      <c r="X20" s="188">
        <f>(SUMIFS('hist AL fields'!$N:$N,'hist AL fields'!$C:$C,X$1)*$R20)/1000</f>
        <v>1369.2174335999998</v>
      </c>
      <c r="Y20" s="188">
        <f>(SUMIFS('hist AL fields'!$N:$N,'hist AL fields'!$C:$C,Y$1)*$S20)/1000</f>
        <v>1085.0402303999999</v>
      </c>
      <c r="Z20" s="188">
        <f>(SUMIFS('hist AL fields'!$N:$N,'hist AL fields'!$C:$C,Z$1)*$T20)/1000</f>
        <v>0</v>
      </c>
      <c r="AA20" s="188">
        <f>(SUMIFS('hist AL fields'!$N:$N,'hist AL fields'!$C:$C,AA$1)*$O20)/1000</f>
        <v>38.718259200000134</v>
      </c>
      <c r="AB20" s="188">
        <v>0</v>
      </c>
      <c r="AC20" s="188">
        <f>(SUMIFS('hist OI fields'!$N:$N,'hist OI fields'!$C:$C,AC$1)*$O20)/1000</f>
        <v>127.23848160000003</v>
      </c>
      <c r="AD20" s="188">
        <f>(SUMIFS('hist OI fields'!$N:$N,'hist OI fields'!$C:$C,AD$1)*$O20)/1000</f>
        <v>7.0189055999999885</v>
      </c>
      <c r="AE20" s="189">
        <f t="shared" si="1"/>
        <v>3398.8486243199991</v>
      </c>
    </row>
    <row r="21" spans="1:31">
      <c r="A21" s="185" t="str">
        <f>'Experiment list - Runs'!A21</f>
        <v>DP</v>
      </c>
      <c r="B21" s="185" t="str">
        <f>'Experiment list - Runs'!B21</f>
        <v>core</v>
      </c>
      <c r="C21" s="185" t="str">
        <f>'Experiment list - Runs'!C21</f>
        <v>1.1</v>
      </c>
      <c r="D21" s="185">
        <f>'Experiment list - Runs'!D21</f>
        <v>20</v>
      </c>
      <c r="E21" s="186" t="str">
        <f>'Experiment list - Runs'!E21</f>
        <v>10 year initialized hindcasts &amp; predictions</v>
      </c>
      <c r="F21" s="186" t="str">
        <f>'Experiment list - Runs'!H21</f>
        <v>CVWG/Tribbia</v>
      </c>
      <c r="G21" s="185" t="str">
        <f>'Experiment list - Runs'!I21</f>
        <v>0.5x1CN</v>
      </c>
      <c r="H21" s="185" t="str">
        <f>'Experiment list - Runs'!J21</f>
        <v>ORNL</v>
      </c>
      <c r="I21" s="185">
        <f>'Experiment list - Runs'!K21</f>
        <v>1990</v>
      </c>
      <c r="J21" s="185">
        <f>'Experiment list - Runs'!L21</f>
        <v>2000</v>
      </c>
      <c r="K21" s="185" t="str">
        <f>'Experiment list - Runs'!M21</f>
        <v>0.5</v>
      </c>
      <c r="L21" s="185">
        <f>'Experiment list - Runs'!N21</f>
        <v>1</v>
      </c>
      <c r="M21" s="188">
        <f>'Experiment list - Runs'!O21</f>
        <v>10</v>
      </c>
      <c r="N21" s="187">
        <f>'Experiment list - Runs'!P21</f>
        <v>20</v>
      </c>
      <c r="O21" s="188">
        <f t="shared" si="0"/>
        <v>10</v>
      </c>
      <c r="P21" s="188">
        <f t="shared" si="0"/>
        <v>10</v>
      </c>
      <c r="Q21" s="188">
        <v>0</v>
      </c>
      <c r="R21" s="188">
        <v>0</v>
      </c>
      <c r="S21" s="188">
        <v>0</v>
      </c>
      <c r="T21" s="188">
        <v>0</v>
      </c>
      <c r="U21" s="188">
        <v>0</v>
      </c>
      <c r="V21" s="188">
        <f>(SUMIFS('hist AL fields'!$N:$N,'hist AL fields'!$C:$C,V$1)*$O21)/1000</f>
        <v>116.0701747199998</v>
      </c>
      <c r="W21" s="188">
        <f>(SUMIFS('hist AL fields'!$N:$N,'hist AL fields'!$C:$C,$W$1&amp;"_allt")*$P21)/1000+(SUMIFS('hist AL fields'!$N:$N,'hist AL fields'!$C:$C,$W$1&amp;"_subt")*$Q21)/1000</f>
        <v>19.3757184</v>
      </c>
      <c r="X21" s="188">
        <f>(SUMIFS('hist AL fields'!$N:$N,'hist AL fields'!$C:$C,X$1)*$R21)/1000</f>
        <v>0</v>
      </c>
      <c r="Y21" s="188">
        <f>(SUMIFS('hist AL fields'!$N:$N,'hist AL fields'!$C:$C,Y$1)*$S21)/1000</f>
        <v>0</v>
      </c>
      <c r="Z21" s="188">
        <f>(SUMIFS('hist AL fields'!$N:$N,'hist AL fields'!$C:$C,Z$1)*$T21)/1000</f>
        <v>0</v>
      </c>
      <c r="AA21" s="188">
        <f>(SUMIFS('hist AL fields'!$N:$N,'hist AL fields'!$C:$C,AA$1)*$O21)/1000</f>
        <v>38.718259200000134</v>
      </c>
      <c r="AB21" s="188">
        <v>0</v>
      </c>
      <c r="AC21" s="188">
        <f>(SUMIFS('hist OI fields'!$N:$N,'hist OI fields'!$C:$C,AC$1)*$O21)/1000</f>
        <v>127.23848160000003</v>
      </c>
      <c r="AD21" s="188">
        <f>(SUMIFS('hist OI fields'!$N:$N,'hist OI fields'!$C:$C,AD$1)*$O21)/1000</f>
        <v>7.0189055999999885</v>
      </c>
      <c r="AE21" s="189">
        <f t="shared" si="1"/>
        <v>308.42153951999995</v>
      </c>
    </row>
    <row r="22" spans="1:31">
      <c r="A22" s="185" t="str">
        <f>'Experiment list - Runs'!A22</f>
        <v>DP</v>
      </c>
      <c r="B22" s="185" t="str">
        <f>'Experiment list - Runs'!B22</f>
        <v>core</v>
      </c>
      <c r="C22" s="185" t="str">
        <f>'Experiment list - Runs'!C22</f>
        <v>1.1</v>
      </c>
      <c r="D22" s="185">
        <f>'Experiment list - Runs'!D22</f>
        <v>21</v>
      </c>
      <c r="E22" s="186" t="str">
        <f>'Experiment list - Runs'!E22</f>
        <v>10 year initialized hindcasts &amp; predictions</v>
      </c>
      <c r="F22" s="186" t="str">
        <f>'Experiment list - Runs'!H22</f>
        <v>CVWG/Tribbia</v>
      </c>
      <c r="G22" s="185" t="str">
        <f>'Experiment list - Runs'!I22</f>
        <v>0.5x1CN</v>
      </c>
      <c r="H22" s="185" t="str">
        <f>'Experiment list - Runs'!J22</f>
        <v>ORNL</v>
      </c>
      <c r="I22" s="185">
        <f>'Experiment list - Runs'!K22</f>
        <v>1990</v>
      </c>
      <c r="J22" s="185">
        <f>'Experiment list - Runs'!L22</f>
        <v>2000</v>
      </c>
      <c r="K22" s="185" t="str">
        <f>'Experiment list - Runs'!M22</f>
        <v>0.5</v>
      </c>
      <c r="L22" s="185">
        <f>'Experiment list - Runs'!N22</f>
        <v>1</v>
      </c>
      <c r="M22" s="188">
        <f>'Experiment list - Runs'!O22</f>
        <v>10</v>
      </c>
      <c r="N22" s="187">
        <f>'Experiment list - Runs'!P22</f>
        <v>21</v>
      </c>
      <c r="O22" s="188">
        <f t="shared" si="0"/>
        <v>10</v>
      </c>
      <c r="P22" s="188">
        <f t="shared" si="0"/>
        <v>10</v>
      </c>
      <c r="Q22" s="188">
        <v>0</v>
      </c>
      <c r="R22" s="188">
        <v>0</v>
      </c>
      <c r="S22" s="188">
        <v>0</v>
      </c>
      <c r="T22" s="188">
        <v>0</v>
      </c>
      <c r="U22" s="188">
        <v>0</v>
      </c>
      <c r="V22" s="188">
        <f>(SUMIFS('hist AL fields'!$N:$N,'hist AL fields'!$C:$C,V$1)*$O22)/1000</f>
        <v>116.0701747199998</v>
      </c>
      <c r="W22" s="188">
        <f>(SUMIFS('hist AL fields'!$N:$N,'hist AL fields'!$C:$C,$W$1&amp;"_allt")*$P22)/1000+(SUMIFS('hist AL fields'!$N:$N,'hist AL fields'!$C:$C,$W$1&amp;"_subt")*$Q22)/1000</f>
        <v>19.3757184</v>
      </c>
      <c r="X22" s="188">
        <f>(SUMIFS('hist AL fields'!$N:$N,'hist AL fields'!$C:$C,X$1)*$R22)/1000</f>
        <v>0</v>
      </c>
      <c r="Y22" s="188">
        <f>(SUMIFS('hist AL fields'!$N:$N,'hist AL fields'!$C:$C,Y$1)*$S22)/1000</f>
        <v>0</v>
      </c>
      <c r="Z22" s="188">
        <f>(SUMIFS('hist AL fields'!$N:$N,'hist AL fields'!$C:$C,Z$1)*$T22)/1000</f>
        <v>0</v>
      </c>
      <c r="AA22" s="188">
        <f>(SUMIFS('hist AL fields'!$N:$N,'hist AL fields'!$C:$C,AA$1)*$O22)/1000</f>
        <v>38.718259200000134</v>
      </c>
      <c r="AB22" s="188">
        <v>0</v>
      </c>
      <c r="AC22" s="188">
        <f>(SUMIFS('hist OI fields'!$N:$N,'hist OI fields'!$C:$C,AC$1)*$O22)/1000</f>
        <v>127.23848160000003</v>
      </c>
      <c r="AD22" s="188">
        <f>(SUMIFS('hist OI fields'!$N:$N,'hist OI fields'!$C:$C,AD$1)*$O22)/1000</f>
        <v>7.0189055999999885</v>
      </c>
      <c r="AE22" s="189">
        <f t="shared" si="1"/>
        <v>308.42153951999995</v>
      </c>
    </row>
    <row r="23" spans="1:31">
      <c r="A23" s="185" t="str">
        <f>'Experiment list - Runs'!A23</f>
        <v>DP</v>
      </c>
      <c r="B23" s="185" t="str">
        <f>'Experiment list - Runs'!B23</f>
        <v>core</v>
      </c>
      <c r="C23" s="185" t="str">
        <f>'Experiment list - Runs'!C23</f>
        <v>1.1</v>
      </c>
      <c r="D23" s="185">
        <f>'Experiment list - Runs'!D23</f>
        <v>22</v>
      </c>
      <c r="E23" s="186" t="str">
        <f>'Experiment list - Runs'!E23</f>
        <v>10 year initialized hindcasts &amp; predictions</v>
      </c>
      <c r="F23" s="186" t="str">
        <f>'Experiment list - Runs'!H23</f>
        <v>CVWG/Tribbia</v>
      </c>
      <c r="G23" s="185" t="str">
        <f>'Experiment list - Runs'!I23</f>
        <v>0.5x1CN</v>
      </c>
      <c r="H23" s="185" t="str">
        <f>'Experiment list - Runs'!J23</f>
        <v>ORNL</v>
      </c>
      <c r="I23" s="185">
        <f>'Experiment list - Runs'!K23</f>
        <v>1995</v>
      </c>
      <c r="J23" s="185">
        <f>'Experiment list - Runs'!L23</f>
        <v>2005</v>
      </c>
      <c r="K23" s="185" t="str">
        <f>'Experiment list - Runs'!M23</f>
        <v>0.5</v>
      </c>
      <c r="L23" s="185">
        <f>'Experiment list - Runs'!N23</f>
        <v>1</v>
      </c>
      <c r="M23" s="188">
        <f>'Experiment list - Runs'!O23</f>
        <v>10</v>
      </c>
      <c r="N23" s="187">
        <f>'Experiment list - Runs'!P23</f>
        <v>22</v>
      </c>
      <c r="O23" s="188">
        <f t="shared" ref="O23:P42" si="2">$M23</f>
        <v>10</v>
      </c>
      <c r="P23" s="188">
        <f t="shared" si="2"/>
        <v>10</v>
      </c>
      <c r="Q23" s="188">
        <f>$M23</f>
        <v>10</v>
      </c>
      <c r="R23" s="188">
        <f>$M23</f>
        <v>10</v>
      </c>
      <c r="S23" s="188">
        <f>$M23</f>
        <v>10</v>
      </c>
      <c r="T23" s="188">
        <v>0</v>
      </c>
      <c r="U23" s="188">
        <v>0</v>
      </c>
      <c r="V23" s="188">
        <f>(SUMIFS('hist AL fields'!$N:$N,'hist AL fields'!$C:$C,V$1)*$O23)/1000</f>
        <v>116.0701747199998</v>
      </c>
      <c r="W23" s="188">
        <f>(SUMIFS('hist AL fields'!$N:$N,'hist AL fields'!$C:$C,$W$1&amp;"_allt")*$P23)/1000+(SUMIFS('hist AL fields'!$N:$N,'hist AL fields'!$C:$C,$W$1&amp;"_subt")*$Q23)/1000</f>
        <v>655.54513919999988</v>
      </c>
      <c r="X23" s="188">
        <f>(SUMIFS('hist AL fields'!$N:$N,'hist AL fields'!$C:$C,X$1)*$R23)/1000</f>
        <v>1369.2174335999998</v>
      </c>
      <c r="Y23" s="188">
        <f>(SUMIFS('hist AL fields'!$N:$N,'hist AL fields'!$C:$C,Y$1)*$S23)/1000</f>
        <v>1085.0402303999999</v>
      </c>
      <c r="Z23" s="188">
        <f>(SUMIFS('hist AL fields'!$N:$N,'hist AL fields'!$C:$C,Z$1)*$T23)/1000</f>
        <v>0</v>
      </c>
      <c r="AA23" s="188">
        <f>(SUMIFS('hist AL fields'!$N:$N,'hist AL fields'!$C:$C,AA$1)*$O23)/1000</f>
        <v>38.718259200000134</v>
      </c>
      <c r="AB23" s="188">
        <v>0</v>
      </c>
      <c r="AC23" s="188">
        <f>(SUMIFS('hist OI fields'!$N:$N,'hist OI fields'!$C:$C,AC$1)*$O23)/1000</f>
        <v>127.23848160000003</v>
      </c>
      <c r="AD23" s="188">
        <f>(SUMIFS('hist OI fields'!$N:$N,'hist OI fields'!$C:$C,AD$1)*$O23)/1000</f>
        <v>7.0189055999999885</v>
      </c>
      <c r="AE23" s="189">
        <f t="shared" si="1"/>
        <v>3398.8486243199991</v>
      </c>
    </row>
    <row r="24" spans="1:31">
      <c r="A24" s="185" t="str">
        <f>'Experiment list - Runs'!A24</f>
        <v>DP</v>
      </c>
      <c r="B24" s="185" t="str">
        <f>'Experiment list - Runs'!B24</f>
        <v>core</v>
      </c>
      <c r="C24" s="185" t="str">
        <f>'Experiment list - Runs'!C24</f>
        <v>1.1</v>
      </c>
      <c r="D24" s="185">
        <f>'Experiment list - Runs'!D24</f>
        <v>23</v>
      </c>
      <c r="E24" s="186" t="str">
        <f>'Experiment list - Runs'!E24</f>
        <v>10 year initialized hindcasts &amp; predictions</v>
      </c>
      <c r="F24" s="186" t="str">
        <f>'Experiment list - Runs'!H24</f>
        <v>CVWG/Tribbia</v>
      </c>
      <c r="G24" s="185" t="str">
        <f>'Experiment list - Runs'!I24</f>
        <v>0.5x1CN</v>
      </c>
      <c r="H24" s="185" t="str">
        <f>'Experiment list - Runs'!J24</f>
        <v>ORNL</v>
      </c>
      <c r="I24" s="185">
        <f>'Experiment list - Runs'!K24</f>
        <v>1995</v>
      </c>
      <c r="J24" s="185">
        <f>'Experiment list - Runs'!L24</f>
        <v>2005</v>
      </c>
      <c r="K24" s="185" t="str">
        <f>'Experiment list - Runs'!M24</f>
        <v>0.5</v>
      </c>
      <c r="L24" s="185">
        <f>'Experiment list - Runs'!N24</f>
        <v>1</v>
      </c>
      <c r="M24" s="188">
        <f>'Experiment list - Runs'!O24</f>
        <v>10</v>
      </c>
      <c r="N24" s="187">
        <f>'Experiment list - Runs'!P24</f>
        <v>23</v>
      </c>
      <c r="O24" s="188">
        <f t="shared" si="2"/>
        <v>10</v>
      </c>
      <c r="P24" s="188">
        <f t="shared" si="2"/>
        <v>10</v>
      </c>
      <c r="Q24" s="188">
        <v>0</v>
      </c>
      <c r="R24" s="188">
        <v>0</v>
      </c>
      <c r="S24" s="188">
        <v>0</v>
      </c>
      <c r="T24" s="188">
        <v>0</v>
      </c>
      <c r="U24" s="188">
        <v>0</v>
      </c>
      <c r="V24" s="188">
        <f>(SUMIFS('hist AL fields'!$N:$N,'hist AL fields'!$C:$C,V$1)*$O24)/1000</f>
        <v>116.0701747199998</v>
      </c>
      <c r="W24" s="188">
        <f>(SUMIFS('hist AL fields'!$N:$N,'hist AL fields'!$C:$C,$W$1&amp;"_allt")*$P24)/1000+(SUMIFS('hist AL fields'!$N:$N,'hist AL fields'!$C:$C,$W$1&amp;"_subt")*$Q24)/1000</f>
        <v>19.3757184</v>
      </c>
      <c r="X24" s="188">
        <f>(SUMIFS('hist AL fields'!$N:$N,'hist AL fields'!$C:$C,X$1)*$R24)/1000</f>
        <v>0</v>
      </c>
      <c r="Y24" s="188">
        <f>(SUMIFS('hist AL fields'!$N:$N,'hist AL fields'!$C:$C,Y$1)*$S24)/1000</f>
        <v>0</v>
      </c>
      <c r="Z24" s="188">
        <f>(SUMIFS('hist AL fields'!$N:$N,'hist AL fields'!$C:$C,Z$1)*$T24)/1000</f>
        <v>0</v>
      </c>
      <c r="AA24" s="188">
        <f>(SUMIFS('hist AL fields'!$N:$N,'hist AL fields'!$C:$C,AA$1)*$O24)/1000</f>
        <v>38.718259200000134</v>
      </c>
      <c r="AB24" s="188">
        <v>0</v>
      </c>
      <c r="AC24" s="188">
        <f>(SUMIFS('hist OI fields'!$N:$N,'hist OI fields'!$C:$C,AC$1)*$O24)/1000</f>
        <v>127.23848160000003</v>
      </c>
      <c r="AD24" s="188">
        <f>(SUMIFS('hist OI fields'!$N:$N,'hist OI fields'!$C:$C,AD$1)*$O24)/1000</f>
        <v>7.0189055999999885</v>
      </c>
      <c r="AE24" s="189">
        <f t="shared" si="1"/>
        <v>308.42153951999995</v>
      </c>
    </row>
    <row r="25" spans="1:31">
      <c r="A25" s="185" t="str">
        <f>'Experiment list - Runs'!A25</f>
        <v>DP</v>
      </c>
      <c r="B25" s="185" t="str">
        <f>'Experiment list - Runs'!B25</f>
        <v>core</v>
      </c>
      <c r="C25" s="185" t="str">
        <f>'Experiment list - Runs'!C25</f>
        <v>1.1</v>
      </c>
      <c r="D25" s="185">
        <f>'Experiment list - Runs'!D25</f>
        <v>24</v>
      </c>
      <c r="E25" s="186" t="str">
        <f>'Experiment list - Runs'!E25</f>
        <v>10 year initialized hindcasts &amp; predictions</v>
      </c>
      <c r="F25" s="186" t="str">
        <f>'Experiment list - Runs'!H25</f>
        <v>CVWG/Tribbia</v>
      </c>
      <c r="G25" s="185" t="str">
        <f>'Experiment list - Runs'!I25</f>
        <v>0.5x1CN</v>
      </c>
      <c r="H25" s="185" t="str">
        <f>'Experiment list - Runs'!J25</f>
        <v>ORNL</v>
      </c>
      <c r="I25" s="185">
        <f>'Experiment list - Runs'!K25</f>
        <v>1995</v>
      </c>
      <c r="J25" s="185">
        <f>'Experiment list - Runs'!L25</f>
        <v>2005</v>
      </c>
      <c r="K25" s="185" t="str">
        <f>'Experiment list - Runs'!M25</f>
        <v>0.5</v>
      </c>
      <c r="L25" s="185">
        <f>'Experiment list - Runs'!N25</f>
        <v>1</v>
      </c>
      <c r="M25" s="188">
        <f>'Experiment list - Runs'!O25</f>
        <v>10</v>
      </c>
      <c r="N25" s="187">
        <f>'Experiment list - Runs'!P25</f>
        <v>24</v>
      </c>
      <c r="O25" s="188">
        <f t="shared" si="2"/>
        <v>10</v>
      </c>
      <c r="P25" s="188">
        <f t="shared" si="2"/>
        <v>10</v>
      </c>
      <c r="Q25" s="188">
        <v>0</v>
      </c>
      <c r="R25" s="188">
        <v>0</v>
      </c>
      <c r="S25" s="188">
        <v>0</v>
      </c>
      <c r="T25" s="188">
        <v>0</v>
      </c>
      <c r="U25" s="188">
        <v>0</v>
      </c>
      <c r="V25" s="188">
        <f>(SUMIFS('hist AL fields'!$N:$N,'hist AL fields'!$C:$C,V$1)*$O25)/1000</f>
        <v>116.0701747199998</v>
      </c>
      <c r="W25" s="188">
        <f>(SUMIFS('hist AL fields'!$N:$N,'hist AL fields'!$C:$C,$W$1&amp;"_allt")*$P25)/1000+(SUMIFS('hist AL fields'!$N:$N,'hist AL fields'!$C:$C,$W$1&amp;"_subt")*$Q25)/1000</f>
        <v>19.3757184</v>
      </c>
      <c r="X25" s="188">
        <f>(SUMIFS('hist AL fields'!$N:$N,'hist AL fields'!$C:$C,X$1)*$R25)/1000</f>
        <v>0</v>
      </c>
      <c r="Y25" s="188">
        <f>(SUMIFS('hist AL fields'!$N:$N,'hist AL fields'!$C:$C,Y$1)*$S25)/1000</f>
        <v>0</v>
      </c>
      <c r="Z25" s="188">
        <f>(SUMIFS('hist AL fields'!$N:$N,'hist AL fields'!$C:$C,Z$1)*$T25)/1000</f>
        <v>0</v>
      </c>
      <c r="AA25" s="188">
        <f>(SUMIFS('hist AL fields'!$N:$N,'hist AL fields'!$C:$C,AA$1)*$O25)/1000</f>
        <v>38.718259200000134</v>
      </c>
      <c r="AB25" s="188">
        <v>0</v>
      </c>
      <c r="AC25" s="188">
        <f>(SUMIFS('hist OI fields'!$N:$N,'hist OI fields'!$C:$C,AC$1)*$O25)/1000</f>
        <v>127.23848160000003</v>
      </c>
      <c r="AD25" s="188">
        <f>(SUMIFS('hist OI fields'!$N:$N,'hist OI fields'!$C:$C,AD$1)*$O25)/1000</f>
        <v>7.0189055999999885</v>
      </c>
      <c r="AE25" s="189">
        <f t="shared" si="1"/>
        <v>308.42153951999995</v>
      </c>
    </row>
    <row r="26" spans="1:31">
      <c r="A26" s="185" t="str">
        <f>'Experiment list - Runs'!A26</f>
        <v>DP</v>
      </c>
      <c r="B26" s="185" t="str">
        <f>'Experiment list - Runs'!B26</f>
        <v>core</v>
      </c>
      <c r="C26" s="185" t="str">
        <f>'Experiment list - Runs'!C26</f>
        <v>1.1</v>
      </c>
      <c r="D26" s="185">
        <f>'Experiment list - Runs'!D26</f>
        <v>25</v>
      </c>
      <c r="E26" s="186" t="str">
        <f>'Experiment list - Runs'!E26</f>
        <v>10 year initialized hindcasts &amp; predictions</v>
      </c>
      <c r="F26" s="186" t="str">
        <f>'Experiment list - Runs'!H26</f>
        <v>CVWG/Tribbia</v>
      </c>
      <c r="G26" s="185" t="str">
        <f>'Experiment list - Runs'!I26</f>
        <v>0.5x1CN</v>
      </c>
      <c r="H26" s="185" t="str">
        <f>'Experiment list - Runs'!J26</f>
        <v>ORNL</v>
      </c>
      <c r="I26" s="185">
        <f>'Experiment list - Runs'!K26</f>
        <v>2000</v>
      </c>
      <c r="J26" s="185">
        <f>'Experiment list - Runs'!L26</f>
        <v>2010</v>
      </c>
      <c r="K26" s="185" t="str">
        <f>'Experiment list - Runs'!M26</f>
        <v>0.5</v>
      </c>
      <c r="L26" s="185">
        <f>'Experiment list - Runs'!N26</f>
        <v>1</v>
      </c>
      <c r="M26" s="188">
        <f>'Experiment list - Runs'!O26</f>
        <v>10</v>
      </c>
      <c r="N26" s="187">
        <f>'Experiment list - Runs'!P26</f>
        <v>25</v>
      </c>
      <c r="O26" s="188">
        <f t="shared" si="2"/>
        <v>10</v>
      </c>
      <c r="P26" s="188">
        <f t="shared" si="2"/>
        <v>10</v>
      </c>
      <c r="Q26" s="188">
        <f>$M26</f>
        <v>10</v>
      </c>
      <c r="R26" s="188">
        <f>$M26</f>
        <v>10</v>
      </c>
      <c r="S26" s="188">
        <f>$M26</f>
        <v>10</v>
      </c>
      <c r="T26" s="188">
        <v>0</v>
      </c>
      <c r="U26" s="188">
        <v>0</v>
      </c>
      <c r="V26" s="188">
        <f>(SUMIFS('hist AL fields'!$N:$N,'hist AL fields'!$C:$C,V$1)*$O26)/1000</f>
        <v>116.0701747199998</v>
      </c>
      <c r="W26" s="188">
        <f>(SUMIFS('hist AL fields'!$N:$N,'hist AL fields'!$C:$C,$W$1&amp;"_allt")*$P26)/1000+(SUMIFS('hist AL fields'!$N:$N,'hist AL fields'!$C:$C,$W$1&amp;"_subt")*$Q26)/1000</f>
        <v>655.54513919999988</v>
      </c>
      <c r="X26" s="188">
        <f>(SUMIFS('hist AL fields'!$N:$N,'hist AL fields'!$C:$C,X$1)*$R26)/1000</f>
        <v>1369.2174335999998</v>
      </c>
      <c r="Y26" s="188">
        <f>(SUMIFS('hist AL fields'!$N:$N,'hist AL fields'!$C:$C,Y$1)*$S26)/1000</f>
        <v>1085.0402303999999</v>
      </c>
      <c r="Z26" s="188">
        <f>(SUMIFS('hist AL fields'!$N:$N,'hist AL fields'!$C:$C,Z$1)*$T26)/1000</f>
        <v>0</v>
      </c>
      <c r="AA26" s="188">
        <f>(SUMIFS('hist AL fields'!$N:$N,'hist AL fields'!$C:$C,AA$1)*$O26)/1000</f>
        <v>38.718259200000134</v>
      </c>
      <c r="AB26" s="188">
        <v>0</v>
      </c>
      <c r="AC26" s="188">
        <f>(SUMIFS('hist OI fields'!$N:$N,'hist OI fields'!$C:$C,AC$1)*$O26)/1000</f>
        <v>127.23848160000003</v>
      </c>
      <c r="AD26" s="188">
        <f>(SUMIFS('hist OI fields'!$N:$N,'hist OI fields'!$C:$C,AD$1)*$O26)/1000</f>
        <v>7.0189055999999885</v>
      </c>
      <c r="AE26" s="189">
        <f t="shared" si="1"/>
        <v>3398.8486243199991</v>
      </c>
    </row>
    <row r="27" spans="1:31">
      <c r="A27" s="185" t="str">
        <f>'Experiment list - Runs'!A27</f>
        <v>DP</v>
      </c>
      <c r="B27" s="185" t="str">
        <f>'Experiment list - Runs'!B27</f>
        <v>core</v>
      </c>
      <c r="C27" s="185" t="str">
        <f>'Experiment list - Runs'!C27</f>
        <v>1.1</v>
      </c>
      <c r="D27" s="185">
        <f>'Experiment list - Runs'!D27</f>
        <v>26</v>
      </c>
      <c r="E27" s="186" t="str">
        <f>'Experiment list - Runs'!E27</f>
        <v>10 year initialized hindcasts &amp; predictions</v>
      </c>
      <c r="F27" s="186" t="str">
        <f>'Experiment list - Runs'!H27</f>
        <v>CVWG/Tribbia</v>
      </c>
      <c r="G27" s="185" t="str">
        <f>'Experiment list - Runs'!I27</f>
        <v>0.5x1CN</v>
      </c>
      <c r="H27" s="185" t="str">
        <f>'Experiment list - Runs'!J27</f>
        <v>ORNL</v>
      </c>
      <c r="I27" s="185">
        <f>'Experiment list - Runs'!K27</f>
        <v>2000</v>
      </c>
      <c r="J27" s="185">
        <f>'Experiment list - Runs'!L27</f>
        <v>2010</v>
      </c>
      <c r="K27" s="185" t="str">
        <f>'Experiment list - Runs'!M27</f>
        <v>0.5</v>
      </c>
      <c r="L27" s="185">
        <f>'Experiment list - Runs'!N27</f>
        <v>1</v>
      </c>
      <c r="M27" s="188">
        <f>'Experiment list - Runs'!O27</f>
        <v>10</v>
      </c>
      <c r="N27" s="187">
        <f>'Experiment list - Runs'!P27</f>
        <v>26</v>
      </c>
      <c r="O27" s="188">
        <f t="shared" si="2"/>
        <v>10</v>
      </c>
      <c r="P27" s="188">
        <f t="shared" si="2"/>
        <v>10</v>
      </c>
      <c r="Q27" s="188">
        <v>0</v>
      </c>
      <c r="R27" s="188">
        <v>0</v>
      </c>
      <c r="S27" s="188">
        <v>0</v>
      </c>
      <c r="T27" s="188">
        <v>0</v>
      </c>
      <c r="U27" s="188">
        <v>0</v>
      </c>
      <c r="V27" s="188">
        <f>(SUMIFS('hist AL fields'!$N:$N,'hist AL fields'!$C:$C,V$1)*$O27)/1000</f>
        <v>116.0701747199998</v>
      </c>
      <c r="W27" s="188">
        <f>(SUMIFS('hist AL fields'!$N:$N,'hist AL fields'!$C:$C,$W$1&amp;"_allt")*$P27)/1000+(SUMIFS('hist AL fields'!$N:$N,'hist AL fields'!$C:$C,$W$1&amp;"_subt")*$Q27)/1000</f>
        <v>19.3757184</v>
      </c>
      <c r="X27" s="188">
        <f>(SUMIFS('hist AL fields'!$N:$N,'hist AL fields'!$C:$C,X$1)*$R27)/1000</f>
        <v>0</v>
      </c>
      <c r="Y27" s="188">
        <f>(SUMIFS('hist AL fields'!$N:$N,'hist AL fields'!$C:$C,Y$1)*$S27)/1000</f>
        <v>0</v>
      </c>
      <c r="Z27" s="188">
        <f>(SUMIFS('hist AL fields'!$N:$N,'hist AL fields'!$C:$C,Z$1)*$T27)/1000</f>
        <v>0</v>
      </c>
      <c r="AA27" s="188">
        <f>(SUMIFS('hist AL fields'!$N:$N,'hist AL fields'!$C:$C,AA$1)*$O27)/1000</f>
        <v>38.718259200000134</v>
      </c>
      <c r="AB27" s="188">
        <v>0</v>
      </c>
      <c r="AC27" s="188">
        <f>(SUMIFS('hist OI fields'!$N:$N,'hist OI fields'!$C:$C,AC$1)*$O27)/1000</f>
        <v>127.23848160000003</v>
      </c>
      <c r="AD27" s="188">
        <f>(SUMIFS('hist OI fields'!$N:$N,'hist OI fields'!$C:$C,AD$1)*$O27)/1000</f>
        <v>7.0189055999999885</v>
      </c>
      <c r="AE27" s="189">
        <f t="shared" si="1"/>
        <v>308.42153951999995</v>
      </c>
    </row>
    <row r="28" spans="1:31">
      <c r="A28" s="185" t="str">
        <f>'Experiment list - Runs'!A28</f>
        <v>DP</v>
      </c>
      <c r="B28" s="185" t="str">
        <f>'Experiment list - Runs'!B28</f>
        <v>core</v>
      </c>
      <c r="C28" s="185" t="str">
        <f>'Experiment list - Runs'!C28</f>
        <v>1.1</v>
      </c>
      <c r="D28" s="185">
        <f>'Experiment list - Runs'!D28</f>
        <v>27</v>
      </c>
      <c r="E28" s="186" t="str">
        <f>'Experiment list - Runs'!E28</f>
        <v>10 year initialized hindcasts &amp; predictions</v>
      </c>
      <c r="F28" s="186" t="str">
        <f>'Experiment list - Runs'!H28</f>
        <v>CVWG/Tribbia</v>
      </c>
      <c r="G28" s="185" t="str">
        <f>'Experiment list - Runs'!I28</f>
        <v>0.5x1CN</v>
      </c>
      <c r="H28" s="185" t="str">
        <f>'Experiment list - Runs'!J28</f>
        <v>ORNL</v>
      </c>
      <c r="I28" s="185">
        <f>'Experiment list - Runs'!K28</f>
        <v>2000</v>
      </c>
      <c r="J28" s="185">
        <f>'Experiment list - Runs'!L28</f>
        <v>2010</v>
      </c>
      <c r="K28" s="185" t="str">
        <f>'Experiment list - Runs'!M28</f>
        <v>0.5</v>
      </c>
      <c r="L28" s="185">
        <f>'Experiment list - Runs'!N28</f>
        <v>1</v>
      </c>
      <c r="M28" s="188">
        <f>'Experiment list - Runs'!O28</f>
        <v>10</v>
      </c>
      <c r="N28" s="187">
        <f>'Experiment list - Runs'!P28</f>
        <v>27</v>
      </c>
      <c r="O28" s="188">
        <f t="shared" si="2"/>
        <v>10</v>
      </c>
      <c r="P28" s="188">
        <f t="shared" si="2"/>
        <v>10</v>
      </c>
      <c r="Q28" s="188">
        <v>0</v>
      </c>
      <c r="R28" s="188">
        <v>0</v>
      </c>
      <c r="S28" s="188">
        <v>0</v>
      </c>
      <c r="T28" s="188">
        <v>0</v>
      </c>
      <c r="U28" s="188">
        <v>0</v>
      </c>
      <c r="V28" s="188">
        <f>(SUMIFS('hist AL fields'!$N:$N,'hist AL fields'!$C:$C,V$1)*$O28)/1000</f>
        <v>116.0701747199998</v>
      </c>
      <c r="W28" s="188">
        <f>(SUMIFS('hist AL fields'!$N:$N,'hist AL fields'!$C:$C,$W$1&amp;"_allt")*$P28)/1000+(SUMIFS('hist AL fields'!$N:$N,'hist AL fields'!$C:$C,$W$1&amp;"_subt")*$Q28)/1000</f>
        <v>19.3757184</v>
      </c>
      <c r="X28" s="188">
        <f>(SUMIFS('hist AL fields'!$N:$N,'hist AL fields'!$C:$C,X$1)*$R28)/1000</f>
        <v>0</v>
      </c>
      <c r="Y28" s="188">
        <f>(SUMIFS('hist AL fields'!$N:$N,'hist AL fields'!$C:$C,Y$1)*$S28)/1000</f>
        <v>0</v>
      </c>
      <c r="Z28" s="188">
        <f>(SUMIFS('hist AL fields'!$N:$N,'hist AL fields'!$C:$C,Z$1)*$T28)/1000</f>
        <v>0</v>
      </c>
      <c r="AA28" s="188">
        <f>(SUMIFS('hist AL fields'!$N:$N,'hist AL fields'!$C:$C,AA$1)*$O28)/1000</f>
        <v>38.718259200000134</v>
      </c>
      <c r="AB28" s="188">
        <v>0</v>
      </c>
      <c r="AC28" s="188">
        <f>(SUMIFS('hist OI fields'!$N:$N,'hist OI fields'!$C:$C,AC$1)*$O28)/1000</f>
        <v>127.23848160000003</v>
      </c>
      <c r="AD28" s="188">
        <f>(SUMIFS('hist OI fields'!$N:$N,'hist OI fields'!$C:$C,AD$1)*$O28)/1000</f>
        <v>7.0189055999999885</v>
      </c>
      <c r="AE28" s="189">
        <f t="shared" si="1"/>
        <v>308.42153951999995</v>
      </c>
    </row>
    <row r="29" spans="1:31">
      <c r="A29" s="185" t="str">
        <f>'Experiment list - Runs'!A29</f>
        <v>DP</v>
      </c>
      <c r="B29" s="185" t="str">
        <f>'Experiment list - Runs'!B29</f>
        <v>core</v>
      </c>
      <c r="C29" s="185" t="str">
        <f>'Experiment list - Runs'!C29</f>
        <v>1.1</v>
      </c>
      <c r="D29" s="185">
        <f>'Experiment list - Runs'!D29</f>
        <v>28</v>
      </c>
      <c r="E29" s="186" t="str">
        <f>'Experiment list - Runs'!E29</f>
        <v>10 year initialized hindcasts &amp; predictions</v>
      </c>
      <c r="F29" s="186" t="str">
        <f>'Experiment list - Runs'!H29</f>
        <v>CVWG/Tribbia</v>
      </c>
      <c r="G29" s="185" t="str">
        <f>'Experiment list - Runs'!I29</f>
        <v>0.5x1CN</v>
      </c>
      <c r="H29" s="185" t="str">
        <f>'Experiment list - Runs'!J29</f>
        <v>ORNL</v>
      </c>
      <c r="I29" s="185">
        <f>'Experiment list - Runs'!K29</f>
        <v>2005</v>
      </c>
      <c r="J29" s="185">
        <f>'Experiment list - Runs'!L29</f>
        <v>2015</v>
      </c>
      <c r="K29" s="185" t="str">
        <f>'Experiment list - Runs'!M29</f>
        <v>0.5</v>
      </c>
      <c r="L29" s="185">
        <f>'Experiment list - Runs'!N29</f>
        <v>1</v>
      </c>
      <c r="M29" s="188">
        <f>'Experiment list - Runs'!O29</f>
        <v>10</v>
      </c>
      <c r="N29" s="187">
        <f>'Experiment list - Runs'!P29</f>
        <v>28</v>
      </c>
      <c r="O29" s="188">
        <f t="shared" si="2"/>
        <v>10</v>
      </c>
      <c r="P29" s="188">
        <f t="shared" si="2"/>
        <v>10</v>
      </c>
      <c r="Q29" s="188">
        <f>$M29</f>
        <v>10</v>
      </c>
      <c r="R29" s="188">
        <f>$M29</f>
        <v>10</v>
      </c>
      <c r="S29" s="188">
        <f>$M29</f>
        <v>10</v>
      </c>
      <c r="T29" s="188">
        <v>0</v>
      </c>
      <c r="U29" s="188">
        <v>0</v>
      </c>
      <c r="V29" s="188">
        <f>(SUMIFS('hist AL fields'!$N:$N,'hist AL fields'!$C:$C,V$1)*$O29)/1000</f>
        <v>116.0701747199998</v>
      </c>
      <c r="W29" s="188">
        <f>(SUMIFS('hist AL fields'!$N:$N,'hist AL fields'!$C:$C,$W$1&amp;"_allt")*$P29)/1000+(SUMIFS('hist AL fields'!$N:$N,'hist AL fields'!$C:$C,$W$1&amp;"_subt")*$Q29)/1000</f>
        <v>655.54513919999988</v>
      </c>
      <c r="X29" s="188">
        <f>(SUMIFS('hist AL fields'!$N:$N,'hist AL fields'!$C:$C,X$1)*$R29)/1000</f>
        <v>1369.2174335999998</v>
      </c>
      <c r="Y29" s="188">
        <f>(SUMIFS('hist AL fields'!$N:$N,'hist AL fields'!$C:$C,Y$1)*$S29)/1000</f>
        <v>1085.0402303999999</v>
      </c>
      <c r="Z29" s="188">
        <f>(SUMIFS('hist AL fields'!$N:$N,'hist AL fields'!$C:$C,Z$1)*$T29)/1000</f>
        <v>0</v>
      </c>
      <c r="AA29" s="188">
        <f>(SUMIFS('hist AL fields'!$N:$N,'hist AL fields'!$C:$C,AA$1)*$O29)/1000</f>
        <v>38.718259200000134</v>
      </c>
      <c r="AB29" s="188">
        <v>0</v>
      </c>
      <c r="AC29" s="188">
        <f>(SUMIFS('hist OI fields'!$N:$N,'hist OI fields'!$C:$C,AC$1)*$O29)/1000</f>
        <v>127.23848160000003</v>
      </c>
      <c r="AD29" s="188">
        <f>(SUMIFS('hist OI fields'!$N:$N,'hist OI fields'!$C:$C,AD$1)*$O29)/1000</f>
        <v>7.0189055999999885</v>
      </c>
      <c r="AE29" s="189">
        <f t="shared" si="1"/>
        <v>3398.8486243199991</v>
      </c>
    </row>
    <row r="30" spans="1:31">
      <c r="A30" s="185" t="str">
        <f>'Experiment list - Runs'!A30</f>
        <v>DP</v>
      </c>
      <c r="B30" s="185" t="str">
        <f>'Experiment list - Runs'!B30</f>
        <v>core</v>
      </c>
      <c r="C30" s="185" t="str">
        <f>'Experiment list - Runs'!C30</f>
        <v>1.1</v>
      </c>
      <c r="D30" s="185">
        <f>'Experiment list - Runs'!D30</f>
        <v>29</v>
      </c>
      <c r="E30" s="186" t="str">
        <f>'Experiment list - Runs'!E30</f>
        <v>10 year initialized hindcasts &amp; predictions</v>
      </c>
      <c r="F30" s="186" t="str">
        <f>'Experiment list - Runs'!H30</f>
        <v>CVWG/Tribbia</v>
      </c>
      <c r="G30" s="185" t="str">
        <f>'Experiment list - Runs'!I30</f>
        <v>0.5x1CN</v>
      </c>
      <c r="H30" s="185" t="str">
        <f>'Experiment list - Runs'!J30</f>
        <v>ORNL</v>
      </c>
      <c r="I30" s="185">
        <f>'Experiment list - Runs'!K30</f>
        <v>2005</v>
      </c>
      <c r="J30" s="185">
        <f>'Experiment list - Runs'!L30</f>
        <v>2015</v>
      </c>
      <c r="K30" s="185" t="str">
        <f>'Experiment list - Runs'!M30</f>
        <v>0.5</v>
      </c>
      <c r="L30" s="185">
        <f>'Experiment list - Runs'!N30</f>
        <v>1</v>
      </c>
      <c r="M30" s="188">
        <f>'Experiment list - Runs'!O30</f>
        <v>10</v>
      </c>
      <c r="N30" s="187">
        <f>'Experiment list - Runs'!P30</f>
        <v>29</v>
      </c>
      <c r="O30" s="188">
        <f t="shared" si="2"/>
        <v>10</v>
      </c>
      <c r="P30" s="188">
        <f t="shared" si="2"/>
        <v>10</v>
      </c>
      <c r="Q30" s="188">
        <v>0</v>
      </c>
      <c r="R30" s="188">
        <v>0</v>
      </c>
      <c r="S30" s="188">
        <v>0</v>
      </c>
      <c r="T30" s="188">
        <v>0</v>
      </c>
      <c r="U30" s="188">
        <v>0</v>
      </c>
      <c r="V30" s="188">
        <f>(SUMIFS('hist AL fields'!$N:$N,'hist AL fields'!$C:$C,V$1)*$O30)/1000</f>
        <v>116.0701747199998</v>
      </c>
      <c r="W30" s="188">
        <f>(SUMIFS('hist AL fields'!$N:$N,'hist AL fields'!$C:$C,$W$1&amp;"_allt")*$P30)/1000+(SUMIFS('hist AL fields'!$N:$N,'hist AL fields'!$C:$C,$W$1&amp;"_subt")*$Q30)/1000</f>
        <v>19.3757184</v>
      </c>
      <c r="X30" s="188">
        <f>(SUMIFS('hist AL fields'!$N:$N,'hist AL fields'!$C:$C,X$1)*$R30)/1000</f>
        <v>0</v>
      </c>
      <c r="Y30" s="188">
        <f>(SUMIFS('hist AL fields'!$N:$N,'hist AL fields'!$C:$C,Y$1)*$S30)/1000</f>
        <v>0</v>
      </c>
      <c r="Z30" s="188">
        <f>(SUMIFS('hist AL fields'!$N:$N,'hist AL fields'!$C:$C,Z$1)*$T30)/1000</f>
        <v>0</v>
      </c>
      <c r="AA30" s="188">
        <f>(SUMIFS('hist AL fields'!$N:$N,'hist AL fields'!$C:$C,AA$1)*$O30)/1000</f>
        <v>38.718259200000134</v>
      </c>
      <c r="AB30" s="188">
        <v>0</v>
      </c>
      <c r="AC30" s="188">
        <f>(SUMIFS('hist OI fields'!$N:$N,'hist OI fields'!$C:$C,AC$1)*$O30)/1000</f>
        <v>127.23848160000003</v>
      </c>
      <c r="AD30" s="188">
        <f>(SUMIFS('hist OI fields'!$N:$N,'hist OI fields'!$C:$C,AD$1)*$O30)/1000</f>
        <v>7.0189055999999885</v>
      </c>
      <c r="AE30" s="189">
        <f t="shared" si="1"/>
        <v>308.42153951999995</v>
      </c>
    </row>
    <row r="31" spans="1:31">
      <c r="A31" s="185" t="str">
        <f>'Experiment list - Runs'!A31</f>
        <v>DP</v>
      </c>
      <c r="B31" s="185" t="str">
        <f>'Experiment list - Runs'!B31</f>
        <v>core</v>
      </c>
      <c r="C31" s="185" t="str">
        <f>'Experiment list - Runs'!C31</f>
        <v>1.1</v>
      </c>
      <c r="D31" s="185">
        <f>'Experiment list - Runs'!D31</f>
        <v>30</v>
      </c>
      <c r="E31" s="186" t="str">
        <f>'Experiment list - Runs'!E31</f>
        <v>10 year initialized hindcasts &amp; predictions</v>
      </c>
      <c r="F31" s="186" t="str">
        <f>'Experiment list - Runs'!H31</f>
        <v>CVWG/Tribbia</v>
      </c>
      <c r="G31" s="185" t="str">
        <f>'Experiment list - Runs'!I31</f>
        <v>0.5x1CN</v>
      </c>
      <c r="H31" s="185" t="str">
        <f>'Experiment list - Runs'!J31</f>
        <v>ORNL</v>
      </c>
      <c r="I31" s="185">
        <f>'Experiment list - Runs'!K31</f>
        <v>2005</v>
      </c>
      <c r="J31" s="185">
        <f>'Experiment list - Runs'!L31</f>
        <v>2015</v>
      </c>
      <c r="K31" s="185" t="str">
        <f>'Experiment list - Runs'!M31</f>
        <v>0.5</v>
      </c>
      <c r="L31" s="185">
        <f>'Experiment list - Runs'!N31</f>
        <v>1</v>
      </c>
      <c r="M31" s="188">
        <f>'Experiment list - Runs'!O31</f>
        <v>10</v>
      </c>
      <c r="N31" s="187">
        <f>'Experiment list - Runs'!P31</f>
        <v>30</v>
      </c>
      <c r="O31" s="188">
        <f t="shared" si="2"/>
        <v>10</v>
      </c>
      <c r="P31" s="188">
        <f t="shared" si="2"/>
        <v>10</v>
      </c>
      <c r="Q31" s="188">
        <v>0</v>
      </c>
      <c r="R31" s="188">
        <v>0</v>
      </c>
      <c r="S31" s="188">
        <v>0</v>
      </c>
      <c r="T31" s="188">
        <v>0</v>
      </c>
      <c r="U31" s="188">
        <v>0</v>
      </c>
      <c r="V31" s="188">
        <f>(SUMIFS('hist AL fields'!$N:$N,'hist AL fields'!$C:$C,V$1)*$O31)/1000</f>
        <v>116.0701747199998</v>
      </c>
      <c r="W31" s="188">
        <f>(SUMIFS('hist AL fields'!$N:$N,'hist AL fields'!$C:$C,$W$1&amp;"_allt")*$P31)/1000+(SUMIFS('hist AL fields'!$N:$N,'hist AL fields'!$C:$C,$W$1&amp;"_subt")*$Q31)/1000</f>
        <v>19.3757184</v>
      </c>
      <c r="X31" s="188">
        <f>(SUMIFS('hist AL fields'!$N:$N,'hist AL fields'!$C:$C,X$1)*$R31)/1000</f>
        <v>0</v>
      </c>
      <c r="Y31" s="188">
        <f>(SUMIFS('hist AL fields'!$N:$N,'hist AL fields'!$C:$C,Y$1)*$S31)/1000</f>
        <v>0</v>
      </c>
      <c r="Z31" s="188">
        <f>(SUMIFS('hist AL fields'!$N:$N,'hist AL fields'!$C:$C,Z$1)*$T31)/1000</f>
        <v>0</v>
      </c>
      <c r="AA31" s="188">
        <f>(SUMIFS('hist AL fields'!$N:$N,'hist AL fields'!$C:$C,AA$1)*$O31)/1000</f>
        <v>38.718259200000134</v>
      </c>
      <c r="AB31" s="188">
        <v>0</v>
      </c>
      <c r="AC31" s="188">
        <f>(SUMIFS('hist OI fields'!$N:$N,'hist OI fields'!$C:$C,AC$1)*$O31)/1000</f>
        <v>127.23848160000003</v>
      </c>
      <c r="AD31" s="188">
        <f>(SUMIFS('hist OI fields'!$N:$N,'hist OI fields'!$C:$C,AD$1)*$O31)/1000</f>
        <v>7.0189055999999885</v>
      </c>
      <c r="AE31" s="189">
        <f t="shared" si="1"/>
        <v>308.42153951999995</v>
      </c>
    </row>
    <row r="32" spans="1:31">
      <c r="A32" s="185" t="str">
        <f>'Experiment list - Runs'!A32</f>
        <v>DP</v>
      </c>
      <c r="B32" s="185" t="str">
        <f>'Experiment list - Runs'!B32</f>
        <v>core</v>
      </c>
      <c r="C32" s="185" t="str">
        <f>'Experiment list - Runs'!C32</f>
        <v>1.2</v>
      </c>
      <c r="D32" s="185">
        <f>'Experiment list - Runs'!D32</f>
        <v>1</v>
      </c>
      <c r="E32" s="186" t="str">
        <f>'Experiment list - Runs'!E32</f>
        <v>30 year initialized hindcasts &amp; predictions</v>
      </c>
      <c r="F32" s="186" t="str">
        <f>'Experiment list - Runs'!H32</f>
        <v>CVWG/Tribbia</v>
      </c>
      <c r="G32" s="185" t="str">
        <f>'Experiment list - Runs'!I32</f>
        <v>0.5x1CN</v>
      </c>
      <c r="H32" s="185" t="str">
        <f>'Experiment list - Runs'!J32</f>
        <v>ORNL</v>
      </c>
      <c r="I32" s="185">
        <f>'Experiment list - Runs'!K32</f>
        <v>1960</v>
      </c>
      <c r="J32" s="185">
        <f>'Experiment list - Runs'!L32</f>
        <v>1990</v>
      </c>
      <c r="K32" s="185" t="str">
        <f>'Experiment list - Runs'!M32</f>
        <v>0.5</v>
      </c>
      <c r="L32" s="185">
        <f>'Experiment list - Runs'!N32</f>
        <v>1</v>
      </c>
      <c r="M32" s="188">
        <f>'Experiment list - Runs'!O32</f>
        <v>30</v>
      </c>
      <c r="N32" s="187">
        <f>'Experiment list - Runs'!P32</f>
        <v>31</v>
      </c>
      <c r="O32" s="188">
        <f t="shared" si="2"/>
        <v>30</v>
      </c>
      <c r="P32" s="188">
        <f t="shared" si="2"/>
        <v>30</v>
      </c>
      <c r="Q32" s="188">
        <f>$M32</f>
        <v>30</v>
      </c>
      <c r="R32" s="188">
        <f>$M32</f>
        <v>30</v>
      </c>
      <c r="S32" s="188">
        <f>$M32</f>
        <v>30</v>
      </c>
      <c r="T32" s="188">
        <v>0</v>
      </c>
      <c r="U32" s="188">
        <v>0</v>
      </c>
      <c r="V32" s="188">
        <f>(SUMIFS('hist AL fields'!$N:$N,'hist AL fields'!$C:$C,V$1)*$O32)/1000</f>
        <v>348.21052415999941</v>
      </c>
      <c r="W32" s="188">
        <f>(SUMIFS('hist AL fields'!$N:$N,'hist AL fields'!$C:$C,$W$1&amp;"_allt")*$P32)/1000+(SUMIFS('hist AL fields'!$N:$N,'hist AL fields'!$C:$C,$W$1&amp;"_subt")*$Q32)/1000</f>
        <v>1966.6354175999998</v>
      </c>
      <c r="X32" s="188">
        <f>(SUMIFS('hist AL fields'!$N:$N,'hist AL fields'!$C:$C,X$1)*$R32)/1000</f>
        <v>4107.6523007999995</v>
      </c>
      <c r="Y32" s="188">
        <f>(SUMIFS('hist AL fields'!$N:$N,'hist AL fields'!$C:$C,Y$1)*$S32)/1000</f>
        <v>3255.1206912000002</v>
      </c>
      <c r="Z32" s="188">
        <f>(SUMIFS('hist AL fields'!$N:$N,'hist AL fields'!$C:$C,Z$1)*$T32)/1000</f>
        <v>0</v>
      </c>
      <c r="AA32" s="188">
        <f>(SUMIFS('hist AL fields'!$N:$N,'hist AL fields'!$C:$C,AA$1)*$O32)/1000</f>
        <v>116.15477760000041</v>
      </c>
      <c r="AB32" s="188">
        <v>0</v>
      </c>
      <c r="AC32" s="188">
        <f>(SUMIFS('hist OI fields'!$N:$N,'hist OI fields'!$C:$C,AC$1)*$O32)/1000</f>
        <v>381.71544480000011</v>
      </c>
      <c r="AD32" s="188">
        <f>(SUMIFS('hist OI fields'!$N:$N,'hist OI fields'!$C:$C,AD$1)*$O32)/1000</f>
        <v>21.056716799999965</v>
      </c>
      <c r="AE32" s="189">
        <f t="shared" si="1"/>
        <v>10196.54587296</v>
      </c>
    </row>
    <row r="33" spans="1:31">
      <c r="A33" s="185" t="str">
        <f>'Experiment list - Runs'!A33</f>
        <v>DP</v>
      </c>
      <c r="B33" s="185" t="str">
        <f>'Experiment list - Runs'!B33</f>
        <v>core</v>
      </c>
      <c r="C33" s="185" t="str">
        <f>'Experiment list - Runs'!C33</f>
        <v>1.2</v>
      </c>
      <c r="D33" s="185">
        <f>'Experiment list - Runs'!D33</f>
        <v>2</v>
      </c>
      <c r="E33" s="186" t="str">
        <f>'Experiment list - Runs'!E33</f>
        <v>30 year initialized hindcasts &amp; predictions</v>
      </c>
      <c r="F33" s="186" t="str">
        <f>'Experiment list - Runs'!H33</f>
        <v>CVWG/Tribbia</v>
      </c>
      <c r="G33" s="185" t="str">
        <f>'Experiment list - Runs'!I33</f>
        <v>0.5x1CN</v>
      </c>
      <c r="H33" s="185" t="str">
        <f>'Experiment list - Runs'!J33</f>
        <v>ORNL</v>
      </c>
      <c r="I33" s="185">
        <f>'Experiment list - Runs'!K33</f>
        <v>1960</v>
      </c>
      <c r="J33" s="185">
        <f>'Experiment list - Runs'!L33</f>
        <v>1990</v>
      </c>
      <c r="K33" s="185" t="str">
        <f>'Experiment list - Runs'!M33</f>
        <v>0.5</v>
      </c>
      <c r="L33" s="185">
        <f>'Experiment list - Runs'!N33</f>
        <v>1</v>
      </c>
      <c r="M33" s="188">
        <f>'Experiment list - Runs'!O33</f>
        <v>30</v>
      </c>
      <c r="N33" s="187">
        <f>'Experiment list - Runs'!P33</f>
        <v>32</v>
      </c>
      <c r="O33" s="188">
        <f t="shared" si="2"/>
        <v>30</v>
      </c>
      <c r="P33" s="188">
        <f t="shared" si="2"/>
        <v>30</v>
      </c>
      <c r="Q33" s="188">
        <v>0</v>
      </c>
      <c r="R33" s="188">
        <v>0</v>
      </c>
      <c r="S33" s="188">
        <v>0</v>
      </c>
      <c r="T33" s="188">
        <v>0</v>
      </c>
      <c r="U33" s="188">
        <v>0</v>
      </c>
      <c r="V33" s="188">
        <f>(SUMIFS('hist AL fields'!$N:$N,'hist AL fields'!$C:$C,V$1)*$O33)/1000</f>
        <v>348.21052415999941</v>
      </c>
      <c r="W33" s="188">
        <f>(SUMIFS('hist AL fields'!$N:$N,'hist AL fields'!$C:$C,$W$1&amp;"_allt")*$P33)/1000+(SUMIFS('hist AL fields'!$N:$N,'hist AL fields'!$C:$C,$W$1&amp;"_subt")*$Q33)/1000</f>
        <v>58.127155200000004</v>
      </c>
      <c r="X33" s="188">
        <f>(SUMIFS('hist AL fields'!$N:$N,'hist AL fields'!$C:$C,X$1)*$R33)/1000</f>
        <v>0</v>
      </c>
      <c r="Y33" s="188">
        <f>(SUMIFS('hist AL fields'!$N:$N,'hist AL fields'!$C:$C,Y$1)*$S33)/1000</f>
        <v>0</v>
      </c>
      <c r="Z33" s="188">
        <f>(SUMIFS('hist AL fields'!$N:$N,'hist AL fields'!$C:$C,Z$1)*$T33)/1000</f>
        <v>0</v>
      </c>
      <c r="AA33" s="188">
        <f>(SUMIFS('hist AL fields'!$N:$N,'hist AL fields'!$C:$C,AA$1)*$O33)/1000</f>
        <v>116.15477760000041</v>
      </c>
      <c r="AB33" s="188">
        <v>0</v>
      </c>
      <c r="AC33" s="188">
        <f>(SUMIFS('hist OI fields'!$N:$N,'hist OI fields'!$C:$C,AC$1)*$O33)/1000</f>
        <v>381.71544480000011</v>
      </c>
      <c r="AD33" s="188">
        <f>(SUMIFS('hist OI fields'!$N:$N,'hist OI fields'!$C:$C,AD$1)*$O33)/1000</f>
        <v>21.056716799999965</v>
      </c>
      <c r="AE33" s="189">
        <f t="shared" si="1"/>
        <v>925.26461855999992</v>
      </c>
    </row>
    <row r="34" spans="1:31">
      <c r="A34" s="185" t="str">
        <f>'Experiment list - Runs'!A34</f>
        <v>DP</v>
      </c>
      <c r="B34" s="185" t="str">
        <f>'Experiment list - Runs'!B34</f>
        <v>core</v>
      </c>
      <c r="C34" s="185" t="str">
        <f>'Experiment list - Runs'!C34</f>
        <v>1.2</v>
      </c>
      <c r="D34" s="185">
        <f>'Experiment list - Runs'!D34</f>
        <v>3</v>
      </c>
      <c r="E34" s="186" t="str">
        <f>'Experiment list - Runs'!E34</f>
        <v>30 year initialized hindcasts &amp; predictions</v>
      </c>
      <c r="F34" s="186" t="str">
        <f>'Experiment list - Runs'!H34</f>
        <v>CVWG/Tribbia</v>
      </c>
      <c r="G34" s="185" t="str">
        <f>'Experiment list - Runs'!I34</f>
        <v>0.5x1CN</v>
      </c>
      <c r="H34" s="185" t="str">
        <f>'Experiment list - Runs'!J34</f>
        <v>ORNL</v>
      </c>
      <c r="I34" s="185">
        <f>'Experiment list - Runs'!K34</f>
        <v>1960</v>
      </c>
      <c r="J34" s="185">
        <f>'Experiment list - Runs'!L34</f>
        <v>1990</v>
      </c>
      <c r="K34" s="185" t="str">
        <f>'Experiment list - Runs'!M34</f>
        <v>0.5</v>
      </c>
      <c r="L34" s="185">
        <f>'Experiment list - Runs'!N34</f>
        <v>1</v>
      </c>
      <c r="M34" s="188">
        <f>'Experiment list - Runs'!O34</f>
        <v>30</v>
      </c>
      <c r="N34" s="187">
        <f>'Experiment list - Runs'!P34</f>
        <v>33</v>
      </c>
      <c r="O34" s="188">
        <f t="shared" si="2"/>
        <v>30</v>
      </c>
      <c r="P34" s="188">
        <f t="shared" si="2"/>
        <v>30</v>
      </c>
      <c r="Q34" s="188">
        <v>0</v>
      </c>
      <c r="R34" s="188">
        <v>0</v>
      </c>
      <c r="S34" s="188">
        <v>0</v>
      </c>
      <c r="T34" s="188">
        <v>0</v>
      </c>
      <c r="U34" s="188">
        <v>0</v>
      </c>
      <c r="V34" s="188">
        <f>(SUMIFS('hist AL fields'!$N:$N,'hist AL fields'!$C:$C,V$1)*$O34)/1000</f>
        <v>348.21052415999941</v>
      </c>
      <c r="W34" s="188">
        <f>(SUMIFS('hist AL fields'!$N:$N,'hist AL fields'!$C:$C,$W$1&amp;"_allt")*$P34)/1000+(SUMIFS('hist AL fields'!$N:$N,'hist AL fields'!$C:$C,$W$1&amp;"_subt")*$Q34)/1000</f>
        <v>58.127155200000004</v>
      </c>
      <c r="X34" s="188">
        <f>(SUMIFS('hist AL fields'!$N:$N,'hist AL fields'!$C:$C,X$1)*$R34)/1000</f>
        <v>0</v>
      </c>
      <c r="Y34" s="188">
        <f>(SUMIFS('hist AL fields'!$N:$N,'hist AL fields'!$C:$C,Y$1)*$S34)/1000</f>
        <v>0</v>
      </c>
      <c r="Z34" s="188">
        <f>(SUMIFS('hist AL fields'!$N:$N,'hist AL fields'!$C:$C,Z$1)*$T34)/1000</f>
        <v>0</v>
      </c>
      <c r="AA34" s="188">
        <f>(SUMIFS('hist AL fields'!$N:$N,'hist AL fields'!$C:$C,AA$1)*$O34)/1000</f>
        <v>116.15477760000041</v>
      </c>
      <c r="AB34" s="188">
        <v>0</v>
      </c>
      <c r="AC34" s="188">
        <f>(SUMIFS('hist OI fields'!$N:$N,'hist OI fields'!$C:$C,AC$1)*$O34)/1000</f>
        <v>381.71544480000011</v>
      </c>
      <c r="AD34" s="188">
        <f>(SUMIFS('hist OI fields'!$N:$N,'hist OI fields'!$C:$C,AD$1)*$O34)/1000</f>
        <v>21.056716799999965</v>
      </c>
      <c r="AE34" s="189">
        <f t="shared" si="1"/>
        <v>925.26461855999992</v>
      </c>
    </row>
    <row r="35" spans="1:31">
      <c r="A35" s="185" t="str">
        <f>'Experiment list - Runs'!A35</f>
        <v>DP</v>
      </c>
      <c r="B35" s="185" t="str">
        <f>'Experiment list - Runs'!B35</f>
        <v>core</v>
      </c>
      <c r="C35" s="185" t="str">
        <f>'Experiment list - Runs'!C35</f>
        <v>1.2</v>
      </c>
      <c r="D35" s="185">
        <f>'Experiment list - Runs'!D35</f>
        <v>4</v>
      </c>
      <c r="E35" s="186" t="str">
        <f>'Experiment list - Runs'!E35</f>
        <v>30 year initialized hindcasts &amp; predictions</v>
      </c>
      <c r="F35" s="186" t="str">
        <f>'Experiment list - Runs'!H35</f>
        <v>CVWG/Tribbia</v>
      </c>
      <c r="G35" s="185" t="str">
        <f>'Experiment list - Runs'!I35</f>
        <v>0.5x1CN</v>
      </c>
      <c r="H35" s="185" t="str">
        <f>'Experiment list - Runs'!J35</f>
        <v>ORNL</v>
      </c>
      <c r="I35" s="185">
        <f>'Experiment list - Runs'!K35</f>
        <v>1980</v>
      </c>
      <c r="J35" s="185">
        <f>'Experiment list - Runs'!L35</f>
        <v>2010</v>
      </c>
      <c r="K35" s="185" t="str">
        <f>'Experiment list - Runs'!M35</f>
        <v>0.5</v>
      </c>
      <c r="L35" s="185">
        <f>'Experiment list - Runs'!N35</f>
        <v>1</v>
      </c>
      <c r="M35" s="188">
        <f>'Experiment list - Runs'!O35</f>
        <v>30</v>
      </c>
      <c r="N35" s="187">
        <f>'Experiment list - Runs'!P35</f>
        <v>34</v>
      </c>
      <c r="O35" s="188">
        <f t="shared" si="2"/>
        <v>30</v>
      </c>
      <c r="P35" s="188">
        <f t="shared" si="2"/>
        <v>30</v>
      </c>
      <c r="Q35" s="188">
        <f>$M35</f>
        <v>30</v>
      </c>
      <c r="R35" s="188">
        <f>$M35</f>
        <v>30</v>
      </c>
      <c r="S35" s="188">
        <f>$M35</f>
        <v>30</v>
      </c>
      <c r="T35" s="188">
        <v>0</v>
      </c>
      <c r="U35" s="188">
        <v>0</v>
      </c>
      <c r="V35" s="188">
        <f>(SUMIFS('hist AL fields'!$N:$N,'hist AL fields'!$C:$C,V$1)*$O35)/1000</f>
        <v>348.21052415999941</v>
      </c>
      <c r="W35" s="188">
        <f>(SUMIFS('hist AL fields'!$N:$N,'hist AL fields'!$C:$C,$W$1&amp;"_allt")*$P35)/1000+(SUMIFS('hist AL fields'!$N:$N,'hist AL fields'!$C:$C,$W$1&amp;"_subt")*$Q35)/1000</f>
        <v>1966.6354175999998</v>
      </c>
      <c r="X35" s="188">
        <f>(SUMIFS('hist AL fields'!$N:$N,'hist AL fields'!$C:$C,X$1)*$R35)/1000</f>
        <v>4107.6523007999995</v>
      </c>
      <c r="Y35" s="188">
        <f>(SUMIFS('hist AL fields'!$N:$N,'hist AL fields'!$C:$C,Y$1)*$S35)/1000</f>
        <v>3255.1206912000002</v>
      </c>
      <c r="Z35" s="188">
        <f>(SUMIFS('hist AL fields'!$N:$N,'hist AL fields'!$C:$C,Z$1)*$T35)/1000</f>
        <v>0</v>
      </c>
      <c r="AA35" s="188">
        <f>(SUMIFS('hist AL fields'!$N:$N,'hist AL fields'!$C:$C,AA$1)*$O35)/1000</f>
        <v>116.15477760000041</v>
      </c>
      <c r="AB35" s="188">
        <v>0</v>
      </c>
      <c r="AC35" s="188">
        <f>(SUMIFS('hist OI fields'!$N:$N,'hist OI fields'!$C:$C,AC$1)*$O35)/1000</f>
        <v>381.71544480000011</v>
      </c>
      <c r="AD35" s="188">
        <f>(SUMIFS('hist OI fields'!$N:$N,'hist OI fields'!$C:$C,AD$1)*$O35)/1000</f>
        <v>21.056716799999965</v>
      </c>
      <c r="AE35" s="189">
        <f t="shared" si="1"/>
        <v>10196.54587296</v>
      </c>
    </row>
    <row r="36" spans="1:31">
      <c r="A36" s="185" t="str">
        <f>'Experiment list - Runs'!A36</f>
        <v>DP</v>
      </c>
      <c r="B36" s="185" t="str">
        <f>'Experiment list - Runs'!B36</f>
        <v>core</v>
      </c>
      <c r="C36" s="185" t="str">
        <f>'Experiment list - Runs'!C36</f>
        <v>1.2</v>
      </c>
      <c r="D36" s="185">
        <f>'Experiment list - Runs'!D36</f>
        <v>5</v>
      </c>
      <c r="E36" s="186" t="str">
        <f>'Experiment list - Runs'!E36</f>
        <v>30 year initialized hindcasts &amp; predictions</v>
      </c>
      <c r="F36" s="186" t="str">
        <f>'Experiment list - Runs'!H36</f>
        <v>CVWG/Tribbia</v>
      </c>
      <c r="G36" s="185" t="str">
        <f>'Experiment list - Runs'!I36</f>
        <v>0.5x1CN</v>
      </c>
      <c r="H36" s="185" t="str">
        <f>'Experiment list - Runs'!J36</f>
        <v>ORNL</v>
      </c>
      <c r="I36" s="185">
        <f>'Experiment list - Runs'!K36</f>
        <v>1980</v>
      </c>
      <c r="J36" s="185">
        <f>'Experiment list - Runs'!L36</f>
        <v>2010</v>
      </c>
      <c r="K36" s="185" t="str">
        <f>'Experiment list - Runs'!M36</f>
        <v>0.5</v>
      </c>
      <c r="L36" s="185">
        <f>'Experiment list - Runs'!N36</f>
        <v>1</v>
      </c>
      <c r="M36" s="188">
        <f>'Experiment list - Runs'!O36</f>
        <v>30</v>
      </c>
      <c r="N36" s="187">
        <f>'Experiment list - Runs'!P36</f>
        <v>35</v>
      </c>
      <c r="O36" s="188">
        <f t="shared" si="2"/>
        <v>30</v>
      </c>
      <c r="P36" s="188">
        <f t="shared" si="2"/>
        <v>30</v>
      </c>
      <c r="Q36" s="188">
        <v>0</v>
      </c>
      <c r="R36" s="188">
        <v>0</v>
      </c>
      <c r="S36" s="188">
        <v>0</v>
      </c>
      <c r="T36" s="188">
        <v>0</v>
      </c>
      <c r="U36" s="188">
        <v>0</v>
      </c>
      <c r="V36" s="188">
        <f>(SUMIFS('hist AL fields'!$N:$N,'hist AL fields'!$C:$C,V$1)*$O36)/1000</f>
        <v>348.21052415999941</v>
      </c>
      <c r="W36" s="188">
        <f>(SUMIFS('hist AL fields'!$N:$N,'hist AL fields'!$C:$C,$W$1&amp;"_allt")*$P36)/1000+(SUMIFS('hist AL fields'!$N:$N,'hist AL fields'!$C:$C,$W$1&amp;"_subt")*$Q36)/1000</f>
        <v>58.127155200000004</v>
      </c>
      <c r="X36" s="188">
        <f>(SUMIFS('hist AL fields'!$N:$N,'hist AL fields'!$C:$C,X$1)*$R36)/1000</f>
        <v>0</v>
      </c>
      <c r="Y36" s="188">
        <f>(SUMIFS('hist AL fields'!$N:$N,'hist AL fields'!$C:$C,Y$1)*$S36)/1000</f>
        <v>0</v>
      </c>
      <c r="Z36" s="188">
        <f>(SUMIFS('hist AL fields'!$N:$N,'hist AL fields'!$C:$C,Z$1)*$T36)/1000</f>
        <v>0</v>
      </c>
      <c r="AA36" s="188">
        <f>(SUMIFS('hist AL fields'!$N:$N,'hist AL fields'!$C:$C,AA$1)*$O36)/1000</f>
        <v>116.15477760000041</v>
      </c>
      <c r="AB36" s="188">
        <v>0</v>
      </c>
      <c r="AC36" s="188">
        <f>(SUMIFS('hist OI fields'!$N:$N,'hist OI fields'!$C:$C,AC$1)*$O36)/1000</f>
        <v>381.71544480000011</v>
      </c>
      <c r="AD36" s="188">
        <f>(SUMIFS('hist OI fields'!$N:$N,'hist OI fields'!$C:$C,AD$1)*$O36)/1000</f>
        <v>21.056716799999965</v>
      </c>
      <c r="AE36" s="189">
        <f t="shared" si="1"/>
        <v>925.26461855999992</v>
      </c>
    </row>
    <row r="37" spans="1:31">
      <c r="A37" s="185" t="str">
        <f>'Experiment list - Runs'!A37</f>
        <v>DP</v>
      </c>
      <c r="B37" s="185" t="str">
        <f>'Experiment list - Runs'!B37</f>
        <v>core</v>
      </c>
      <c r="C37" s="185" t="str">
        <f>'Experiment list - Runs'!C37</f>
        <v>1.2</v>
      </c>
      <c r="D37" s="185">
        <f>'Experiment list - Runs'!D37</f>
        <v>6</v>
      </c>
      <c r="E37" s="186" t="str">
        <f>'Experiment list - Runs'!E37</f>
        <v>30 year initialized hindcasts &amp; predictions</v>
      </c>
      <c r="F37" s="186" t="str">
        <f>'Experiment list - Runs'!H37</f>
        <v>CVWG/Tribbia</v>
      </c>
      <c r="G37" s="185" t="str">
        <f>'Experiment list - Runs'!I37</f>
        <v>0.5x1CN</v>
      </c>
      <c r="H37" s="185" t="str">
        <f>'Experiment list - Runs'!J37</f>
        <v>ORNL</v>
      </c>
      <c r="I37" s="185">
        <f>'Experiment list - Runs'!K37</f>
        <v>1980</v>
      </c>
      <c r="J37" s="185">
        <f>'Experiment list - Runs'!L37</f>
        <v>2010</v>
      </c>
      <c r="K37" s="185" t="str">
        <f>'Experiment list - Runs'!M37</f>
        <v>0.5</v>
      </c>
      <c r="L37" s="185">
        <f>'Experiment list - Runs'!N37</f>
        <v>1</v>
      </c>
      <c r="M37" s="188">
        <f>'Experiment list - Runs'!O37</f>
        <v>30</v>
      </c>
      <c r="N37" s="187">
        <f>'Experiment list - Runs'!P37</f>
        <v>36</v>
      </c>
      <c r="O37" s="188">
        <f t="shared" si="2"/>
        <v>30</v>
      </c>
      <c r="P37" s="188">
        <f t="shared" si="2"/>
        <v>30</v>
      </c>
      <c r="Q37" s="188">
        <v>0</v>
      </c>
      <c r="R37" s="188">
        <v>0</v>
      </c>
      <c r="S37" s="188">
        <v>0</v>
      </c>
      <c r="T37" s="188">
        <v>0</v>
      </c>
      <c r="U37" s="188">
        <v>0</v>
      </c>
      <c r="V37" s="188">
        <f>(SUMIFS('hist AL fields'!$N:$N,'hist AL fields'!$C:$C,V$1)*$O37)/1000</f>
        <v>348.21052415999941</v>
      </c>
      <c r="W37" s="188">
        <f>(SUMIFS('hist AL fields'!$N:$N,'hist AL fields'!$C:$C,$W$1&amp;"_allt")*$P37)/1000+(SUMIFS('hist AL fields'!$N:$N,'hist AL fields'!$C:$C,$W$1&amp;"_subt")*$Q37)/1000</f>
        <v>58.127155200000004</v>
      </c>
      <c r="X37" s="188">
        <f>(SUMIFS('hist AL fields'!$N:$N,'hist AL fields'!$C:$C,X$1)*$R37)/1000</f>
        <v>0</v>
      </c>
      <c r="Y37" s="188">
        <f>(SUMIFS('hist AL fields'!$N:$N,'hist AL fields'!$C:$C,Y$1)*$S37)/1000</f>
        <v>0</v>
      </c>
      <c r="Z37" s="188">
        <f>(SUMIFS('hist AL fields'!$N:$N,'hist AL fields'!$C:$C,Z$1)*$T37)/1000</f>
        <v>0</v>
      </c>
      <c r="AA37" s="188">
        <f>(SUMIFS('hist AL fields'!$N:$N,'hist AL fields'!$C:$C,AA$1)*$O37)/1000</f>
        <v>116.15477760000041</v>
      </c>
      <c r="AB37" s="188">
        <v>0</v>
      </c>
      <c r="AC37" s="188">
        <f>(SUMIFS('hist OI fields'!$N:$N,'hist OI fields'!$C:$C,AC$1)*$O37)/1000</f>
        <v>381.71544480000011</v>
      </c>
      <c r="AD37" s="188">
        <f>(SUMIFS('hist OI fields'!$N:$N,'hist OI fields'!$C:$C,AD$1)*$O37)/1000</f>
        <v>21.056716799999965</v>
      </c>
      <c r="AE37" s="189">
        <f t="shared" si="1"/>
        <v>925.26461855999992</v>
      </c>
    </row>
    <row r="38" spans="1:31">
      <c r="A38" s="185" t="str">
        <f>'Experiment list - Runs'!A38</f>
        <v>DP</v>
      </c>
      <c r="B38" s="185" t="str">
        <f>'Experiment list - Runs'!B38</f>
        <v>core</v>
      </c>
      <c r="C38" s="185" t="str">
        <f>'Experiment list - Runs'!C38</f>
        <v>1.2</v>
      </c>
      <c r="D38" s="185">
        <f>'Experiment list - Runs'!D38</f>
        <v>7</v>
      </c>
      <c r="E38" s="186" t="str">
        <f>'Experiment list - Runs'!E38</f>
        <v>30 year initialized hindcasts &amp; predictions</v>
      </c>
      <c r="F38" s="186" t="str">
        <f>'Experiment list - Runs'!H38</f>
        <v>CVWG/Tribbia</v>
      </c>
      <c r="G38" s="185" t="str">
        <f>'Experiment list - Runs'!I38</f>
        <v>0.5x1CN</v>
      </c>
      <c r="H38" s="185" t="str">
        <f>'Experiment list - Runs'!J38</f>
        <v>ORNL</v>
      </c>
      <c r="I38" s="185">
        <f>'Experiment list - Runs'!K38</f>
        <v>2005</v>
      </c>
      <c r="J38" s="185">
        <f>'Experiment list - Runs'!L38</f>
        <v>2035</v>
      </c>
      <c r="K38" s="185" t="str">
        <f>'Experiment list - Runs'!M38</f>
        <v>0.5</v>
      </c>
      <c r="L38" s="185">
        <f>'Experiment list - Runs'!N38</f>
        <v>1</v>
      </c>
      <c r="M38" s="188">
        <f>'Experiment list - Runs'!O38</f>
        <v>30</v>
      </c>
      <c r="N38" s="187">
        <f>'Experiment list - Runs'!P38</f>
        <v>37</v>
      </c>
      <c r="O38" s="188">
        <f t="shared" si="2"/>
        <v>30</v>
      </c>
      <c r="P38" s="188">
        <f t="shared" si="2"/>
        <v>30</v>
      </c>
      <c r="Q38" s="188">
        <f>$M38</f>
        <v>30</v>
      </c>
      <c r="R38" s="188">
        <f>$M38</f>
        <v>30</v>
      </c>
      <c r="S38" s="188">
        <f>$M38</f>
        <v>30</v>
      </c>
      <c r="T38" s="188">
        <v>0</v>
      </c>
      <c r="U38" s="188">
        <v>0</v>
      </c>
      <c r="V38" s="188">
        <f>(SUMIFS('hist AL fields'!$N:$N,'hist AL fields'!$C:$C,V$1)*$O38)/1000</f>
        <v>348.21052415999941</v>
      </c>
      <c r="W38" s="188">
        <f>(SUMIFS('hist AL fields'!$N:$N,'hist AL fields'!$C:$C,$W$1&amp;"_allt")*$P38)/1000+(SUMIFS('hist AL fields'!$N:$N,'hist AL fields'!$C:$C,$W$1&amp;"_subt")*$Q38)/1000</f>
        <v>1966.6354175999998</v>
      </c>
      <c r="X38" s="188">
        <f>(SUMIFS('hist AL fields'!$N:$N,'hist AL fields'!$C:$C,X$1)*$R38)/1000</f>
        <v>4107.6523007999995</v>
      </c>
      <c r="Y38" s="188">
        <f>(SUMIFS('hist AL fields'!$N:$N,'hist AL fields'!$C:$C,Y$1)*$S38)/1000</f>
        <v>3255.1206912000002</v>
      </c>
      <c r="Z38" s="188">
        <f>(SUMIFS('hist AL fields'!$N:$N,'hist AL fields'!$C:$C,Z$1)*$T38)/1000</f>
        <v>0</v>
      </c>
      <c r="AA38" s="188">
        <f>(SUMIFS('hist AL fields'!$N:$N,'hist AL fields'!$C:$C,AA$1)*$O38)/1000</f>
        <v>116.15477760000041</v>
      </c>
      <c r="AB38" s="188">
        <v>0</v>
      </c>
      <c r="AC38" s="188">
        <f>(SUMIFS('hist OI fields'!$N:$N,'hist OI fields'!$C:$C,AC$1)*$O38)/1000</f>
        <v>381.71544480000011</v>
      </c>
      <c r="AD38" s="188">
        <f>(SUMIFS('hist OI fields'!$N:$N,'hist OI fields'!$C:$C,AD$1)*$O38)/1000</f>
        <v>21.056716799999965</v>
      </c>
      <c r="AE38" s="189">
        <f t="shared" si="1"/>
        <v>10196.54587296</v>
      </c>
    </row>
    <row r="39" spans="1:31">
      <c r="A39" s="185" t="str">
        <f>'Experiment list - Runs'!A39</f>
        <v>DP</v>
      </c>
      <c r="B39" s="185" t="str">
        <f>'Experiment list - Runs'!B39</f>
        <v>core</v>
      </c>
      <c r="C39" s="185" t="str">
        <f>'Experiment list - Runs'!C39</f>
        <v>1.2</v>
      </c>
      <c r="D39" s="185">
        <f>'Experiment list - Runs'!D39</f>
        <v>8</v>
      </c>
      <c r="E39" s="186" t="str">
        <f>'Experiment list - Runs'!E39</f>
        <v>30 year initialized hindcasts &amp; predictions</v>
      </c>
      <c r="F39" s="186" t="str">
        <f>'Experiment list - Runs'!H39</f>
        <v>CVWG/Tribbia</v>
      </c>
      <c r="G39" s="185" t="str">
        <f>'Experiment list - Runs'!I39</f>
        <v>0.5x1CN</v>
      </c>
      <c r="H39" s="185" t="str">
        <f>'Experiment list - Runs'!J39</f>
        <v>ORNL</v>
      </c>
      <c r="I39" s="185">
        <f>'Experiment list - Runs'!K39</f>
        <v>2005</v>
      </c>
      <c r="J39" s="185">
        <f>'Experiment list - Runs'!L39</f>
        <v>2035</v>
      </c>
      <c r="K39" s="185" t="str">
        <f>'Experiment list - Runs'!M39</f>
        <v>0.5</v>
      </c>
      <c r="L39" s="185">
        <f>'Experiment list - Runs'!N39</f>
        <v>1</v>
      </c>
      <c r="M39" s="188">
        <f>'Experiment list - Runs'!O39</f>
        <v>30</v>
      </c>
      <c r="N39" s="187">
        <f>'Experiment list - Runs'!P39</f>
        <v>38</v>
      </c>
      <c r="O39" s="188">
        <f t="shared" si="2"/>
        <v>30</v>
      </c>
      <c r="P39" s="188">
        <f t="shared" si="2"/>
        <v>30</v>
      </c>
      <c r="Q39" s="188">
        <v>0</v>
      </c>
      <c r="R39" s="188">
        <v>0</v>
      </c>
      <c r="S39" s="188">
        <v>0</v>
      </c>
      <c r="T39" s="188">
        <v>0</v>
      </c>
      <c r="U39" s="188">
        <v>0</v>
      </c>
      <c r="V39" s="188">
        <f>(SUMIFS('hist AL fields'!$N:$N,'hist AL fields'!$C:$C,V$1)*$O39)/1000</f>
        <v>348.21052415999941</v>
      </c>
      <c r="W39" s="188">
        <f>(SUMIFS('hist AL fields'!$N:$N,'hist AL fields'!$C:$C,$W$1&amp;"_allt")*$P39)/1000+(SUMIFS('hist AL fields'!$N:$N,'hist AL fields'!$C:$C,$W$1&amp;"_subt")*$Q39)/1000</f>
        <v>58.127155200000004</v>
      </c>
      <c r="X39" s="188">
        <f>(SUMIFS('hist AL fields'!$N:$N,'hist AL fields'!$C:$C,X$1)*$R39)/1000</f>
        <v>0</v>
      </c>
      <c r="Y39" s="188">
        <f>(SUMIFS('hist AL fields'!$N:$N,'hist AL fields'!$C:$C,Y$1)*$S39)/1000</f>
        <v>0</v>
      </c>
      <c r="Z39" s="188">
        <f>(SUMIFS('hist AL fields'!$N:$N,'hist AL fields'!$C:$C,Z$1)*$T39)/1000</f>
        <v>0</v>
      </c>
      <c r="AA39" s="188">
        <f>(SUMIFS('hist AL fields'!$N:$N,'hist AL fields'!$C:$C,AA$1)*$O39)/1000</f>
        <v>116.15477760000041</v>
      </c>
      <c r="AB39" s="188">
        <v>0</v>
      </c>
      <c r="AC39" s="188">
        <f>(SUMIFS('hist OI fields'!$N:$N,'hist OI fields'!$C:$C,AC$1)*$O39)/1000</f>
        <v>381.71544480000011</v>
      </c>
      <c r="AD39" s="188">
        <f>(SUMIFS('hist OI fields'!$N:$N,'hist OI fields'!$C:$C,AD$1)*$O39)/1000</f>
        <v>21.056716799999965</v>
      </c>
      <c r="AE39" s="189">
        <f t="shared" si="1"/>
        <v>925.26461855999992</v>
      </c>
    </row>
    <row r="40" spans="1:31">
      <c r="A40" s="185" t="str">
        <f>'Experiment list - Runs'!A40</f>
        <v>DP</v>
      </c>
      <c r="B40" s="185" t="str">
        <f>'Experiment list - Runs'!B40</f>
        <v>core</v>
      </c>
      <c r="C40" s="185" t="str">
        <f>'Experiment list - Runs'!C40</f>
        <v>1.2</v>
      </c>
      <c r="D40" s="185">
        <f>'Experiment list - Runs'!D40</f>
        <v>9</v>
      </c>
      <c r="E40" s="186" t="str">
        <f>'Experiment list - Runs'!E40</f>
        <v>30 year initialized hindcasts &amp; predictions</v>
      </c>
      <c r="F40" s="186" t="str">
        <f>'Experiment list - Runs'!H40</f>
        <v>CVWG/Tribbia</v>
      </c>
      <c r="G40" s="185" t="str">
        <f>'Experiment list - Runs'!I40</f>
        <v>0.5x1CN</v>
      </c>
      <c r="H40" s="185" t="str">
        <f>'Experiment list - Runs'!J40</f>
        <v>ORNL</v>
      </c>
      <c r="I40" s="185">
        <f>'Experiment list - Runs'!K40</f>
        <v>2005</v>
      </c>
      <c r="J40" s="185">
        <f>'Experiment list - Runs'!L40</f>
        <v>2035</v>
      </c>
      <c r="K40" s="185" t="str">
        <f>'Experiment list - Runs'!M40</f>
        <v>0.5</v>
      </c>
      <c r="L40" s="185">
        <f>'Experiment list - Runs'!N40</f>
        <v>1</v>
      </c>
      <c r="M40" s="188">
        <f>'Experiment list - Runs'!O40</f>
        <v>30</v>
      </c>
      <c r="N40" s="187">
        <f>'Experiment list - Runs'!P40</f>
        <v>39</v>
      </c>
      <c r="O40" s="188">
        <f t="shared" si="2"/>
        <v>30</v>
      </c>
      <c r="P40" s="188">
        <f t="shared" si="2"/>
        <v>30</v>
      </c>
      <c r="Q40" s="188">
        <v>0</v>
      </c>
      <c r="R40" s="188">
        <v>0</v>
      </c>
      <c r="S40" s="188">
        <v>0</v>
      </c>
      <c r="T40" s="188">
        <v>0</v>
      </c>
      <c r="U40" s="188">
        <v>0</v>
      </c>
      <c r="V40" s="188">
        <f>(SUMIFS('hist AL fields'!$N:$N,'hist AL fields'!$C:$C,V$1)*$O40)/1000</f>
        <v>348.21052415999941</v>
      </c>
      <c r="W40" s="188">
        <f>(SUMIFS('hist AL fields'!$N:$N,'hist AL fields'!$C:$C,$W$1&amp;"_allt")*$P40)/1000+(SUMIFS('hist AL fields'!$N:$N,'hist AL fields'!$C:$C,$W$1&amp;"_subt")*$Q40)/1000</f>
        <v>58.127155200000004</v>
      </c>
      <c r="X40" s="188">
        <f>(SUMIFS('hist AL fields'!$N:$N,'hist AL fields'!$C:$C,X$1)*$R40)/1000</f>
        <v>0</v>
      </c>
      <c r="Y40" s="188">
        <f>(SUMIFS('hist AL fields'!$N:$N,'hist AL fields'!$C:$C,Y$1)*$S40)/1000</f>
        <v>0</v>
      </c>
      <c r="Z40" s="188">
        <f>(SUMIFS('hist AL fields'!$N:$N,'hist AL fields'!$C:$C,Z$1)*$T40)/1000</f>
        <v>0</v>
      </c>
      <c r="AA40" s="188">
        <f>(SUMIFS('hist AL fields'!$N:$N,'hist AL fields'!$C:$C,AA$1)*$O40)/1000</f>
        <v>116.15477760000041</v>
      </c>
      <c r="AB40" s="188">
        <v>0</v>
      </c>
      <c r="AC40" s="188">
        <f>(SUMIFS('hist OI fields'!$N:$N,'hist OI fields'!$C:$C,AC$1)*$O40)/1000</f>
        <v>381.71544480000011</v>
      </c>
      <c r="AD40" s="188">
        <f>(SUMIFS('hist OI fields'!$N:$N,'hist OI fields'!$C:$C,AD$1)*$O40)/1000</f>
        <v>21.056716799999965</v>
      </c>
      <c r="AE40" s="189">
        <f t="shared" si="1"/>
        <v>925.26461855999992</v>
      </c>
    </row>
    <row r="41" spans="1:31">
      <c r="A41" s="185" t="str">
        <f>'Experiment list - Runs'!A41</f>
        <v>DP</v>
      </c>
      <c r="B41" s="185" t="str">
        <f>'Experiment list - Runs'!B41</f>
        <v>tier1</v>
      </c>
      <c r="C41" s="185" t="str">
        <f>'Experiment list - Runs'!C41</f>
        <v>1.1-E</v>
      </c>
      <c r="D41" s="185">
        <f>'Experiment list - Runs'!D41</f>
        <v>31</v>
      </c>
      <c r="E41" s="186" t="str">
        <f>'Experiment list - Runs'!E41</f>
        <v>Add’l 10 year initialized hindcasts &amp; predictions</v>
      </c>
      <c r="F41" s="186" t="str">
        <f>'Experiment list - Runs'!H41</f>
        <v>CVWG/Tribbia</v>
      </c>
      <c r="G41" s="185" t="str">
        <f>'Experiment list - Runs'!I41</f>
        <v>0.5x1CN</v>
      </c>
      <c r="H41" s="185" t="str">
        <f>'Experiment list - Runs'!J41</f>
        <v>ORNL</v>
      </c>
      <c r="I41" s="185">
        <f>'Experiment list - Runs'!K41</f>
        <v>1960</v>
      </c>
      <c r="J41" s="185">
        <f>'Experiment list - Runs'!L41</f>
        <v>1970</v>
      </c>
      <c r="K41" s="185" t="str">
        <f>'Experiment list - Runs'!M41</f>
        <v>0.5</v>
      </c>
      <c r="L41" s="185">
        <f>'Experiment list - Runs'!N41</f>
        <v>1</v>
      </c>
      <c r="M41" s="188">
        <f>'Experiment list - Runs'!O41</f>
        <v>10</v>
      </c>
      <c r="N41" s="187">
        <f>'Experiment list - Runs'!P41</f>
        <v>40</v>
      </c>
      <c r="O41" s="188">
        <f t="shared" si="2"/>
        <v>10</v>
      </c>
      <c r="P41" s="188">
        <f t="shared" si="2"/>
        <v>10</v>
      </c>
      <c r="Q41" s="188">
        <v>0</v>
      </c>
      <c r="R41" s="188">
        <v>0</v>
      </c>
      <c r="S41" s="188">
        <v>0</v>
      </c>
      <c r="T41" s="188">
        <v>0</v>
      </c>
      <c r="U41" s="188">
        <v>0</v>
      </c>
      <c r="V41" s="188">
        <f>(SUMIFS('hist AL fields'!$N:$N,'hist AL fields'!$C:$C,V$1)*$O41)/1000</f>
        <v>116.0701747199998</v>
      </c>
      <c r="W41" s="188">
        <f>(SUMIFS('hist AL fields'!$N:$N,'hist AL fields'!$C:$C,$W$1&amp;"_allt")*$P41)/1000+(SUMIFS('hist AL fields'!$N:$N,'hist AL fields'!$C:$C,$W$1&amp;"_subt")*$Q41)/1000</f>
        <v>19.3757184</v>
      </c>
      <c r="X41" s="188">
        <f>(SUMIFS('hist AL fields'!$N:$N,'hist AL fields'!$C:$C,X$1)*$R41)/1000</f>
        <v>0</v>
      </c>
      <c r="Y41" s="188">
        <f>(SUMIFS('hist AL fields'!$N:$N,'hist AL fields'!$C:$C,Y$1)*$S41)/1000</f>
        <v>0</v>
      </c>
      <c r="Z41" s="188">
        <f>(SUMIFS('hist AL fields'!$N:$N,'hist AL fields'!$C:$C,Z$1)*$T41)/1000</f>
        <v>0</v>
      </c>
      <c r="AA41" s="188">
        <f>(SUMIFS('hist AL fields'!$N:$N,'hist AL fields'!$C:$C,AA$1)*$O41)/1000</f>
        <v>38.718259200000134</v>
      </c>
      <c r="AB41" s="188">
        <v>0</v>
      </c>
      <c r="AC41" s="188">
        <f>(SUMIFS('hist OI fields'!$N:$N,'hist OI fields'!$C:$C,AC$1)*$O41)/1000</f>
        <v>127.23848160000003</v>
      </c>
      <c r="AD41" s="188">
        <f>(SUMIFS('hist OI fields'!$N:$N,'hist OI fields'!$C:$C,AD$1)*$O41)/1000</f>
        <v>7.0189055999999885</v>
      </c>
      <c r="AE41" s="189">
        <f t="shared" si="1"/>
        <v>308.42153951999995</v>
      </c>
    </row>
    <row r="42" spans="1:31">
      <c r="A42" s="185" t="str">
        <f>'Experiment list - Runs'!A42</f>
        <v>DP</v>
      </c>
      <c r="B42" s="185" t="str">
        <f>'Experiment list - Runs'!B42</f>
        <v>tier1</v>
      </c>
      <c r="C42" s="185" t="str">
        <f>'Experiment list - Runs'!C42</f>
        <v>1.1-E</v>
      </c>
      <c r="D42" s="185">
        <f>'Experiment list - Runs'!D42</f>
        <v>32</v>
      </c>
      <c r="E42" s="186" t="str">
        <f>'Experiment list - Runs'!E42</f>
        <v>Add’l 10 year initialized hindcasts &amp; predictions</v>
      </c>
      <c r="F42" s="186" t="str">
        <f>'Experiment list - Runs'!H42</f>
        <v>CVWG/Tribbia</v>
      </c>
      <c r="G42" s="185" t="str">
        <f>'Experiment list - Runs'!I42</f>
        <v>0.5x1CN</v>
      </c>
      <c r="H42" s="185" t="str">
        <f>'Experiment list - Runs'!J42</f>
        <v>ORNL</v>
      </c>
      <c r="I42" s="185">
        <f>'Experiment list - Runs'!K42</f>
        <v>1960</v>
      </c>
      <c r="J42" s="185">
        <f>'Experiment list - Runs'!L42</f>
        <v>1970</v>
      </c>
      <c r="K42" s="185" t="str">
        <f>'Experiment list - Runs'!M42</f>
        <v>0.5</v>
      </c>
      <c r="L42" s="185">
        <f>'Experiment list - Runs'!N42</f>
        <v>1</v>
      </c>
      <c r="M42" s="188">
        <f>'Experiment list - Runs'!O42</f>
        <v>10</v>
      </c>
      <c r="N42" s="187">
        <f>'Experiment list - Runs'!P42</f>
        <v>41</v>
      </c>
      <c r="O42" s="188">
        <f t="shared" si="2"/>
        <v>10</v>
      </c>
      <c r="P42" s="188">
        <f t="shared" si="2"/>
        <v>10</v>
      </c>
      <c r="Q42" s="188">
        <v>0</v>
      </c>
      <c r="R42" s="188">
        <v>0</v>
      </c>
      <c r="S42" s="188">
        <v>0</v>
      </c>
      <c r="T42" s="188">
        <v>0</v>
      </c>
      <c r="U42" s="188">
        <v>0</v>
      </c>
      <c r="V42" s="188">
        <f>(SUMIFS('hist AL fields'!$N:$N,'hist AL fields'!$C:$C,V$1)*$O42)/1000</f>
        <v>116.0701747199998</v>
      </c>
      <c r="W42" s="188">
        <f>(SUMIFS('hist AL fields'!$N:$N,'hist AL fields'!$C:$C,$W$1&amp;"_allt")*$P42)/1000+(SUMIFS('hist AL fields'!$N:$N,'hist AL fields'!$C:$C,$W$1&amp;"_subt")*$Q42)/1000</f>
        <v>19.3757184</v>
      </c>
      <c r="X42" s="188">
        <f>(SUMIFS('hist AL fields'!$N:$N,'hist AL fields'!$C:$C,X$1)*$R42)/1000</f>
        <v>0</v>
      </c>
      <c r="Y42" s="188">
        <f>(SUMIFS('hist AL fields'!$N:$N,'hist AL fields'!$C:$C,Y$1)*$S42)/1000</f>
        <v>0</v>
      </c>
      <c r="Z42" s="188">
        <f>(SUMIFS('hist AL fields'!$N:$N,'hist AL fields'!$C:$C,Z$1)*$T42)/1000</f>
        <v>0</v>
      </c>
      <c r="AA42" s="188">
        <f>(SUMIFS('hist AL fields'!$N:$N,'hist AL fields'!$C:$C,AA$1)*$O42)/1000</f>
        <v>38.718259200000134</v>
      </c>
      <c r="AB42" s="188">
        <v>0</v>
      </c>
      <c r="AC42" s="188">
        <f>(SUMIFS('hist OI fields'!$N:$N,'hist OI fields'!$C:$C,AC$1)*$O42)/1000</f>
        <v>127.23848160000003</v>
      </c>
      <c r="AD42" s="188">
        <f>(SUMIFS('hist OI fields'!$N:$N,'hist OI fields'!$C:$C,AD$1)*$O42)/1000</f>
        <v>7.0189055999999885</v>
      </c>
      <c r="AE42" s="189">
        <f t="shared" si="1"/>
        <v>308.42153951999995</v>
      </c>
    </row>
    <row r="43" spans="1:31">
      <c r="A43" s="185" t="str">
        <f>'Experiment list - Runs'!A43</f>
        <v>DP</v>
      </c>
      <c r="B43" s="185" t="str">
        <f>'Experiment list - Runs'!B43</f>
        <v>tier1</v>
      </c>
      <c r="C43" s="185" t="str">
        <f>'Experiment list - Runs'!C43</f>
        <v>1.1-E</v>
      </c>
      <c r="D43" s="185">
        <f>'Experiment list - Runs'!D43</f>
        <v>33</v>
      </c>
      <c r="E43" s="186" t="str">
        <f>'Experiment list - Runs'!E43</f>
        <v>Add’l 10 year initialized hindcasts &amp; predictions</v>
      </c>
      <c r="F43" s="186" t="str">
        <f>'Experiment list - Runs'!H43</f>
        <v>CVWG/Tribbia</v>
      </c>
      <c r="G43" s="185" t="str">
        <f>'Experiment list - Runs'!I43</f>
        <v>0.5x1CN</v>
      </c>
      <c r="H43" s="185" t="str">
        <f>'Experiment list - Runs'!J43</f>
        <v>ORNL</v>
      </c>
      <c r="I43" s="185">
        <f>'Experiment list - Runs'!K43</f>
        <v>1960</v>
      </c>
      <c r="J43" s="185">
        <f>'Experiment list - Runs'!L43</f>
        <v>1970</v>
      </c>
      <c r="K43" s="185" t="str">
        <f>'Experiment list - Runs'!M43</f>
        <v>0.5</v>
      </c>
      <c r="L43" s="185">
        <f>'Experiment list - Runs'!N43</f>
        <v>1</v>
      </c>
      <c r="M43" s="188">
        <f>'Experiment list - Runs'!O43</f>
        <v>10</v>
      </c>
      <c r="N43" s="187">
        <f>'Experiment list - Runs'!P43</f>
        <v>42</v>
      </c>
      <c r="O43" s="188">
        <f t="shared" ref="O43:P65" si="3">$M43</f>
        <v>10</v>
      </c>
      <c r="P43" s="188">
        <f t="shared" si="3"/>
        <v>10</v>
      </c>
      <c r="Q43" s="188">
        <v>0</v>
      </c>
      <c r="R43" s="188">
        <v>0</v>
      </c>
      <c r="S43" s="188">
        <v>0</v>
      </c>
      <c r="T43" s="188">
        <v>0</v>
      </c>
      <c r="U43" s="188">
        <v>0</v>
      </c>
      <c r="V43" s="188">
        <f>(SUMIFS('hist AL fields'!$N:$N,'hist AL fields'!$C:$C,V$1)*$O43)/1000</f>
        <v>116.0701747199998</v>
      </c>
      <c r="W43" s="188">
        <f>(SUMIFS('hist AL fields'!$N:$N,'hist AL fields'!$C:$C,$W$1&amp;"_allt")*$P43)/1000+(SUMIFS('hist AL fields'!$N:$N,'hist AL fields'!$C:$C,$W$1&amp;"_subt")*$Q43)/1000</f>
        <v>19.3757184</v>
      </c>
      <c r="X43" s="188">
        <f>(SUMIFS('hist AL fields'!$N:$N,'hist AL fields'!$C:$C,X$1)*$R43)/1000</f>
        <v>0</v>
      </c>
      <c r="Y43" s="188">
        <f>(SUMIFS('hist AL fields'!$N:$N,'hist AL fields'!$C:$C,Y$1)*$S43)/1000</f>
        <v>0</v>
      </c>
      <c r="Z43" s="188">
        <f>(SUMIFS('hist AL fields'!$N:$N,'hist AL fields'!$C:$C,Z$1)*$T43)/1000</f>
        <v>0</v>
      </c>
      <c r="AA43" s="188">
        <f>(SUMIFS('hist AL fields'!$N:$N,'hist AL fields'!$C:$C,AA$1)*$O43)/1000</f>
        <v>38.718259200000134</v>
      </c>
      <c r="AB43" s="188">
        <v>0</v>
      </c>
      <c r="AC43" s="188">
        <f>(SUMIFS('hist OI fields'!$N:$N,'hist OI fields'!$C:$C,AC$1)*$O43)/1000</f>
        <v>127.23848160000003</v>
      </c>
      <c r="AD43" s="188">
        <f>(SUMIFS('hist OI fields'!$N:$N,'hist OI fields'!$C:$C,AD$1)*$O43)/1000</f>
        <v>7.0189055999999885</v>
      </c>
      <c r="AE43" s="189">
        <f t="shared" si="1"/>
        <v>308.42153951999995</v>
      </c>
    </row>
    <row r="44" spans="1:31">
      <c r="A44" s="185" t="str">
        <f>'Experiment list - Runs'!A44</f>
        <v>DP</v>
      </c>
      <c r="B44" s="185" t="str">
        <f>'Experiment list - Runs'!B44</f>
        <v>tier1</v>
      </c>
      <c r="C44" s="185" t="str">
        <f>'Experiment list - Runs'!C44</f>
        <v>1.1-E</v>
      </c>
      <c r="D44" s="185">
        <f>'Experiment list - Runs'!D44</f>
        <v>34</v>
      </c>
      <c r="E44" s="186" t="str">
        <f>'Experiment list - Runs'!E44</f>
        <v>Add’l 10 year initialized hindcasts &amp; predictions</v>
      </c>
      <c r="F44" s="186" t="str">
        <f>'Experiment list - Runs'!H44</f>
        <v>CVWG/Tribbia</v>
      </c>
      <c r="G44" s="185" t="str">
        <f>'Experiment list - Runs'!I44</f>
        <v>0.5x1CN</v>
      </c>
      <c r="H44" s="185" t="str">
        <f>'Experiment list - Runs'!J44</f>
        <v>ORNL</v>
      </c>
      <c r="I44" s="185">
        <f>'Experiment list - Runs'!K44</f>
        <v>1960</v>
      </c>
      <c r="J44" s="185">
        <f>'Experiment list - Runs'!L44</f>
        <v>1970</v>
      </c>
      <c r="K44" s="185" t="str">
        <f>'Experiment list - Runs'!M44</f>
        <v>0.5</v>
      </c>
      <c r="L44" s="185">
        <f>'Experiment list - Runs'!N44</f>
        <v>1</v>
      </c>
      <c r="M44" s="188">
        <f>'Experiment list - Runs'!O44</f>
        <v>10</v>
      </c>
      <c r="N44" s="187">
        <f>'Experiment list - Runs'!P44</f>
        <v>43</v>
      </c>
      <c r="O44" s="188">
        <f t="shared" si="3"/>
        <v>10</v>
      </c>
      <c r="P44" s="188">
        <f t="shared" si="3"/>
        <v>10</v>
      </c>
      <c r="Q44" s="188">
        <v>0</v>
      </c>
      <c r="R44" s="188">
        <v>0</v>
      </c>
      <c r="S44" s="188">
        <v>0</v>
      </c>
      <c r="T44" s="188">
        <v>0</v>
      </c>
      <c r="U44" s="188">
        <v>0</v>
      </c>
      <c r="V44" s="188">
        <f>(SUMIFS('hist AL fields'!$N:$N,'hist AL fields'!$C:$C,V$1)*$O44)/1000</f>
        <v>116.0701747199998</v>
      </c>
      <c r="W44" s="188">
        <f>(SUMIFS('hist AL fields'!$N:$N,'hist AL fields'!$C:$C,$W$1&amp;"_allt")*$P44)/1000+(SUMIFS('hist AL fields'!$N:$N,'hist AL fields'!$C:$C,$W$1&amp;"_subt")*$Q44)/1000</f>
        <v>19.3757184</v>
      </c>
      <c r="X44" s="188">
        <f>(SUMIFS('hist AL fields'!$N:$N,'hist AL fields'!$C:$C,X$1)*$R44)/1000</f>
        <v>0</v>
      </c>
      <c r="Y44" s="188">
        <f>(SUMIFS('hist AL fields'!$N:$N,'hist AL fields'!$C:$C,Y$1)*$S44)/1000</f>
        <v>0</v>
      </c>
      <c r="Z44" s="188">
        <f>(SUMIFS('hist AL fields'!$N:$N,'hist AL fields'!$C:$C,Z$1)*$T44)/1000</f>
        <v>0</v>
      </c>
      <c r="AA44" s="188">
        <f>(SUMIFS('hist AL fields'!$N:$N,'hist AL fields'!$C:$C,AA$1)*$O44)/1000</f>
        <v>38.718259200000134</v>
      </c>
      <c r="AB44" s="188">
        <v>0</v>
      </c>
      <c r="AC44" s="188">
        <f>(SUMIFS('hist OI fields'!$N:$N,'hist OI fields'!$C:$C,AC$1)*$O44)/1000</f>
        <v>127.23848160000003</v>
      </c>
      <c r="AD44" s="188">
        <f>(SUMIFS('hist OI fields'!$N:$N,'hist OI fields'!$C:$C,AD$1)*$O44)/1000</f>
        <v>7.0189055999999885</v>
      </c>
      <c r="AE44" s="189">
        <f t="shared" si="1"/>
        <v>308.42153951999995</v>
      </c>
    </row>
    <row r="45" spans="1:31">
      <c r="A45" s="185" t="str">
        <f>'Experiment list - Runs'!A45</f>
        <v>DP</v>
      </c>
      <c r="B45" s="185" t="str">
        <f>'Experiment list - Runs'!B45</f>
        <v>tier1</v>
      </c>
      <c r="C45" s="185" t="str">
        <f>'Experiment list - Runs'!C45</f>
        <v>1.1-E</v>
      </c>
      <c r="D45" s="185">
        <f>'Experiment list - Runs'!D45</f>
        <v>35</v>
      </c>
      <c r="E45" s="186" t="str">
        <f>'Experiment list - Runs'!E45</f>
        <v>Add’l 10 year initialized hindcasts &amp; predictions</v>
      </c>
      <c r="F45" s="186" t="str">
        <f>'Experiment list - Runs'!H45</f>
        <v>CVWG/Tribbia</v>
      </c>
      <c r="G45" s="185" t="str">
        <f>'Experiment list - Runs'!I45</f>
        <v>0.5x1CN</v>
      </c>
      <c r="H45" s="185" t="str">
        <f>'Experiment list - Runs'!J45</f>
        <v>ORNL</v>
      </c>
      <c r="I45" s="185">
        <f>'Experiment list - Runs'!K45</f>
        <v>1960</v>
      </c>
      <c r="J45" s="185">
        <f>'Experiment list - Runs'!L45</f>
        <v>1970</v>
      </c>
      <c r="K45" s="185" t="str">
        <f>'Experiment list - Runs'!M45</f>
        <v>0.5</v>
      </c>
      <c r="L45" s="185">
        <f>'Experiment list - Runs'!N45</f>
        <v>1</v>
      </c>
      <c r="M45" s="188">
        <f>'Experiment list - Runs'!O45</f>
        <v>10</v>
      </c>
      <c r="N45" s="187">
        <f>'Experiment list - Runs'!P45</f>
        <v>44</v>
      </c>
      <c r="O45" s="188">
        <f t="shared" si="3"/>
        <v>10</v>
      </c>
      <c r="P45" s="188">
        <f t="shared" si="3"/>
        <v>10</v>
      </c>
      <c r="Q45" s="188">
        <v>0</v>
      </c>
      <c r="R45" s="188">
        <v>0</v>
      </c>
      <c r="S45" s="188">
        <v>0</v>
      </c>
      <c r="T45" s="188">
        <v>0</v>
      </c>
      <c r="U45" s="188">
        <v>0</v>
      </c>
      <c r="V45" s="188">
        <f>(SUMIFS('hist AL fields'!$N:$N,'hist AL fields'!$C:$C,V$1)*$O45)/1000</f>
        <v>116.0701747199998</v>
      </c>
      <c r="W45" s="188">
        <f>(SUMIFS('hist AL fields'!$N:$N,'hist AL fields'!$C:$C,$W$1&amp;"_allt")*$P45)/1000+(SUMIFS('hist AL fields'!$N:$N,'hist AL fields'!$C:$C,$W$1&amp;"_subt")*$Q45)/1000</f>
        <v>19.3757184</v>
      </c>
      <c r="X45" s="188">
        <f>(SUMIFS('hist AL fields'!$N:$N,'hist AL fields'!$C:$C,X$1)*$R45)/1000</f>
        <v>0</v>
      </c>
      <c r="Y45" s="188">
        <f>(SUMIFS('hist AL fields'!$N:$N,'hist AL fields'!$C:$C,Y$1)*$S45)/1000</f>
        <v>0</v>
      </c>
      <c r="Z45" s="188">
        <f>(SUMIFS('hist AL fields'!$N:$N,'hist AL fields'!$C:$C,Z$1)*$T45)/1000</f>
        <v>0</v>
      </c>
      <c r="AA45" s="188">
        <f>(SUMIFS('hist AL fields'!$N:$N,'hist AL fields'!$C:$C,AA$1)*$O45)/1000</f>
        <v>38.718259200000134</v>
      </c>
      <c r="AB45" s="188">
        <v>0</v>
      </c>
      <c r="AC45" s="188">
        <f>(SUMIFS('hist OI fields'!$N:$N,'hist OI fields'!$C:$C,AC$1)*$O45)/1000</f>
        <v>127.23848160000003</v>
      </c>
      <c r="AD45" s="188">
        <f>(SUMIFS('hist OI fields'!$N:$N,'hist OI fields'!$C:$C,AD$1)*$O45)/1000</f>
        <v>7.0189055999999885</v>
      </c>
      <c r="AE45" s="189">
        <f t="shared" si="1"/>
        <v>308.42153951999995</v>
      </c>
    </row>
    <row r="46" spans="1:31">
      <c r="A46" s="185" t="str">
        <f>'Experiment list - Runs'!A46</f>
        <v>DP</v>
      </c>
      <c r="B46" s="185" t="str">
        <f>'Experiment list - Runs'!B46</f>
        <v>tier1</v>
      </c>
      <c r="C46" s="185" t="str">
        <f>'Experiment list - Runs'!C46</f>
        <v>1.1-E</v>
      </c>
      <c r="D46" s="185">
        <f>'Experiment list - Runs'!D46</f>
        <v>36</v>
      </c>
      <c r="E46" s="186" t="str">
        <f>'Experiment list - Runs'!E46</f>
        <v>Add’l 10 year initialized hindcasts &amp; predictions</v>
      </c>
      <c r="F46" s="186" t="str">
        <f>'Experiment list - Runs'!H46</f>
        <v>CVWG/Tribbia</v>
      </c>
      <c r="G46" s="185" t="str">
        <f>'Experiment list - Runs'!I46</f>
        <v>0.5x1CN</v>
      </c>
      <c r="H46" s="185" t="str">
        <f>'Experiment list - Runs'!J46</f>
        <v>ORNL</v>
      </c>
      <c r="I46" s="185">
        <f>'Experiment list - Runs'!K46</f>
        <v>1960</v>
      </c>
      <c r="J46" s="185">
        <f>'Experiment list - Runs'!L46</f>
        <v>1970</v>
      </c>
      <c r="K46" s="185" t="str">
        <f>'Experiment list - Runs'!M46</f>
        <v>0.5</v>
      </c>
      <c r="L46" s="185">
        <f>'Experiment list - Runs'!N46</f>
        <v>1</v>
      </c>
      <c r="M46" s="188">
        <f>'Experiment list - Runs'!O46</f>
        <v>10</v>
      </c>
      <c r="N46" s="187">
        <f>'Experiment list - Runs'!P46</f>
        <v>45</v>
      </c>
      <c r="O46" s="188">
        <f t="shared" si="3"/>
        <v>10</v>
      </c>
      <c r="P46" s="188">
        <f t="shared" si="3"/>
        <v>10</v>
      </c>
      <c r="Q46" s="188">
        <v>0</v>
      </c>
      <c r="R46" s="188">
        <v>0</v>
      </c>
      <c r="S46" s="188">
        <v>0</v>
      </c>
      <c r="T46" s="188">
        <v>0</v>
      </c>
      <c r="U46" s="188">
        <v>0</v>
      </c>
      <c r="V46" s="188">
        <f>(SUMIFS('hist AL fields'!$N:$N,'hist AL fields'!$C:$C,V$1)*$O46)/1000</f>
        <v>116.0701747199998</v>
      </c>
      <c r="W46" s="188">
        <f>(SUMIFS('hist AL fields'!$N:$N,'hist AL fields'!$C:$C,$W$1&amp;"_allt")*$P46)/1000+(SUMIFS('hist AL fields'!$N:$N,'hist AL fields'!$C:$C,$W$1&amp;"_subt")*$Q46)/1000</f>
        <v>19.3757184</v>
      </c>
      <c r="X46" s="188">
        <f>(SUMIFS('hist AL fields'!$N:$N,'hist AL fields'!$C:$C,X$1)*$R46)/1000</f>
        <v>0</v>
      </c>
      <c r="Y46" s="188">
        <f>(SUMIFS('hist AL fields'!$N:$N,'hist AL fields'!$C:$C,Y$1)*$S46)/1000</f>
        <v>0</v>
      </c>
      <c r="Z46" s="188">
        <f>(SUMIFS('hist AL fields'!$N:$N,'hist AL fields'!$C:$C,Z$1)*$T46)/1000</f>
        <v>0</v>
      </c>
      <c r="AA46" s="188">
        <f>(SUMIFS('hist AL fields'!$N:$N,'hist AL fields'!$C:$C,AA$1)*$O46)/1000</f>
        <v>38.718259200000134</v>
      </c>
      <c r="AB46" s="188">
        <v>0</v>
      </c>
      <c r="AC46" s="188">
        <f>(SUMIFS('hist OI fields'!$N:$N,'hist OI fields'!$C:$C,AC$1)*$O46)/1000</f>
        <v>127.23848160000003</v>
      </c>
      <c r="AD46" s="188">
        <f>(SUMIFS('hist OI fields'!$N:$N,'hist OI fields'!$C:$C,AD$1)*$O46)/1000</f>
        <v>7.0189055999999885</v>
      </c>
      <c r="AE46" s="189">
        <f t="shared" si="1"/>
        <v>308.42153951999995</v>
      </c>
    </row>
    <row r="47" spans="1:31">
      <c r="A47" s="185" t="str">
        <f>'Experiment list - Runs'!A47</f>
        <v>DP</v>
      </c>
      <c r="B47" s="185" t="str">
        <f>'Experiment list - Runs'!B47</f>
        <v>tier1</v>
      </c>
      <c r="C47" s="185" t="str">
        <f>'Experiment list - Runs'!C47</f>
        <v>1.1-E</v>
      </c>
      <c r="D47" s="185">
        <f>'Experiment list - Runs'!D47</f>
        <v>37</v>
      </c>
      <c r="E47" s="186" t="str">
        <f>'Experiment list - Runs'!E47</f>
        <v>Add’l 10 year initialized hindcasts &amp; predictions</v>
      </c>
      <c r="F47" s="186" t="str">
        <f>'Experiment list - Runs'!H47</f>
        <v>CVWG/Tribbia</v>
      </c>
      <c r="G47" s="185" t="str">
        <f>'Experiment list - Runs'!I47</f>
        <v>0.5x1CN</v>
      </c>
      <c r="H47" s="185" t="str">
        <f>'Experiment list - Runs'!J47</f>
        <v>ORNL</v>
      </c>
      <c r="I47" s="185">
        <f>'Experiment list - Runs'!K47</f>
        <v>1960</v>
      </c>
      <c r="J47" s="185">
        <f>'Experiment list - Runs'!L47</f>
        <v>1970</v>
      </c>
      <c r="K47" s="185" t="str">
        <f>'Experiment list - Runs'!M47</f>
        <v>0.5</v>
      </c>
      <c r="L47" s="185">
        <f>'Experiment list - Runs'!N47</f>
        <v>1</v>
      </c>
      <c r="M47" s="188">
        <f>'Experiment list - Runs'!O47</f>
        <v>10</v>
      </c>
      <c r="N47" s="187">
        <f>'Experiment list - Runs'!P47</f>
        <v>46</v>
      </c>
      <c r="O47" s="188">
        <f t="shared" si="3"/>
        <v>10</v>
      </c>
      <c r="P47" s="188">
        <f t="shared" si="3"/>
        <v>10</v>
      </c>
      <c r="Q47" s="188">
        <v>0</v>
      </c>
      <c r="R47" s="188">
        <v>0</v>
      </c>
      <c r="S47" s="188">
        <v>0</v>
      </c>
      <c r="T47" s="188">
        <v>0</v>
      </c>
      <c r="U47" s="188">
        <v>0</v>
      </c>
      <c r="V47" s="188">
        <f>(SUMIFS('hist AL fields'!$N:$N,'hist AL fields'!$C:$C,V$1)*$O47)/1000</f>
        <v>116.0701747199998</v>
      </c>
      <c r="W47" s="188">
        <f>(SUMIFS('hist AL fields'!$N:$N,'hist AL fields'!$C:$C,$W$1&amp;"_allt")*$P47)/1000+(SUMIFS('hist AL fields'!$N:$N,'hist AL fields'!$C:$C,$W$1&amp;"_subt")*$Q47)/1000</f>
        <v>19.3757184</v>
      </c>
      <c r="X47" s="188">
        <f>(SUMIFS('hist AL fields'!$N:$N,'hist AL fields'!$C:$C,X$1)*$R47)/1000</f>
        <v>0</v>
      </c>
      <c r="Y47" s="188">
        <f>(SUMIFS('hist AL fields'!$N:$N,'hist AL fields'!$C:$C,Y$1)*$S47)/1000</f>
        <v>0</v>
      </c>
      <c r="Z47" s="188">
        <f>(SUMIFS('hist AL fields'!$N:$N,'hist AL fields'!$C:$C,Z$1)*$T47)/1000</f>
        <v>0</v>
      </c>
      <c r="AA47" s="188">
        <f>(SUMIFS('hist AL fields'!$N:$N,'hist AL fields'!$C:$C,AA$1)*$O47)/1000</f>
        <v>38.718259200000134</v>
      </c>
      <c r="AB47" s="188">
        <v>0</v>
      </c>
      <c r="AC47" s="188">
        <f>(SUMIFS('hist OI fields'!$N:$N,'hist OI fields'!$C:$C,AC$1)*$O47)/1000</f>
        <v>127.23848160000003</v>
      </c>
      <c r="AD47" s="188">
        <f>(SUMIFS('hist OI fields'!$N:$N,'hist OI fields'!$C:$C,AD$1)*$O47)/1000</f>
        <v>7.0189055999999885</v>
      </c>
      <c r="AE47" s="189">
        <f t="shared" si="1"/>
        <v>308.42153951999995</v>
      </c>
    </row>
    <row r="48" spans="1:31">
      <c r="A48" s="185" t="str">
        <f>'Experiment list - Runs'!A48</f>
        <v>DP</v>
      </c>
      <c r="B48" s="185" t="str">
        <f>'Experiment list - Runs'!B48</f>
        <v>tier1</v>
      </c>
      <c r="C48" s="185" t="str">
        <f>'Experiment list - Runs'!C48</f>
        <v>1.1-E</v>
      </c>
      <c r="D48" s="185">
        <f>'Experiment list - Runs'!D48</f>
        <v>38</v>
      </c>
      <c r="E48" s="186" t="str">
        <f>'Experiment list - Runs'!E48</f>
        <v>Add’l 10 year initialized hindcasts &amp; predictions</v>
      </c>
      <c r="F48" s="186" t="str">
        <f>'Experiment list - Runs'!H48</f>
        <v>CVWG/Tribbia</v>
      </c>
      <c r="G48" s="185" t="str">
        <f>'Experiment list - Runs'!I48</f>
        <v>0.5x1CN</v>
      </c>
      <c r="H48" s="185" t="str">
        <f>'Experiment list - Runs'!J48</f>
        <v>ORNL</v>
      </c>
      <c r="I48" s="185">
        <f>'Experiment list - Runs'!K48</f>
        <v>1965</v>
      </c>
      <c r="J48" s="185">
        <f>'Experiment list - Runs'!L48</f>
        <v>1975</v>
      </c>
      <c r="K48" s="185" t="str">
        <f>'Experiment list - Runs'!M48</f>
        <v>0.5</v>
      </c>
      <c r="L48" s="185">
        <f>'Experiment list - Runs'!N48</f>
        <v>1</v>
      </c>
      <c r="M48" s="188">
        <f>'Experiment list - Runs'!O48</f>
        <v>10</v>
      </c>
      <c r="N48" s="187">
        <f>'Experiment list - Runs'!P48</f>
        <v>47</v>
      </c>
      <c r="O48" s="188">
        <f t="shared" si="3"/>
        <v>10</v>
      </c>
      <c r="P48" s="188">
        <f t="shared" si="3"/>
        <v>10</v>
      </c>
      <c r="Q48" s="188">
        <v>0</v>
      </c>
      <c r="R48" s="188">
        <v>0</v>
      </c>
      <c r="S48" s="188">
        <v>0</v>
      </c>
      <c r="T48" s="188">
        <v>0</v>
      </c>
      <c r="U48" s="188">
        <v>0</v>
      </c>
      <c r="V48" s="188">
        <f>(SUMIFS('hist AL fields'!$N:$N,'hist AL fields'!$C:$C,V$1)*$O48)/1000</f>
        <v>116.0701747199998</v>
      </c>
      <c r="W48" s="188">
        <f>(SUMIFS('hist AL fields'!$N:$N,'hist AL fields'!$C:$C,$W$1&amp;"_allt")*$P48)/1000+(SUMIFS('hist AL fields'!$N:$N,'hist AL fields'!$C:$C,$W$1&amp;"_subt")*$Q48)/1000</f>
        <v>19.3757184</v>
      </c>
      <c r="X48" s="188">
        <f>(SUMIFS('hist AL fields'!$N:$N,'hist AL fields'!$C:$C,X$1)*$R48)/1000</f>
        <v>0</v>
      </c>
      <c r="Y48" s="188">
        <f>(SUMIFS('hist AL fields'!$N:$N,'hist AL fields'!$C:$C,Y$1)*$S48)/1000</f>
        <v>0</v>
      </c>
      <c r="Z48" s="188">
        <f>(SUMIFS('hist AL fields'!$N:$N,'hist AL fields'!$C:$C,Z$1)*$T48)/1000</f>
        <v>0</v>
      </c>
      <c r="AA48" s="188">
        <f>(SUMIFS('hist AL fields'!$N:$N,'hist AL fields'!$C:$C,AA$1)*$O48)/1000</f>
        <v>38.718259200000134</v>
      </c>
      <c r="AB48" s="188">
        <v>0</v>
      </c>
      <c r="AC48" s="188">
        <f>(SUMIFS('hist OI fields'!$N:$N,'hist OI fields'!$C:$C,AC$1)*$O48)/1000</f>
        <v>127.23848160000003</v>
      </c>
      <c r="AD48" s="188">
        <f>(SUMIFS('hist OI fields'!$N:$N,'hist OI fields'!$C:$C,AD$1)*$O48)/1000</f>
        <v>7.0189055999999885</v>
      </c>
      <c r="AE48" s="189">
        <f t="shared" si="1"/>
        <v>308.42153951999995</v>
      </c>
    </row>
    <row r="49" spans="1:31">
      <c r="A49" s="185" t="str">
        <f>'Experiment list - Runs'!A49</f>
        <v>DP</v>
      </c>
      <c r="B49" s="185" t="str">
        <f>'Experiment list - Runs'!B49</f>
        <v>tier1</v>
      </c>
      <c r="C49" s="185" t="str">
        <f>'Experiment list - Runs'!C49</f>
        <v>1.1-E</v>
      </c>
      <c r="D49" s="185">
        <f>'Experiment list - Runs'!D49</f>
        <v>39</v>
      </c>
      <c r="E49" s="186" t="str">
        <f>'Experiment list - Runs'!E49</f>
        <v>Add’l 10 year initialized hindcasts &amp; predictions</v>
      </c>
      <c r="F49" s="186" t="str">
        <f>'Experiment list - Runs'!H49</f>
        <v>CVWG/Tribbia</v>
      </c>
      <c r="G49" s="185" t="str">
        <f>'Experiment list - Runs'!I49</f>
        <v>0.5x1CN</v>
      </c>
      <c r="H49" s="185" t="str">
        <f>'Experiment list - Runs'!J49</f>
        <v>ORNL</v>
      </c>
      <c r="I49" s="185">
        <f>'Experiment list - Runs'!K49</f>
        <v>1965</v>
      </c>
      <c r="J49" s="185">
        <f>'Experiment list - Runs'!L49</f>
        <v>1975</v>
      </c>
      <c r="K49" s="185" t="str">
        <f>'Experiment list - Runs'!M49</f>
        <v>0.5</v>
      </c>
      <c r="L49" s="185">
        <f>'Experiment list - Runs'!N49</f>
        <v>1</v>
      </c>
      <c r="M49" s="188">
        <f>'Experiment list - Runs'!O49</f>
        <v>10</v>
      </c>
      <c r="N49" s="187">
        <f>'Experiment list - Runs'!P49</f>
        <v>48</v>
      </c>
      <c r="O49" s="188">
        <f t="shared" si="3"/>
        <v>10</v>
      </c>
      <c r="P49" s="188">
        <f t="shared" si="3"/>
        <v>10</v>
      </c>
      <c r="Q49" s="188">
        <v>0</v>
      </c>
      <c r="R49" s="188">
        <v>0</v>
      </c>
      <c r="S49" s="188">
        <v>0</v>
      </c>
      <c r="T49" s="188">
        <v>0</v>
      </c>
      <c r="U49" s="188">
        <v>0</v>
      </c>
      <c r="V49" s="188">
        <f>(SUMIFS('hist AL fields'!$N:$N,'hist AL fields'!$C:$C,V$1)*$O49)/1000</f>
        <v>116.0701747199998</v>
      </c>
      <c r="W49" s="188">
        <f>(SUMIFS('hist AL fields'!$N:$N,'hist AL fields'!$C:$C,$W$1&amp;"_allt")*$P49)/1000+(SUMIFS('hist AL fields'!$N:$N,'hist AL fields'!$C:$C,$W$1&amp;"_subt")*$Q49)/1000</f>
        <v>19.3757184</v>
      </c>
      <c r="X49" s="188">
        <f>(SUMIFS('hist AL fields'!$N:$N,'hist AL fields'!$C:$C,X$1)*$R49)/1000</f>
        <v>0</v>
      </c>
      <c r="Y49" s="188">
        <f>(SUMIFS('hist AL fields'!$N:$N,'hist AL fields'!$C:$C,Y$1)*$S49)/1000</f>
        <v>0</v>
      </c>
      <c r="Z49" s="188">
        <f>(SUMIFS('hist AL fields'!$N:$N,'hist AL fields'!$C:$C,Z$1)*$T49)/1000</f>
        <v>0</v>
      </c>
      <c r="AA49" s="188">
        <f>(SUMIFS('hist AL fields'!$N:$N,'hist AL fields'!$C:$C,AA$1)*$O49)/1000</f>
        <v>38.718259200000134</v>
      </c>
      <c r="AB49" s="188">
        <v>0</v>
      </c>
      <c r="AC49" s="188">
        <f>(SUMIFS('hist OI fields'!$N:$N,'hist OI fields'!$C:$C,AC$1)*$O49)/1000</f>
        <v>127.23848160000003</v>
      </c>
      <c r="AD49" s="188">
        <f>(SUMIFS('hist OI fields'!$N:$N,'hist OI fields'!$C:$C,AD$1)*$O49)/1000</f>
        <v>7.0189055999999885</v>
      </c>
      <c r="AE49" s="189">
        <f t="shared" si="1"/>
        <v>308.42153951999995</v>
      </c>
    </row>
    <row r="50" spans="1:31">
      <c r="A50" s="185" t="str">
        <f>'Experiment list - Runs'!A50</f>
        <v>DP</v>
      </c>
      <c r="B50" s="185" t="str">
        <f>'Experiment list - Runs'!B50</f>
        <v>tier1</v>
      </c>
      <c r="C50" s="185" t="str">
        <f>'Experiment list - Runs'!C50</f>
        <v>1.1-E</v>
      </c>
      <c r="D50" s="185">
        <f>'Experiment list - Runs'!D50</f>
        <v>40</v>
      </c>
      <c r="E50" s="186" t="str">
        <f>'Experiment list - Runs'!E50</f>
        <v>Add’l 10 year initialized hindcasts &amp; predictions</v>
      </c>
      <c r="F50" s="186" t="str">
        <f>'Experiment list - Runs'!H50</f>
        <v>CVWG/Tribbia</v>
      </c>
      <c r="G50" s="185" t="str">
        <f>'Experiment list - Runs'!I50</f>
        <v>0.5x1CN</v>
      </c>
      <c r="H50" s="185" t="str">
        <f>'Experiment list - Runs'!J50</f>
        <v>ORNL</v>
      </c>
      <c r="I50" s="185">
        <f>'Experiment list - Runs'!K50</f>
        <v>1965</v>
      </c>
      <c r="J50" s="185">
        <f>'Experiment list - Runs'!L50</f>
        <v>1975</v>
      </c>
      <c r="K50" s="185" t="str">
        <f>'Experiment list - Runs'!M50</f>
        <v>0.5</v>
      </c>
      <c r="L50" s="185">
        <f>'Experiment list - Runs'!N50</f>
        <v>1</v>
      </c>
      <c r="M50" s="188">
        <f>'Experiment list - Runs'!O50</f>
        <v>10</v>
      </c>
      <c r="N50" s="187">
        <f>'Experiment list - Runs'!P50</f>
        <v>49</v>
      </c>
      <c r="O50" s="188">
        <f t="shared" si="3"/>
        <v>10</v>
      </c>
      <c r="P50" s="188">
        <f t="shared" si="3"/>
        <v>10</v>
      </c>
      <c r="Q50" s="188">
        <v>0</v>
      </c>
      <c r="R50" s="188">
        <v>0</v>
      </c>
      <c r="S50" s="188">
        <v>0</v>
      </c>
      <c r="T50" s="188">
        <v>0</v>
      </c>
      <c r="U50" s="188">
        <v>0</v>
      </c>
      <c r="V50" s="188">
        <f>(SUMIFS('hist AL fields'!$N:$N,'hist AL fields'!$C:$C,V$1)*$O50)/1000</f>
        <v>116.0701747199998</v>
      </c>
      <c r="W50" s="188">
        <f>(SUMIFS('hist AL fields'!$N:$N,'hist AL fields'!$C:$C,$W$1&amp;"_allt")*$P50)/1000+(SUMIFS('hist AL fields'!$N:$N,'hist AL fields'!$C:$C,$W$1&amp;"_subt")*$Q50)/1000</f>
        <v>19.3757184</v>
      </c>
      <c r="X50" s="188">
        <f>(SUMIFS('hist AL fields'!$N:$N,'hist AL fields'!$C:$C,X$1)*$R50)/1000</f>
        <v>0</v>
      </c>
      <c r="Y50" s="188">
        <f>(SUMIFS('hist AL fields'!$N:$N,'hist AL fields'!$C:$C,Y$1)*$S50)/1000</f>
        <v>0</v>
      </c>
      <c r="Z50" s="188">
        <f>(SUMIFS('hist AL fields'!$N:$N,'hist AL fields'!$C:$C,Z$1)*$T50)/1000</f>
        <v>0</v>
      </c>
      <c r="AA50" s="188">
        <f>(SUMIFS('hist AL fields'!$N:$N,'hist AL fields'!$C:$C,AA$1)*$O50)/1000</f>
        <v>38.718259200000134</v>
      </c>
      <c r="AB50" s="188">
        <v>0</v>
      </c>
      <c r="AC50" s="188">
        <f>(SUMIFS('hist OI fields'!$N:$N,'hist OI fields'!$C:$C,AC$1)*$O50)/1000</f>
        <v>127.23848160000003</v>
      </c>
      <c r="AD50" s="188">
        <f>(SUMIFS('hist OI fields'!$N:$N,'hist OI fields'!$C:$C,AD$1)*$O50)/1000</f>
        <v>7.0189055999999885</v>
      </c>
      <c r="AE50" s="189">
        <f t="shared" si="1"/>
        <v>308.42153951999995</v>
      </c>
    </row>
    <row r="51" spans="1:31">
      <c r="A51" s="185" t="str">
        <f>'Experiment list - Runs'!A51</f>
        <v>DP</v>
      </c>
      <c r="B51" s="185" t="str">
        <f>'Experiment list - Runs'!B51</f>
        <v>tier1</v>
      </c>
      <c r="C51" s="185" t="str">
        <f>'Experiment list - Runs'!C51</f>
        <v>1.1-E</v>
      </c>
      <c r="D51" s="185">
        <f>'Experiment list - Runs'!D51</f>
        <v>41</v>
      </c>
      <c r="E51" s="186" t="str">
        <f>'Experiment list - Runs'!E51</f>
        <v>Add’l 10 year initialized hindcasts &amp; predictions</v>
      </c>
      <c r="F51" s="186" t="str">
        <f>'Experiment list - Runs'!H51</f>
        <v>CVWG/Tribbia</v>
      </c>
      <c r="G51" s="185" t="str">
        <f>'Experiment list - Runs'!I51</f>
        <v>0.5x1CN</v>
      </c>
      <c r="H51" s="185" t="str">
        <f>'Experiment list - Runs'!J51</f>
        <v>ORNL</v>
      </c>
      <c r="I51" s="185">
        <f>'Experiment list - Runs'!K51</f>
        <v>1965</v>
      </c>
      <c r="J51" s="185">
        <f>'Experiment list - Runs'!L51</f>
        <v>1975</v>
      </c>
      <c r="K51" s="185" t="str">
        <f>'Experiment list - Runs'!M51</f>
        <v>0.5</v>
      </c>
      <c r="L51" s="185">
        <f>'Experiment list - Runs'!N51</f>
        <v>1</v>
      </c>
      <c r="M51" s="188">
        <f>'Experiment list - Runs'!O51</f>
        <v>10</v>
      </c>
      <c r="N51" s="187">
        <f>'Experiment list - Runs'!P51</f>
        <v>50</v>
      </c>
      <c r="O51" s="188">
        <f t="shared" si="3"/>
        <v>10</v>
      </c>
      <c r="P51" s="188">
        <f t="shared" si="3"/>
        <v>10</v>
      </c>
      <c r="Q51" s="188">
        <v>0</v>
      </c>
      <c r="R51" s="188">
        <v>0</v>
      </c>
      <c r="S51" s="188">
        <v>0</v>
      </c>
      <c r="T51" s="188">
        <v>0</v>
      </c>
      <c r="U51" s="188">
        <v>0</v>
      </c>
      <c r="V51" s="188">
        <f>(SUMIFS('hist AL fields'!$N:$N,'hist AL fields'!$C:$C,V$1)*$O51)/1000</f>
        <v>116.0701747199998</v>
      </c>
      <c r="W51" s="188">
        <f>(SUMIFS('hist AL fields'!$N:$N,'hist AL fields'!$C:$C,$W$1&amp;"_allt")*$P51)/1000+(SUMIFS('hist AL fields'!$N:$N,'hist AL fields'!$C:$C,$W$1&amp;"_subt")*$Q51)/1000</f>
        <v>19.3757184</v>
      </c>
      <c r="X51" s="188">
        <f>(SUMIFS('hist AL fields'!$N:$N,'hist AL fields'!$C:$C,X$1)*$R51)/1000</f>
        <v>0</v>
      </c>
      <c r="Y51" s="188">
        <f>(SUMIFS('hist AL fields'!$N:$N,'hist AL fields'!$C:$C,Y$1)*$S51)/1000</f>
        <v>0</v>
      </c>
      <c r="Z51" s="188">
        <f>(SUMIFS('hist AL fields'!$N:$N,'hist AL fields'!$C:$C,Z$1)*$T51)/1000</f>
        <v>0</v>
      </c>
      <c r="AA51" s="188">
        <f>(SUMIFS('hist AL fields'!$N:$N,'hist AL fields'!$C:$C,AA$1)*$O51)/1000</f>
        <v>38.718259200000134</v>
      </c>
      <c r="AB51" s="188">
        <v>0</v>
      </c>
      <c r="AC51" s="188">
        <f>(SUMIFS('hist OI fields'!$N:$N,'hist OI fields'!$C:$C,AC$1)*$O51)/1000</f>
        <v>127.23848160000003</v>
      </c>
      <c r="AD51" s="188">
        <f>(SUMIFS('hist OI fields'!$N:$N,'hist OI fields'!$C:$C,AD$1)*$O51)/1000</f>
        <v>7.0189055999999885</v>
      </c>
      <c r="AE51" s="189">
        <f t="shared" si="1"/>
        <v>308.42153951999995</v>
      </c>
    </row>
    <row r="52" spans="1:31">
      <c r="A52" s="185" t="str">
        <f>'Experiment list - Runs'!A52</f>
        <v>DP</v>
      </c>
      <c r="B52" s="185" t="str">
        <f>'Experiment list - Runs'!B52</f>
        <v>tier1</v>
      </c>
      <c r="C52" s="185" t="str">
        <f>'Experiment list - Runs'!C52</f>
        <v>1.1-E</v>
      </c>
      <c r="D52" s="185">
        <f>'Experiment list - Runs'!D52</f>
        <v>42</v>
      </c>
      <c r="E52" s="186" t="str">
        <f>'Experiment list - Runs'!E52</f>
        <v>Add’l 10 year initialized hindcasts &amp; predictions</v>
      </c>
      <c r="F52" s="186" t="str">
        <f>'Experiment list - Runs'!H52</f>
        <v>CVWG/Tribbia</v>
      </c>
      <c r="G52" s="185" t="str">
        <f>'Experiment list - Runs'!I52</f>
        <v>0.5x1CN</v>
      </c>
      <c r="H52" s="185" t="str">
        <f>'Experiment list - Runs'!J52</f>
        <v>ORNL</v>
      </c>
      <c r="I52" s="185">
        <f>'Experiment list - Runs'!K52</f>
        <v>1965</v>
      </c>
      <c r="J52" s="185">
        <f>'Experiment list - Runs'!L52</f>
        <v>1975</v>
      </c>
      <c r="K52" s="185" t="str">
        <f>'Experiment list - Runs'!M52</f>
        <v>0.5</v>
      </c>
      <c r="L52" s="185">
        <f>'Experiment list - Runs'!N52</f>
        <v>1</v>
      </c>
      <c r="M52" s="188">
        <f>'Experiment list - Runs'!O52</f>
        <v>10</v>
      </c>
      <c r="N52" s="187">
        <f>'Experiment list - Runs'!P52</f>
        <v>51</v>
      </c>
      <c r="O52" s="188">
        <f t="shared" si="3"/>
        <v>10</v>
      </c>
      <c r="P52" s="188">
        <f t="shared" si="3"/>
        <v>10</v>
      </c>
      <c r="Q52" s="188">
        <v>0</v>
      </c>
      <c r="R52" s="188">
        <v>0</v>
      </c>
      <c r="S52" s="188">
        <v>0</v>
      </c>
      <c r="T52" s="188">
        <v>0</v>
      </c>
      <c r="U52" s="188">
        <v>0</v>
      </c>
      <c r="V52" s="188">
        <f>(SUMIFS('hist AL fields'!$N:$N,'hist AL fields'!$C:$C,V$1)*$O52)/1000</f>
        <v>116.0701747199998</v>
      </c>
      <c r="W52" s="188">
        <f>(SUMIFS('hist AL fields'!$N:$N,'hist AL fields'!$C:$C,$W$1&amp;"_allt")*$P52)/1000+(SUMIFS('hist AL fields'!$N:$N,'hist AL fields'!$C:$C,$W$1&amp;"_subt")*$Q52)/1000</f>
        <v>19.3757184</v>
      </c>
      <c r="X52" s="188">
        <f>(SUMIFS('hist AL fields'!$N:$N,'hist AL fields'!$C:$C,X$1)*$R52)/1000</f>
        <v>0</v>
      </c>
      <c r="Y52" s="188">
        <f>(SUMIFS('hist AL fields'!$N:$N,'hist AL fields'!$C:$C,Y$1)*$S52)/1000</f>
        <v>0</v>
      </c>
      <c r="Z52" s="188">
        <f>(SUMIFS('hist AL fields'!$N:$N,'hist AL fields'!$C:$C,Z$1)*$T52)/1000</f>
        <v>0</v>
      </c>
      <c r="AA52" s="188">
        <f>(SUMIFS('hist AL fields'!$N:$N,'hist AL fields'!$C:$C,AA$1)*$O52)/1000</f>
        <v>38.718259200000134</v>
      </c>
      <c r="AB52" s="188">
        <v>0</v>
      </c>
      <c r="AC52" s="188">
        <f>(SUMIFS('hist OI fields'!$N:$N,'hist OI fields'!$C:$C,AC$1)*$O52)/1000</f>
        <v>127.23848160000003</v>
      </c>
      <c r="AD52" s="188">
        <f>(SUMIFS('hist OI fields'!$N:$N,'hist OI fields'!$C:$C,AD$1)*$O52)/1000</f>
        <v>7.0189055999999885</v>
      </c>
      <c r="AE52" s="189">
        <f t="shared" si="1"/>
        <v>308.42153951999995</v>
      </c>
    </row>
    <row r="53" spans="1:31">
      <c r="A53" s="185" t="str">
        <f>'Experiment list - Runs'!A53</f>
        <v>DP</v>
      </c>
      <c r="B53" s="185" t="str">
        <f>'Experiment list - Runs'!B53</f>
        <v>tier1</v>
      </c>
      <c r="C53" s="185" t="str">
        <f>'Experiment list - Runs'!C53</f>
        <v>1.1-E</v>
      </c>
      <c r="D53" s="185">
        <f>'Experiment list - Runs'!D53</f>
        <v>43</v>
      </c>
      <c r="E53" s="186" t="str">
        <f>'Experiment list - Runs'!E53</f>
        <v>Add’l 10 year initialized hindcasts &amp; predictions</v>
      </c>
      <c r="F53" s="186" t="str">
        <f>'Experiment list - Runs'!H53</f>
        <v>CVWG/Tribbia</v>
      </c>
      <c r="G53" s="185" t="str">
        <f>'Experiment list - Runs'!I53</f>
        <v>0.5x1CN</v>
      </c>
      <c r="H53" s="185" t="str">
        <f>'Experiment list - Runs'!J53</f>
        <v>ORNL</v>
      </c>
      <c r="I53" s="185">
        <f>'Experiment list - Runs'!K53</f>
        <v>1965</v>
      </c>
      <c r="J53" s="185">
        <f>'Experiment list - Runs'!L53</f>
        <v>1975</v>
      </c>
      <c r="K53" s="185" t="str">
        <f>'Experiment list - Runs'!M53</f>
        <v>0.5</v>
      </c>
      <c r="L53" s="185">
        <f>'Experiment list - Runs'!N53</f>
        <v>1</v>
      </c>
      <c r="M53" s="188">
        <f>'Experiment list - Runs'!O53</f>
        <v>10</v>
      </c>
      <c r="N53" s="187">
        <f>'Experiment list - Runs'!P53</f>
        <v>52</v>
      </c>
      <c r="O53" s="188">
        <f t="shared" si="3"/>
        <v>10</v>
      </c>
      <c r="P53" s="188">
        <f t="shared" si="3"/>
        <v>10</v>
      </c>
      <c r="Q53" s="188">
        <v>0</v>
      </c>
      <c r="R53" s="188">
        <v>0</v>
      </c>
      <c r="S53" s="188">
        <v>0</v>
      </c>
      <c r="T53" s="188">
        <v>0</v>
      </c>
      <c r="U53" s="188">
        <v>0</v>
      </c>
      <c r="V53" s="188">
        <f>(SUMIFS('hist AL fields'!$N:$N,'hist AL fields'!$C:$C,V$1)*$O53)/1000</f>
        <v>116.0701747199998</v>
      </c>
      <c r="W53" s="188">
        <f>(SUMIFS('hist AL fields'!$N:$N,'hist AL fields'!$C:$C,$W$1&amp;"_allt")*$P53)/1000+(SUMIFS('hist AL fields'!$N:$N,'hist AL fields'!$C:$C,$W$1&amp;"_subt")*$Q53)/1000</f>
        <v>19.3757184</v>
      </c>
      <c r="X53" s="188">
        <f>(SUMIFS('hist AL fields'!$N:$N,'hist AL fields'!$C:$C,X$1)*$R53)/1000</f>
        <v>0</v>
      </c>
      <c r="Y53" s="188">
        <f>(SUMIFS('hist AL fields'!$N:$N,'hist AL fields'!$C:$C,Y$1)*$S53)/1000</f>
        <v>0</v>
      </c>
      <c r="Z53" s="188">
        <f>(SUMIFS('hist AL fields'!$N:$N,'hist AL fields'!$C:$C,Z$1)*$T53)/1000</f>
        <v>0</v>
      </c>
      <c r="AA53" s="188">
        <f>(SUMIFS('hist AL fields'!$N:$N,'hist AL fields'!$C:$C,AA$1)*$O53)/1000</f>
        <v>38.718259200000134</v>
      </c>
      <c r="AB53" s="188">
        <v>0</v>
      </c>
      <c r="AC53" s="188">
        <f>(SUMIFS('hist OI fields'!$N:$N,'hist OI fields'!$C:$C,AC$1)*$O53)/1000</f>
        <v>127.23848160000003</v>
      </c>
      <c r="AD53" s="188">
        <f>(SUMIFS('hist OI fields'!$N:$N,'hist OI fields'!$C:$C,AD$1)*$O53)/1000</f>
        <v>7.0189055999999885</v>
      </c>
      <c r="AE53" s="189">
        <f t="shared" si="1"/>
        <v>308.42153951999995</v>
      </c>
    </row>
    <row r="54" spans="1:31">
      <c r="A54" s="185" t="str">
        <f>'Experiment list - Runs'!A54</f>
        <v>DP</v>
      </c>
      <c r="B54" s="185" t="str">
        <f>'Experiment list - Runs'!B54</f>
        <v>tier1</v>
      </c>
      <c r="C54" s="185" t="str">
        <f>'Experiment list - Runs'!C54</f>
        <v>1.1-E</v>
      </c>
      <c r="D54" s="185">
        <f>'Experiment list - Runs'!D54</f>
        <v>44</v>
      </c>
      <c r="E54" s="186" t="str">
        <f>'Experiment list - Runs'!E54</f>
        <v>Add’l 10 year initialized hindcasts &amp; predictions</v>
      </c>
      <c r="F54" s="186" t="str">
        <f>'Experiment list - Runs'!H54</f>
        <v>CVWG/Tribbia</v>
      </c>
      <c r="G54" s="185" t="str">
        <f>'Experiment list - Runs'!I54</f>
        <v>0.5x1CN</v>
      </c>
      <c r="H54" s="185" t="str">
        <f>'Experiment list - Runs'!J54</f>
        <v>ORNL</v>
      </c>
      <c r="I54" s="185">
        <f>'Experiment list - Runs'!K54</f>
        <v>1965</v>
      </c>
      <c r="J54" s="185">
        <f>'Experiment list - Runs'!L54</f>
        <v>1975</v>
      </c>
      <c r="K54" s="185" t="str">
        <f>'Experiment list - Runs'!M54</f>
        <v>0.5</v>
      </c>
      <c r="L54" s="185">
        <f>'Experiment list - Runs'!N54</f>
        <v>1</v>
      </c>
      <c r="M54" s="188">
        <f>'Experiment list - Runs'!O54</f>
        <v>10</v>
      </c>
      <c r="N54" s="187">
        <f>'Experiment list - Runs'!P54</f>
        <v>53</v>
      </c>
      <c r="O54" s="188">
        <f t="shared" si="3"/>
        <v>10</v>
      </c>
      <c r="P54" s="188">
        <f t="shared" si="3"/>
        <v>10</v>
      </c>
      <c r="Q54" s="188">
        <v>0</v>
      </c>
      <c r="R54" s="188">
        <v>0</v>
      </c>
      <c r="S54" s="188">
        <v>0</v>
      </c>
      <c r="T54" s="188">
        <v>0</v>
      </c>
      <c r="U54" s="188">
        <v>0</v>
      </c>
      <c r="V54" s="188">
        <f>(SUMIFS('hist AL fields'!$N:$N,'hist AL fields'!$C:$C,V$1)*$O54)/1000</f>
        <v>116.0701747199998</v>
      </c>
      <c r="W54" s="188">
        <f>(SUMIFS('hist AL fields'!$N:$N,'hist AL fields'!$C:$C,$W$1&amp;"_allt")*$P54)/1000+(SUMIFS('hist AL fields'!$N:$N,'hist AL fields'!$C:$C,$W$1&amp;"_subt")*$Q54)/1000</f>
        <v>19.3757184</v>
      </c>
      <c r="X54" s="188">
        <f>(SUMIFS('hist AL fields'!$N:$N,'hist AL fields'!$C:$C,X$1)*$R54)/1000</f>
        <v>0</v>
      </c>
      <c r="Y54" s="188">
        <f>(SUMIFS('hist AL fields'!$N:$N,'hist AL fields'!$C:$C,Y$1)*$S54)/1000</f>
        <v>0</v>
      </c>
      <c r="Z54" s="188">
        <f>(SUMIFS('hist AL fields'!$N:$N,'hist AL fields'!$C:$C,Z$1)*$T54)/1000</f>
        <v>0</v>
      </c>
      <c r="AA54" s="188">
        <f>(SUMIFS('hist AL fields'!$N:$N,'hist AL fields'!$C:$C,AA$1)*$O54)/1000</f>
        <v>38.718259200000134</v>
      </c>
      <c r="AB54" s="188">
        <v>0</v>
      </c>
      <c r="AC54" s="188">
        <f>(SUMIFS('hist OI fields'!$N:$N,'hist OI fields'!$C:$C,AC$1)*$O54)/1000</f>
        <v>127.23848160000003</v>
      </c>
      <c r="AD54" s="188">
        <f>(SUMIFS('hist OI fields'!$N:$N,'hist OI fields'!$C:$C,AD$1)*$O54)/1000</f>
        <v>7.0189055999999885</v>
      </c>
      <c r="AE54" s="189">
        <f t="shared" si="1"/>
        <v>308.42153951999995</v>
      </c>
    </row>
    <row r="55" spans="1:31">
      <c r="A55" s="185" t="str">
        <f>'Experiment list - Runs'!A55</f>
        <v>DP</v>
      </c>
      <c r="B55" s="185" t="str">
        <f>'Experiment list - Runs'!B55</f>
        <v>tier1</v>
      </c>
      <c r="C55" s="185" t="str">
        <f>'Experiment list - Runs'!C55</f>
        <v>1.1-E</v>
      </c>
      <c r="D55" s="185">
        <f>'Experiment list - Runs'!D55</f>
        <v>45</v>
      </c>
      <c r="E55" s="186" t="str">
        <f>'Experiment list - Runs'!E55</f>
        <v>Add’l 10 year initialized hindcasts &amp; predictions</v>
      </c>
      <c r="F55" s="186" t="str">
        <f>'Experiment list - Runs'!H55</f>
        <v>CVWG/Tribbia</v>
      </c>
      <c r="G55" s="185" t="str">
        <f>'Experiment list - Runs'!I55</f>
        <v>0.5x1CN</v>
      </c>
      <c r="H55" s="185" t="str">
        <f>'Experiment list - Runs'!J55</f>
        <v>ORNL</v>
      </c>
      <c r="I55" s="185">
        <f>'Experiment list - Runs'!K55</f>
        <v>1970</v>
      </c>
      <c r="J55" s="185">
        <f>'Experiment list - Runs'!L55</f>
        <v>1980</v>
      </c>
      <c r="K55" s="185" t="str">
        <f>'Experiment list - Runs'!M55</f>
        <v>0.5</v>
      </c>
      <c r="L55" s="185">
        <f>'Experiment list - Runs'!N55</f>
        <v>1</v>
      </c>
      <c r="M55" s="188">
        <f>'Experiment list - Runs'!O55</f>
        <v>10</v>
      </c>
      <c r="N55" s="187">
        <f>'Experiment list - Runs'!P55</f>
        <v>54</v>
      </c>
      <c r="O55" s="188">
        <f t="shared" si="3"/>
        <v>10</v>
      </c>
      <c r="P55" s="188">
        <f t="shared" si="3"/>
        <v>10</v>
      </c>
      <c r="Q55" s="188">
        <v>0</v>
      </c>
      <c r="R55" s="188">
        <v>0</v>
      </c>
      <c r="S55" s="188">
        <v>0</v>
      </c>
      <c r="T55" s="188">
        <v>0</v>
      </c>
      <c r="U55" s="188">
        <v>0</v>
      </c>
      <c r="V55" s="188">
        <f>(SUMIFS('hist AL fields'!$N:$N,'hist AL fields'!$C:$C,V$1)*$O55)/1000</f>
        <v>116.0701747199998</v>
      </c>
      <c r="W55" s="188">
        <f>(SUMIFS('hist AL fields'!$N:$N,'hist AL fields'!$C:$C,$W$1&amp;"_allt")*$P55)/1000+(SUMIFS('hist AL fields'!$N:$N,'hist AL fields'!$C:$C,$W$1&amp;"_subt")*$Q55)/1000</f>
        <v>19.3757184</v>
      </c>
      <c r="X55" s="188">
        <f>(SUMIFS('hist AL fields'!$N:$N,'hist AL fields'!$C:$C,X$1)*$R55)/1000</f>
        <v>0</v>
      </c>
      <c r="Y55" s="188">
        <f>(SUMIFS('hist AL fields'!$N:$N,'hist AL fields'!$C:$C,Y$1)*$S55)/1000</f>
        <v>0</v>
      </c>
      <c r="Z55" s="188">
        <f>(SUMIFS('hist AL fields'!$N:$N,'hist AL fields'!$C:$C,Z$1)*$T55)/1000</f>
        <v>0</v>
      </c>
      <c r="AA55" s="188">
        <f>(SUMIFS('hist AL fields'!$N:$N,'hist AL fields'!$C:$C,AA$1)*$O55)/1000</f>
        <v>38.718259200000134</v>
      </c>
      <c r="AB55" s="188">
        <v>0</v>
      </c>
      <c r="AC55" s="188">
        <f>(SUMIFS('hist OI fields'!$N:$N,'hist OI fields'!$C:$C,AC$1)*$O55)/1000</f>
        <v>127.23848160000003</v>
      </c>
      <c r="AD55" s="188">
        <f>(SUMIFS('hist OI fields'!$N:$N,'hist OI fields'!$C:$C,AD$1)*$O55)/1000</f>
        <v>7.0189055999999885</v>
      </c>
      <c r="AE55" s="189">
        <f t="shared" si="1"/>
        <v>308.42153951999995</v>
      </c>
    </row>
    <row r="56" spans="1:31">
      <c r="A56" s="185" t="str">
        <f>'Experiment list - Runs'!A56</f>
        <v>DP</v>
      </c>
      <c r="B56" s="185" t="str">
        <f>'Experiment list - Runs'!B56</f>
        <v>tier1</v>
      </c>
      <c r="C56" s="185" t="str">
        <f>'Experiment list - Runs'!C56</f>
        <v>1.1-E</v>
      </c>
      <c r="D56" s="185">
        <f>'Experiment list - Runs'!D56</f>
        <v>46</v>
      </c>
      <c r="E56" s="186" t="str">
        <f>'Experiment list - Runs'!E56</f>
        <v>Add’l 10 year initialized hindcasts &amp; predictions</v>
      </c>
      <c r="F56" s="186" t="str">
        <f>'Experiment list - Runs'!H56</f>
        <v>CVWG/Tribbia</v>
      </c>
      <c r="G56" s="185" t="str">
        <f>'Experiment list - Runs'!I56</f>
        <v>0.5x1CN</v>
      </c>
      <c r="H56" s="185" t="str">
        <f>'Experiment list - Runs'!J56</f>
        <v>ORNL</v>
      </c>
      <c r="I56" s="185">
        <f>'Experiment list - Runs'!K56</f>
        <v>1970</v>
      </c>
      <c r="J56" s="185">
        <f>'Experiment list - Runs'!L56</f>
        <v>1980</v>
      </c>
      <c r="K56" s="185" t="str">
        <f>'Experiment list - Runs'!M56</f>
        <v>0.5</v>
      </c>
      <c r="L56" s="185">
        <f>'Experiment list - Runs'!N56</f>
        <v>1</v>
      </c>
      <c r="M56" s="188">
        <f>'Experiment list - Runs'!O56</f>
        <v>10</v>
      </c>
      <c r="N56" s="187">
        <f>'Experiment list - Runs'!P56</f>
        <v>55</v>
      </c>
      <c r="O56" s="188">
        <f t="shared" si="3"/>
        <v>10</v>
      </c>
      <c r="P56" s="188">
        <f t="shared" si="3"/>
        <v>10</v>
      </c>
      <c r="Q56" s="188">
        <v>0</v>
      </c>
      <c r="R56" s="188">
        <v>0</v>
      </c>
      <c r="S56" s="188">
        <v>0</v>
      </c>
      <c r="T56" s="188">
        <v>0</v>
      </c>
      <c r="U56" s="188">
        <v>0</v>
      </c>
      <c r="V56" s="188">
        <f>(SUMIFS('hist AL fields'!$N:$N,'hist AL fields'!$C:$C,V$1)*$O56)/1000</f>
        <v>116.0701747199998</v>
      </c>
      <c r="W56" s="188">
        <f>(SUMIFS('hist AL fields'!$N:$N,'hist AL fields'!$C:$C,$W$1&amp;"_allt")*$P56)/1000+(SUMIFS('hist AL fields'!$N:$N,'hist AL fields'!$C:$C,$W$1&amp;"_subt")*$Q56)/1000</f>
        <v>19.3757184</v>
      </c>
      <c r="X56" s="188">
        <f>(SUMIFS('hist AL fields'!$N:$N,'hist AL fields'!$C:$C,X$1)*$R56)/1000</f>
        <v>0</v>
      </c>
      <c r="Y56" s="188">
        <f>(SUMIFS('hist AL fields'!$N:$N,'hist AL fields'!$C:$C,Y$1)*$S56)/1000</f>
        <v>0</v>
      </c>
      <c r="Z56" s="188">
        <f>(SUMIFS('hist AL fields'!$N:$N,'hist AL fields'!$C:$C,Z$1)*$T56)/1000</f>
        <v>0</v>
      </c>
      <c r="AA56" s="188">
        <f>(SUMIFS('hist AL fields'!$N:$N,'hist AL fields'!$C:$C,AA$1)*$O56)/1000</f>
        <v>38.718259200000134</v>
      </c>
      <c r="AB56" s="188">
        <v>0</v>
      </c>
      <c r="AC56" s="188">
        <f>(SUMIFS('hist OI fields'!$N:$N,'hist OI fields'!$C:$C,AC$1)*$O56)/1000</f>
        <v>127.23848160000003</v>
      </c>
      <c r="AD56" s="188">
        <f>(SUMIFS('hist OI fields'!$N:$N,'hist OI fields'!$C:$C,AD$1)*$O56)/1000</f>
        <v>7.0189055999999885</v>
      </c>
      <c r="AE56" s="189">
        <f t="shared" si="1"/>
        <v>308.42153951999995</v>
      </c>
    </row>
    <row r="57" spans="1:31">
      <c r="A57" s="185" t="str">
        <f>'Experiment list - Runs'!A57</f>
        <v>DP</v>
      </c>
      <c r="B57" s="185" t="str">
        <f>'Experiment list - Runs'!B57</f>
        <v>tier1</v>
      </c>
      <c r="C57" s="185" t="str">
        <f>'Experiment list - Runs'!C57</f>
        <v>1.1-E</v>
      </c>
      <c r="D57" s="185">
        <f>'Experiment list - Runs'!D57</f>
        <v>47</v>
      </c>
      <c r="E57" s="186" t="str">
        <f>'Experiment list - Runs'!E57</f>
        <v>Add’l 10 year initialized hindcasts &amp; predictions</v>
      </c>
      <c r="F57" s="186" t="str">
        <f>'Experiment list - Runs'!H57</f>
        <v>CVWG/Tribbia</v>
      </c>
      <c r="G57" s="185" t="str">
        <f>'Experiment list - Runs'!I57</f>
        <v>0.5x1CN</v>
      </c>
      <c r="H57" s="185" t="str">
        <f>'Experiment list - Runs'!J57</f>
        <v>ORNL</v>
      </c>
      <c r="I57" s="185">
        <f>'Experiment list - Runs'!K57</f>
        <v>1970</v>
      </c>
      <c r="J57" s="185">
        <f>'Experiment list - Runs'!L57</f>
        <v>1980</v>
      </c>
      <c r="K57" s="185" t="str">
        <f>'Experiment list - Runs'!M57</f>
        <v>0.5</v>
      </c>
      <c r="L57" s="185">
        <f>'Experiment list - Runs'!N57</f>
        <v>1</v>
      </c>
      <c r="M57" s="188">
        <f>'Experiment list - Runs'!O57</f>
        <v>10</v>
      </c>
      <c r="N57" s="187">
        <f>'Experiment list - Runs'!P57</f>
        <v>56</v>
      </c>
      <c r="O57" s="188">
        <f t="shared" si="3"/>
        <v>10</v>
      </c>
      <c r="P57" s="188">
        <f t="shared" si="3"/>
        <v>10</v>
      </c>
      <c r="Q57" s="188">
        <v>0</v>
      </c>
      <c r="R57" s="188">
        <v>0</v>
      </c>
      <c r="S57" s="188">
        <v>0</v>
      </c>
      <c r="T57" s="188">
        <v>0</v>
      </c>
      <c r="U57" s="188">
        <v>0</v>
      </c>
      <c r="V57" s="188">
        <f>(SUMIFS('hist AL fields'!$N:$N,'hist AL fields'!$C:$C,V$1)*$O57)/1000</f>
        <v>116.0701747199998</v>
      </c>
      <c r="W57" s="188">
        <f>(SUMIFS('hist AL fields'!$N:$N,'hist AL fields'!$C:$C,$W$1&amp;"_allt")*$P57)/1000+(SUMIFS('hist AL fields'!$N:$N,'hist AL fields'!$C:$C,$W$1&amp;"_subt")*$Q57)/1000</f>
        <v>19.3757184</v>
      </c>
      <c r="X57" s="188">
        <f>(SUMIFS('hist AL fields'!$N:$N,'hist AL fields'!$C:$C,X$1)*$R57)/1000</f>
        <v>0</v>
      </c>
      <c r="Y57" s="188">
        <f>(SUMIFS('hist AL fields'!$N:$N,'hist AL fields'!$C:$C,Y$1)*$S57)/1000</f>
        <v>0</v>
      </c>
      <c r="Z57" s="188">
        <f>(SUMIFS('hist AL fields'!$N:$N,'hist AL fields'!$C:$C,Z$1)*$T57)/1000</f>
        <v>0</v>
      </c>
      <c r="AA57" s="188">
        <f>(SUMIFS('hist AL fields'!$N:$N,'hist AL fields'!$C:$C,AA$1)*$O57)/1000</f>
        <v>38.718259200000134</v>
      </c>
      <c r="AB57" s="188">
        <v>0</v>
      </c>
      <c r="AC57" s="188">
        <f>(SUMIFS('hist OI fields'!$N:$N,'hist OI fields'!$C:$C,AC$1)*$O57)/1000</f>
        <v>127.23848160000003</v>
      </c>
      <c r="AD57" s="188">
        <f>(SUMIFS('hist OI fields'!$N:$N,'hist OI fields'!$C:$C,AD$1)*$O57)/1000</f>
        <v>7.0189055999999885</v>
      </c>
      <c r="AE57" s="189">
        <f t="shared" si="1"/>
        <v>308.42153951999995</v>
      </c>
    </row>
    <row r="58" spans="1:31">
      <c r="A58" s="185" t="str">
        <f>'Experiment list - Runs'!A58</f>
        <v>DP</v>
      </c>
      <c r="B58" s="185" t="str">
        <f>'Experiment list - Runs'!B58</f>
        <v>tier1</v>
      </c>
      <c r="C58" s="185" t="str">
        <f>'Experiment list - Runs'!C58</f>
        <v>1.1-E</v>
      </c>
      <c r="D58" s="185">
        <f>'Experiment list - Runs'!D58</f>
        <v>48</v>
      </c>
      <c r="E58" s="186" t="str">
        <f>'Experiment list - Runs'!E58</f>
        <v>Add’l 10 year initialized hindcasts &amp; predictions</v>
      </c>
      <c r="F58" s="186" t="str">
        <f>'Experiment list - Runs'!H58</f>
        <v>CVWG/Tribbia</v>
      </c>
      <c r="G58" s="185" t="str">
        <f>'Experiment list - Runs'!I58</f>
        <v>0.5x1CN</v>
      </c>
      <c r="H58" s="185" t="str">
        <f>'Experiment list - Runs'!J58</f>
        <v>ORNL</v>
      </c>
      <c r="I58" s="185">
        <f>'Experiment list - Runs'!K58</f>
        <v>1970</v>
      </c>
      <c r="J58" s="185">
        <f>'Experiment list - Runs'!L58</f>
        <v>1980</v>
      </c>
      <c r="K58" s="185" t="str">
        <f>'Experiment list - Runs'!M58</f>
        <v>0.5</v>
      </c>
      <c r="L58" s="185">
        <f>'Experiment list - Runs'!N58</f>
        <v>1</v>
      </c>
      <c r="M58" s="188">
        <f>'Experiment list - Runs'!O58</f>
        <v>10</v>
      </c>
      <c r="N58" s="187">
        <f>'Experiment list - Runs'!P58</f>
        <v>57</v>
      </c>
      <c r="O58" s="188">
        <f t="shared" si="3"/>
        <v>10</v>
      </c>
      <c r="P58" s="188">
        <f t="shared" si="3"/>
        <v>10</v>
      </c>
      <c r="Q58" s="188">
        <v>0</v>
      </c>
      <c r="R58" s="188">
        <v>0</v>
      </c>
      <c r="S58" s="188">
        <v>0</v>
      </c>
      <c r="T58" s="188">
        <v>0</v>
      </c>
      <c r="U58" s="188">
        <v>0</v>
      </c>
      <c r="V58" s="188">
        <f>(SUMIFS('hist AL fields'!$N:$N,'hist AL fields'!$C:$C,V$1)*$O58)/1000</f>
        <v>116.0701747199998</v>
      </c>
      <c r="W58" s="188">
        <f>(SUMIFS('hist AL fields'!$N:$N,'hist AL fields'!$C:$C,$W$1&amp;"_allt")*$P58)/1000+(SUMIFS('hist AL fields'!$N:$N,'hist AL fields'!$C:$C,$W$1&amp;"_subt")*$Q58)/1000</f>
        <v>19.3757184</v>
      </c>
      <c r="X58" s="188">
        <f>(SUMIFS('hist AL fields'!$N:$N,'hist AL fields'!$C:$C,X$1)*$R58)/1000</f>
        <v>0</v>
      </c>
      <c r="Y58" s="188">
        <f>(SUMIFS('hist AL fields'!$N:$N,'hist AL fields'!$C:$C,Y$1)*$S58)/1000</f>
        <v>0</v>
      </c>
      <c r="Z58" s="188">
        <f>(SUMIFS('hist AL fields'!$N:$N,'hist AL fields'!$C:$C,Z$1)*$T58)/1000</f>
        <v>0</v>
      </c>
      <c r="AA58" s="188">
        <f>(SUMIFS('hist AL fields'!$N:$N,'hist AL fields'!$C:$C,AA$1)*$O58)/1000</f>
        <v>38.718259200000134</v>
      </c>
      <c r="AB58" s="188">
        <v>0</v>
      </c>
      <c r="AC58" s="188">
        <f>(SUMIFS('hist OI fields'!$N:$N,'hist OI fields'!$C:$C,AC$1)*$O58)/1000</f>
        <v>127.23848160000003</v>
      </c>
      <c r="AD58" s="188">
        <f>(SUMIFS('hist OI fields'!$N:$N,'hist OI fields'!$C:$C,AD$1)*$O58)/1000</f>
        <v>7.0189055999999885</v>
      </c>
      <c r="AE58" s="189">
        <f t="shared" si="1"/>
        <v>308.42153951999995</v>
      </c>
    </row>
    <row r="59" spans="1:31">
      <c r="A59" s="185" t="str">
        <f>'Experiment list - Runs'!A59</f>
        <v>DP</v>
      </c>
      <c r="B59" s="185" t="str">
        <f>'Experiment list - Runs'!B59</f>
        <v>tier1</v>
      </c>
      <c r="C59" s="185" t="str">
        <f>'Experiment list - Runs'!C59</f>
        <v>1.1-E</v>
      </c>
      <c r="D59" s="185">
        <f>'Experiment list - Runs'!D59</f>
        <v>49</v>
      </c>
      <c r="E59" s="186" t="str">
        <f>'Experiment list - Runs'!E59</f>
        <v>Add’l 10 year initialized hindcasts &amp; predictions</v>
      </c>
      <c r="F59" s="186" t="str">
        <f>'Experiment list - Runs'!H59</f>
        <v>CVWG/Tribbia</v>
      </c>
      <c r="G59" s="185" t="str">
        <f>'Experiment list - Runs'!I59</f>
        <v>0.5x1CN</v>
      </c>
      <c r="H59" s="185" t="str">
        <f>'Experiment list - Runs'!J59</f>
        <v>ORNL</v>
      </c>
      <c r="I59" s="185">
        <f>'Experiment list - Runs'!K59</f>
        <v>1970</v>
      </c>
      <c r="J59" s="185">
        <f>'Experiment list - Runs'!L59</f>
        <v>1980</v>
      </c>
      <c r="K59" s="185" t="str">
        <f>'Experiment list - Runs'!M59</f>
        <v>0.5</v>
      </c>
      <c r="L59" s="185">
        <f>'Experiment list - Runs'!N59</f>
        <v>1</v>
      </c>
      <c r="M59" s="188">
        <f>'Experiment list - Runs'!O59</f>
        <v>10</v>
      </c>
      <c r="N59" s="187">
        <f>'Experiment list - Runs'!P59</f>
        <v>58</v>
      </c>
      <c r="O59" s="188">
        <f t="shared" si="3"/>
        <v>10</v>
      </c>
      <c r="P59" s="188">
        <f t="shared" si="3"/>
        <v>10</v>
      </c>
      <c r="Q59" s="188">
        <v>0</v>
      </c>
      <c r="R59" s="188">
        <v>0</v>
      </c>
      <c r="S59" s="188">
        <v>0</v>
      </c>
      <c r="T59" s="188">
        <v>0</v>
      </c>
      <c r="U59" s="188">
        <v>0</v>
      </c>
      <c r="V59" s="188">
        <f>(SUMIFS('hist AL fields'!$N:$N,'hist AL fields'!$C:$C,V$1)*$O59)/1000</f>
        <v>116.0701747199998</v>
      </c>
      <c r="W59" s="188">
        <f>(SUMIFS('hist AL fields'!$N:$N,'hist AL fields'!$C:$C,$W$1&amp;"_allt")*$P59)/1000+(SUMIFS('hist AL fields'!$N:$N,'hist AL fields'!$C:$C,$W$1&amp;"_subt")*$Q59)/1000</f>
        <v>19.3757184</v>
      </c>
      <c r="X59" s="188">
        <f>(SUMIFS('hist AL fields'!$N:$N,'hist AL fields'!$C:$C,X$1)*$R59)/1000</f>
        <v>0</v>
      </c>
      <c r="Y59" s="188">
        <f>(SUMIFS('hist AL fields'!$N:$N,'hist AL fields'!$C:$C,Y$1)*$S59)/1000</f>
        <v>0</v>
      </c>
      <c r="Z59" s="188">
        <f>(SUMIFS('hist AL fields'!$N:$N,'hist AL fields'!$C:$C,Z$1)*$T59)/1000</f>
        <v>0</v>
      </c>
      <c r="AA59" s="188">
        <f>(SUMIFS('hist AL fields'!$N:$N,'hist AL fields'!$C:$C,AA$1)*$O59)/1000</f>
        <v>38.718259200000134</v>
      </c>
      <c r="AB59" s="188">
        <v>0</v>
      </c>
      <c r="AC59" s="188">
        <f>(SUMIFS('hist OI fields'!$N:$N,'hist OI fields'!$C:$C,AC$1)*$O59)/1000</f>
        <v>127.23848160000003</v>
      </c>
      <c r="AD59" s="188">
        <f>(SUMIFS('hist OI fields'!$N:$N,'hist OI fields'!$C:$C,AD$1)*$O59)/1000</f>
        <v>7.0189055999999885</v>
      </c>
      <c r="AE59" s="189">
        <f t="shared" si="1"/>
        <v>308.42153951999995</v>
      </c>
    </row>
    <row r="60" spans="1:31">
      <c r="A60" s="185" t="str">
        <f>'Experiment list - Runs'!A60</f>
        <v>DP</v>
      </c>
      <c r="B60" s="185" t="str">
        <f>'Experiment list - Runs'!B60</f>
        <v>tier1</v>
      </c>
      <c r="C60" s="185" t="str">
        <f>'Experiment list - Runs'!C60</f>
        <v>1.1-E</v>
      </c>
      <c r="D60" s="185">
        <f>'Experiment list - Runs'!D60</f>
        <v>50</v>
      </c>
      <c r="E60" s="186" t="str">
        <f>'Experiment list - Runs'!E60</f>
        <v>Add’l 10 year initialized hindcasts &amp; predictions</v>
      </c>
      <c r="F60" s="186" t="str">
        <f>'Experiment list - Runs'!H60</f>
        <v>CVWG/Tribbia</v>
      </c>
      <c r="G60" s="185" t="str">
        <f>'Experiment list - Runs'!I60</f>
        <v>0.5x1CN</v>
      </c>
      <c r="H60" s="185" t="str">
        <f>'Experiment list - Runs'!J60</f>
        <v>ORNL</v>
      </c>
      <c r="I60" s="185">
        <f>'Experiment list - Runs'!K60</f>
        <v>1970</v>
      </c>
      <c r="J60" s="185">
        <f>'Experiment list - Runs'!L60</f>
        <v>1980</v>
      </c>
      <c r="K60" s="185" t="str">
        <f>'Experiment list - Runs'!M60</f>
        <v>0.5</v>
      </c>
      <c r="L60" s="185">
        <f>'Experiment list - Runs'!N60</f>
        <v>1</v>
      </c>
      <c r="M60" s="188">
        <f>'Experiment list - Runs'!O60</f>
        <v>10</v>
      </c>
      <c r="N60" s="187">
        <f>'Experiment list - Runs'!P60</f>
        <v>59</v>
      </c>
      <c r="O60" s="188">
        <f t="shared" si="3"/>
        <v>10</v>
      </c>
      <c r="P60" s="188">
        <f t="shared" si="3"/>
        <v>10</v>
      </c>
      <c r="Q60" s="188">
        <v>0</v>
      </c>
      <c r="R60" s="188">
        <v>0</v>
      </c>
      <c r="S60" s="188">
        <v>0</v>
      </c>
      <c r="T60" s="188">
        <v>0</v>
      </c>
      <c r="U60" s="188">
        <v>0</v>
      </c>
      <c r="V60" s="188">
        <f>(SUMIFS('hist AL fields'!$N:$N,'hist AL fields'!$C:$C,V$1)*$O60)/1000</f>
        <v>116.0701747199998</v>
      </c>
      <c r="W60" s="188">
        <f>(SUMIFS('hist AL fields'!$N:$N,'hist AL fields'!$C:$C,$W$1&amp;"_allt")*$P60)/1000+(SUMIFS('hist AL fields'!$N:$N,'hist AL fields'!$C:$C,$W$1&amp;"_subt")*$Q60)/1000</f>
        <v>19.3757184</v>
      </c>
      <c r="X60" s="188">
        <f>(SUMIFS('hist AL fields'!$N:$N,'hist AL fields'!$C:$C,X$1)*$R60)/1000</f>
        <v>0</v>
      </c>
      <c r="Y60" s="188">
        <f>(SUMIFS('hist AL fields'!$N:$N,'hist AL fields'!$C:$C,Y$1)*$S60)/1000</f>
        <v>0</v>
      </c>
      <c r="Z60" s="188">
        <f>(SUMIFS('hist AL fields'!$N:$N,'hist AL fields'!$C:$C,Z$1)*$T60)/1000</f>
        <v>0</v>
      </c>
      <c r="AA60" s="188">
        <f>(SUMIFS('hist AL fields'!$N:$N,'hist AL fields'!$C:$C,AA$1)*$O60)/1000</f>
        <v>38.718259200000134</v>
      </c>
      <c r="AB60" s="188">
        <v>0</v>
      </c>
      <c r="AC60" s="188">
        <f>(SUMIFS('hist OI fields'!$N:$N,'hist OI fields'!$C:$C,AC$1)*$O60)/1000</f>
        <v>127.23848160000003</v>
      </c>
      <c r="AD60" s="188">
        <f>(SUMIFS('hist OI fields'!$N:$N,'hist OI fields'!$C:$C,AD$1)*$O60)/1000</f>
        <v>7.0189055999999885</v>
      </c>
      <c r="AE60" s="189">
        <f t="shared" si="1"/>
        <v>308.42153951999995</v>
      </c>
    </row>
    <row r="61" spans="1:31">
      <c r="A61" s="185" t="str">
        <f>'Experiment list - Runs'!A61</f>
        <v>DP</v>
      </c>
      <c r="B61" s="185" t="str">
        <f>'Experiment list - Runs'!B61</f>
        <v>tier1</v>
      </c>
      <c r="C61" s="185" t="str">
        <f>'Experiment list - Runs'!C61</f>
        <v>1.1-E</v>
      </c>
      <c r="D61" s="185">
        <f>'Experiment list - Runs'!D61</f>
        <v>51</v>
      </c>
      <c r="E61" s="186" t="str">
        <f>'Experiment list - Runs'!E61</f>
        <v>Add’l 10 year initialized hindcasts &amp; predictions</v>
      </c>
      <c r="F61" s="186" t="str">
        <f>'Experiment list - Runs'!H61</f>
        <v>CVWG/Tribbia</v>
      </c>
      <c r="G61" s="185" t="str">
        <f>'Experiment list - Runs'!I61</f>
        <v>0.5x1CN</v>
      </c>
      <c r="H61" s="185" t="str">
        <f>'Experiment list - Runs'!J61</f>
        <v>ORNL</v>
      </c>
      <c r="I61" s="185">
        <f>'Experiment list - Runs'!K61</f>
        <v>1970</v>
      </c>
      <c r="J61" s="185">
        <f>'Experiment list - Runs'!L61</f>
        <v>1980</v>
      </c>
      <c r="K61" s="185" t="str">
        <f>'Experiment list - Runs'!M61</f>
        <v>0.5</v>
      </c>
      <c r="L61" s="185">
        <f>'Experiment list - Runs'!N61</f>
        <v>1</v>
      </c>
      <c r="M61" s="188">
        <f>'Experiment list - Runs'!O61</f>
        <v>10</v>
      </c>
      <c r="N61" s="187">
        <f>'Experiment list - Runs'!P61</f>
        <v>60</v>
      </c>
      <c r="O61" s="188">
        <f t="shared" si="3"/>
        <v>10</v>
      </c>
      <c r="P61" s="188">
        <f t="shared" si="3"/>
        <v>10</v>
      </c>
      <c r="Q61" s="188">
        <v>0</v>
      </c>
      <c r="R61" s="188">
        <v>0</v>
      </c>
      <c r="S61" s="188">
        <v>0</v>
      </c>
      <c r="T61" s="188">
        <v>0</v>
      </c>
      <c r="U61" s="188">
        <v>0</v>
      </c>
      <c r="V61" s="188">
        <f>(SUMIFS('hist AL fields'!$N:$N,'hist AL fields'!$C:$C,V$1)*$O61)/1000</f>
        <v>116.0701747199998</v>
      </c>
      <c r="W61" s="188">
        <f>(SUMIFS('hist AL fields'!$N:$N,'hist AL fields'!$C:$C,$W$1&amp;"_allt")*$P61)/1000+(SUMIFS('hist AL fields'!$N:$N,'hist AL fields'!$C:$C,$W$1&amp;"_subt")*$Q61)/1000</f>
        <v>19.3757184</v>
      </c>
      <c r="X61" s="188">
        <f>(SUMIFS('hist AL fields'!$N:$N,'hist AL fields'!$C:$C,X$1)*$R61)/1000</f>
        <v>0</v>
      </c>
      <c r="Y61" s="188">
        <f>(SUMIFS('hist AL fields'!$N:$N,'hist AL fields'!$C:$C,Y$1)*$S61)/1000</f>
        <v>0</v>
      </c>
      <c r="Z61" s="188">
        <f>(SUMIFS('hist AL fields'!$N:$N,'hist AL fields'!$C:$C,Z$1)*$T61)/1000</f>
        <v>0</v>
      </c>
      <c r="AA61" s="188">
        <f>(SUMIFS('hist AL fields'!$N:$N,'hist AL fields'!$C:$C,AA$1)*$O61)/1000</f>
        <v>38.718259200000134</v>
      </c>
      <c r="AB61" s="188">
        <v>0</v>
      </c>
      <c r="AC61" s="188">
        <f>(SUMIFS('hist OI fields'!$N:$N,'hist OI fields'!$C:$C,AC$1)*$O61)/1000</f>
        <v>127.23848160000003</v>
      </c>
      <c r="AD61" s="188">
        <f>(SUMIFS('hist OI fields'!$N:$N,'hist OI fields'!$C:$C,AD$1)*$O61)/1000</f>
        <v>7.0189055999999885</v>
      </c>
      <c r="AE61" s="189">
        <f t="shared" si="1"/>
        <v>308.42153951999995</v>
      </c>
    </row>
    <row r="62" spans="1:31">
      <c r="A62" s="185" t="str">
        <f>'Experiment list - Runs'!A62</f>
        <v>DP</v>
      </c>
      <c r="B62" s="185" t="str">
        <f>'Experiment list - Runs'!B62</f>
        <v>tier1</v>
      </c>
      <c r="C62" s="185" t="str">
        <f>'Experiment list - Runs'!C62</f>
        <v>1.1-E</v>
      </c>
      <c r="D62" s="185">
        <f>'Experiment list - Runs'!D62</f>
        <v>52</v>
      </c>
      <c r="E62" s="186" t="str">
        <f>'Experiment list - Runs'!E62</f>
        <v>Add’l 10 year initialized hindcasts &amp; predictions</v>
      </c>
      <c r="F62" s="186" t="str">
        <f>'Experiment list - Runs'!H62</f>
        <v>CVWG/Tribbia</v>
      </c>
      <c r="G62" s="185" t="str">
        <f>'Experiment list - Runs'!I62</f>
        <v>0.5x1CN</v>
      </c>
      <c r="H62" s="185" t="str">
        <f>'Experiment list - Runs'!J62</f>
        <v>ORNL</v>
      </c>
      <c r="I62" s="185">
        <f>'Experiment list - Runs'!K62</f>
        <v>1975</v>
      </c>
      <c r="J62" s="185">
        <f>'Experiment list - Runs'!L62</f>
        <v>1985</v>
      </c>
      <c r="K62" s="185" t="str">
        <f>'Experiment list - Runs'!M62</f>
        <v>0.5</v>
      </c>
      <c r="L62" s="185">
        <f>'Experiment list - Runs'!N62</f>
        <v>1</v>
      </c>
      <c r="M62" s="188">
        <f>'Experiment list - Runs'!O62</f>
        <v>10</v>
      </c>
      <c r="N62" s="187">
        <f>'Experiment list - Runs'!P62</f>
        <v>61</v>
      </c>
      <c r="O62" s="188">
        <f t="shared" si="3"/>
        <v>10</v>
      </c>
      <c r="P62" s="188">
        <f t="shared" si="3"/>
        <v>10</v>
      </c>
      <c r="Q62" s="188">
        <v>0</v>
      </c>
      <c r="R62" s="188">
        <v>0</v>
      </c>
      <c r="S62" s="188">
        <v>0</v>
      </c>
      <c r="T62" s="188">
        <v>0</v>
      </c>
      <c r="U62" s="188">
        <v>0</v>
      </c>
      <c r="V62" s="188">
        <f>(SUMIFS('hist AL fields'!$N:$N,'hist AL fields'!$C:$C,V$1)*$O62)/1000</f>
        <v>116.0701747199998</v>
      </c>
      <c r="W62" s="188">
        <f>(SUMIFS('hist AL fields'!$N:$N,'hist AL fields'!$C:$C,$W$1&amp;"_allt")*$P62)/1000+(SUMIFS('hist AL fields'!$N:$N,'hist AL fields'!$C:$C,$W$1&amp;"_subt")*$Q62)/1000</f>
        <v>19.3757184</v>
      </c>
      <c r="X62" s="188">
        <f>(SUMIFS('hist AL fields'!$N:$N,'hist AL fields'!$C:$C,X$1)*$R62)/1000</f>
        <v>0</v>
      </c>
      <c r="Y62" s="188">
        <f>(SUMIFS('hist AL fields'!$N:$N,'hist AL fields'!$C:$C,Y$1)*$S62)/1000</f>
        <v>0</v>
      </c>
      <c r="Z62" s="188">
        <f>(SUMIFS('hist AL fields'!$N:$N,'hist AL fields'!$C:$C,Z$1)*$T62)/1000</f>
        <v>0</v>
      </c>
      <c r="AA62" s="188">
        <f>(SUMIFS('hist AL fields'!$N:$N,'hist AL fields'!$C:$C,AA$1)*$O62)/1000</f>
        <v>38.718259200000134</v>
      </c>
      <c r="AB62" s="188">
        <v>0</v>
      </c>
      <c r="AC62" s="188">
        <f>(SUMIFS('hist OI fields'!$N:$N,'hist OI fields'!$C:$C,AC$1)*$O62)/1000</f>
        <v>127.23848160000003</v>
      </c>
      <c r="AD62" s="188">
        <f>(SUMIFS('hist OI fields'!$N:$N,'hist OI fields'!$C:$C,AD$1)*$O62)/1000</f>
        <v>7.0189055999999885</v>
      </c>
      <c r="AE62" s="189">
        <f t="shared" si="1"/>
        <v>308.42153951999995</v>
      </c>
    </row>
    <row r="63" spans="1:31">
      <c r="A63" s="185" t="str">
        <f>'Experiment list - Runs'!A63</f>
        <v>DP</v>
      </c>
      <c r="B63" s="185" t="str">
        <f>'Experiment list - Runs'!B63</f>
        <v>tier1</v>
      </c>
      <c r="C63" s="185" t="str">
        <f>'Experiment list - Runs'!C63</f>
        <v>1.1-E</v>
      </c>
      <c r="D63" s="185">
        <f>'Experiment list - Runs'!D63</f>
        <v>53</v>
      </c>
      <c r="E63" s="186" t="str">
        <f>'Experiment list - Runs'!E63</f>
        <v>Add’l 10 year initialized hindcasts &amp; predictions</v>
      </c>
      <c r="F63" s="186" t="str">
        <f>'Experiment list - Runs'!H63</f>
        <v>CVWG/Tribbia</v>
      </c>
      <c r="G63" s="185" t="str">
        <f>'Experiment list - Runs'!I63</f>
        <v>0.5x1CN</v>
      </c>
      <c r="H63" s="185" t="str">
        <f>'Experiment list - Runs'!J63</f>
        <v>ORNL</v>
      </c>
      <c r="I63" s="185">
        <f>'Experiment list - Runs'!K63</f>
        <v>1975</v>
      </c>
      <c r="J63" s="185">
        <f>'Experiment list - Runs'!L63</f>
        <v>1985</v>
      </c>
      <c r="K63" s="185" t="str">
        <f>'Experiment list - Runs'!M63</f>
        <v>0.5</v>
      </c>
      <c r="L63" s="185">
        <f>'Experiment list - Runs'!N63</f>
        <v>1</v>
      </c>
      <c r="M63" s="188">
        <f>'Experiment list - Runs'!O63</f>
        <v>10</v>
      </c>
      <c r="N63" s="187">
        <f>'Experiment list - Runs'!P63</f>
        <v>62</v>
      </c>
      <c r="O63" s="188">
        <f t="shared" si="3"/>
        <v>10</v>
      </c>
      <c r="P63" s="188">
        <f t="shared" si="3"/>
        <v>10</v>
      </c>
      <c r="Q63" s="188">
        <v>0</v>
      </c>
      <c r="R63" s="188">
        <v>0</v>
      </c>
      <c r="S63" s="188">
        <v>0</v>
      </c>
      <c r="T63" s="188">
        <v>0</v>
      </c>
      <c r="U63" s="188">
        <v>0</v>
      </c>
      <c r="V63" s="188">
        <f>(SUMIFS('hist AL fields'!$N:$N,'hist AL fields'!$C:$C,V$1)*$O63)/1000</f>
        <v>116.0701747199998</v>
      </c>
      <c r="W63" s="188">
        <f>(SUMIFS('hist AL fields'!$N:$N,'hist AL fields'!$C:$C,$W$1&amp;"_allt")*$P63)/1000+(SUMIFS('hist AL fields'!$N:$N,'hist AL fields'!$C:$C,$W$1&amp;"_subt")*$Q63)/1000</f>
        <v>19.3757184</v>
      </c>
      <c r="X63" s="188">
        <f>(SUMIFS('hist AL fields'!$N:$N,'hist AL fields'!$C:$C,X$1)*$R63)/1000</f>
        <v>0</v>
      </c>
      <c r="Y63" s="188">
        <f>(SUMIFS('hist AL fields'!$N:$N,'hist AL fields'!$C:$C,Y$1)*$S63)/1000</f>
        <v>0</v>
      </c>
      <c r="Z63" s="188">
        <f>(SUMIFS('hist AL fields'!$N:$N,'hist AL fields'!$C:$C,Z$1)*$T63)/1000</f>
        <v>0</v>
      </c>
      <c r="AA63" s="188">
        <f>(SUMIFS('hist AL fields'!$N:$N,'hist AL fields'!$C:$C,AA$1)*$O63)/1000</f>
        <v>38.718259200000134</v>
      </c>
      <c r="AB63" s="188">
        <v>0</v>
      </c>
      <c r="AC63" s="188">
        <f>(SUMIFS('hist OI fields'!$N:$N,'hist OI fields'!$C:$C,AC$1)*$O63)/1000</f>
        <v>127.23848160000003</v>
      </c>
      <c r="AD63" s="188">
        <f>(SUMIFS('hist OI fields'!$N:$N,'hist OI fields'!$C:$C,AD$1)*$O63)/1000</f>
        <v>7.0189055999999885</v>
      </c>
      <c r="AE63" s="189">
        <f t="shared" si="1"/>
        <v>308.42153951999995</v>
      </c>
    </row>
    <row r="64" spans="1:31">
      <c r="A64" s="185" t="str">
        <f>'Experiment list - Runs'!A64</f>
        <v>DP</v>
      </c>
      <c r="B64" s="185" t="str">
        <f>'Experiment list - Runs'!B64</f>
        <v>tier1</v>
      </c>
      <c r="C64" s="185" t="str">
        <f>'Experiment list - Runs'!C64</f>
        <v>1.1-E</v>
      </c>
      <c r="D64" s="185">
        <f>'Experiment list - Runs'!D64</f>
        <v>54</v>
      </c>
      <c r="E64" s="186" t="str">
        <f>'Experiment list - Runs'!E64</f>
        <v>Add’l 10 year initialized hindcasts &amp; predictions</v>
      </c>
      <c r="F64" s="186" t="str">
        <f>'Experiment list - Runs'!H64</f>
        <v>CVWG/Tribbia</v>
      </c>
      <c r="G64" s="185" t="str">
        <f>'Experiment list - Runs'!I64</f>
        <v>0.5x1CN</v>
      </c>
      <c r="H64" s="185" t="str">
        <f>'Experiment list - Runs'!J64</f>
        <v>ORNL</v>
      </c>
      <c r="I64" s="185">
        <f>'Experiment list - Runs'!K64</f>
        <v>1975</v>
      </c>
      <c r="J64" s="185">
        <f>'Experiment list - Runs'!L64</f>
        <v>1985</v>
      </c>
      <c r="K64" s="185" t="str">
        <f>'Experiment list - Runs'!M64</f>
        <v>0.5</v>
      </c>
      <c r="L64" s="185">
        <f>'Experiment list - Runs'!N64</f>
        <v>1</v>
      </c>
      <c r="M64" s="188">
        <f>'Experiment list - Runs'!O64</f>
        <v>10</v>
      </c>
      <c r="N64" s="187">
        <f>'Experiment list - Runs'!P64</f>
        <v>63</v>
      </c>
      <c r="O64" s="188">
        <f t="shared" si="3"/>
        <v>10</v>
      </c>
      <c r="P64" s="188">
        <f t="shared" si="3"/>
        <v>10</v>
      </c>
      <c r="Q64" s="188">
        <v>0</v>
      </c>
      <c r="R64" s="188">
        <v>0</v>
      </c>
      <c r="S64" s="188">
        <v>0</v>
      </c>
      <c r="T64" s="188">
        <v>0</v>
      </c>
      <c r="U64" s="188">
        <v>0</v>
      </c>
      <c r="V64" s="188">
        <f>(SUMIFS('hist AL fields'!$N:$N,'hist AL fields'!$C:$C,V$1)*$O64)/1000</f>
        <v>116.0701747199998</v>
      </c>
      <c r="W64" s="188">
        <f>(SUMIFS('hist AL fields'!$N:$N,'hist AL fields'!$C:$C,$W$1&amp;"_allt")*$P64)/1000+(SUMIFS('hist AL fields'!$N:$N,'hist AL fields'!$C:$C,$W$1&amp;"_subt")*$Q64)/1000</f>
        <v>19.3757184</v>
      </c>
      <c r="X64" s="188">
        <f>(SUMIFS('hist AL fields'!$N:$N,'hist AL fields'!$C:$C,X$1)*$R64)/1000</f>
        <v>0</v>
      </c>
      <c r="Y64" s="188">
        <f>(SUMIFS('hist AL fields'!$N:$N,'hist AL fields'!$C:$C,Y$1)*$S64)/1000</f>
        <v>0</v>
      </c>
      <c r="Z64" s="188">
        <f>(SUMIFS('hist AL fields'!$N:$N,'hist AL fields'!$C:$C,Z$1)*$T64)/1000</f>
        <v>0</v>
      </c>
      <c r="AA64" s="188">
        <f>(SUMIFS('hist AL fields'!$N:$N,'hist AL fields'!$C:$C,AA$1)*$O64)/1000</f>
        <v>38.718259200000134</v>
      </c>
      <c r="AB64" s="188">
        <v>0</v>
      </c>
      <c r="AC64" s="188">
        <f>(SUMIFS('hist OI fields'!$N:$N,'hist OI fields'!$C:$C,AC$1)*$O64)/1000</f>
        <v>127.23848160000003</v>
      </c>
      <c r="AD64" s="188">
        <f>(SUMIFS('hist OI fields'!$N:$N,'hist OI fields'!$C:$C,AD$1)*$O64)/1000</f>
        <v>7.0189055999999885</v>
      </c>
      <c r="AE64" s="189">
        <f t="shared" si="1"/>
        <v>308.42153951999995</v>
      </c>
    </row>
    <row r="65" spans="1:31">
      <c r="A65" s="185" t="str">
        <f>'Experiment list - Runs'!A65</f>
        <v>DP</v>
      </c>
      <c r="B65" s="185" t="str">
        <f>'Experiment list - Runs'!B65</f>
        <v>tier1</v>
      </c>
      <c r="C65" s="185" t="str">
        <f>'Experiment list - Runs'!C65</f>
        <v>1.1-E</v>
      </c>
      <c r="D65" s="185">
        <f>'Experiment list - Runs'!D65</f>
        <v>55</v>
      </c>
      <c r="E65" s="186" t="str">
        <f>'Experiment list - Runs'!E65</f>
        <v>Add’l 10 year initialized hindcasts &amp; predictions</v>
      </c>
      <c r="F65" s="186" t="str">
        <f>'Experiment list - Runs'!H65</f>
        <v>CVWG/Tribbia</v>
      </c>
      <c r="G65" s="185" t="str">
        <f>'Experiment list - Runs'!I65</f>
        <v>0.5x1CN</v>
      </c>
      <c r="H65" s="185" t="str">
        <f>'Experiment list - Runs'!J65</f>
        <v>ORNL</v>
      </c>
      <c r="I65" s="185">
        <f>'Experiment list - Runs'!K65</f>
        <v>1975</v>
      </c>
      <c r="J65" s="185">
        <f>'Experiment list - Runs'!L65</f>
        <v>1985</v>
      </c>
      <c r="K65" s="185" t="str">
        <f>'Experiment list - Runs'!M65</f>
        <v>0.5</v>
      </c>
      <c r="L65" s="185">
        <f>'Experiment list - Runs'!N65</f>
        <v>1</v>
      </c>
      <c r="M65" s="188">
        <f>'Experiment list - Runs'!O65</f>
        <v>10</v>
      </c>
      <c r="N65" s="187">
        <f>'Experiment list - Runs'!P65</f>
        <v>64</v>
      </c>
      <c r="O65" s="188">
        <f t="shared" si="3"/>
        <v>10</v>
      </c>
      <c r="P65" s="188">
        <f t="shared" si="3"/>
        <v>10</v>
      </c>
      <c r="Q65" s="188">
        <v>0</v>
      </c>
      <c r="R65" s="188">
        <v>0</v>
      </c>
      <c r="S65" s="188">
        <v>0</v>
      </c>
      <c r="T65" s="188">
        <v>0</v>
      </c>
      <c r="U65" s="188">
        <v>0</v>
      </c>
      <c r="V65" s="188">
        <f>(SUMIFS('hist AL fields'!$N:$N,'hist AL fields'!$C:$C,V$1)*$O65)/1000</f>
        <v>116.0701747199998</v>
      </c>
      <c r="W65" s="188">
        <f>(SUMIFS('hist AL fields'!$N:$N,'hist AL fields'!$C:$C,$W$1&amp;"_allt")*$P65)/1000+(SUMIFS('hist AL fields'!$N:$N,'hist AL fields'!$C:$C,$W$1&amp;"_subt")*$Q65)/1000</f>
        <v>19.3757184</v>
      </c>
      <c r="X65" s="188">
        <f>(SUMIFS('hist AL fields'!$N:$N,'hist AL fields'!$C:$C,X$1)*$R65)/1000</f>
        <v>0</v>
      </c>
      <c r="Y65" s="188">
        <f>(SUMIFS('hist AL fields'!$N:$N,'hist AL fields'!$C:$C,Y$1)*$S65)/1000</f>
        <v>0</v>
      </c>
      <c r="Z65" s="188">
        <f>(SUMIFS('hist AL fields'!$N:$N,'hist AL fields'!$C:$C,Z$1)*$T65)/1000</f>
        <v>0</v>
      </c>
      <c r="AA65" s="188">
        <f>(SUMIFS('hist AL fields'!$N:$N,'hist AL fields'!$C:$C,AA$1)*$O65)/1000</f>
        <v>38.718259200000134</v>
      </c>
      <c r="AB65" s="188">
        <v>0</v>
      </c>
      <c r="AC65" s="188">
        <f>(SUMIFS('hist OI fields'!$N:$N,'hist OI fields'!$C:$C,AC$1)*$O65)/1000</f>
        <v>127.23848160000003</v>
      </c>
      <c r="AD65" s="188">
        <f>(SUMIFS('hist OI fields'!$N:$N,'hist OI fields'!$C:$C,AD$1)*$O65)/1000</f>
        <v>7.0189055999999885</v>
      </c>
      <c r="AE65" s="189">
        <f t="shared" si="1"/>
        <v>308.42153951999995</v>
      </c>
    </row>
    <row r="66" spans="1:31">
      <c r="A66" s="185" t="str">
        <f>'Experiment list - Runs'!A66</f>
        <v>DP</v>
      </c>
      <c r="B66" s="185" t="str">
        <f>'Experiment list - Runs'!B66</f>
        <v>tier1</v>
      </c>
      <c r="C66" s="185" t="str">
        <f>'Experiment list - Runs'!C66</f>
        <v>1.1-E</v>
      </c>
      <c r="D66" s="185">
        <f>'Experiment list - Runs'!D66</f>
        <v>56</v>
      </c>
      <c r="E66" s="186" t="str">
        <f>'Experiment list - Runs'!E66</f>
        <v>Add’l 10 year initialized hindcasts &amp; predictions</v>
      </c>
      <c r="F66" s="186" t="str">
        <f>'Experiment list - Runs'!H66</f>
        <v>CVWG/Tribbia</v>
      </c>
      <c r="G66" s="185" t="str">
        <f>'Experiment list - Runs'!I66</f>
        <v>0.5x1CN</v>
      </c>
      <c r="H66" s="185" t="str">
        <f>'Experiment list - Runs'!J66</f>
        <v>ORNL</v>
      </c>
      <c r="I66" s="185">
        <f>'Experiment list - Runs'!K66</f>
        <v>1975</v>
      </c>
      <c r="J66" s="185">
        <f>'Experiment list - Runs'!L66</f>
        <v>1985</v>
      </c>
      <c r="K66" s="185" t="str">
        <f>'Experiment list - Runs'!M66</f>
        <v>0.5</v>
      </c>
      <c r="L66" s="185">
        <f>'Experiment list - Runs'!N66</f>
        <v>1</v>
      </c>
      <c r="M66" s="188">
        <f>'Experiment list - Runs'!O66</f>
        <v>10</v>
      </c>
      <c r="N66" s="187">
        <f>'Experiment list - Runs'!P66</f>
        <v>65</v>
      </c>
      <c r="O66" s="188">
        <f t="shared" ref="O66:P129" si="4">$M66</f>
        <v>10</v>
      </c>
      <c r="P66" s="188">
        <f t="shared" si="4"/>
        <v>10</v>
      </c>
      <c r="Q66" s="188">
        <v>0</v>
      </c>
      <c r="R66" s="188">
        <v>0</v>
      </c>
      <c r="S66" s="188">
        <v>0</v>
      </c>
      <c r="T66" s="188">
        <v>0</v>
      </c>
      <c r="U66" s="188">
        <v>0</v>
      </c>
      <c r="V66" s="188">
        <f>(SUMIFS('hist AL fields'!$N:$N,'hist AL fields'!$C:$C,V$1)*$O66)/1000</f>
        <v>116.0701747199998</v>
      </c>
      <c r="W66" s="188">
        <f>(SUMIFS('hist AL fields'!$N:$N,'hist AL fields'!$C:$C,$W$1&amp;"_allt")*$P66)/1000+(SUMIFS('hist AL fields'!$N:$N,'hist AL fields'!$C:$C,$W$1&amp;"_subt")*$Q66)/1000</f>
        <v>19.3757184</v>
      </c>
      <c r="X66" s="188">
        <f>(SUMIFS('hist AL fields'!$N:$N,'hist AL fields'!$C:$C,X$1)*$R66)/1000</f>
        <v>0</v>
      </c>
      <c r="Y66" s="188">
        <f>(SUMIFS('hist AL fields'!$N:$N,'hist AL fields'!$C:$C,Y$1)*$S66)/1000</f>
        <v>0</v>
      </c>
      <c r="Z66" s="188">
        <f>(SUMIFS('hist AL fields'!$N:$N,'hist AL fields'!$C:$C,Z$1)*$T66)/1000</f>
        <v>0</v>
      </c>
      <c r="AA66" s="188">
        <f>(SUMIFS('hist AL fields'!$N:$N,'hist AL fields'!$C:$C,AA$1)*$O66)/1000</f>
        <v>38.718259200000134</v>
      </c>
      <c r="AB66" s="188">
        <v>0</v>
      </c>
      <c r="AC66" s="188">
        <f>(SUMIFS('hist OI fields'!$N:$N,'hist OI fields'!$C:$C,AC$1)*$O66)/1000</f>
        <v>127.23848160000003</v>
      </c>
      <c r="AD66" s="188">
        <f>(SUMIFS('hist OI fields'!$N:$N,'hist OI fields'!$C:$C,AD$1)*$O66)/1000</f>
        <v>7.0189055999999885</v>
      </c>
      <c r="AE66" s="189">
        <f t="shared" si="1"/>
        <v>308.42153951999995</v>
      </c>
    </row>
    <row r="67" spans="1:31">
      <c r="A67" s="185" t="str">
        <f>'Experiment list - Runs'!A67</f>
        <v>DP</v>
      </c>
      <c r="B67" s="185" t="str">
        <f>'Experiment list - Runs'!B67</f>
        <v>tier1</v>
      </c>
      <c r="C67" s="185" t="str">
        <f>'Experiment list - Runs'!C67</f>
        <v>1.1-E</v>
      </c>
      <c r="D67" s="185">
        <f>'Experiment list - Runs'!D67</f>
        <v>57</v>
      </c>
      <c r="E67" s="186" t="str">
        <f>'Experiment list - Runs'!E67</f>
        <v>Add’l 10 year initialized hindcasts &amp; predictions</v>
      </c>
      <c r="F67" s="186" t="str">
        <f>'Experiment list - Runs'!H67</f>
        <v>CVWG/Tribbia</v>
      </c>
      <c r="G67" s="185" t="str">
        <f>'Experiment list - Runs'!I67</f>
        <v>0.5x1CN</v>
      </c>
      <c r="H67" s="185" t="str">
        <f>'Experiment list - Runs'!J67</f>
        <v>ORNL</v>
      </c>
      <c r="I67" s="185">
        <f>'Experiment list - Runs'!K67</f>
        <v>1975</v>
      </c>
      <c r="J67" s="185">
        <f>'Experiment list - Runs'!L67</f>
        <v>1985</v>
      </c>
      <c r="K67" s="185" t="str">
        <f>'Experiment list - Runs'!M67</f>
        <v>0.5</v>
      </c>
      <c r="L67" s="185">
        <f>'Experiment list - Runs'!N67</f>
        <v>1</v>
      </c>
      <c r="M67" s="188">
        <f>'Experiment list - Runs'!O67</f>
        <v>10</v>
      </c>
      <c r="N67" s="187">
        <f>'Experiment list - Runs'!P67</f>
        <v>66</v>
      </c>
      <c r="O67" s="188">
        <f t="shared" si="4"/>
        <v>10</v>
      </c>
      <c r="P67" s="188">
        <f t="shared" si="4"/>
        <v>10</v>
      </c>
      <c r="Q67" s="188">
        <v>0</v>
      </c>
      <c r="R67" s="188">
        <v>0</v>
      </c>
      <c r="S67" s="188">
        <v>0</v>
      </c>
      <c r="T67" s="188">
        <v>0</v>
      </c>
      <c r="U67" s="188">
        <v>0</v>
      </c>
      <c r="V67" s="188">
        <f>(SUMIFS('hist AL fields'!$N:$N,'hist AL fields'!$C:$C,V$1)*$O67)/1000</f>
        <v>116.0701747199998</v>
      </c>
      <c r="W67" s="188">
        <f>(SUMIFS('hist AL fields'!$N:$N,'hist AL fields'!$C:$C,$W$1&amp;"_allt")*$P67)/1000+(SUMIFS('hist AL fields'!$N:$N,'hist AL fields'!$C:$C,$W$1&amp;"_subt")*$Q67)/1000</f>
        <v>19.3757184</v>
      </c>
      <c r="X67" s="188">
        <f>(SUMIFS('hist AL fields'!$N:$N,'hist AL fields'!$C:$C,X$1)*$R67)/1000</f>
        <v>0</v>
      </c>
      <c r="Y67" s="188">
        <f>(SUMIFS('hist AL fields'!$N:$N,'hist AL fields'!$C:$C,Y$1)*$S67)/1000</f>
        <v>0</v>
      </c>
      <c r="Z67" s="188">
        <f>(SUMIFS('hist AL fields'!$N:$N,'hist AL fields'!$C:$C,Z$1)*$T67)/1000</f>
        <v>0</v>
      </c>
      <c r="AA67" s="188">
        <f>(SUMIFS('hist AL fields'!$N:$N,'hist AL fields'!$C:$C,AA$1)*$O67)/1000</f>
        <v>38.718259200000134</v>
      </c>
      <c r="AB67" s="188">
        <v>0</v>
      </c>
      <c r="AC67" s="188">
        <f>(SUMIFS('hist OI fields'!$N:$N,'hist OI fields'!$C:$C,AC$1)*$O67)/1000</f>
        <v>127.23848160000003</v>
      </c>
      <c r="AD67" s="188">
        <f>(SUMIFS('hist OI fields'!$N:$N,'hist OI fields'!$C:$C,AD$1)*$O67)/1000</f>
        <v>7.0189055999999885</v>
      </c>
      <c r="AE67" s="189">
        <f t="shared" ref="AE67:AE130" si="5">SUM(V67:AD67)</f>
        <v>308.42153951999995</v>
      </c>
    </row>
    <row r="68" spans="1:31">
      <c r="A68" s="185" t="str">
        <f>'Experiment list - Runs'!A68</f>
        <v>DP</v>
      </c>
      <c r="B68" s="185" t="str">
        <f>'Experiment list - Runs'!B68</f>
        <v>tier1</v>
      </c>
      <c r="C68" s="185" t="str">
        <f>'Experiment list - Runs'!C68</f>
        <v>1.1-E</v>
      </c>
      <c r="D68" s="185">
        <f>'Experiment list - Runs'!D68</f>
        <v>58</v>
      </c>
      <c r="E68" s="186" t="str">
        <f>'Experiment list - Runs'!E68</f>
        <v>Add’l 10 year initialized hindcasts &amp; predictions</v>
      </c>
      <c r="F68" s="186" t="str">
        <f>'Experiment list - Runs'!H68</f>
        <v>CVWG/Tribbia</v>
      </c>
      <c r="G68" s="185" t="str">
        <f>'Experiment list - Runs'!I68</f>
        <v>0.5x1CN</v>
      </c>
      <c r="H68" s="185" t="str">
        <f>'Experiment list - Runs'!J68</f>
        <v>ORNL</v>
      </c>
      <c r="I68" s="185">
        <f>'Experiment list - Runs'!K68</f>
        <v>1975</v>
      </c>
      <c r="J68" s="185">
        <f>'Experiment list - Runs'!L68</f>
        <v>1985</v>
      </c>
      <c r="K68" s="185" t="str">
        <f>'Experiment list - Runs'!M68</f>
        <v>0.5</v>
      </c>
      <c r="L68" s="185">
        <f>'Experiment list - Runs'!N68</f>
        <v>1</v>
      </c>
      <c r="M68" s="188">
        <f>'Experiment list - Runs'!O68</f>
        <v>10</v>
      </c>
      <c r="N68" s="187">
        <f>'Experiment list - Runs'!P68</f>
        <v>67</v>
      </c>
      <c r="O68" s="188">
        <f t="shared" si="4"/>
        <v>10</v>
      </c>
      <c r="P68" s="188">
        <f t="shared" si="4"/>
        <v>10</v>
      </c>
      <c r="Q68" s="188">
        <v>0</v>
      </c>
      <c r="R68" s="188">
        <v>0</v>
      </c>
      <c r="S68" s="188">
        <v>0</v>
      </c>
      <c r="T68" s="188">
        <v>0</v>
      </c>
      <c r="U68" s="188">
        <v>0</v>
      </c>
      <c r="V68" s="188">
        <f>(SUMIFS('hist AL fields'!$N:$N,'hist AL fields'!$C:$C,V$1)*$O68)/1000</f>
        <v>116.0701747199998</v>
      </c>
      <c r="W68" s="188">
        <f>(SUMIFS('hist AL fields'!$N:$N,'hist AL fields'!$C:$C,$W$1&amp;"_allt")*$P68)/1000+(SUMIFS('hist AL fields'!$N:$N,'hist AL fields'!$C:$C,$W$1&amp;"_subt")*$Q68)/1000</f>
        <v>19.3757184</v>
      </c>
      <c r="X68" s="188">
        <f>(SUMIFS('hist AL fields'!$N:$N,'hist AL fields'!$C:$C,X$1)*$R68)/1000</f>
        <v>0</v>
      </c>
      <c r="Y68" s="188">
        <f>(SUMIFS('hist AL fields'!$N:$N,'hist AL fields'!$C:$C,Y$1)*$S68)/1000</f>
        <v>0</v>
      </c>
      <c r="Z68" s="188">
        <f>(SUMIFS('hist AL fields'!$N:$N,'hist AL fields'!$C:$C,Z$1)*$T68)/1000</f>
        <v>0</v>
      </c>
      <c r="AA68" s="188">
        <f>(SUMIFS('hist AL fields'!$N:$N,'hist AL fields'!$C:$C,AA$1)*$O68)/1000</f>
        <v>38.718259200000134</v>
      </c>
      <c r="AB68" s="188">
        <v>0</v>
      </c>
      <c r="AC68" s="188">
        <f>(SUMIFS('hist OI fields'!$N:$N,'hist OI fields'!$C:$C,AC$1)*$O68)/1000</f>
        <v>127.23848160000003</v>
      </c>
      <c r="AD68" s="188">
        <f>(SUMIFS('hist OI fields'!$N:$N,'hist OI fields'!$C:$C,AD$1)*$O68)/1000</f>
        <v>7.0189055999999885</v>
      </c>
      <c r="AE68" s="189">
        <f t="shared" si="5"/>
        <v>308.42153951999995</v>
      </c>
    </row>
    <row r="69" spans="1:31">
      <c r="A69" s="185" t="str">
        <f>'Experiment list - Runs'!A69</f>
        <v>DP</v>
      </c>
      <c r="B69" s="185" t="str">
        <f>'Experiment list - Runs'!B69</f>
        <v>tier1</v>
      </c>
      <c r="C69" s="185" t="str">
        <f>'Experiment list - Runs'!C69</f>
        <v>1.1-E</v>
      </c>
      <c r="D69" s="185">
        <f>'Experiment list - Runs'!D69</f>
        <v>59</v>
      </c>
      <c r="E69" s="186" t="str">
        <f>'Experiment list - Runs'!E69</f>
        <v>Add’l 10 year initialized hindcasts &amp; predictions</v>
      </c>
      <c r="F69" s="186" t="str">
        <f>'Experiment list - Runs'!H69</f>
        <v>CVWG/Tribbia</v>
      </c>
      <c r="G69" s="185" t="str">
        <f>'Experiment list - Runs'!I69</f>
        <v>0.5x1CN</v>
      </c>
      <c r="H69" s="185" t="str">
        <f>'Experiment list - Runs'!J69</f>
        <v>ORNL</v>
      </c>
      <c r="I69" s="185">
        <f>'Experiment list - Runs'!K69</f>
        <v>1980</v>
      </c>
      <c r="J69" s="185">
        <f>'Experiment list - Runs'!L69</f>
        <v>1990</v>
      </c>
      <c r="K69" s="185" t="str">
        <f>'Experiment list - Runs'!M69</f>
        <v>0.5</v>
      </c>
      <c r="L69" s="185">
        <f>'Experiment list - Runs'!N69</f>
        <v>1</v>
      </c>
      <c r="M69" s="188">
        <f>'Experiment list - Runs'!O69</f>
        <v>10</v>
      </c>
      <c r="N69" s="187">
        <f>'Experiment list - Runs'!P69</f>
        <v>68</v>
      </c>
      <c r="O69" s="188">
        <f t="shared" si="4"/>
        <v>10</v>
      </c>
      <c r="P69" s="188">
        <f t="shared" si="4"/>
        <v>10</v>
      </c>
      <c r="Q69" s="188">
        <v>0</v>
      </c>
      <c r="R69" s="188">
        <v>0</v>
      </c>
      <c r="S69" s="188">
        <v>0</v>
      </c>
      <c r="T69" s="188">
        <v>0</v>
      </c>
      <c r="U69" s="188">
        <v>0</v>
      </c>
      <c r="V69" s="188">
        <f>(SUMIFS('hist AL fields'!$N:$N,'hist AL fields'!$C:$C,V$1)*$O69)/1000</f>
        <v>116.0701747199998</v>
      </c>
      <c r="W69" s="188">
        <f>(SUMIFS('hist AL fields'!$N:$N,'hist AL fields'!$C:$C,$W$1&amp;"_allt")*$P69)/1000+(SUMIFS('hist AL fields'!$N:$N,'hist AL fields'!$C:$C,$W$1&amp;"_subt")*$Q69)/1000</f>
        <v>19.3757184</v>
      </c>
      <c r="X69" s="188">
        <f>(SUMIFS('hist AL fields'!$N:$N,'hist AL fields'!$C:$C,X$1)*$R69)/1000</f>
        <v>0</v>
      </c>
      <c r="Y69" s="188">
        <f>(SUMIFS('hist AL fields'!$N:$N,'hist AL fields'!$C:$C,Y$1)*$S69)/1000</f>
        <v>0</v>
      </c>
      <c r="Z69" s="188">
        <f>(SUMIFS('hist AL fields'!$N:$N,'hist AL fields'!$C:$C,Z$1)*$T69)/1000</f>
        <v>0</v>
      </c>
      <c r="AA69" s="188">
        <f>(SUMIFS('hist AL fields'!$N:$N,'hist AL fields'!$C:$C,AA$1)*$O69)/1000</f>
        <v>38.718259200000134</v>
      </c>
      <c r="AB69" s="188">
        <v>0</v>
      </c>
      <c r="AC69" s="188">
        <f>(SUMIFS('hist OI fields'!$N:$N,'hist OI fields'!$C:$C,AC$1)*$O69)/1000</f>
        <v>127.23848160000003</v>
      </c>
      <c r="AD69" s="188">
        <f>(SUMIFS('hist OI fields'!$N:$N,'hist OI fields'!$C:$C,AD$1)*$O69)/1000</f>
        <v>7.0189055999999885</v>
      </c>
      <c r="AE69" s="189">
        <f t="shared" si="5"/>
        <v>308.42153951999995</v>
      </c>
    </row>
    <row r="70" spans="1:31">
      <c r="A70" s="185" t="str">
        <f>'Experiment list - Runs'!A70</f>
        <v>DP</v>
      </c>
      <c r="B70" s="185" t="str">
        <f>'Experiment list - Runs'!B70</f>
        <v>tier1</v>
      </c>
      <c r="C70" s="185" t="str">
        <f>'Experiment list - Runs'!C70</f>
        <v>1.1-E</v>
      </c>
      <c r="D70" s="185">
        <f>'Experiment list - Runs'!D70</f>
        <v>60</v>
      </c>
      <c r="E70" s="186" t="str">
        <f>'Experiment list - Runs'!E70</f>
        <v>Add’l 10 year initialized hindcasts &amp; predictions</v>
      </c>
      <c r="F70" s="186" t="str">
        <f>'Experiment list - Runs'!H70</f>
        <v>CVWG/Tribbia</v>
      </c>
      <c r="G70" s="185" t="str">
        <f>'Experiment list - Runs'!I70</f>
        <v>0.5x1CN</v>
      </c>
      <c r="H70" s="185" t="str">
        <f>'Experiment list - Runs'!J70</f>
        <v>ORNL</v>
      </c>
      <c r="I70" s="185">
        <f>'Experiment list - Runs'!K70</f>
        <v>1980</v>
      </c>
      <c r="J70" s="185">
        <f>'Experiment list - Runs'!L70</f>
        <v>1990</v>
      </c>
      <c r="K70" s="185" t="str">
        <f>'Experiment list - Runs'!M70</f>
        <v>0.5</v>
      </c>
      <c r="L70" s="185">
        <f>'Experiment list - Runs'!N70</f>
        <v>1</v>
      </c>
      <c r="M70" s="188">
        <f>'Experiment list - Runs'!O70</f>
        <v>10</v>
      </c>
      <c r="N70" s="187">
        <f>'Experiment list - Runs'!P70</f>
        <v>69</v>
      </c>
      <c r="O70" s="188">
        <f t="shared" si="4"/>
        <v>10</v>
      </c>
      <c r="P70" s="188">
        <f t="shared" si="4"/>
        <v>10</v>
      </c>
      <c r="Q70" s="188">
        <v>0</v>
      </c>
      <c r="R70" s="188">
        <v>0</v>
      </c>
      <c r="S70" s="188">
        <v>0</v>
      </c>
      <c r="T70" s="188">
        <v>0</v>
      </c>
      <c r="U70" s="188">
        <v>0</v>
      </c>
      <c r="V70" s="188">
        <f>(SUMIFS('hist AL fields'!$N:$N,'hist AL fields'!$C:$C,V$1)*$O70)/1000</f>
        <v>116.0701747199998</v>
      </c>
      <c r="W70" s="188">
        <f>(SUMIFS('hist AL fields'!$N:$N,'hist AL fields'!$C:$C,$W$1&amp;"_allt")*$P70)/1000+(SUMIFS('hist AL fields'!$N:$N,'hist AL fields'!$C:$C,$W$1&amp;"_subt")*$Q70)/1000</f>
        <v>19.3757184</v>
      </c>
      <c r="X70" s="188">
        <f>(SUMIFS('hist AL fields'!$N:$N,'hist AL fields'!$C:$C,X$1)*$R70)/1000</f>
        <v>0</v>
      </c>
      <c r="Y70" s="188">
        <f>(SUMIFS('hist AL fields'!$N:$N,'hist AL fields'!$C:$C,Y$1)*$S70)/1000</f>
        <v>0</v>
      </c>
      <c r="Z70" s="188">
        <f>(SUMIFS('hist AL fields'!$N:$N,'hist AL fields'!$C:$C,Z$1)*$T70)/1000</f>
        <v>0</v>
      </c>
      <c r="AA70" s="188">
        <f>(SUMIFS('hist AL fields'!$N:$N,'hist AL fields'!$C:$C,AA$1)*$O70)/1000</f>
        <v>38.718259200000134</v>
      </c>
      <c r="AB70" s="188">
        <v>0</v>
      </c>
      <c r="AC70" s="188">
        <f>(SUMIFS('hist OI fields'!$N:$N,'hist OI fields'!$C:$C,AC$1)*$O70)/1000</f>
        <v>127.23848160000003</v>
      </c>
      <c r="AD70" s="188">
        <f>(SUMIFS('hist OI fields'!$N:$N,'hist OI fields'!$C:$C,AD$1)*$O70)/1000</f>
        <v>7.0189055999999885</v>
      </c>
      <c r="AE70" s="189">
        <f t="shared" si="5"/>
        <v>308.42153951999995</v>
      </c>
    </row>
    <row r="71" spans="1:31">
      <c r="A71" s="185" t="str">
        <f>'Experiment list - Runs'!A71</f>
        <v>DP</v>
      </c>
      <c r="B71" s="185" t="str">
        <f>'Experiment list - Runs'!B71</f>
        <v>tier1</v>
      </c>
      <c r="C71" s="185" t="str">
        <f>'Experiment list - Runs'!C71</f>
        <v>1.1-E</v>
      </c>
      <c r="D71" s="185">
        <f>'Experiment list - Runs'!D71</f>
        <v>61</v>
      </c>
      <c r="E71" s="186" t="str">
        <f>'Experiment list - Runs'!E71</f>
        <v>Add’l 10 year initialized hindcasts &amp; predictions</v>
      </c>
      <c r="F71" s="186" t="str">
        <f>'Experiment list - Runs'!H71</f>
        <v>CVWG/Tribbia</v>
      </c>
      <c r="G71" s="185" t="str">
        <f>'Experiment list - Runs'!I71</f>
        <v>0.5x1CN</v>
      </c>
      <c r="H71" s="185" t="str">
        <f>'Experiment list - Runs'!J71</f>
        <v>ORNL</v>
      </c>
      <c r="I71" s="185">
        <f>'Experiment list - Runs'!K71</f>
        <v>1980</v>
      </c>
      <c r="J71" s="185">
        <f>'Experiment list - Runs'!L71</f>
        <v>1990</v>
      </c>
      <c r="K71" s="185" t="str">
        <f>'Experiment list - Runs'!M71</f>
        <v>0.5</v>
      </c>
      <c r="L71" s="185">
        <f>'Experiment list - Runs'!N71</f>
        <v>1</v>
      </c>
      <c r="M71" s="188">
        <f>'Experiment list - Runs'!O71</f>
        <v>10</v>
      </c>
      <c r="N71" s="187">
        <f>'Experiment list - Runs'!P71</f>
        <v>70</v>
      </c>
      <c r="O71" s="188">
        <f t="shared" si="4"/>
        <v>10</v>
      </c>
      <c r="P71" s="188">
        <f t="shared" si="4"/>
        <v>10</v>
      </c>
      <c r="Q71" s="188">
        <v>0</v>
      </c>
      <c r="R71" s="188">
        <v>0</v>
      </c>
      <c r="S71" s="188">
        <v>0</v>
      </c>
      <c r="T71" s="188">
        <v>0</v>
      </c>
      <c r="U71" s="188">
        <v>0</v>
      </c>
      <c r="V71" s="188">
        <f>(SUMIFS('hist AL fields'!$N:$N,'hist AL fields'!$C:$C,V$1)*$O71)/1000</f>
        <v>116.0701747199998</v>
      </c>
      <c r="W71" s="188">
        <f>(SUMIFS('hist AL fields'!$N:$N,'hist AL fields'!$C:$C,$W$1&amp;"_allt")*$P71)/1000+(SUMIFS('hist AL fields'!$N:$N,'hist AL fields'!$C:$C,$W$1&amp;"_subt")*$Q71)/1000</f>
        <v>19.3757184</v>
      </c>
      <c r="X71" s="188">
        <f>(SUMIFS('hist AL fields'!$N:$N,'hist AL fields'!$C:$C,X$1)*$R71)/1000</f>
        <v>0</v>
      </c>
      <c r="Y71" s="188">
        <f>(SUMIFS('hist AL fields'!$N:$N,'hist AL fields'!$C:$C,Y$1)*$S71)/1000</f>
        <v>0</v>
      </c>
      <c r="Z71" s="188">
        <f>(SUMIFS('hist AL fields'!$N:$N,'hist AL fields'!$C:$C,Z$1)*$T71)/1000</f>
        <v>0</v>
      </c>
      <c r="AA71" s="188">
        <f>(SUMIFS('hist AL fields'!$N:$N,'hist AL fields'!$C:$C,AA$1)*$O71)/1000</f>
        <v>38.718259200000134</v>
      </c>
      <c r="AB71" s="188">
        <v>0</v>
      </c>
      <c r="AC71" s="188">
        <f>(SUMIFS('hist OI fields'!$N:$N,'hist OI fields'!$C:$C,AC$1)*$O71)/1000</f>
        <v>127.23848160000003</v>
      </c>
      <c r="AD71" s="188">
        <f>(SUMIFS('hist OI fields'!$N:$N,'hist OI fields'!$C:$C,AD$1)*$O71)/1000</f>
        <v>7.0189055999999885</v>
      </c>
      <c r="AE71" s="189">
        <f t="shared" si="5"/>
        <v>308.42153951999995</v>
      </c>
    </row>
    <row r="72" spans="1:31">
      <c r="A72" s="185" t="str">
        <f>'Experiment list - Runs'!A72</f>
        <v>DP</v>
      </c>
      <c r="B72" s="185" t="str">
        <f>'Experiment list - Runs'!B72</f>
        <v>tier1</v>
      </c>
      <c r="C72" s="185" t="str">
        <f>'Experiment list - Runs'!C72</f>
        <v>1.1-E</v>
      </c>
      <c r="D72" s="185">
        <f>'Experiment list - Runs'!D72</f>
        <v>62</v>
      </c>
      <c r="E72" s="186" t="str">
        <f>'Experiment list - Runs'!E72</f>
        <v>Add’l 10 year initialized hindcasts &amp; predictions</v>
      </c>
      <c r="F72" s="186" t="str">
        <f>'Experiment list - Runs'!H72</f>
        <v>CVWG/Tribbia</v>
      </c>
      <c r="G72" s="185" t="str">
        <f>'Experiment list - Runs'!I72</f>
        <v>0.5x1CN</v>
      </c>
      <c r="H72" s="185" t="str">
        <f>'Experiment list - Runs'!J72</f>
        <v>ORNL</v>
      </c>
      <c r="I72" s="185">
        <f>'Experiment list - Runs'!K72</f>
        <v>1980</v>
      </c>
      <c r="J72" s="185">
        <f>'Experiment list - Runs'!L72</f>
        <v>1990</v>
      </c>
      <c r="K72" s="185" t="str">
        <f>'Experiment list - Runs'!M72</f>
        <v>0.5</v>
      </c>
      <c r="L72" s="185">
        <f>'Experiment list - Runs'!N72</f>
        <v>1</v>
      </c>
      <c r="M72" s="188">
        <f>'Experiment list - Runs'!O72</f>
        <v>10</v>
      </c>
      <c r="N72" s="187">
        <f>'Experiment list - Runs'!P72</f>
        <v>71</v>
      </c>
      <c r="O72" s="188">
        <f t="shared" si="4"/>
        <v>10</v>
      </c>
      <c r="P72" s="188">
        <f t="shared" si="4"/>
        <v>10</v>
      </c>
      <c r="Q72" s="188">
        <v>0</v>
      </c>
      <c r="R72" s="188">
        <v>0</v>
      </c>
      <c r="S72" s="188">
        <v>0</v>
      </c>
      <c r="T72" s="188">
        <v>0</v>
      </c>
      <c r="U72" s="188">
        <v>0</v>
      </c>
      <c r="V72" s="188">
        <f>(SUMIFS('hist AL fields'!$N:$N,'hist AL fields'!$C:$C,V$1)*$O72)/1000</f>
        <v>116.0701747199998</v>
      </c>
      <c r="W72" s="188">
        <f>(SUMIFS('hist AL fields'!$N:$N,'hist AL fields'!$C:$C,$W$1&amp;"_allt")*$P72)/1000+(SUMIFS('hist AL fields'!$N:$N,'hist AL fields'!$C:$C,$W$1&amp;"_subt")*$Q72)/1000</f>
        <v>19.3757184</v>
      </c>
      <c r="X72" s="188">
        <f>(SUMIFS('hist AL fields'!$N:$N,'hist AL fields'!$C:$C,X$1)*$R72)/1000</f>
        <v>0</v>
      </c>
      <c r="Y72" s="188">
        <f>(SUMIFS('hist AL fields'!$N:$N,'hist AL fields'!$C:$C,Y$1)*$S72)/1000</f>
        <v>0</v>
      </c>
      <c r="Z72" s="188">
        <f>(SUMIFS('hist AL fields'!$N:$N,'hist AL fields'!$C:$C,Z$1)*$T72)/1000</f>
        <v>0</v>
      </c>
      <c r="AA72" s="188">
        <f>(SUMIFS('hist AL fields'!$N:$N,'hist AL fields'!$C:$C,AA$1)*$O72)/1000</f>
        <v>38.718259200000134</v>
      </c>
      <c r="AB72" s="188">
        <v>0</v>
      </c>
      <c r="AC72" s="188">
        <f>(SUMIFS('hist OI fields'!$N:$N,'hist OI fields'!$C:$C,AC$1)*$O72)/1000</f>
        <v>127.23848160000003</v>
      </c>
      <c r="AD72" s="188">
        <f>(SUMIFS('hist OI fields'!$N:$N,'hist OI fields'!$C:$C,AD$1)*$O72)/1000</f>
        <v>7.0189055999999885</v>
      </c>
      <c r="AE72" s="189">
        <f t="shared" si="5"/>
        <v>308.42153951999995</v>
      </c>
    </row>
    <row r="73" spans="1:31">
      <c r="A73" s="185" t="str">
        <f>'Experiment list - Runs'!A73</f>
        <v>DP</v>
      </c>
      <c r="B73" s="185" t="str">
        <f>'Experiment list - Runs'!B73</f>
        <v>tier1</v>
      </c>
      <c r="C73" s="185" t="str">
        <f>'Experiment list - Runs'!C73</f>
        <v>1.1-E</v>
      </c>
      <c r="D73" s="185">
        <f>'Experiment list - Runs'!D73</f>
        <v>63</v>
      </c>
      <c r="E73" s="186" t="str">
        <f>'Experiment list - Runs'!E73</f>
        <v>Add’l 10 year initialized hindcasts &amp; predictions</v>
      </c>
      <c r="F73" s="186" t="str">
        <f>'Experiment list - Runs'!H73</f>
        <v>CVWG/Tribbia</v>
      </c>
      <c r="G73" s="185" t="str">
        <f>'Experiment list - Runs'!I73</f>
        <v>0.5x1CN</v>
      </c>
      <c r="H73" s="185" t="str">
        <f>'Experiment list - Runs'!J73</f>
        <v>ORNL</v>
      </c>
      <c r="I73" s="185">
        <f>'Experiment list - Runs'!K73</f>
        <v>1980</v>
      </c>
      <c r="J73" s="185">
        <f>'Experiment list - Runs'!L73</f>
        <v>1990</v>
      </c>
      <c r="K73" s="185" t="str">
        <f>'Experiment list - Runs'!M73</f>
        <v>0.5</v>
      </c>
      <c r="L73" s="185">
        <f>'Experiment list - Runs'!N73</f>
        <v>1</v>
      </c>
      <c r="M73" s="188">
        <f>'Experiment list - Runs'!O73</f>
        <v>10</v>
      </c>
      <c r="N73" s="187">
        <f>'Experiment list - Runs'!P73</f>
        <v>72</v>
      </c>
      <c r="O73" s="188">
        <f t="shared" si="4"/>
        <v>10</v>
      </c>
      <c r="P73" s="188">
        <f t="shared" si="4"/>
        <v>10</v>
      </c>
      <c r="Q73" s="188">
        <v>0</v>
      </c>
      <c r="R73" s="188">
        <v>0</v>
      </c>
      <c r="S73" s="188">
        <v>0</v>
      </c>
      <c r="T73" s="188">
        <v>0</v>
      </c>
      <c r="U73" s="188">
        <v>0</v>
      </c>
      <c r="V73" s="188">
        <f>(SUMIFS('hist AL fields'!$N:$N,'hist AL fields'!$C:$C,V$1)*$O73)/1000</f>
        <v>116.0701747199998</v>
      </c>
      <c r="W73" s="188">
        <f>(SUMIFS('hist AL fields'!$N:$N,'hist AL fields'!$C:$C,$W$1&amp;"_allt")*$P73)/1000+(SUMIFS('hist AL fields'!$N:$N,'hist AL fields'!$C:$C,$W$1&amp;"_subt")*$Q73)/1000</f>
        <v>19.3757184</v>
      </c>
      <c r="X73" s="188">
        <f>(SUMIFS('hist AL fields'!$N:$N,'hist AL fields'!$C:$C,X$1)*$R73)/1000</f>
        <v>0</v>
      </c>
      <c r="Y73" s="188">
        <f>(SUMIFS('hist AL fields'!$N:$N,'hist AL fields'!$C:$C,Y$1)*$S73)/1000</f>
        <v>0</v>
      </c>
      <c r="Z73" s="188">
        <f>(SUMIFS('hist AL fields'!$N:$N,'hist AL fields'!$C:$C,Z$1)*$T73)/1000</f>
        <v>0</v>
      </c>
      <c r="AA73" s="188">
        <f>(SUMIFS('hist AL fields'!$N:$N,'hist AL fields'!$C:$C,AA$1)*$O73)/1000</f>
        <v>38.718259200000134</v>
      </c>
      <c r="AB73" s="188">
        <v>0</v>
      </c>
      <c r="AC73" s="188">
        <f>(SUMIFS('hist OI fields'!$N:$N,'hist OI fields'!$C:$C,AC$1)*$O73)/1000</f>
        <v>127.23848160000003</v>
      </c>
      <c r="AD73" s="188">
        <f>(SUMIFS('hist OI fields'!$N:$N,'hist OI fields'!$C:$C,AD$1)*$O73)/1000</f>
        <v>7.0189055999999885</v>
      </c>
      <c r="AE73" s="189">
        <f t="shared" si="5"/>
        <v>308.42153951999995</v>
      </c>
    </row>
    <row r="74" spans="1:31">
      <c r="A74" s="185" t="str">
        <f>'Experiment list - Runs'!A74</f>
        <v>DP</v>
      </c>
      <c r="B74" s="185" t="str">
        <f>'Experiment list - Runs'!B74</f>
        <v>tier1</v>
      </c>
      <c r="C74" s="185" t="str">
        <f>'Experiment list - Runs'!C74</f>
        <v>1.1-E</v>
      </c>
      <c r="D74" s="185">
        <f>'Experiment list - Runs'!D74</f>
        <v>64</v>
      </c>
      <c r="E74" s="186" t="str">
        <f>'Experiment list - Runs'!E74</f>
        <v>Add’l 10 year initialized hindcasts &amp; predictions</v>
      </c>
      <c r="F74" s="186" t="str">
        <f>'Experiment list - Runs'!H74</f>
        <v>CVWG/Tribbia</v>
      </c>
      <c r="G74" s="185" t="str">
        <f>'Experiment list - Runs'!I74</f>
        <v>0.5x1CN</v>
      </c>
      <c r="H74" s="185" t="str">
        <f>'Experiment list - Runs'!J74</f>
        <v>ORNL</v>
      </c>
      <c r="I74" s="185">
        <f>'Experiment list - Runs'!K74</f>
        <v>1980</v>
      </c>
      <c r="J74" s="185">
        <f>'Experiment list - Runs'!L74</f>
        <v>1990</v>
      </c>
      <c r="K74" s="185" t="str">
        <f>'Experiment list - Runs'!M74</f>
        <v>0.5</v>
      </c>
      <c r="L74" s="185">
        <f>'Experiment list - Runs'!N74</f>
        <v>1</v>
      </c>
      <c r="M74" s="188">
        <f>'Experiment list - Runs'!O74</f>
        <v>10</v>
      </c>
      <c r="N74" s="187">
        <f>'Experiment list - Runs'!P74</f>
        <v>73</v>
      </c>
      <c r="O74" s="188">
        <f t="shared" si="4"/>
        <v>10</v>
      </c>
      <c r="P74" s="188">
        <f t="shared" si="4"/>
        <v>10</v>
      </c>
      <c r="Q74" s="188">
        <v>0</v>
      </c>
      <c r="R74" s="188">
        <v>0</v>
      </c>
      <c r="S74" s="188">
        <v>0</v>
      </c>
      <c r="T74" s="188">
        <v>0</v>
      </c>
      <c r="U74" s="188">
        <v>0</v>
      </c>
      <c r="V74" s="188">
        <f>(SUMIFS('hist AL fields'!$N:$N,'hist AL fields'!$C:$C,V$1)*$O74)/1000</f>
        <v>116.0701747199998</v>
      </c>
      <c r="W74" s="188">
        <f>(SUMIFS('hist AL fields'!$N:$N,'hist AL fields'!$C:$C,$W$1&amp;"_allt")*$P74)/1000+(SUMIFS('hist AL fields'!$N:$N,'hist AL fields'!$C:$C,$W$1&amp;"_subt")*$Q74)/1000</f>
        <v>19.3757184</v>
      </c>
      <c r="X74" s="188">
        <f>(SUMIFS('hist AL fields'!$N:$N,'hist AL fields'!$C:$C,X$1)*$R74)/1000</f>
        <v>0</v>
      </c>
      <c r="Y74" s="188">
        <f>(SUMIFS('hist AL fields'!$N:$N,'hist AL fields'!$C:$C,Y$1)*$S74)/1000</f>
        <v>0</v>
      </c>
      <c r="Z74" s="188">
        <f>(SUMIFS('hist AL fields'!$N:$N,'hist AL fields'!$C:$C,Z$1)*$T74)/1000</f>
        <v>0</v>
      </c>
      <c r="AA74" s="188">
        <f>(SUMIFS('hist AL fields'!$N:$N,'hist AL fields'!$C:$C,AA$1)*$O74)/1000</f>
        <v>38.718259200000134</v>
      </c>
      <c r="AB74" s="188">
        <v>0</v>
      </c>
      <c r="AC74" s="188">
        <f>(SUMIFS('hist OI fields'!$N:$N,'hist OI fields'!$C:$C,AC$1)*$O74)/1000</f>
        <v>127.23848160000003</v>
      </c>
      <c r="AD74" s="188">
        <f>(SUMIFS('hist OI fields'!$N:$N,'hist OI fields'!$C:$C,AD$1)*$O74)/1000</f>
        <v>7.0189055999999885</v>
      </c>
      <c r="AE74" s="189">
        <f t="shared" si="5"/>
        <v>308.42153951999995</v>
      </c>
    </row>
    <row r="75" spans="1:31">
      <c r="A75" s="185" t="str">
        <f>'Experiment list - Runs'!A75</f>
        <v>DP</v>
      </c>
      <c r="B75" s="185" t="str">
        <f>'Experiment list - Runs'!B75</f>
        <v>tier1</v>
      </c>
      <c r="C75" s="185" t="str">
        <f>'Experiment list - Runs'!C75</f>
        <v>1.1-E</v>
      </c>
      <c r="D75" s="185">
        <f>'Experiment list - Runs'!D75</f>
        <v>65</v>
      </c>
      <c r="E75" s="186" t="str">
        <f>'Experiment list - Runs'!E75</f>
        <v>Add’l 10 year initialized hindcasts &amp; predictions</v>
      </c>
      <c r="F75" s="186" t="str">
        <f>'Experiment list - Runs'!H75</f>
        <v>CVWG/Tribbia</v>
      </c>
      <c r="G75" s="185" t="str">
        <f>'Experiment list - Runs'!I75</f>
        <v>0.5x1CN</v>
      </c>
      <c r="H75" s="185" t="str">
        <f>'Experiment list - Runs'!J75</f>
        <v>ORNL</v>
      </c>
      <c r="I75" s="185">
        <f>'Experiment list - Runs'!K75</f>
        <v>1980</v>
      </c>
      <c r="J75" s="185">
        <f>'Experiment list - Runs'!L75</f>
        <v>1990</v>
      </c>
      <c r="K75" s="185" t="str">
        <f>'Experiment list - Runs'!M75</f>
        <v>0.5</v>
      </c>
      <c r="L75" s="185">
        <f>'Experiment list - Runs'!N75</f>
        <v>1</v>
      </c>
      <c r="M75" s="188">
        <f>'Experiment list - Runs'!O75</f>
        <v>10</v>
      </c>
      <c r="N75" s="187">
        <f>'Experiment list - Runs'!P75</f>
        <v>74</v>
      </c>
      <c r="O75" s="188">
        <f t="shared" si="4"/>
        <v>10</v>
      </c>
      <c r="P75" s="188">
        <f t="shared" si="4"/>
        <v>10</v>
      </c>
      <c r="Q75" s="188">
        <v>0</v>
      </c>
      <c r="R75" s="188">
        <v>0</v>
      </c>
      <c r="S75" s="188">
        <v>0</v>
      </c>
      <c r="T75" s="188">
        <v>0</v>
      </c>
      <c r="U75" s="188">
        <v>0</v>
      </c>
      <c r="V75" s="188">
        <f>(SUMIFS('hist AL fields'!$N:$N,'hist AL fields'!$C:$C,V$1)*$O75)/1000</f>
        <v>116.0701747199998</v>
      </c>
      <c r="W75" s="188">
        <f>(SUMIFS('hist AL fields'!$N:$N,'hist AL fields'!$C:$C,$W$1&amp;"_allt")*$P75)/1000+(SUMIFS('hist AL fields'!$N:$N,'hist AL fields'!$C:$C,$W$1&amp;"_subt")*$Q75)/1000</f>
        <v>19.3757184</v>
      </c>
      <c r="X75" s="188">
        <f>(SUMIFS('hist AL fields'!$N:$N,'hist AL fields'!$C:$C,X$1)*$R75)/1000</f>
        <v>0</v>
      </c>
      <c r="Y75" s="188">
        <f>(SUMIFS('hist AL fields'!$N:$N,'hist AL fields'!$C:$C,Y$1)*$S75)/1000</f>
        <v>0</v>
      </c>
      <c r="Z75" s="188">
        <f>(SUMIFS('hist AL fields'!$N:$N,'hist AL fields'!$C:$C,Z$1)*$T75)/1000</f>
        <v>0</v>
      </c>
      <c r="AA75" s="188">
        <f>(SUMIFS('hist AL fields'!$N:$N,'hist AL fields'!$C:$C,AA$1)*$O75)/1000</f>
        <v>38.718259200000134</v>
      </c>
      <c r="AB75" s="188">
        <v>0</v>
      </c>
      <c r="AC75" s="188">
        <f>(SUMIFS('hist OI fields'!$N:$N,'hist OI fields'!$C:$C,AC$1)*$O75)/1000</f>
        <v>127.23848160000003</v>
      </c>
      <c r="AD75" s="188">
        <f>(SUMIFS('hist OI fields'!$N:$N,'hist OI fields'!$C:$C,AD$1)*$O75)/1000</f>
        <v>7.0189055999999885</v>
      </c>
      <c r="AE75" s="189">
        <f t="shared" si="5"/>
        <v>308.42153951999995</v>
      </c>
    </row>
    <row r="76" spans="1:31">
      <c r="A76" s="185" t="str">
        <f>'Experiment list - Runs'!A76</f>
        <v>DP</v>
      </c>
      <c r="B76" s="185" t="str">
        <f>'Experiment list - Runs'!B76</f>
        <v>tier1</v>
      </c>
      <c r="C76" s="185" t="str">
        <f>'Experiment list - Runs'!C76</f>
        <v>1.1-E</v>
      </c>
      <c r="D76" s="185">
        <f>'Experiment list - Runs'!D76</f>
        <v>66</v>
      </c>
      <c r="E76" s="186" t="str">
        <f>'Experiment list - Runs'!E76</f>
        <v>Add’l 10 year initialized hindcasts &amp; predictions</v>
      </c>
      <c r="F76" s="186" t="str">
        <f>'Experiment list - Runs'!H76</f>
        <v>CVWG/Tribbia</v>
      </c>
      <c r="G76" s="185" t="str">
        <f>'Experiment list - Runs'!I76</f>
        <v>0.5x1CN</v>
      </c>
      <c r="H76" s="185" t="str">
        <f>'Experiment list - Runs'!J76</f>
        <v>ORNL</v>
      </c>
      <c r="I76" s="185">
        <f>'Experiment list - Runs'!K76</f>
        <v>1985</v>
      </c>
      <c r="J76" s="185">
        <f>'Experiment list - Runs'!L76</f>
        <v>1995</v>
      </c>
      <c r="K76" s="185" t="str">
        <f>'Experiment list - Runs'!M76</f>
        <v>0.5</v>
      </c>
      <c r="L76" s="185">
        <f>'Experiment list - Runs'!N76</f>
        <v>1</v>
      </c>
      <c r="M76" s="188">
        <f>'Experiment list - Runs'!O76</f>
        <v>10</v>
      </c>
      <c r="N76" s="187">
        <f>'Experiment list - Runs'!P76</f>
        <v>75</v>
      </c>
      <c r="O76" s="188">
        <f t="shared" si="4"/>
        <v>10</v>
      </c>
      <c r="P76" s="188">
        <f t="shared" si="4"/>
        <v>10</v>
      </c>
      <c r="Q76" s="188">
        <v>0</v>
      </c>
      <c r="R76" s="188">
        <v>0</v>
      </c>
      <c r="S76" s="188">
        <v>0</v>
      </c>
      <c r="T76" s="188">
        <v>0</v>
      </c>
      <c r="U76" s="188">
        <v>0</v>
      </c>
      <c r="V76" s="188">
        <f>(SUMIFS('hist AL fields'!$N:$N,'hist AL fields'!$C:$C,V$1)*$O76)/1000</f>
        <v>116.0701747199998</v>
      </c>
      <c r="W76" s="188">
        <f>(SUMIFS('hist AL fields'!$N:$N,'hist AL fields'!$C:$C,$W$1&amp;"_allt")*$P76)/1000+(SUMIFS('hist AL fields'!$N:$N,'hist AL fields'!$C:$C,$W$1&amp;"_subt")*$Q76)/1000</f>
        <v>19.3757184</v>
      </c>
      <c r="X76" s="188">
        <f>(SUMIFS('hist AL fields'!$N:$N,'hist AL fields'!$C:$C,X$1)*$R76)/1000</f>
        <v>0</v>
      </c>
      <c r="Y76" s="188">
        <f>(SUMIFS('hist AL fields'!$N:$N,'hist AL fields'!$C:$C,Y$1)*$S76)/1000</f>
        <v>0</v>
      </c>
      <c r="Z76" s="188">
        <f>(SUMIFS('hist AL fields'!$N:$N,'hist AL fields'!$C:$C,Z$1)*$T76)/1000</f>
        <v>0</v>
      </c>
      <c r="AA76" s="188">
        <f>(SUMIFS('hist AL fields'!$N:$N,'hist AL fields'!$C:$C,AA$1)*$O76)/1000</f>
        <v>38.718259200000134</v>
      </c>
      <c r="AB76" s="188">
        <v>0</v>
      </c>
      <c r="AC76" s="188">
        <f>(SUMIFS('hist OI fields'!$N:$N,'hist OI fields'!$C:$C,AC$1)*$O76)/1000</f>
        <v>127.23848160000003</v>
      </c>
      <c r="AD76" s="188">
        <f>(SUMIFS('hist OI fields'!$N:$N,'hist OI fields'!$C:$C,AD$1)*$O76)/1000</f>
        <v>7.0189055999999885</v>
      </c>
      <c r="AE76" s="189">
        <f t="shared" si="5"/>
        <v>308.42153951999995</v>
      </c>
    </row>
    <row r="77" spans="1:31">
      <c r="A77" s="185" t="str">
        <f>'Experiment list - Runs'!A77</f>
        <v>DP</v>
      </c>
      <c r="B77" s="185" t="str">
        <f>'Experiment list - Runs'!B77</f>
        <v>tier1</v>
      </c>
      <c r="C77" s="185" t="str">
        <f>'Experiment list - Runs'!C77</f>
        <v>1.1-E</v>
      </c>
      <c r="D77" s="185">
        <f>'Experiment list - Runs'!D77</f>
        <v>67</v>
      </c>
      <c r="E77" s="186" t="str">
        <f>'Experiment list - Runs'!E77</f>
        <v>Add’l 10 year initialized hindcasts &amp; predictions</v>
      </c>
      <c r="F77" s="186" t="str">
        <f>'Experiment list - Runs'!H77</f>
        <v>CVWG/Tribbia</v>
      </c>
      <c r="G77" s="185" t="str">
        <f>'Experiment list - Runs'!I77</f>
        <v>0.5x1CN</v>
      </c>
      <c r="H77" s="185" t="str">
        <f>'Experiment list - Runs'!J77</f>
        <v>ORNL</v>
      </c>
      <c r="I77" s="185">
        <f>'Experiment list - Runs'!K77</f>
        <v>1985</v>
      </c>
      <c r="J77" s="185">
        <f>'Experiment list - Runs'!L77</f>
        <v>1995</v>
      </c>
      <c r="K77" s="185" t="str">
        <f>'Experiment list - Runs'!M77</f>
        <v>0.5</v>
      </c>
      <c r="L77" s="185">
        <f>'Experiment list - Runs'!N77</f>
        <v>1</v>
      </c>
      <c r="M77" s="188">
        <f>'Experiment list - Runs'!O77</f>
        <v>10</v>
      </c>
      <c r="N77" s="187">
        <f>'Experiment list - Runs'!P77</f>
        <v>76</v>
      </c>
      <c r="O77" s="188">
        <f t="shared" si="4"/>
        <v>10</v>
      </c>
      <c r="P77" s="188">
        <f t="shared" si="4"/>
        <v>10</v>
      </c>
      <c r="Q77" s="188">
        <v>0</v>
      </c>
      <c r="R77" s="188">
        <v>0</v>
      </c>
      <c r="S77" s="188">
        <v>0</v>
      </c>
      <c r="T77" s="188">
        <v>0</v>
      </c>
      <c r="U77" s="188">
        <v>0</v>
      </c>
      <c r="V77" s="188">
        <f>(SUMIFS('hist AL fields'!$N:$N,'hist AL fields'!$C:$C,V$1)*$O77)/1000</f>
        <v>116.0701747199998</v>
      </c>
      <c r="W77" s="188">
        <f>(SUMIFS('hist AL fields'!$N:$N,'hist AL fields'!$C:$C,$W$1&amp;"_allt")*$P77)/1000+(SUMIFS('hist AL fields'!$N:$N,'hist AL fields'!$C:$C,$W$1&amp;"_subt")*$Q77)/1000</f>
        <v>19.3757184</v>
      </c>
      <c r="X77" s="188">
        <f>(SUMIFS('hist AL fields'!$N:$N,'hist AL fields'!$C:$C,X$1)*$R77)/1000</f>
        <v>0</v>
      </c>
      <c r="Y77" s="188">
        <f>(SUMIFS('hist AL fields'!$N:$N,'hist AL fields'!$C:$C,Y$1)*$S77)/1000</f>
        <v>0</v>
      </c>
      <c r="Z77" s="188">
        <f>(SUMIFS('hist AL fields'!$N:$N,'hist AL fields'!$C:$C,Z$1)*$T77)/1000</f>
        <v>0</v>
      </c>
      <c r="AA77" s="188">
        <f>(SUMIFS('hist AL fields'!$N:$N,'hist AL fields'!$C:$C,AA$1)*$O77)/1000</f>
        <v>38.718259200000134</v>
      </c>
      <c r="AB77" s="188">
        <v>0</v>
      </c>
      <c r="AC77" s="188">
        <f>(SUMIFS('hist OI fields'!$N:$N,'hist OI fields'!$C:$C,AC$1)*$O77)/1000</f>
        <v>127.23848160000003</v>
      </c>
      <c r="AD77" s="188">
        <f>(SUMIFS('hist OI fields'!$N:$N,'hist OI fields'!$C:$C,AD$1)*$O77)/1000</f>
        <v>7.0189055999999885</v>
      </c>
      <c r="AE77" s="189">
        <f t="shared" si="5"/>
        <v>308.42153951999995</v>
      </c>
    </row>
    <row r="78" spans="1:31">
      <c r="A78" s="185" t="str">
        <f>'Experiment list - Runs'!A78</f>
        <v>DP</v>
      </c>
      <c r="B78" s="185" t="str">
        <f>'Experiment list - Runs'!B78</f>
        <v>tier1</v>
      </c>
      <c r="C78" s="185" t="str">
        <f>'Experiment list - Runs'!C78</f>
        <v>1.1-E</v>
      </c>
      <c r="D78" s="185">
        <f>'Experiment list - Runs'!D78</f>
        <v>68</v>
      </c>
      <c r="E78" s="186" t="str">
        <f>'Experiment list - Runs'!E78</f>
        <v>Add’l 10 year initialized hindcasts &amp; predictions</v>
      </c>
      <c r="F78" s="186" t="str">
        <f>'Experiment list - Runs'!H78</f>
        <v>CVWG/Tribbia</v>
      </c>
      <c r="G78" s="185" t="str">
        <f>'Experiment list - Runs'!I78</f>
        <v>0.5x1CN</v>
      </c>
      <c r="H78" s="185" t="str">
        <f>'Experiment list - Runs'!J78</f>
        <v>ORNL</v>
      </c>
      <c r="I78" s="185">
        <f>'Experiment list - Runs'!K78</f>
        <v>1985</v>
      </c>
      <c r="J78" s="185">
        <f>'Experiment list - Runs'!L78</f>
        <v>1995</v>
      </c>
      <c r="K78" s="185" t="str">
        <f>'Experiment list - Runs'!M78</f>
        <v>0.5</v>
      </c>
      <c r="L78" s="185">
        <f>'Experiment list - Runs'!N78</f>
        <v>1</v>
      </c>
      <c r="M78" s="188">
        <f>'Experiment list - Runs'!O78</f>
        <v>10</v>
      </c>
      <c r="N78" s="187">
        <f>'Experiment list - Runs'!P78</f>
        <v>77</v>
      </c>
      <c r="O78" s="188">
        <f t="shared" si="4"/>
        <v>10</v>
      </c>
      <c r="P78" s="188">
        <f t="shared" si="4"/>
        <v>10</v>
      </c>
      <c r="Q78" s="188">
        <v>0</v>
      </c>
      <c r="R78" s="188">
        <v>0</v>
      </c>
      <c r="S78" s="188">
        <v>0</v>
      </c>
      <c r="T78" s="188">
        <v>0</v>
      </c>
      <c r="U78" s="188">
        <v>0</v>
      </c>
      <c r="V78" s="188">
        <f>(SUMIFS('hist AL fields'!$N:$N,'hist AL fields'!$C:$C,V$1)*$O78)/1000</f>
        <v>116.0701747199998</v>
      </c>
      <c r="W78" s="188">
        <f>(SUMIFS('hist AL fields'!$N:$N,'hist AL fields'!$C:$C,$W$1&amp;"_allt")*$P78)/1000+(SUMIFS('hist AL fields'!$N:$N,'hist AL fields'!$C:$C,$W$1&amp;"_subt")*$Q78)/1000</f>
        <v>19.3757184</v>
      </c>
      <c r="X78" s="188">
        <f>(SUMIFS('hist AL fields'!$N:$N,'hist AL fields'!$C:$C,X$1)*$R78)/1000</f>
        <v>0</v>
      </c>
      <c r="Y78" s="188">
        <f>(SUMIFS('hist AL fields'!$N:$N,'hist AL fields'!$C:$C,Y$1)*$S78)/1000</f>
        <v>0</v>
      </c>
      <c r="Z78" s="188">
        <f>(SUMIFS('hist AL fields'!$N:$N,'hist AL fields'!$C:$C,Z$1)*$T78)/1000</f>
        <v>0</v>
      </c>
      <c r="AA78" s="188">
        <f>(SUMIFS('hist AL fields'!$N:$N,'hist AL fields'!$C:$C,AA$1)*$O78)/1000</f>
        <v>38.718259200000134</v>
      </c>
      <c r="AB78" s="188">
        <v>0</v>
      </c>
      <c r="AC78" s="188">
        <f>(SUMIFS('hist OI fields'!$N:$N,'hist OI fields'!$C:$C,AC$1)*$O78)/1000</f>
        <v>127.23848160000003</v>
      </c>
      <c r="AD78" s="188">
        <f>(SUMIFS('hist OI fields'!$N:$N,'hist OI fields'!$C:$C,AD$1)*$O78)/1000</f>
        <v>7.0189055999999885</v>
      </c>
      <c r="AE78" s="189">
        <f t="shared" si="5"/>
        <v>308.42153951999995</v>
      </c>
    </row>
    <row r="79" spans="1:31">
      <c r="A79" s="185" t="str">
        <f>'Experiment list - Runs'!A79</f>
        <v>DP</v>
      </c>
      <c r="B79" s="185" t="str">
        <f>'Experiment list - Runs'!B79</f>
        <v>tier1</v>
      </c>
      <c r="C79" s="185" t="str">
        <f>'Experiment list - Runs'!C79</f>
        <v>1.1-E</v>
      </c>
      <c r="D79" s="185">
        <f>'Experiment list - Runs'!D79</f>
        <v>69</v>
      </c>
      <c r="E79" s="186" t="str">
        <f>'Experiment list - Runs'!E79</f>
        <v>Add’l 10 year initialized hindcasts &amp; predictions</v>
      </c>
      <c r="F79" s="186" t="str">
        <f>'Experiment list - Runs'!H79</f>
        <v>CVWG/Tribbia</v>
      </c>
      <c r="G79" s="185" t="str">
        <f>'Experiment list - Runs'!I79</f>
        <v>0.5x1CN</v>
      </c>
      <c r="H79" s="185" t="str">
        <f>'Experiment list - Runs'!J79</f>
        <v>ORNL</v>
      </c>
      <c r="I79" s="185">
        <f>'Experiment list - Runs'!K79</f>
        <v>1985</v>
      </c>
      <c r="J79" s="185">
        <f>'Experiment list - Runs'!L79</f>
        <v>1995</v>
      </c>
      <c r="K79" s="185" t="str">
        <f>'Experiment list - Runs'!M79</f>
        <v>0.5</v>
      </c>
      <c r="L79" s="185">
        <f>'Experiment list - Runs'!N79</f>
        <v>1</v>
      </c>
      <c r="M79" s="188">
        <f>'Experiment list - Runs'!O79</f>
        <v>10</v>
      </c>
      <c r="N79" s="187">
        <f>'Experiment list - Runs'!P79</f>
        <v>78</v>
      </c>
      <c r="O79" s="188">
        <f t="shared" si="4"/>
        <v>10</v>
      </c>
      <c r="P79" s="188">
        <f t="shared" si="4"/>
        <v>10</v>
      </c>
      <c r="Q79" s="188">
        <v>0</v>
      </c>
      <c r="R79" s="188">
        <v>0</v>
      </c>
      <c r="S79" s="188">
        <v>0</v>
      </c>
      <c r="T79" s="188">
        <v>0</v>
      </c>
      <c r="U79" s="188">
        <v>0</v>
      </c>
      <c r="V79" s="188">
        <f>(SUMIFS('hist AL fields'!$N:$N,'hist AL fields'!$C:$C,V$1)*$O79)/1000</f>
        <v>116.0701747199998</v>
      </c>
      <c r="W79" s="188">
        <f>(SUMIFS('hist AL fields'!$N:$N,'hist AL fields'!$C:$C,$W$1&amp;"_allt")*$P79)/1000+(SUMIFS('hist AL fields'!$N:$N,'hist AL fields'!$C:$C,$W$1&amp;"_subt")*$Q79)/1000</f>
        <v>19.3757184</v>
      </c>
      <c r="X79" s="188">
        <f>(SUMIFS('hist AL fields'!$N:$N,'hist AL fields'!$C:$C,X$1)*$R79)/1000</f>
        <v>0</v>
      </c>
      <c r="Y79" s="188">
        <f>(SUMIFS('hist AL fields'!$N:$N,'hist AL fields'!$C:$C,Y$1)*$S79)/1000</f>
        <v>0</v>
      </c>
      <c r="Z79" s="188">
        <f>(SUMIFS('hist AL fields'!$N:$N,'hist AL fields'!$C:$C,Z$1)*$T79)/1000</f>
        <v>0</v>
      </c>
      <c r="AA79" s="188">
        <f>(SUMIFS('hist AL fields'!$N:$N,'hist AL fields'!$C:$C,AA$1)*$O79)/1000</f>
        <v>38.718259200000134</v>
      </c>
      <c r="AB79" s="188">
        <v>0</v>
      </c>
      <c r="AC79" s="188">
        <f>(SUMIFS('hist OI fields'!$N:$N,'hist OI fields'!$C:$C,AC$1)*$O79)/1000</f>
        <v>127.23848160000003</v>
      </c>
      <c r="AD79" s="188">
        <f>(SUMIFS('hist OI fields'!$N:$N,'hist OI fields'!$C:$C,AD$1)*$O79)/1000</f>
        <v>7.0189055999999885</v>
      </c>
      <c r="AE79" s="189">
        <f t="shared" si="5"/>
        <v>308.42153951999995</v>
      </c>
    </row>
    <row r="80" spans="1:31">
      <c r="A80" s="185" t="str">
        <f>'Experiment list - Runs'!A80</f>
        <v>DP</v>
      </c>
      <c r="B80" s="185" t="str">
        <f>'Experiment list - Runs'!B80</f>
        <v>tier1</v>
      </c>
      <c r="C80" s="185" t="str">
        <f>'Experiment list - Runs'!C80</f>
        <v>1.1-E</v>
      </c>
      <c r="D80" s="185">
        <f>'Experiment list - Runs'!D80</f>
        <v>70</v>
      </c>
      <c r="E80" s="186" t="str">
        <f>'Experiment list - Runs'!E80</f>
        <v>Add’l 10 year initialized hindcasts &amp; predictions</v>
      </c>
      <c r="F80" s="186" t="str">
        <f>'Experiment list - Runs'!H80</f>
        <v>CVWG/Tribbia</v>
      </c>
      <c r="G80" s="185" t="str">
        <f>'Experiment list - Runs'!I80</f>
        <v>0.5x1CN</v>
      </c>
      <c r="H80" s="185" t="str">
        <f>'Experiment list - Runs'!J80</f>
        <v>ORNL</v>
      </c>
      <c r="I80" s="185">
        <f>'Experiment list - Runs'!K80</f>
        <v>1985</v>
      </c>
      <c r="J80" s="185">
        <f>'Experiment list - Runs'!L80</f>
        <v>1995</v>
      </c>
      <c r="K80" s="185" t="str">
        <f>'Experiment list - Runs'!M80</f>
        <v>0.5</v>
      </c>
      <c r="L80" s="185">
        <f>'Experiment list - Runs'!N80</f>
        <v>1</v>
      </c>
      <c r="M80" s="188">
        <f>'Experiment list - Runs'!O80</f>
        <v>10</v>
      </c>
      <c r="N80" s="187">
        <f>'Experiment list - Runs'!P80</f>
        <v>79</v>
      </c>
      <c r="O80" s="188">
        <f t="shared" si="4"/>
        <v>10</v>
      </c>
      <c r="P80" s="188">
        <f t="shared" si="4"/>
        <v>10</v>
      </c>
      <c r="Q80" s="188">
        <v>0</v>
      </c>
      <c r="R80" s="188">
        <v>0</v>
      </c>
      <c r="S80" s="188">
        <v>0</v>
      </c>
      <c r="T80" s="188">
        <v>0</v>
      </c>
      <c r="U80" s="188">
        <v>0</v>
      </c>
      <c r="V80" s="188">
        <f>(SUMIFS('hist AL fields'!$N:$N,'hist AL fields'!$C:$C,V$1)*$O80)/1000</f>
        <v>116.0701747199998</v>
      </c>
      <c r="W80" s="188">
        <f>(SUMIFS('hist AL fields'!$N:$N,'hist AL fields'!$C:$C,$W$1&amp;"_allt")*$P80)/1000+(SUMIFS('hist AL fields'!$N:$N,'hist AL fields'!$C:$C,$W$1&amp;"_subt")*$Q80)/1000</f>
        <v>19.3757184</v>
      </c>
      <c r="X80" s="188">
        <f>(SUMIFS('hist AL fields'!$N:$N,'hist AL fields'!$C:$C,X$1)*$R80)/1000</f>
        <v>0</v>
      </c>
      <c r="Y80" s="188">
        <f>(SUMIFS('hist AL fields'!$N:$N,'hist AL fields'!$C:$C,Y$1)*$S80)/1000</f>
        <v>0</v>
      </c>
      <c r="Z80" s="188">
        <f>(SUMIFS('hist AL fields'!$N:$N,'hist AL fields'!$C:$C,Z$1)*$T80)/1000</f>
        <v>0</v>
      </c>
      <c r="AA80" s="188">
        <f>(SUMIFS('hist AL fields'!$N:$N,'hist AL fields'!$C:$C,AA$1)*$O80)/1000</f>
        <v>38.718259200000134</v>
      </c>
      <c r="AB80" s="188">
        <v>0</v>
      </c>
      <c r="AC80" s="188">
        <f>(SUMIFS('hist OI fields'!$N:$N,'hist OI fields'!$C:$C,AC$1)*$O80)/1000</f>
        <v>127.23848160000003</v>
      </c>
      <c r="AD80" s="188">
        <f>(SUMIFS('hist OI fields'!$N:$N,'hist OI fields'!$C:$C,AD$1)*$O80)/1000</f>
        <v>7.0189055999999885</v>
      </c>
      <c r="AE80" s="189">
        <f t="shared" si="5"/>
        <v>308.42153951999995</v>
      </c>
    </row>
    <row r="81" spans="1:31">
      <c r="A81" s="185" t="str">
        <f>'Experiment list - Runs'!A81</f>
        <v>DP</v>
      </c>
      <c r="B81" s="185" t="str">
        <f>'Experiment list - Runs'!B81</f>
        <v>tier1</v>
      </c>
      <c r="C81" s="185" t="str">
        <f>'Experiment list - Runs'!C81</f>
        <v>1.1-E</v>
      </c>
      <c r="D81" s="185">
        <f>'Experiment list - Runs'!D81</f>
        <v>71</v>
      </c>
      <c r="E81" s="186" t="str">
        <f>'Experiment list - Runs'!E81</f>
        <v>Add’l 10 year initialized hindcasts &amp; predictions</v>
      </c>
      <c r="F81" s="186" t="str">
        <f>'Experiment list - Runs'!H81</f>
        <v>CVWG/Tribbia</v>
      </c>
      <c r="G81" s="185" t="str">
        <f>'Experiment list - Runs'!I81</f>
        <v>0.5x1CN</v>
      </c>
      <c r="H81" s="185" t="str">
        <f>'Experiment list - Runs'!J81</f>
        <v>ORNL</v>
      </c>
      <c r="I81" s="185">
        <f>'Experiment list - Runs'!K81</f>
        <v>1985</v>
      </c>
      <c r="J81" s="185">
        <f>'Experiment list - Runs'!L81</f>
        <v>1995</v>
      </c>
      <c r="K81" s="185" t="str">
        <f>'Experiment list - Runs'!M81</f>
        <v>0.5</v>
      </c>
      <c r="L81" s="185">
        <f>'Experiment list - Runs'!N81</f>
        <v>1</v>
      </c>
      <c r="M81" s="188">
        <f>'Experiment list - Runs'!O81</f>
        <v>10</v>
      </c>
      <c r="N81" s="187">
        <f>'Experiment list - Runs'!P81</f>
        <v>80</v>
      </c>
      <c r="O81" s="188">
        <f t="shared" si="4"/>
        <v>10</v>
      </c>
      <c r="P81" s="188">
        <f t="shared" si="4"/>
        <v>10</v>
      </c>
      <c r="Q81" s="188">
        <v>0</v>
      </c>
      <c r="R81" s="188">
        <v>0</v>
      </c>
      <c r="S81" s="188">
        <v>0</v>
      </c>
      <c r="T81" s="188">
        <v>0</v>
      </c>
      <c r="U81" s="188">
        <v>0</v>
      </c>
      <c r="V81" s="188">
        <f>(SUMIFS('hist AL fields'!$N:$N,'hist AL fields'!$C:$C,V$1)*$O81)/1000</f>
        <v>116.0701747199998</v>
      </c>
      <c r="W81" s="188">
        <f>(SUMIFS('hist AL fields'!$N:$N,'hist AL fields'!$C:$C,$W$1&amp;"_allt")*$P81)/1000+(SUMIFS('hist AL fields'!$N:$N,'hist AL fields'!$C:$C,$W$1&amp;"_subt")*$Q81)/1000</f>
        <v>19.3757184</v>
      </c>
      <c r="X81" s="188">
        <f>(SUMIFS('hist AL fields'!$N:$N,'hist AL fields'!$C:$C,X$1)*$R81)/1000</f>
        <v>0</v>
      </c>
      <c r="Y81" s="188">
        <f>(SUMIFS('hist AL fields'!$N:$N,'hist AL fields'!$C:$C,Y$1)*$S81)/1000</f>
        <v>0</v>
      </c>
      <c r="Z81" s="188">
        <f>(SUMIFS('hist AL fields'!$N:$N,'hist AL fields'!$C:$C,Z$1)*$T81)/1000</f>
        <v>0</v>
      </c>
      <c r="AA81" s="188">
        <f>(SUMIFS('hist AL fields'!$N:$N,'hist AL fields'!$C:$C,AA$1)*$O81)/1000</f>
        <v>38.718259200000134</v>
      </c>
      <c r="AB81" s="188">
        <v>0</v>
      </c>
      <c r="AC81" s="188">
        <f>(SUMIFS('hist OI fields'!$N:$N,'hist OI fields'!$C:$C,AC$1)*$O81)/1000</f>
        <v>127.23848160000003</v>
      </c>
      <c r="AD81" s="188">
        <f>(SUMIFS('hist OI fields'!$N:$N,'hist OI fields'!$C:$C,AD$1)*$O81)/1000</f>
        <v>7.0189055999999885</v>
      </c>
      <c r="AE81" s="189">
        <f t="shared" si="5"/>
        <v>308.42153951999995</v>
      </c>
    </row>
    <row r="82" spans="1:31">
      <c r="A82" s="185" t="str">
        <f>'Experiment list - Runs'!A82</f>
        <v>DP</v>
      </c>
      <c r="B82" s="185" t="str">
        <f>'Experiment list - Runs'!B82</f>
        <v>tier1</v>
      </c>
      <c r="C82" s="185" t="str">
        <f>'Experiment list - Runs'!C82</f>
        <v>1.1-E</v>
      </c>
      <c r="D82" s="185">
        <f>'Experiment list - Runs'!D82</f>
        <v>72</v>
      </c>
      <c r="E82" s="186" t="str">
        <f>'Experiment list - Runs'!E82</f>
        <v>Add’l 10 year initialized hindcasts &amp; predictions</v>
      </c>
      <c r="F82" s="186" t="str">
        <f>'Experiment list - Runs'!H82</f>
        <v>CVWG/Tribbia</v>
      </c>
      <c r="G82" s="185" t="str">
        <f>'Experiment list - Runs'!I82</f>
        <v>0.5x1CN</v>
      </c>
      <c r="H82" s="185" t="str">
        <f>'Experiment list - Runs'!J82</f>
        <v>ORNL</v>
      </c>
      <c r="I82" s="185">
        <f>'Experiment list - Runs'!K82</f>
        <v>1985</v>
      </c>
      <c r="J82" s="185">
        <f>'Experiment list - Runs'!L82</f>
        <v>1995</v>
      </c>
      <c r="K82" s="185" t="str">
        <f>'Experiment list - Runs'!M82</f>
        <v>0.5</v>
      </c>
      <c r="L82" s="185">
        <f>'Experiment list - Runs'!N82</f>
        <v>1</v>
      </c>
      <c r="M82" s="188">
        <f>'Experiment list - Runs'!O82</f>
        <v>10</v>
      </c>
      <c r="N82" s="187">
        <f>'Experiment list - Runs'!P82</f>
        <v>81</v>
      </c>
      <c r="O82" s="188">
        <f t="shared" si="4"/>
        <v>10</v>
      </c>
      <c r="P82" s="188">
        <f t="shared" si="4"/>
        <v>10</v>
      </c>
      <c r="Q82" s="188">
        <v>0</v>
      </c>
      <c r="R82" s="188">
        <v>0</v>
      </c>
      <c r="S82" s="188">
        <v>0</v>
      </c>
      <c r="T82" s="188">
        <v>0</v>
      </c>
      <c r="U82" s="188">
        <v>0</v>
      </c>
      <c r="V82" s="188">
        <f>(SUMIFS('hist AL fields'!$N:$N,'hist AL fields'!$C:$C,V$1)*$O82)/1000</f>
        <v>116.0701747199998</v>
      </c>
      <c r="W82" s="188">
        <f>(SUMIFS('hist AL fields'!$N:$N,'hist AL fields'!$C:$C,$W$1&amp;"_allt")*$P82)/1000+(SUMIFS('hist AL fields'!$N:$N,'hist AL fields'!$C:$C,$W$1&amp;"_subt")*$Q82)/1000</f>
        <v>19.3757184</v>
      </c>
      <c r="X82" s="188">
        <f>(SUMIFS('hist AL fields'!$N:$N,'hist AL fields'!$C:$C,X$1)*$R82)/1000</f>
        <v>0</v>
      </c>
      <c r="Y82" s="188">
        <f>(SUMIFS('hist AL fields'!$N:$N,'hist AL fields'!$C:$C,Y$1)*$S82)/1000</f>
        <v>0</v>
      </c>
      <c r="Z82" s="188">
        <f>(SUMIFS('hist AL fields'!$N:$N,'hist AL fields'!$C:$C,Z$1)*$T82)/1000</f>
        <v>0</v>
      </c>
      <c r="AA82" s="188">
        <f>(SUMIFS('hist AL fields'!$N:$N,'hist AL fields'!$C:$C,AA$1)*$O82)/1000</f>
        <v>38.718259200000134</v>
      </c>
      <c r="AB82" s="188">
        <v>0</v>
      </c>
      <c r="AC82" s="188">
        <f>(SUMIFS('hist OI fields'!$N:$N,'hist OI fields'!$C:$C,AC$1)*$O82)/1000</f>
        <v>127.23848160000003</v>
      </c>
      <c r="AD82" s="188">
        <f>(SUMIFS('hist OI fields'!$N:$N,'hist OI fields'!$C:$C,AD$1)*$O82)/1000</f>
        <v>7.0189055999999885</v>
      </c>
      <c r="AE82" s="189">
        <f t="shared" si="5"/>
        <v>308.42153951999995</v>
      </c>
    </row>
    <row r="83" spans="1:31">
      <c r="A83" s="185" t="str">
        <f>'Experiment list - Runs'!A83</f>
        <v>DP</v>
      </c>
      <c r="B83" s="185" t="str">
        <f>'Experiment list - Runs'!B83</f>
        <v>tier1</v>
      </c>
      <c r="C83" s="185" t="str">
        <f>'Experiment list - Runs'!C83</f>
        <v>1.1-E</v>
      </c>
      <c r="D83" s="185">
        <f>'Experiment list - Runs'!D83</f>
        <v>73</v>
      </c>
      <c r="E83" s="186" t="str">
        <f>'Experiment list - Runs'!E83</f>
        <v>Add’l 10 year initialized hindcasts &amp; predictions</v>
      </c>
      <c r="F83" s="186" t="str">
        <f>'Experiment list - Runs'!H83</f>
        <v>CVWG/Tribbia</v>
      </c>
      <c r="G83" s="185" t="str">
        <f>'Experiment list - Runs'!I83</f>
        <v>0.5x1CN</v>
      </c>
      <c r="H83" s="185" t="str">
        <f>'Experiment list - Runs'!J83</f>
        <v>ORNL</v>
      </c>
      <c r="I83" s="185">
        <f>'Experiment list - Runs'!K83</f>
        <v>1990</v>
      </c>
      <c r="J83" s="185">
        <f>'Experiment list - Runs'!L83</f>
        <v>2000</v>
      </c>
      <c r="K83" s="185" t="str">
        <f>'Experiment list - Runs'!M83</f>
        <v>0.5</v>
      </c>
      <c r="L83" s="185">
        <f>'Experiment list - Runs'!N83</f>
        <v>1</v>
      </c>
      <c r="M83" s="188">
        <f>'Experiment list - Runs'!O83</f>
        <v>10</v>
      </c>
      <c r="N83" s="187">
        <f>'Experiment list - Runs'!P83</f>
        <v>82</v>
      </c>
      <c r="O83" s="188">
        <f t="shared" si="4"/>
        <v>10</v>
      </c>
      <c r="P83" s="188">
        <f t="shared" si="4"/>
        <v>10</v>
      </c>
      <c r="Q83" s="188">
        <v>0</v>
      </c>
      <c r="R83" s="188">
        <v>0</v>
      </c>
      <c r="S83" s="188">
        <v>0</v>
      </c>
      <c r="T83" s="188">
        <v>0</v>
      </c>
      <c r="U83" s="188">
        <v>0</v>
      </c>
      <c r="V83" s="188">
        <f>(SUMIFS('hist AL fields'!$N:$N,'hist AL fields'!$C:$C,V$1)*$O83)/1000</f>
        <v>116.0701747199998</v>
      </c>
      <c r="W83" s="188">
        <f>(SUMIFS('hist AL fields'!$N:$N,'hist AL fields'!$C:$C,$W$1&amp;"_allt")*$P83)/1000+(SUMIFS('hist AL fields'!$N:$N,'hist AL fields'!$C:$C,$W$1&amp;"_subt")*$Q83)/1000</f>
        <v>19.3757184</v>
      </c>
      <c r="X83" s="188">
        <f>(SUMIFS('hist AL fields'!$N:$N,'hist AL fields'!$C:$C,X$1)*$R83)/1000</f>
        <v>0</v>
      </c>
      <c r="Y83" s="188">
        <f>(SUMIFS('hist AL fields'!$N:$N,'hist AL fields'!$C:$C,Y$1)*$S83)/1000</f>
        <v>0</v>
      </c>
      <c r="Z83" s="188">
        <f>(SUMIFS('hist AL fields'!$N:$N,'hist AL fields'!$C:$C,Z$1)*$T83)/1000</f>
        <v>0</v>
      </c>
      <c r="AA83" s="188">
        <f>(SUMIFS('hist AL fields'!$N:$N,'hist AL fields'!$C:$C,AA$1)*$O83)/1000</f>
        <v>38.718259200000134</v>
      </c>
      <c r="AB83" s="188">
        <v>0</v>
      </c>
      <c r="AC83" s="188">
        <f>(SUMIFS('hist OI fields'!$N:$N,'hist OI fields'!$C:$C,AC$1)*$O83)/1000</f>
        <v>127.23848160000003</v>
      </c>
      <c r="AD83" s="188">
        <f>(SUMIFS('hist OI fields'!$N:$N,'hist OI fields'!$C:$C,AD$1)*$O83)/1000</f>
        <v>7.0189055999999885</v>
      </c>
      <c r="AE83" s="189">
        <f t="shared" si="5"/>
        <v>308.42153951999995</v>
      </c>
    </row>
    <row r="84" spans="1:31">
      <c r="A84" s="185" t="str">
        <f>'Experiment list - Runs'!A84</f>
        <v>DP</v>
      </c>
      <c r="B84" s="185" t="str">
        <f>'Experiment list - Runs'!B84</f>
        <v>tier1</v>
      </c>
      <c r="C84" s="185" t="str">
        <f>'Experiment list - Runs'!C84</f>
        <v>1.1-E</v>
      </c>
      <c r="D84" s="185">
        <f>'Experiment list - Runs'!D84</f>
        <v>74</v>
      </c>
      <c r="E84" s="186" t="str">
        <f>'Experiment list - Runs'!E84</f>
        <v>Add’l 10 year initialized hindcasts &amp; predictions</v>
      </c>
      <c r="F84" s="186" t="str">
        <f>'Experiment list - Runs'!H84</f>
        <v>CVWG/Tribbia</v>
      </c>
      <c r="G84" s="185" t="str">
        <f>'Experiment list - Runs'!I84</f>
        <v>0.5x1CN</v>
      </c>
      <c r="H84" s="185" t="str">
        <f>'Experiment list - Runs'!J84</f>
        <v>ORNL</v>
      </c>
      <c r="I84" s="185">
        <f>'Experiment list - Runs'!K84</f>
        <v>1990</v>
      </c>
      <c r="J84" s="185">
        <f>'Experiment list - Runs'!L84</f>
        <v>2000</v>
      </c>
      <c r="K84" s="185" t="str">
        <f>'Experiment list - Runs'!M84</f>
        <v>0.5</v>
      </c>
      <c r="L84" s="185">
        <f>'Experiment list - Runs'!N84</f>
        <v>1</v>
      </c>
      <c r="M84" s="188">
        <f>'Experiment list - Runs'!O84</f>
        <v>10</v>
      </c>
      <c r="N84" s="187">
        <f>'Experiment list - Runs'!P84</f>
        <v>83</v>
      </c>
      <c r="O84" s="188">
        <f t="shared" si="4"/>
        <v>10</v>
      </c>
      <c r="P84" s="188">
        <f t="shared" si="4"/>
        <v>10</v>
      </c>
      <c r="Q84" s="188">
        <v>0</v>
      </c>
      <c r="R84" s="188">
        <v>0</v>
      </c>
      <c r="S84" s="188">
        <v>0</v>
      </c>
      <c r="T84" s="188">
        <v>0</v>
      </c>
      <c r="U84" s="188">
        <v>0</v>
      </c>
      <c r="V84" s="188">
        <f>(SUMIFS('hist AL fields'!$N:$N,'hist AL fields'!$C:$C,V$1)*$O84)/1000</f>
        <v>116.0701747199998</v>
      </c>
      <c r="W84" s="188">
        <f>(SUMIFS('hist AL fields'!$N:$N,'hist AL fields'!$C:$C,$W$1&amp;"_allt")*$P84)/1000+(SUMIFS('hist AL fields'!$N:$N,'hist AL fields'!$C:$C,$W$1&amp;"_subt")*$Q84)/1000</f>
        <v>19.3757184</v>
      </c>
      <c r="X84" s="188">
        <f>(SUMIFS('hist AL fields'!$N:$N,'hist AL fields'!$C:$C,X$1)*$R84)/1000</f>
        <v>0</v>
      </c>
      <c r="Y84" s="188">
        <f>(SUMIFS('hist AL fields'!$N:$N,'hist AL fields'!$C:$C,Y$1)*$S84)/1000</f>
        <v>0</v>
      </c>
      <c r="Z84" s="188">
        <f>(SUMIFS('hist AL fields'!$N:$N,'hist AL fields'!$C:$C,Z$1)*$T84)/1000</f>
        <v>0</v>
      </c>
      <c r="AA84" s="188">
        <f>(SUMIFS('hist AL fields'!$N:$N,'hist AL fields'!$C:$C,AA$1)*$O84)/1000</f>
        <v>38.718259200000134</v>
      </c>
      <c r="AB84" s="188">
        <v>0</v>
      </c>
      <c r="AC84" s="188">
        <f>(SUMIFS('hist OI fields'!$N:$N,'hist OI fields'!$C:$C,AC$1)*$O84)/1000</f>
        <v>127.23848160000003</v>
      </c>
      <c r="AD84" s="188">
        <f>(SUMIFS('hist OI fields'!$N:$N,'hist OI fields'!$C:$C,AD$1)*$O84)/1000</f>
        <v>7.0189055999999885</v>
      </c>
      <c r="AE84" s="189">
        <f t="shared" si="5"/>
        <v>308.42153951999995</v>
      </c>
    </row>
    <row r="85" spans="1:31">
      <c r="A85" s="185" t="str">
        <f>'Experiment list - Runs'!A85</f>
        <v>DP</v>
      </c>
      <c r="B85" s="185" t="str">
        <f>'Experiment list - Runs'!B85</f>
        <v>tier1</v>
      </c>
      <c r="C85" s="185" t="str">
        <f>'Experiment list - Runs'!C85</f>
        <v>1.1-E</v>
      </c>
      <c r="D85" s="185">
        <f>'Experiment list - Runs'!D85</f>
        <v>75</v>
      </c>
      <c r="E85" s="186" t="str">
        <f>'Experiment list - Runs'!E85</f>
        <v>Add’l 10 year initialized hindcasts &amp; predictions</v>
      </c>
      <c r="F85" s="186" t="str">
        <f>'Experiment list - Runs'!H85</f>
        <v>CVWG/Tribbia</v>
      </c>
      <c r="G85" s="185" t="str">
        <f>'Experiment list - Runs'!I85</f>
        <v>0.5x1CN</v>
      </c>
      <c r="H85" s="185" t="str">
        <f>'Experiment list - Runs'!J85</f>
        <v>ORNL</v>
      </c>
      <c r="I85" s="185">
        <f>'Experiment list - Runs'!K85</f>
        <v>1990</v>
      </c>
      <c r="J85" s="185">
        <f>'Experiment list - Runs'!L85</f>
        <v>2000</v>
      </c>
      <c r="K85" s="185" t="str">
        <f>'Experiment list - Runs'!M85</f>
        <v>0.5</v>
      </c>
      <c r="L85" s="185">
        <f>'Experiment list - Runs'!N85</f>
        <v>1</v>
      </c>
      <c r="M85" s="188">
        <f>'Experiment list - Runs'!O85</f>
        <v>10</v>
      </c>
      <c r="N85" s="187">
        <f>'Experiment list - Runs'!P85</f>
        <v>84</v>
      </c>
      <c r="O85" s="188">
        <f t="shared" si="4"/>
        <v>10</v>
      </c>
      <c r="P85" s="188">
        <f t="shared" si="4"/>
        <v>10</v>
      </c>
      <c r="Q85" s="188">
        <v>0</v>
      </c>
      <c r="R85" s="188">
        <v>0</v>
      </c>
      <c r="S85" s="188">
        <v>0</v>
      </c>
      <c r="T85" s="188">
        <v>0</v>
      </c>
      <c r="U85" s="188">
        <v>0</v>
      </c>
      <c r="V85" s="188">
        <f>(SUMIFS('hist AL fields'!$N:$N,'hist AL fields'!$C:$C,V$1)*$O85)/1000</f>
        <v>116.0701747199998</v>
      </c>
      <c r="W85" s="188">
        <f>(SUMIFS('hist AL fields'!$N:$N,'hist AL fields'!$C:$C,$W$1&amp;"_allt")*$P85)/1000+(SUMIFS('hist AL fields'!$N:$N,'hist AL fields'!$C:$C,$W$1&amp;"_subt")*$Q85)/1000</f>
        <v>19.3757184</v>
      </c>
      <c r="X85" s="188">
        <f>(SUMIFS('hist AL fields'!$N:$N,'hist AL fields'!$C:$C,X$1)*$R85)/1000</f>
        <v>0</v>
      </c>
      <c r="Y85" s="188">
        <f>(SUMIFS('hist AL fields'!$N:$N,'hist AL fields'!$C:$C,Y$1)*$S85)/1000</f>
        <v>0</v>
      </c>
      <c r="Z85" s="188">
        <f>(SUMIFS('hist AL fields'!$N:$N,'hist AL fields'!$C:$C,Z$1)*$T85)/1000</f>
        <v>0</v>
      </c>
      <c r="AA85" s="188">
        <f>(SUMIFS('hist AL fields'!$N:$N,'hist AL fields'!$C:$C,AA$1)*$O85)/1000</f>
        <v>38.718259200000134</v>
      </c>
      <c r="AB85" s="188">
        <v>0</v>
      </c>
      <c r="AC85" s="188">
        <f>(SUMIFS('hist OI fields'!$N:$N,'hist OI fields'!$C:$C,AC$1)*$O85)/1000</f>
        <v>127.23848160000003</v>
      </c>
      <c r="AD85" s="188">
        <f>(SUMIFS('hist OI fields'!$N:$N,'hist OI fields'!$C:$C,AD$1)*$O85)/1000</f>
        <v>7.0189055999999885</v>
      </c>
      <c r="AE85" s="189">
        <f t="shared" si="5"/>
        <v>308.42153951999995</v>
      </c>
    </row>
    <row r="86" spans="1:31">
      <c r="A86" s="185" t="str">
        <f>'Experiment list - Runs'!A86</f>
        <v>DP</v>
      </c>
      <c r="B86" s="185" t="str">
        <f>'Experiment list - Runs'!B86</f>
        <v>tier1</v>
      </c>
      <c r="C86" s="185" t="str">
        <f>'Experiment list - Runs'!C86</f>
        <v>1.1-E</v>
      </c>
      <c r="D86" s="185">
        <f>'Experiment list - Runs'!D86</f>
        <v>76</v>
      </c>
      <c r="E86" s="186" t="str">
        <f>'Experiment list - Runs'!E86</f>
        <v>Add’l 10 year initialized hindcasts &amp; predictions</v>
      </c>
      <c r="F86" s="186" t="str">
        <f>'Experiment list - Runs'!H86</f>
        <v>CVWG/Tribbia</v>
      </c>
      <c r="G86" s="185" t="str">
        <f>'Experiment list - Runs'!I86</f>
        <v>0.5x1CN</v>
      </c>
      <c r="H86" s="185" t="str">
        <f>'Experiment list - Runs'!J86</f>
        <v>ORNL</v>
      </c>
      <c r="I86" s="185">
        <f>'Experiment list - Runs'!K86</f>
        <v>1990</v>
      </c>
      <c r="J86" s="185">
        <f>'Experiment list - Runs'!L86</f>
        <v>2000</v>
      </c>
      <c r="K86" s="185" t="str">
        <f>'Experiment list - Runs'!M86</f>
        <v>0.5</v>
      </c>
      <c r="L86" s="185">
        <f>'Experiment list - Runs'!N86</f>
        <v>1</v>
      </c>
      <c r="M86" s="188">
        <f>'Experiment list - Runs'!O86</f>
        <v>10</v>
      </c>
      <c r="N86" s="187">
        <f>'Experiment list - Runs'!P86</f>
        <v>85</v>
      </c>
      <c r="O86" s="188">
        <f t="shared" si="4"/>
        <v>10</v>
      </c>
      <c r="P86" s="188">
        <f t="shared" si="4"/>
        <v>10</v>
      </c>
      <c r="Q86" s="188">
        <v>0</v>
      </c>
      <c r="R86" s="188">
        <v>0</v>
      </c>
      <c r="S86" s="188">
        <v>0</v>
      </c>
      <c r="T86" s="188">
        <v>0</v>
      </c>
      <c r="U86" s="188">
        <v>0</v>
      </c>
      <c r="V86" s="188">
        <f>(SUMIFS('hist AL fields'!$N:$N,'hist AL fields'!$C:$C,V$1)*$O86)/1000</f>
        <v>116.0701747199998</v>
      </c>
      <c r="W86" s="188">
        <f>(SUMIFS('hist AL fields'!$N:$N,'hist AL fields'!$C:$C,$W$1&amp;"_allt")*$P86)/1000+(SUMIFS('hist AL fields'!$N:$N,'hist AL fields'!$C:$C,$W$1&amp;"_subt")*$Q86)/1000</f>
        <v>19.3757184</v>
      </c>
      <c r="X86" s="188">
        <f>(SUMIFS('hist AL fields'!$N:$N,'hist AL fields'!$C:$C,X$1)*$R86)/1000</f>
        <v>0</v>
      </c>
      <c r="Y86" s="188">
        <f>(SUMIFS('hist AL fields'!$N:$N,'hist AL fields'!$C:$C,Y$1)*$S86)/1000</f>
        <v>0</v>
      </c>
      <c r="Z86" s="188">
        <f>(SUMIFS('hist AL fields'!$N:$N,'hist AL fields'!$C:$C,Z$1)*$T86)/1000</f>
        <v>0</v>
      </c>
      <c r="AA86" s="188">
        <f>(SUMIFS('hist AL fields'!$N:$N,'hist AL fields'!$C:$C,AA$1)*$O86)/1000</f>
        <v>38.718259200000134</v>
      </c>
      <c r="AB86" s="188">
        <v>0</v>
      </c>
      <c r="AC86" s="188">
        <f>(SUMIFS('hist OI fields'!$N:$N,'hist OI fields'!$C:$C,AC$1)*$O86)/1000</f>
        <v>127.23848160000003</v>
      </c>
      <c r="AD86" s="188">
        <f>(SUMIFS('hist OI fields'!$N:$N,'hist OI fields'!$C:$C,AD$1)*$O86)/1000</f>
        <v>7.0189055999999885</v>
      </c>
      <c r="AE86" s="189">
        <f t="shared" si="5"/>
        <v>308.42153951999995</v>
      </c>
    </row>
    <row r="87" spans="1:31">
      <c r="A87" s="185" t="str">
        <f>'Experiment list - Runs'!A87</f>
        <v>DP</v>
      </c>
      <c r="B87" s="185" t="str">
        <f>'Experiment list - Runs'!B87</f>
        <v>tier1</v>
      </c>
      <c r="C87" s="185" t="str">
        <f>'Experiment list - Runs'!C87</f>
        <v>1.1-E</v>
      </c>
      <c r="D87" s="185">
        <f>'Experiment list - Runs'!D87</f>
        <v>77</v>
      </c>
      <c r="E87" s="186" t="str">
        <f>'Experiment list - Runs'!E87</f>
        <v>Add’l 10 year initialized hindcasts &amp; predictions</v>
      </c>
      <c r="F87" s="186" t="str">
        <f>'Experiment list - Runs'!H87</f>
        <v>CVWG/Tribbia</v>
      </c>
      <c r="G87" s="185" t="str">
        <f>'Experiment list - Runs'!I87</f>
        <v>0.5x1CN</v>
      </c>
      <c r="H87" s="185" t="str">
        <f>'Experiment list - Runs'!J87</f>
        <v>ORNL</v>
      </c>
      <c r="I87" s="185">
        <f>'Experiment list - Runs'!K87</f>
        <v>1990</v>
      </c>
      <c r="J87" s="185">
        <f>'Experiment list - Runs'!L87</f>
        <v>2000</v>
      </c>
      <c r="K87" s="185" t="str">
        <f>'Experiment list - Runs'!M87</f>
        <v>0.5</v>
      </c>
      <c r="L87" s="185">
        <f>'Experiment list - Runs'!N87</f>
        <v>1</v>
      </c>
      <c r="M87" s="188">
        <f>'Experiment list - Runs'!O87</f>
        <v>10</v>
      </c>
      <c r="N87" s="187">
        <f>'Experiment list - Runs'!P87</f>
        <v>86</v>
      </c>
      <c r="O87" s="188">
        <f t="shared" si="4"/>
        <v>10</v>
      </c>
      <c r="P87" s="188">
        <f t="shared" si="4"/>
        <v>10</v>
      </c>
      <c r="Q87" s="188">
        <v>0</v>
      </c>
      <c r="R87" s="188">
        <v>0</v>
      </c>
      <c r="S87" s="188">
        <v>0</v>
      </c>
      <c r="T87" s="188">
        <v>0</v>
      </c>
      <c r="U87" s="188">
        <v>0</v>
      </c>
      <c r="V87" s="188">
        <f>(SUMIFS('hist AL fields'!$N:$N,'hist AL fields'!$C:$C,V$1)*$O87)/1000</f>
        <v>116.0701747199998</v>
      </c>
      <c r="W87" s="188">
        <f>(SUMIFS('hist AL fields'!$N:$N,'hist AL fields'!$C:$C,$W$1&amp;"_allt")*$P87)/1000+(SUMIFS('hist AL fields'!$N:$N,'hist AL fields'!$C:$C,$W$1&amp;"_subt")*$Q87)/1000</f>
        <v>19.3757184</v>
      </c>
      <c r="X87" s="188">
        <f>(SUMIFS('hist AL fields'!$N:$N,'hist AL fields'!$C:$C,X$1)*$R87)/1000</f>
        <v>0</v>
      </c>
      <c r="Y87" s="188">
        <f>(SUMIFS('hist AL fields'!$N:$N,'hist AL fields'!$C:$C,Y$1)*$S87)/1000</f>
        <v>0</v>
      </c>
      <c r="Z87" s="188">
        <f>(SUMIFS('hist AL fields'!$N:$N,'hist AL fields'!$C:$C,Z$1)*$T87)/1000</f>
        <v>0</v>
      </c>
      <c r="AA87" s="188">
        <f>(SUMIFS('hist AL fields'!$N:$N,'hist AL fields'!$C:$C,AA$1)*$O87)/1000</f>
        <v>38.718259200000134</v>
      </c>
      <c r="AB87" s="188">
        <v>0</v>
      </c>
      <c r="AC87" s="188">
        <f>(SUMIFS('hist OI fields'!$N:$N,'hist OI fields'!$C:$C,AC$1)*$O87)/1000</f>
        <v>127.23848160000003</v>
      </c>
      <c r="AD87" s="188">
        <f>(SUMIFS('hist OI fields'!$N:$N,'hist OI fields'!$C:$C,AD$1)*$O87)/1000</f>
        <v>7.0189055999999885</v>
      </c>
      <c r="AE87" s="189">
        <f t="shared" si="5"/>
        <v>308.42153951999995</v>
      </c>
    </row>
    <row r="88" spans="1:31">
      <c r="A88" s="185" t="str">
        <f>'Experiment list - Runs'!A88</f>
        <v>DP</v>
      </c>
      <c r="B88" s="185" t="str">
        <f>'Experiment list - Runs'!B88</f>
        <v>tier1</v>
      </c>
      <c r="C88" s="185" t="str">
        <f>'Experiment list - Runs'!C88</f>
        <v>1.1-E</v>
      </c>
      <c r="D88" s="185">
        <f>'Experiment list - Runs'!D88</f>
        <v>78</v>
      </c>
      <c r="E88" s="186" t="str">
        <f>'Experiment list - Runs'!E88</f>
        <v>Add’l 10 year initialized hindcasts &amp; predictions</v>
      </c>
      <c r="F88" s="186" t="str">
        <f>'Experiment list - Runs'!H88</f>
        <v>CVWG/Tribbia</v>
      </c>
      <c r="G88" s="185" t="str">
        <f>'Experiment list - Runs'!I88</f>
        <v>0.5x1CN</v>
      </c>
      <c r="H88" s="185" t="str">
        <f>'Experiment list - Runs'!J88</f>
        <v>ORNL</v>
      </c>
      <c r="I88" s="185">
        <f>'Experiment list - Runs'!K88</f>
        <v>1990</v>
      </c>
      <c r="J88" s="185">
        <f>'Experiment list - Runs'!L88</f>
        <v>2000</v>
      </c>
      <c r="K88" s="185" t="str">
        <f>'Experiment list - Runs'!M88</f>
        <v>0.5</v>
      </c>
      <c r="L88" s="185">
        <f>'Experiment list - Runs'!N88</f>
        <v>1</v>
      </c>
      <c r="M88" s="188">
        <f>'Experiment list - Runs'!O88</f>
        <v>10</v>
      </c>
      <c r="N88" s="187">
        <f>'Experiment list - Runs'!P88</f>
        <v>87</v>
      </c>
      <c r="O88" s="188">
        <f t="shared" si="4"/>
        <v>10</v>
      </c>
      <c r="P88" s="188">
        <f t="shared" si="4"/>
        <v>10</v>
      </c>
      <c r="Q88" s="188">
        <v>0</v>
      </c>
      <c r="R88" s="188">
        <v>0</v>
      </c>
      <c r="S88" s="188">
        <v>0</v>
      </c>
      <c r="T88" s="188">
        <v>0</v>
      </c>
      <c r="U88" s="188">
        <v>0</v>
      </c>
      <c r="V88" s="188">
        <f>(SUMIFS('hist AL fields'!$N:$N,'hist AL fields'!$C:$C,V$1)*$O88)/1000</f>
        <v>116.0701747199998</v>
      </c>
      <c r="W88" s="188">
        <f>(SUMIFS('hist AL fields'!$N:$N,'hist AL fields'!$C:$C,$W$1&amp;"_allt")*$P88)/1000+(SUMIFS('hist AL fields'!$N:$N,'hist AL fields'!$C:$C,$W$1&amp;"_subt")*$Q88)/1000</f>
        <v>19.3757184</v>
      </c>
      <c r="X88" s="188">
        <f>(SUMIFS('hist AL fields'!$N:$N,'hist AL fields'!$C:$C,X$1)*$R88)/1000</f>
        <v>0</v>
      </c>
      <c r="Y88" s="188">
        <f>(SUMIFS('hist AL fields'!$N:$N,'hist AL fields'!$C:$C,Y$1)*$S88)/1000</f>
        <v>0</v>
      </c>
      <c r="Z88" s="188">
        <f>(SUMIFS('hist AL fields'!$N:$N,'hist AL fields'!$C:$C,Z$1)*$T88)/1000</f>
        <v>0</v>
      </c>
      <c r="AA88" s="188">
        <f>(SUMIFS('hist AL fields'!$N:$N,'hist AL fields'!$C:$C,AA$1)*$O88)/1000</f>
        <v>38.718259200000134</v>
      </c>
      <c r="AB88" s="188">
        <v>0</v>
      </c>
      <c r="AC88" s="188">
        <f>(SUMIFS('hist OI fields'!$N:$N,'hist OI fields'!$C:$C,AC$1)*$O88)/1000</f>
        <v>127.23848160000003</v>
      </c>
      <c r="AD88" s="188">
        <f>(SUMIFS('hist OI fields'!$N:$N,'hist OI fields'!$C:$C,AD$1)*$O88)/1000</f>
        <v>7.0189055999999885</v>
      </c>
      <c r="AE88" s="189">
        <f t="shared" si="5"/>
        <v>308.42153951999995</v>
      </c>
    </row>
    <row r="89" spans="1:31">
      <c r="A89" s="185" t="str">
        <f>'Experiment list - Runs'!A89</f>
        <v>DP</v>
      </c>
      <c r="B89" s="185" t="str">
        <f>'Experiment list - Runs'!B89</f>
        <v>tier1</v>
      </c>
      <c r="C89" s="185" t="str">
        <f>'Experiment list - Runs'!C89</f>
        <v>1.1-E</v>
      </c>
      <c r="D89" s="185">
        <f>'Experiment list - Runs'!D89</f>
        <v>79</v>
      </c>
      <c r="E89" s="186" t="str">
        <f>'Experiment list - Runs'!E89</f>
        <v>Add’l 10 year initialized hindcasts &amp; predictions</v>
      </c>
      <c r="F89" s="186" t="str">
        <f>'Experiment list - Runs'!H89</f>
        <v>CVWG/Tribbia</v>
      </c>
      <c r="G89" s="185" t="str">
        <f>'Experiment list - Runs'!I89</f>
        <v>0.5x1CN</v>
      </c>
      <c r="H89" s="185" t="str">
        <f>'Experiment list - Runs'!J89</f>
        <v>ORNL</v>
      </c>
      <c r="I89" s="185">
        <f>'Experiment list - Runs'!K89</f>
        <v>1990</v>
      </c>
      <c r="J89" s="185">
        <f>'Experiment list - Runs'!L89</f>
        <v>2000</v>
      </c>
      <c r="K89" s="185" t="str">
        <f>'Experiment list - Runs'!M89</f>
        <v>0.5</v>
      </c>
      <c r="L89" s="185">
        <f>'Experiment list - Runs'!N89</f>
        <v>1</v>
      </c>
      <c r="M89" s="188">
        <f>'Experiment list - Runs'!O89</f>
        <v>10</v>
      </c>
      <c r="N89" s="187">
        <f>'Experiment list - Runs'!P89</f>
        <v>88</v>
      </c>
      <c r="O89" s="188">
        <f t="shared" si="4"/>
        <v>10</v>
      </c>
      <c r="P89" s="188">
        <f t="shared" si="4"/>
        <v>10</v>
      </c>
      <c r="Q89" s="188">
        <v>0</v>
      </c>
      <c r="R89" s="188">
        <v>0</v>
      </c>
      <c r="S89" s="188">
        <v>0</v>
      </c>
      <c r="T89" s="188">
        <v>0</v>
      </c>
      <c r="U89" s="188">
        <v>0</v>
      </c>
      <c r="V89" s="188">
        <f>(SUMIFS('hist AL fields'!$N:$N,'hist AL fields'!$C:$C,V$1)*$O89)/1000</f>
        <v>116.0701747199998</v>
      </c>
      <c r="W89" s="188">
        <f>(SUMIFS('hist AL fields'!$N:$N,'hist AL fields'!$C:$C,$W$1&amp;"_allt")*$P89)/1000+(SUMIFS('hist AL fields'!$N:$N,'hist AL fields'!$C:$C,$W$1&amp;"_subt")*$Q89)/1000</f>
        <v>19.3757184</v>
      </c>
      <c r="X89" s="188">
        <f>(SUMIFS('hist AL fields'!$N:$N,'hist AL fields'!$C:$C,X$1)*$R89)/1000</f>
        <v>0</v>
      </c>
      <c r="Y89" s="188">
        <f>(SUMIFS('hist AL fields'!$N:$N,'hist AL fields'!$C:$C,Y$1)*$S89)/1000</f>
        <v>0</v>
      </c>
      <c r="Z89" s="188">
        <f>(SUMIFS('hist AL fields'!$N:$N,'hist AL fields'!$C:$C,Z$1)*$T89)/1000</f>
        <v>0</v>
      </c>
      <c r="AA89" s="188">
        <f>(SUMIFS('hist AL fields'!$N:$N,'hist AL fields'!$C:$C,AA$1)*$O89)/1000</f>
        <v>38.718259200000134</v>
      </c>
      <c r="AB89" s="188">
        <v>0</v>
      </c>
      <c r="AC89" s="188">
        <f>(SUMIFS('hist OI fields'!$N:$N,'hist OI fields'!$C:$C,AC$1)*$O89)/1000</f>
        <v>127.23848160000003</v>
      </c>
      <c r="AD89" s="188">
        <f>(SUMIFS('hist OI fields'!$N:$N,'hist OI fields'!$C:$C,AD$1)*$O89)/1000</f>
        <v>7.0189055999999885</v>
      </c>
      <c r="AE89" s="189">
        <f t="shared" si="5"/>
        <v>308.42153951999995</v>
      </c>
    </row>
    <row r="90" spans="1:31">
      <c r="A90" s="185" t="str">
        <f>'Experiment list - Runs'!A90</f>
        <v>DP</v>
      </c>
      <c r="B90" s="185" t="str">
        <f>'Experiment list - Runs'!B90</f>
        <v>tier1</v>
      </c>
      <c r="C90" s="185" t="str">
        <f>'Experiment list - Runs'!C90</f>
        <v>1.1-E</v>
      </c>
      <c r="D90" s="185">
        <f>'Experiment list - Runs'!D90</f>
        <v>80</v>
      </c>
      <c r="E90" s="186" t="str">
        <f>'Experiment list - Runs'!E90</f>
        <v>Add’l 10 year initialized hindcasts &amp; predictions</v>
      </c>
      <c r="F90" s="186" t="str">
        <f>'Experiment list - Runs'!H90</f>
        <v>CVWG/Tribbia</v>
      </c>
      <c r="G90" s="185" t="str">
        <f>'Experiment list - Runs'!I90</f>
        <v>0.5x1CN</v>
      </c>
      <c r="H90" s="185" t="str">
        <f>'Experiment list - Runs'!J90</f>
        <v>ORNL</v>
      </c>
      <c r="I90" s="185">
        <f>'Experiment list - Runs'!K90</f>
        <v>1995</v>
      </c>
      <c r="J90" s="185">
        <f>'Experiment list - Runs'!L90</f>
        <v>2005</v>
      </c>
      <c r="K90" s="185" t="str">
        <f>'Experiment list - Runs'!M90</f>
        <v>0.5</v>
      </c>
      <c r="L90" s="185">
        <f>'Experiment list - Runs'!N90</f>
        <v>1</v>
      </c>
      <c r="M90" s="188">
        <f>'Experiment list - Runs'!O90</f>
        <v>10</v>
      </c>
      <c r="N90" s="187">
        <f>'Experiment list - Runs'!P90</f>
        <v>89</v>
      </c>
      <c r="O90" s="188">
        <f t="shared" si="4"/>
        <v>10</v>
      </c>
      <c r="P90" s="188">
        <f t="shared" si="4"/>
        <v>10</v>
      </c>
      <c r="Q90" s="188">
        <v>0</v>
      </c>
      <c r="R90" s="188">
        <v>0</v>
      </c>
      <c r="S90" s="188">
        <v>0</v>
      </c>
      <c r="T90" s="188">
        <v>0</v>
      </c>
      <c r="U90" s="188">
        <v>0</v>
      </c>
      <c r="V90" s="188">
        <f>(SUMIFS('hist AL fields'!$N:$N,'hist AL fields'!$C:$C,V$1)*$O90)/1000</f>
        <v>116.0701747199998</v>
      </c>
      <c r="W90" s="188">
        <f>(SUMIFS('hist AL fields'!$N:$N,'hist AL fields'!$C:$C,$W$1&amp;"_allt")*$P90)/1000+(SUMIFS('hist AL fields'!$N:$N,'hist AL fields'!$C:$C,$W$1&amp;"_subt")*$Q90)/1000</f>
        <v>19.3757184</v>
      </c>
      <c r="X90" s="188">
        <f>(SUMIFS('hist AL fields'!$N:$N,'hist AL fields'!$C:$C,X$1)*$R90)/1000</f>
        <v>0</v>
      </c>
      <c r="Y90" s="188">
        <f>(SUMIFS('hist AL fields'!$N:$N,'hist AL fields'!$C:$C,Y$1)*$S90)/1000</f>
        <v>0</v>
      </c>
      <c r="Z90" s="188">
        <f>(SUMIFS('hist AL fields'!$N:$N,'hist AL fields'!$C:$C,Z$1)*$T90)/1000</f>
        <v>0</v>
      </c>
      <c r="AA90" s="188">
        <f>(SUMIFS('hist AL fields'!$N:$N,'hist AL fields'!$C:$C,AA$1)*$O90)/1000</f>
        <v>38.718259200000134</v>
      </c>
      <c r="AB90" s="188">
        <v>0</v>
      </c>
      <c r="AC90" s="188">
        <f>(SUMIFS('hist OI fields'!$N:$N,'hist OI fields'!$C:$C,AC$1)*$O90)/1000</f>
        <v>127.23848160000003</v>
      </c>
      <c r="AD90" s="188">
        <f>(SUMIFS('hist OI fields'!$N:$N,'hist OI fields'!$C:$C,AD$1)*$O90)/1000</f>
        <v>7.0189055999999885</v>
      </c>
      <c r="AE90" s="189">
        <f t="shared" si="5"/>
        <v>308.42153951999995</v>
      </c>
    </row>
    <row r="91" spans="1:31">
      <c r="A91" s="185" t="str">
        <f>'Experiment list - Runs'!A91</f>
        <v>DP</v>
      </c>
      <c r="B91" s="185" t="str">
        <f>'Experiment list - Runs'!B91</f>
        <v>tier1</v>
      </c>
      <c r="C91" s="185" t="str">
        <f>'Experiment list - Runs'!C91</f>
        <v>1.1-E</v>
      </c>
      <c r="D91" s="185">
        <f>'Experiment list - Runs'!D91</f>
        <v>81</v>
      </c>
      <c r="E91" s="186" t="str">
        <f>'Experiment list - Runs'!E91</f>
        <v>Add’l 10 year initialized hindcasts &amp; predictions</v>
      </c>
      <c r="F91" s="186" t="str">
        <f>'Experiment list - Runs'!H91</f>
        <v>CVWG/Tribbia</v>
      </c>
      <c r="G91" s="185" t="str">
        <f>'Experiment list - Runs'!I91</f>
        <v>0.5x1CN</v>
      </c>
      <c r="H91" s="185" t="str">
        <f>'Experiment list - Runs'!J91</f>
        <v>ORNL</v>
      </c>
      <c r="I91" s="185">
        <f>'Experiment list - Runs'!K91</f>
        <v>1995</v>
      </c>
      <c r="J91" s="185">
        <f>'Experiment list - Runs'!L91</f>
        <v>2005</v>
      </c>
      <c r="K91" s="185" t="str">
        <f>'Experiment list - Runs'!M91</f>
        <v>0.5</v>
      </c>
      <c r="L91" s="185">
        <f>'Experiment list - Runs'!N91</f>
        <v>1</v>
      </c>
      <c r="M91" s="188">
        <f>'Experiment list - Runs'!O91</f>
        <v>10</v>
      </c>
      <c r="N91" s="187">
        <f>'Experiment list - Runs'!P91</f>
        <v>90</v>
      </c>
      <c r="O91" s="188">
        <f t="shared" si="4"/>
        <v>10</v>
      </c>
      <c r="P91" s="188">
        <f t="shared" si="4"/>
        <v>10</v>
      </c>
      <c r="Q91" s="188">
        <v>0</v>
      </c>
      <c r="R91" s="188">
        <v>0</v>
      </c>
      <c r="S91" s="188">
        <v>0</v>
      </c>
      <c r="T91" s="188">
        <v>0</v>
      </c>
      <c r="U91" s="188">
        <v>0</v>
      </c>
      <c r="V91" s="188">
        <f>(SUMIFS('hist AL fields'!$N:$N,'hist AL fields'!$C:$C,V$1)*$O91)/1000</f>
        <v>116.0701747199998</v>
      </c>
      <c r="W91" s="188">
        <f>(SUMIFS('hist AL fields'!$N:$N,'hist AL fields'!$C:$C,$W$1&amp;"_allt")*$P91)/1000+(SUMIFS('hist AL fields'!$N:$N,'hist AL fields'!$C:$C,$W$1&amp;"_subt")*$Q91)/1000</f>
        <v>19.3757184</v>
      </c>
      <c r="X91" s="188">
        <f>(SUMIFS('hist AL fields'!$N:$N,'hist AL fields'!$C:$C,X$1)*$R91)/1000</f>
        <v>0</v>
      </c>
      <c r="Y91" s="188">
        <f>(SUMIFS('hist AL fields'!$N:$N,'hist AL fields'!$C:$C,Y$1)*$S91)/1000</f>
        <v>0</v>
      </c>
      <c r="Z91" s="188">
        <f>(SUMIFS('hist AL fields'!$N:$N,'hist AL fields'!$C:$C,Z$1)*$T91)/1000</f>
        <v>0</v>
      </c>
      <c r="AA91" s="188">
        <f>(SUMIFS('hist AL fields'!$N:$N,'hist AL fields'!$C:$C,AA$1)*$O91)/1000</f>
        <v>38.718259200000134</v>
      </c>
      <c r="AB91" s="188">
        <v>0</v>
      </c>
      <c r="AC91" s="188">
        <f>(SUMIFS('hist OI fields'!$N:$N,'hist OI fields'!$C:$C,AC$1)*$O91)/1000</f>
        <v>127.23848160000003</v>
      </c>
      <c r="AD91" s="188">
        <f>(SUMIFS('hist OI fields'!$N:$N,'hist OI fields'!$C:$C,AD$1)*$O91)/1000</f>
        <v>7.0189055999999885</v>
      </c>
      <c r="AE91" s="189">
        <f t="shared" si="5"/>
        <v>308.42153951999995</v>
      </c>
    </row>
    <row r="92" spans="1:31">
      <c r="A92" s="185" t="str">
        <f>'Experiment list - Runs'!A92</f>
        <v>DP</v>
      </c>
      <c r="B92" s="185" t="str">
        <f>'Experiment list - Runs'!B92</f>
        <v>tier1</v>
      </c>
      <c r="C92" s="185" t="str">
        <f>'Experiment list - Runs'!C92</f>
        <v>1.1-E</v>
      </c>
      <c r="D92" s="185">
        <f>'Experiment list - Runs'!D92</f>
        <v>82</v>
      </c>
      <c r="E92" s="186" t="str">
        <f>'Experiment list - Runs'!E92</f>
        <v>Add’l 10 year initialized hindcasts &amp; predictions</v>
      </c>
      <c r="F92" s="186" t="str">
        <f>'Experiment list - Runs'!H92</f>
        <v>CVWG/Tribbia</v>
      </c>
      <c r="G92" s="185" t="str">
        <f>'Experiment list - Runs'!I92</f>
        <v>0.5x1CN</v>
      </c>
      <c r="H92" s="185" t="str">
        <f>'Experiment list - Runs'!J92</f>
        <v>ORNL</v>
      </c>
      <c r="I92" s="185">
        <f>'Experiment list - Runs'!K92</f>
        <v>1995</v>
      </c>
      <c r="J92" s="185">
        <f>'Experiment list - Runs'!L92</f>
        <v>2005</v>
      </c>
      <c r="K92" s="185" t="str">
        <f>'Experiment list - Runs'!M92</f>
        <v>0.5</v>
      </c>
      <c r="L92" s="185">
        <f>'Experiment list - Runs'!N92</f>
        <v>1</v>
      </c>
      <c r="M92" s="188">
        <f>'Experiment list - Runs'!O92</f>
        <v>10</v>
      </c>
      <c r="N92" s="187">
        <f>'Experiment list - Runs'!P92</f>
        <v>91</v>
      </c>
      <c r="O92" s="188">
        <f t="shared" si="4"/>
        <v>10</v>
      </c>
      <c r="P92" s="188">
        <f t="shared" si="4"/>
        <v>10</v>
      </c>
      <c r="Q92" s="188">
        <v>0</v>
      </c>
      <c r="R92" s="188">
        <v>0</v>
      </c>
      <c r="S92" s="188">
        <v>0</v>
      </c>
      <c r="T92" s="188">
        <v>0</v>
      </c>
      <c r="U92" s="188">
        <v>0</v>
      </c>
      <c r="V92" s="188">
        <f>(SUMIFS('hist AL fields'!$N:$N,'hist AL fields'!$C:$C,V$1)*$O92)/1000</f>
        <v>116.0701747199998</v>
      </c>
      <c r="W92" s="188">
        <f>(SUMIFS('hist AL fields'!$N:$N,'hist AL fields'!$C:$C,$W$1&amp;"_allt")*$P92)/1000+(SUMIFS('hist AL fields'!$N:$N,'hist AL fields'!$C:$C,$W$1&amp;"_subt")*$Q92)/1000</f>
        <v>19.3757184</v>
      </c>
      <c r="X92" s="188">
        <f>(SUMIFS('hist AL fields'!$N:$N,'hist AL fields'!$C:$C,X$1)*$R92)/1000</f>
        <v>0</v>
      </c>
      <c r="Y92" s="188">
        <f>(SUMIFS('hist AL fields'!$N:$N,'hist AL fields'!$C:$C,Y$1)*$S92)/1000</f>
        <v>0</v>
      </c>
      <c r="Z92" s="188">
        <f>(SUMIFS('hist AL fields'!$N:$N,'hist AL fields'!$C:$C,Z$1)*$T92)/1000</f>
        <v>0</v>
      </c>
      <c r="AA92" s="188">
        <f>(SUMIFS('hist AL fields'!$N:$N,'hist AL fields'!$C:$C,AA$1)*$O92)/1000</f>
        <v>38.718259200000134</v>
      </c>
      <c r="AB92" s="188">
        <v>0</v>
      </c>
      <c r="AC92" s="188">
        <f>(SUMIFS('hist OI fields'!$N:$N,'hist OI fields'!$C:$C,AC$1)*$O92)/1000</f>
        <v>127.23848160000003</v>
      </c>
      <c r="AD92" s="188">
        <f>(SUMIFS('hist OI fields'!$N:$N,'hist OI fields'!$C:$C,AD$1)*$O92)/1000</f>
        <v>7.0189055999999885</v>
      </c>
      <c r="AE92" s="189">
        <f t="shared" si="5"/>
        <v>308.42153951999995</v>
      </c>
    </row>
    <row r="93" spans="1:31">
      <c r="A93" s="185" t="str">
        <f>'Experiment list - Runs'!A93</f>
        <v>DP</v>
      </c>
      <c r="B93" s="185" t="str">
        <f>'Experiment list - Runs'!B93</f>
        <v>tier1</v>
      </c>
      <c r="C93" s="185" t="str">
        <f>'Experiment list - Runs'!C93</f>
        <v>1.1-E</v>
      </c>
      <c r="D93" s="185">
        <f>'Experiment list - Runs'!D93</f>
        <v>83</v>
      </c>
      <c r="E93" s="186" t="str">
        <f>'Experiment list - Runs'!E93</f>
        <v>Add’l 10 year initialized hindcasts &amp; predictions</v>
      </c>
      <c r="F93" s="186" t="str">
        <f>'Experiment list - Runs'!H93</f>
        <v>CVWG/Tribbia</v>
      </c>
      <c r="G93" s="185" t="str">
        <f>'Experiment list - Runs'!I93</f>
        <v>0.5x1CN</v>
      </c>
      <c r="H93" s="185" t="str">
        <f>'Experiment list - Runs'!J93</f>
        <v>ORNL</v>
      </c>
      <c r="I93" s="185">
        <f>'Experiment list - Runs'!K93</f>
        <v>1995</v>
      </c>
      <c r="J93" s="185">
        <f>'Experiment list - Runs'!L93</f>
        <v>2005</v>
      </c>
      <c r="K93" s="185" t="str">
        <f>'Experiment list - Runs'!M93</f>
        <v>0.5</v>
      </c>
      <c r="L93" s="185">
        <f>'Experiment list - Runs'!N93</f>
        <v>1</v>
      </c>
      <c r="M93" s="188">
        <f>'Experiment list - Runs'!O93</f>
        <v>10</v>
      </c>
      <c r="N93" s="187">
        <f>'Experiment list - Runs'!P93</f>
        <v>92</v>
      </c>
      <c r="O93" s="188">
        <f t="shared" si="4"/>
        <v>10</v>
      </c>
      <c r="P93" s="188">
        <f t="shared" si="4"/>
        <v>10</v>
      </c>
      <c r="Q93" s="188">
        <v>0</v>
      </c>
      <c r="R93" s="188">
        <v>0</v>
      </c>
      <c r="S93" s="188">
        <v>0</v>
      </c>
      <c r="T93" s="188">
        <v>0</v>
      </c>
      <c r="U93" s="188">
        <v>0</v>
      </c>
      <c r="V93" s="188">
        <f>(SUMIFS('hist AL fields'!$N:$N,'hist AL fields'!$C:$C,V$1)*$O93)/1000</f>
        <v>116.0701747199998</v>
      </c>
      <c r="W93" s="188">
        <f>(SUMIFS('hist AL fields'!$N:$N,'hist AL fields'!$C:$C,$W$1&amp;"_allt")*$P93)/1000+(SUMIFS('hist AL fields'!$N:$N,'hist AL fields'!$C:$C,$W$1&amp;"_subt")*$Q93)/1000</f>
        <v>19.3757184</v>
      </c>
      <c r="X93" s="188">
        <f>(SUMIFS('hist AL fields'!$N:$N,'hist AL fields'!$C:$C,X$1)*$R93)/1000</f>
        <v>0</v>
      </c>
      <c r="Y93" s="188">
        <f>(SUMIFS('hist AL fields'!$N:$N,'hist AL fields'!$C:$C,Y$1)*$S93)/1000</f>
        <v>0</v>
      </c>
      <c r="Z93" s="188">
        <f>(SUMIFS('hist AL fields'!$N:$N,'hist AL fields'!$C:$C,Z$1)*$T93)/1000</f>
        <v>0</v>
      </c>
      <c r="AA93" s="188">
        <f>(SUMIFS('hist AL fields'!$N:$N,'hist AL fields'!$C:$C,AA$1)*$O93)/1000</f>
        <v>38.718259200000134</v>
      </c>
      <c r="AB93" s="188">
        <v>0</v>
      </c>
      <c r="AC93" s="188">
        <f>(SUMIFS('hist OI fields'!$N:$N,'hist OI fields'!$C:$C,AC$1)*$O93)/1000</f>
        <v>127.23848160000003</v>
      </c>
      <c r="AD93" s="188">
        <f>(SUMIFS('hist OI fields'!$N:$N,'hist OI fields'!$C:$C,AD$1)*$O93)/1000</f>
        <v>7.0189055999999885</v>
      </c>
      <c r="AE93" s="189">
        <f t="shared" si="5"/>
        <v>308.42153951999995</v>
      </c>
    </row>
    <row r="94" spans="1:31">
      <c r="A94" s="185" t="str">
        <f>'Experiment list - Runs'!A94</f>
        <v>DP</v>
      </c>
      <c r="B94" s="185" t="str">
        <f>'Experiment list - Runs'!B94</f>
        <v>tier1</v>
      </c>
      <c r="C94" s="185" t="str">
        <f>'Experiment list - Runs'!C94</f>
        <v>1.1-E</v>
      </c>
      <c r="D94" s="185">
        <f>'Experiment list - Runs'!D94</f>
        <v>84</v>
      </c>
      <c r="E94" s="186" t="str">
        <f>'Experiment list - Runs'!E94</f>
        <v>Add’l 10 year initialized hindcasts &amp; predictions</v>
      </c>
      <c r="F94" s="186" t="str">
        <f>'Experiment list - Runs'!H94</f>
        <v>CVWG/Tribbia</v>
      </c>
      <c r="G94" s="185" t="str">
        <f>'Experiment list - Runs'!I94</f>
        <v>0.5x1CN</v>
      </c>
      <c r="H94" s="185" t="str">
        <f>'Experiment list - Runs'!J94</f>
        <v>ORNL</v>
      </c>
      <c r="I94" s="185">
        <f>'Experiment list - Runs'!K94</f>
        <v>1995</v>
      </c>
      <c r="J94" s="185">
        <f>'Experiment list - Runs'!L94</f>
        <v>2005</v>
      </c>
      <c r="K94" s="185" t="str">
        <f>'Experiment list - Runs'!M94</f>
        <v>0.5</v>
      </c>
      <c r="L94" s="185">
        <f>'Experiment list - Runs'!N94</f>
        <v>1</v>
      </c>
      <c r="M94" s="188">
        <f>'Experiment list - Runs'!O94</f>
        <v>10</v>
      </c>
      <c r="N94" s="187">
        <f>'Experiment list - Runs'!P94</f>
        <v>93</v>
      </c>
      <c r="O94" s="188">
        <f t="shared" si="4"/>
        <v>10</v>
      </c>
      <c r="P94" s="188">
        <f t="shared" si="4"/>
        <v>10</v>
      </c>
      <c r="Q94" s="188">
        <v>0</v>
      </c>
      <c r="R94" s="188">
        <v>0</v>
      </c>
      <c r="S94" s="188">
        <v>0</v>
      </c>
      <c r="T94" s="188">
        <v>0</v>
      </c>
      <c r="U94" s="188">
        <v>0</v>
      </c>
      <c r="V94" s="188">
        <f>(SUMIFS('hist AL fields'!$N:$N,'hist AL fields'!$C:$C,V$1)*$O94)/1000</f>
        <v>116.0701747199998</v>
      </c>
      <c r="W94" s="188">
        <f>(SUMIFS('hist AL fields'!$N:$N,'hist AL fields'!$C:$C,$W$1&amp;"_allt")*$P94)/1000+(SUMIFS('hist AL fields'!$N:$N,'hist AL fields'!$C:$C,$W$1&amp;"_subt")*$Q94)/1000</f>
        <v>19.3757184</v>
      </c>
      <c r="X94" s="188">
        <f>(SUMIFS('hist AL fields'!$N:$N,'hist AL fields'!$C:$C,X$1)*$R94)/1000</f>
        <v>0</v>
      </c>
      <c r="Y94" s="188">
        <f>(SUMIFS('hist AL fields'!$N:$N,'hist AL fields'!$C:$C,Y$1)*$S94)/1000</f>
        <v>0</v>
      </c>
      <c r="Z94" s="188">
        <f>(SUMIFS('hist AL fields'!$N:$N,'hist AL fields'!$C:$C,Z$1)*$T94)/1000</f>
        <v>0</v>
      </c>
      <c r="AA94" s="188">
        <f>(SUMIFS('hist AL fields'!$N:$N,'hist AL fields'!$C:$C,AA$1)*$O94)/1000</f>
        <v>38.718259200000134</v>
      </c>
      <c r="AB94" s="188">
        <v>0</v>
      </c>
      <c r="AC94" s="188">
        <f>(SUMIFS('hist OI fields'!$N:$N,'hist OI fields'!$C:$C,AC$1)*$O94)/1000</f>
        <v>127.23848160000003</v>
      </c>
      <c r="AD94" s="188">
        <f>(SUMIFS('hist OI fields'!$N:$N,'hist OI fields'!$C:$C,AD$1)*$O94)/1000</f>
        <v>7.0189055999999885</v>
      </c>
      <c r="AE94" s="189">
        <f t="shared" si="5"/>
        <v>308.42153951999995</v>
      </c>
    </row>
    <row r="95" spans="1:31">
      <c r="A95" s="185" t="str">
        <f>'Experiment list - Runs'!A95</f>
        <v>DP</v>
      </c>
      <c r="B95" s="185" t="str">
        <f>'Experiment list - Runs'!B95</f>
        <v>tier1</v>
      </c>
      <c r="C95" s="185" t="str">
        <f>'Experiment list - Runs'!C95</f>
        <v>1.1-E</v>
      </c>
      <c r="D95" s="185">
        <f>'Experiment list - Runs'!D95</f>
        <v>85</v>
      </c>
      <c r="E95" s="186" t="str">
        <f>'Experiment list - Runs'!E95</f>
        <v>Add’l 10 year initialized hindcasts &amp; predictions</v>
      </c>
      <c r="F95" s="186" t="str">
        <f>'Experiment list - Runs'!H95</f>
        <v>CVWG/Tribbia</v>
      </c>
      <c r="G95" s="185" t="str">
        <f>'Experiment list - Runs'!I95</f>
        <v>0.5x1CN</v>
      </c>
      <c r="H95" s="185" t="str">
        <f>'Experiment list - Runs'!J95</f>
        <v>ORNL</v>
      </c>
      <c r="I95" s="185">
        <f>'Experiment list - Runs'!K95</f>
        <v>1995</v>
      </c>
      <c r="J95" s="185">
        <f>'Experiment list - Runs'!L95</f>
        <v>2005</v>
      </c>
      <c r="K95" s="185" t="str">
        <f>'Experiment list - Runs'!M95</f>
        <v>0.5</v>
      </c>
      <c r="L95" s="185">
        <f>'Experiment list - Runs'!N95</f>
        <v>1</v>
      </c>
      <c r="M95" s="188">
        <f>'Experiment list - Runs'!O95</f>
        <v>10</v>
      </c>
      <c r="N95" s="187">
        <f>'Experiment list - Runs'!P95</f>
        <v>94</v>
      </c>
      <c r="O95" s="188">
        <f t="shared" si="4"/>
        <v>10</v>
      </c>
      <c r="P95" s="188">
        <f t="shared" si="4"/>
        <v>10</v>
      </c>
      <c r="Q95" s="188">
        <v>0</v>
      </c>
      <c r="R95" s="188">
        <v>0</v>
      </c>
      <c r="S95" s="188">
        <v>0</v>
      </c>
      <c r="T95" s="188">
        <v>0</v>
      </c>
      <c r="U95" s="188">
        <v>0</v>
      </c>
      <c r="V95" s="188">
        <f>(SUMIFS('hist AL fields'!$N:$N,'hist AL fields'!$C:$C,V$1)*$O95)/1000</f>
        <v>116.0701747199998</v>
      </c>
      <c r="W95" s="188">
        <f>(SUMIFS('hist AL fields'!$N:$N,'hist AL fields'!$C:$C,$W$1&amp;"_allt")*$P95)/1000+(SUMIFS('hist AL fields'!$N:$N,'hist AL fields'!$C:$C,$W$1&amp;"_subt")*$Q95)/1000</f>
        <v>19.3757184</v>
      </c>
      <c r="X95" s="188">
        <f>(SUMIFS('hist AL fields'!$N:$N,'hist AL fields'!$C:$C,X$1)*$R95)/1000</f>
        <v>0</v>
      </c>
      <c r="Y95" s="188">
        <f>(SUMIFS('hist AL fields'!$N:$N,'hist AL fields'!$C:$C,Y$1)*$S95)/1000</f>
        <v>0</v>
      </c>
      <c r="Z95" s="188">
        <f>(SUMIFS('hist AL fields'!$N:$N,'hist AL fields'!$C:$C,Z$1)*$T95)/1000</f>
        <v>0</v>
      </c>
      <c r="AA95" s="188">
        <f>(SUMIFS('hist AL fields'!$N:$N,'hist AL fields'!$C:$C,AA$1)*$O95)/1000</f>
        <v>38.718259200000134</v>
      </c>
      <c r="AB95" s="188">
        <v>0</v>
      </c>
      <c r="AC95" s="188">
        <f>(SUMIFS('hist OI fields'!$N:$N,'hist OI fields'!$C:$C,AC$1)*$O95)/1000</f>
        <v>127.23848160000003</v>
      </c>
      <c r="AD95" s="188">
        <f>(SUMIFS('hist OI fields'!$N:$N,'hist OI fields'!$C:$C,AD$1)*$O95)/1000</f>
        <v>7.0189055999999885</v>
      </c>
      <c r="AE95" s="189">
        <f t="shared" si="5"/>
        <v>308.42153951999995</v>
      </c>
    </row>
    <row r="96" spans="1:31">
      <c r="A96" s="185" t="str">
        <f>'Experiment list - Runs'!A96</f>
        <v>DP</v>
      </c>
      <c r="B96" s="185" t="str">
        <f>'Experiment list - Runs'!B96</f>
        <v>tier1</v>
      </c>
      <c r="C96" s="185" t="str">
        <f>'Experiment list - Runs'!C96</f>
        <v>1.1-E</v>
      </c>
      <c r="D96" s="185">
        <f>'Experiment list - Runs'!D96</f>
        <v>86</v>
      </c>
      <c r="E96" s="186" t="str">
        <f>'Experiment list - Runs'!E96</f>
        <v>Add’l 10 year initialized hindcasts &amp; predictions</v>
      </c>
      <c r="F96" s="186" t="str">
        <f>'Experiment list - Runs'!H96</f>
        <v>CVWG/Tribbia</v>
      </c>
      <c r="G96" s="185" t="str">
        <f>'Experiment list - Runs'!I96</f>
        <v>0.5x1CN</v>
      </c>
      <c r="H96" s="185" t="str">
        <f>'Experiment list - Runs'!J96</f>
        <v>ORNL</v>
      </c>
      <c r="I96" s="185">
        <f>'Experiment list - Runs'!K96</f>
        <v>1995</v>
      </c>
      <c r="J96" s="185">
        <f>'Experiment list - Runs'!L96</f>
        <v>2005</v>
      </c>
      <c r="K96" s="185" t="str">
        <f>'Experiment list - Runs'!M96</f>
        <v>0.5</v>
      </c>
      <c r="L96" s="185">
        <f>'Experiment list - Runs'!N96</f>
        <v>1</v>
      </c>
      <c r="M96" s="188">
        <f>'Experiment list - Runs'!O96</f>
        <v>10</v>
      </c>
      <c r="N96" s="187">
        <f>'Experiment list - Runs'!P96</f>
        <v>95</v>
      </c>
      <c r="O96" s="188">
        <f t="shared" si="4"/>
        <v>10</v>
      </c>
      <c r="P96" s="188">
        <f t="shared" si="4"/>
        <v>10</v>
      </c>
      <c r="Q96" s="188">
        <v>0</v>
      </c>
      <c r="R96" s="188">
        <v>0</v>
      </c>
      <c r="S96" s="188">
        <v>0</v>
      </c>
      <c r="T96" s="188">
        <v>0</v>
      </c>
      <c r="U96" s="188">
        <v>0</v>
      </c>
      <c r="V96" s="188">
        <f>(SUMIFS('hist AL fields'!$N:$N,'hist AL fields'!$C:$C,V$1)*$O96)/1000</f>
        <v>116.0701747199998</v>
      </c>
      <c r="W96" s="188">
        <f>(SUMIFS('hist AL fields'!$N:$N,'hist AL fields'!$C:$C,$W$1&amp;"_allt")*$P96)/1000+(SUMIFS('hist AL fields'!$N:$N,'hist AL fields'!$C:$C,$W$1&amp;"_subt")*$Q96)/1000</f>
        <v>19.3757184</v>
      </c>
      <c r="X96" s="188">
        <f>(SUMIFS('hist AL fields'!$N:$N,'hist AL fields'!$C:$C,X$1)*$R96)/1000</f>
        <v>0</v>
      </c>
      <c r="Y96" s="188">
        <f>(SUMIFS('hist AL fields'!$N:$N,'hist AL fields'!$C:$C,Y$1)*$S96)/1000</f>
        <v>0</v>
      </c>
      <c r="Z96" s="188">
        <f>(SUMIFS('hist AL fields'!$N:$N,'hist AL fields'!$C:$C,Z$1)*$T96)/1000</f>
        <v>0</v>
      </c>
      <c r="AA96" s="188">
        <f>(SUMIFS('hist AL fields'!$N:$N,'hist AL fields'!$C:$C,AA$1)*$O96)/1000</f>
        <v>38.718259200000134</v>
      </c>
      <c r="AB96" s="188">
        <v>0</v>
      </c>
      <c r="AC96" s="188">
        <f>(SUMIFS('hist OI fields'!$N:$N,'hist OI fields'!$C:$C,AC$1)*$O96)/1000</f>
        <v>127.23848160000003</v>
      </c>
      <c r="AD96" s="188">
        <f>(SUMIFS('hist OI fields'!$N:$N,'hist OI fields'!$C:$C,AD$1)*$O96)/1000</f>
        <v>7.0189055999999885</v>
      </c>
      <c r="AE96" s="189">
        <f t="shared" si="5"/>
        <v>308.42153951999995</v>
      </c>
    </row>
    <row r="97" spans="1:31">
      <c r="A97" s="185" t="str">
        <f>'Experiment list - Runs'!A97</f>
        <v>DP</v>
      </c>
      <c r="B97" s="185" t="str">
        <f>'Experiment list - Runs'!B97</f>
        <v>tier1</v>
      </c>
      <c r="C97" s="185" t="str">
        <f>'Experiment list - Runs'!C97</f>
        <v>1.1-E</v>
      </c>
      <c r="D97" s="185">
        <f>'Experiment list - Runs'!D97</f>
        <v>87</v>
      </c>
      <c r="E97" s="186" t="str">
        <f>'Experiment list - Runs'!E97</f>
        <v>Add’l 10 year initialized hindcasts &amp; predictions</v>
      </c>
      <c r="F97" s="186" t="str">
        <f>'Experiment list - Runs'!H97</f>
        <v>CVWG/Tribbia</v>
      </c>
      <c r="G97" s="185" t="str">
        <f>'Experiment list - Runs'!I97</f>
        <v>0.5x1CN</v>
      </c>
      <c r="H97" s="185" t="str">
        <f>'Experiment list - Runs'!J97</f>
        <v>ORNL</v>
      </c>
      <c r="I97" s="185">
        <f>'Experiment list - Runs'!K97</f>
        <v>2000</v>
      </c>
      <c r="J97" s="185">
        <f>'Experiment list - Runs'!L97</f>
        <v>2010</v>
      </c>
      <c r="K97" s="185" t="str">
        <f>'Experiment list - Runs'!M97</f>
        <v>0.5</v>
      </c>
      <c r="L97" s="185">
        <f>'Experiment list - Runs'!N97</f>
        <v>1</v>
      </c>
      <c r="M97" s="188">
        <f>'Experiment list - Runs'!O97</f>
        <v>10</v>
      </c>
      <c r="N97" s="187">
        <f>'Experiment list - Runs'!P97</f>
        <v>96</v>
      </c>
      <c r="O97" s="188">
        <f t="shared" si="4"/>
        <v>10</v>
      </c>
      <c r="P97" s="188">
        <f t="shared" si="4"/>
        <v>10</v>
      </c>
      <c r="Q97" s="188">
        <v>0</v>
      </c>
      <c r="R97" s="188">
        <v>0</v>
      </c>
      <c r="S97" s="188">
        <v>0</v>
      </c>
      <c r="T97" s="188">
        <v>0</v>
      </c>
      <c r="U97" s="188">
        <v>0</v>
      </c>
      <c r="V97" s="188">
        <f>(SUMIFS('hist AL fields'!$N:$N,'hist AL fields'!$C:$C,V$1)*$O97)/1000</f>
        <v>116.0701747199998</v>
      </c>
      <c r="W97" s="188">
        <f>(SUMIFS('hist AL fields'!$N:$N,'hist AL fields'!$C:$C,$W$1&amp;"_allt")*$P97)/1000+(SUMIFS('hist AL fields'!$N:$N,'hist AL fields'!$C:$C,$W$1&amp;"_subt")*$Q97)/1000</f>
        <v>19.3757184</v>
      </c>
      <c r="X97" s="188">
        <f>(SUMIFS('hist AL fields'!$N:$N,'hist AL fields'!$C:$C,X$1)*$R97)/1000</f>
        <v>0</v>
      </c>
      <c r="Y97" s="188">
        <f>(SUMIFS('hist AL fields'!$N:$N,'hist AL fields'!$C:$C,Y$1)*$S97)/1000</f>
        <v>0</v>
      </c>
      <c r="Z97" s="188">
        <f>(SUMIFS('hist AL fields'!$N:$N,'hist AL fields'!$C:$C,Z$1)*$T97)/1000</f>
        <v>0</v>
      </c>
      <c r="AA97" s="188">
        <f>(SUMIFS('hist AL fields'!$N:$N,'hist AL fields'!$C:$C,AA$1)*$O97)/1000</f>
        <v>38.718259200000134</v>
      </c>
      <c r="AB97" s="188">
        <v>0</v>
      </c>
      <c r="AC97" s="188">
        <f>(SUMIFS('hist OI fields'!$N:$N,'hist OI fields'!$C:$C,AC$1)*$O97)/1000</f>
        <v>127.23848160000003</v>
      </c>
      <c r="AD97" s="188">
        <f>(SUMIFS('hist OI fields'!$N:$N,'hist OI fields'!$C:$C,AD$1)*$O97)/1000</f>
        <v>7.0189055999999885</v>
      </c>
      <c r="AE97" s="189">
        <f t="shared" si="5"/>
        <v>308.42153951999995</v>
      </c>
    </row>
    <row r="98" spans="1:31">
      <c r="A98" s="185" t="str">
        <f>'Experiment list - Runs'!A98</f>
        <v>DP</v>
      </c>
      <c r="B98" s="185" t="str">
        <f>'Experiment list - Runs'!B98</f>
        <v>tier1</v>
      </c>
      <c r="C98" s="185" t="str">
        <f>'Experiment list - Runs'!C98</f>
        <v>1.1-E</v>
      </c>
      <c r="D98" s="185">
        <f>'Experiment list - Runs'!D98</f>
        <v>88</v>
      </c>
      <c r="E98" s="186" t="str">
        <f>'Experiment list - Runs'!E98</f>
        <v>Add’l 10 year initialized hindcasts &amp; predictions</v>
      </c>
      <c r="F98" s="186" t="str">
        <f>'Experiment list - Runs'!H98</f>
        <v>CVWG/Tribbia</v>
      </c>
      <c r="G98" s="185" t="str">
        <f>'Experiment list - Runs'!I98</f>
        <v>0.5x1CN</v>
      </c>
      <c r="H98" s="185" t="str">
        <f>'Experiment list - Runs'!J98</f>
        <v>ORNL</v>
      </c>
      <c r="I98" s="185">
        <f>'Experiment list - Runs'!K98</f>
        <v>2000</v>
      </c>
      <c r="J98" s="185">
        <f>'Experiment list - Runs'!L98</f>
        <v>2010</v>
      </c>
      <c r="K98" s="185" t="str">
        <f>'Experiment list - Runs'!M98</f>
        <v>0.5</v>
      </c>
      <c r="L98" s="185">
        <f>'Experiment list - Runs'!N98</f>
        <v>1</v>
      </c>
      <c r="M98" s="188">
        <f>'Experiment list - Runs'!O98</f>
        <v>10</v>
      </c>
      <c r="N98" s="187">
        <f>'Experiment list - Runs'!P98</f>
        <v>97</v>
      </c>
      <c r="O98" s="188">
        <f t="shared" si="4"/>
        <v>10</v>
      </c>
      <c r="P98" s="188">
        <f t="shared" si="4"/>
        <v>10</v>
      </c>
      <c r="Q98" s="188">
        <v>0</v>
      </c>
      <c r="R98" s="188">
        <v>0</v>
      </c>
      <c r="S98" s="188">
        <v>0</v>
      </c>
      <c r="T98" s="188">
        <v>0</v>
      </c>
      <c r="U98" s="188">
        <v>0</v>
      </c>
      <c r="V98" s="188">
        <f>(SUMIFS('hist AL fields'!$N:$N,'hist AL fields'!$C:$C,V$1)*$O98)/1000</f>
        <v>116.0701747199998</v>
      </c>
      <c r="W98" s="188">
        <f>(SUMIFS('hist AL fields'!$N:$N,'hist AL fields'!$C:$C,$W$1&amp;"_allt")*$P98)/1000+(SUMIFS('hist AL fields'!$N:$N,'hist AL fields'!$C:$C,$W$1&amp;"_subt")*$Q98)/1000</f>
        <v>19.3757184</v>
      </c>
      <c r="X98" s="188">
        <f>(SUMIFS('hist AL fields'!$N:$N,'hist AL fields'!$C:$C,X$1)*$R98)/1000</f>
        <v>0</v>
      </c>
      <c r="Y98" s="188">
        <f>(SUMIFS('hist AL fields'!$N:$N,'hist AL fields'!$C:$C,Y$1)*$S98)/1000</f>
        <v>0</v>
      </c>
      <c r="Z98" s="188">
        <f>(SUMIFS('hist AL fields'!$N:$N,'hist AL fields'!$C:$C,Z$1)*$T98)/1000</f>
        <v>0</v>
      </c>
      <c r="AA98" s="188">
        <f>(SUMIFS('hist AL fields'!$N:$N,'hist AL fields'!$C:$C,AA$1)*$O98)/1000</f>
        <v>38.718259200000134</v>
      </c>
      <c r="AB98" s="188">
        <v>0</v>
      </c>
      <c r="AC98" s="188">
        <f>(SUMIFS('hist OI fields'!$N:$N,'hist OI fields'!$C:$C,AC$1)*$O98)/1000</f>
        <v>127.23848160000003</v>
      </c>
      <c r="AD98" s="188">
        <f>(SUMIFS('hist OI fields'!$N:$N,'hist OI fields'!$C:$C,AD$1)*$O98)/1000</f>
        <v>7.0189055999999885</v>
      </c>
      <c r="AE98" s="189">
        <f t="shared" si="5"/>
        <v>308.42153951999995</v>
      </c>
    </row>
    <row r="99" spans="1:31">
      <c r="A99" s="185" t="str">
        <f>'Experiment list - Runs'!A99</f>
        <v>DP</v>
      </c>
      <c r="B99" s="185" t="str">
        <f>'Experiment list - Runs'!B99</f>
        <v>tier1</v>
      </c>
      <c r="C99" s="185" t="str">
        <f>'Experiment list - Runs'!C99</f>
        <v>1.1-E</v>
      </c>
      <c r="D99" s="185">
        <f>'Experiment list - Runs'!D99</f>
        <v>89</v>
      </c>
      <c r="E99" s="186" t="str">
        <f>'Experiment list - Runs'!E99</f>
        <v>Add’l 10 year initialized hindcasts &amp; predictions</v>
      </c>
      <c r="F99" s="186" t="str">
        <f>'Experiment list - Runs'!H99</f>
        <v>CVWG/Tribbia</v>
      </c>
      <c r="G99" s="185" t="str">
        <f>'Experiment list - Runs'!I99</f>
        <v>0.5x1CN</v>
      </c>
      <c r="H99" s="185" t="str">
        <f>'Experiment list - Runs'!J99</f>
        <v>ORNL</v>
      </c>
      <c r="I99" s="185">
        <f>'Experiment list - Runs'!K99</f>
        <v>2000</v>
      </c>
      <c r="J99" s="185">
        <f>'Experiment list - Runs'!L99</f>
        <v>2010</v>
      </c>
      <c r="K99" s="185" t="str">
        <f>'Experiment list - Runs'!M99</f>
        <v>0.5</v>
      </c>
      <c r="L99" s="185">
        <f>'Experiment list - Runs'!N99</f>
        <v>1</v>
      </c>
      <c r="M99" s="188">
        <f>'Experiment list - Runs'!O99</f>
        <v>10</v>
      </c>
      <c r="N99" s="187">
        <f>'Experiment list - Runs'!P99</f>
        <v>98</v>
      </c>
      <c r="O99" s="188">
        <f t="shared" si="4"/>
        <v>10</v>
      </c>
      <c r="P99" s="188">
        <f t="shared" si="4"/>
        <v>10</v>
      </c>
      <c r="Q99" s="188">
        <v>0</v>
      </c>
      <c r="R99" s="188">
        <v>0</v>
      </c>
      <c r="S99" s="188">
        <v>0</v>
      </c>
      <c r="T99" s="188">
        <v>0</v>
      </c>
      <c r="U99" s="188">
        <v>0</v>
      </c>
      <c r="V99" s="188">
        <f>(SUMIFS('hist AL fields'!$N:$N,'hist AL fields'!$C:$C,V$1)*$O99)/1000</f>
        <v>116.0701747199998</v>
      </c>
      <c r="W99" s="188">
        <f>(SUMIFS('hist AL fields'!$N:$N,'hist AL fields'!$C:$C,$W$1&amp;"_allt")*$P99)/1000+(SUMIFS('hist AL fields'!$N:$N,'hist AL fields'!$C:$C,$W$1&amp;"_subt")*$Q99)/1000</f>
        <v>19.3757184</v>
      </c>
      <c r="X99" s="188">
        <f>(SUMIFS('hist AL fields'!$N:$N,'hist AL fields'!$C:$C,X$1)*$R99)/1000</f>
        <v>0</v>
      </c>
      <c r="Y99" s="188">
        <f>(SUMIFS('hist AL fields'!$N:$N,'hist AL fields'!$C:$C,Y$1)*$S99)/1000</f>
        <v>0</v>
      </c>
      <c r="Z99" s="188">
        <f>(SUMIFS('hist AL fields'!$N:$N,'hist AL fields'!$C:$C,Z$1)*$T99)/1000</f>
        <v>0</v>
      </c>
      <c r="AA99" s="188">
        <f>(SUMIFS('hist AL fields'!$N:$N,'hist AL fields'!$C:$C,AA$1)*$O99)/1000</f>
        <v>38.718259200000134</v>
      </c>
      <c r="AB99" s="188">
        <v>0</v>
      </c>
      <c r="AC99" s="188">
        <f>(SUMIFS('hist OI fields'!$N:$N,'hist OI fields'!$C:$C,AC$1)*$O99)/1000</f>
        <v>127.23848160000003</v>
      </c>
      <c r="AD99" s="188">
        <f>(SUMIFS('hist OI fields'!$N:$N,'hist OI fields'!$C:$C,AD$1)*$O99)/1000</f>
        <v>7.0189055999999885</v>
      </c>
      <c r="AE99" s="189">
        <f t="shared" si="5"/>
        <v>308.42153951999995</v>
      </c>
    </row>
    <row r="100" spans="1:31">
      <c r="A100" s="185" t="str">
        <f>'Experiment list - Runs'!A100</f>
        <v>DP</v>
      </c>
      <c r="B100" s="185" t="str">
        <f>'Experiment list - Runs'!B100</f>
        <v>tier1</v>
      </c>
      <c r="C100" s="185" t="str">
        <f>'Experiment list - Runs'!C100</f>
        <v>1.1-E</v>
      </c>
      <c r="D100" s="185">
        <f>'Experiment list - Runs'!D100</f>
        <v>90</v>
      </c>
      <c r="E100" s="186" t="str">
        <f>'Experiment list - Runs'!E100</f>
        <v>Add’l 10 year initialized hindcasts &amp; predictions</v>
      </c>
      <c r="F100" s="186" t="str">
        <f>'Experiment list - Runs'!H100</f>
        <v>CVWG/Tribbia</v>
      </c>
      <c r="G100" s="185" t="str">
        <f>'Experiment list - Runs'!I100</f>
        <v>0.5x1CN</v>
      </c>
      <c r="H100" s="185" t="str">
        <f>'Experiment list - Runs'!J100</f>
        <v>ORNL</v>
      </c>
      <c r="I100" s="185">
        <f>'Experiment list - Runs'!K100</f>
        <v>2000</v>
      </c>
      <c r="J100" s="185">
        <f>'Experiment list - Runs'!L100</f>
        <v>2010</v>
      </c>
      <c r="K100" s="185" t="str">
        <f>'Experiment list - Runs'!M100</f>
        <v>0.5</v>
      </c>
      <c r="L100" s="185">
        <f>'Experiment list - Runs'!N100</f>
        <v>1</v>
      </c>
      <c r="M100" s="188">
        <f>'Experiment list - Runs'!O100</f>
        <v>10</v>
      </c>
      <c r="N100" s="187">
        <f>'Experiment list - Runs'!P100</f>
        <v>99</v>
      </c>
      <c r="O100" s="188">
        <f t="shared" si="4"/>
        <v>10</v>
      </c>
      <c r="P100" s="188">
        <f t="shared" si="4"/>
        <v>10</v>
      </c>
      <c r="Q100" s="188">
        <v>0</v>
      </c>
      <c r="R100" s="188">
        <v>0</v>
      </c>
      <c r="S100" s="188">
        <v>0</v>
      </c>
      <c r="T100" s="188">
        <v>0</v>
      </c>
      <c r="U100" s="188">
        <v>0</v>
      </c>
      <c r="V100" s="188">
        <f>(SUMIFS('hist AL fields'!$N:$N,'hist AL fields'!$C:$C,V$1)*$O100)/1000</f>
        <v>116.0701747199998</v>
      </c>
      <c r="W100" s="188">
        <f>(SUMIFS('hist AL fields'!$N:$N,'hist AL fields'!$C:$C,$W$1&amp;"_allt")*$P100)/1000+(SUMIFS('hist AL fields'!$N:$N,'hist AL fields'!$C:$C,$W$1&amp;"_subt")*$Q100)/1000</f>
        <v>19.3757184</v>
      </c>
      <c r="X100" s="188">
        <f>(SUMIFS('hist AL fields'!$N:$N,'hist AL fields'!$C:$C,X$1)*$R100)/1000</f>
        <v>0</v>
      </c>
      <c r="Y100" s="188">
        <f>(SUMIFS('hist AL fields'!$N:$N,'hist AL fields'!$C:$C,Y$1)*$S100)/1000</f>
        <v>0</v>
      </c>
      <c r="Z100" s="188">
        <f>(SUMIFS('hist AL fields'!$N:$N,'hist AL fields'!$C:$C,Z$1)*$T100)/1000</f>
        <v>0</v>
      </c>
      <c r="AA100" s="188">
        <f>(SUMIFS('hist AL fields'!$N:$N,'hist AL fields'!$C:$C,AA$1)*$O100)/1000</f>
        <v>38.718259200000134</v>
      </c>
      <c r="AB100" s="188">
        <v>0</v>
      </c>
      <c r="AC100" s="188">
        <f>(SUMIFS('hist OI fields'!$N:$N,'hist OI fields'!$C:$C,AC$1)*$O100)/1000</f>
        <v>127.23848160000003</v>
      </c>
      <c r="AD100" s="188">
        <f>(SUMIFS('hist OI fields'!$N:$N,'hist OI fields'!$C:$C,AD$1)*$O100)/1000</f>
        <v>7.0189055999999885</v>
      </c>
      <c r="AE100" s="189">
        <f t="shared" si="5"/>
        <v>308.42153951999995</v>
      </c>
    </row>
    <row r="101" spans="1:31">
      <c r="A101" s="185" t="str">
        <f>'Experiment list - Runs'!A101</f>
        <v>DP</v>
      </c>
      <c r="B101" s="185" t="str">
        <f>'Experiment list - Runs'!B101</f>
        <v>tier1</v>
      </c>
      <c r="C101" s="185" t="str">
        <f>'Experiment list - Runs'!C101</f>
        <v>1.1-E</v>
      </c>
      <c r="D101" s="185">
        <f>'Experiment list - Runs'!D101</f>
        <v>91</v>
      </c>
      <c r="E101" s="186" t="str">
        <f>'Experiment list - Runs'!E101</f>
        <v>Add’l 10 year initialized hindcasts &amp; predictions</v>
      </c>
      <c r="F101" s="186" t="str">
        <f>'Experiment list - Runs'!H101</f>
        <v>CVWG/Tribbia</v>
      </c>
      <c r="G101" s="185" t="str">
        <f>'Experiment list - Runs'!I101</f>
        <v>0.5x1CN</v>
      </c>
      <c r="H101" s="185" t="str">
        <f>'Experiment list - Runs'!J101</f>
        <v>ORNL</v>
      </c>
      <c r="I101" s="185">
        <f>'Experiment list - Runs'!K101</f>
        <v>2000</v>
      </c>
      <c r="J101" s="185">
        <f>'Experiment list - Runs'!L101</f>
        <v>2010</v>
      </c>
      <c r="K101" s="185" t="str">
        <f>'Experiment list - Runs'!M101</f>
        <v>0.5</v>
      </c>
      <c r="L101" s="185">
        <f>'Experiment list - Runs'!N101</f>
        <v>1</v>
      </c>
      <c r="M101" s="188">
        <f>'Experiment list - Runs'!O101</f>
        <v>10</v>
      </c>
      <c r="N101" s="187">
        <f>'Experiment list - Runs'!P101</f>
        <v>100</v>
      </c>
      <c r="O101" s="188">
        <f t="shared" si="4"/>
        <v>10</v>
      </c>
      <c r="P101" s="188">
        <f t="shared" si="4"/>
        <v>10</v>
      </c>
      <c r="Q101" s="188">
        <v>0</v>
      </c>
      <c r="R101" s="188">
        <v>0</v>
      </c>
      <c r="S101" s="188">
        <v>0</v>
      </c>
      <c r="T101" s="188">
        <v>0</v>
      </c>
      <c r="U101" s="188">
        <v>0</v>
      </c>
      <c r="V101" s="188">
        <f>(SUMIFS('hist AL fields'!$N:$N,'hist AL fields'!$C:$C,V$1)*$O101)/1000</f>
        <v>116.0701747199998</v>
      </c>
      <c r="W101" s="188">
        <f>(SUMIFS('hist AL fields'!$N:$N,'hist AL fields'!$C:$C,$W$1&amp;"_allt")*$P101)/1000+(SUMIFS('hist AL fields'!$N:$N,'hist AL fields'!$C:$C,$W$1&amp;"_subt")*$Q101)/1000</f>
        <v>19.3757184</v>
      </c>
      <c r="X101" s="188">
        <f>(SUMIFS('hist AL fields'!$N:$N,'hist AL fields'!$C:$C,X$1)*$R101)/1000</f>
        <v>0</v>
      </c>
      <c r="Y101" s="188">
        <f>(SUMIFS('hist AL fields'!$N:$N,'hist AL fields'!$C:$C,Y$1)*$S101)/1000</f>
        <v>0</v>
      </c>
      <c r="Z101" s="188">
        <f>(SUMIFS('hist AL fields'!$N:$N,'hist AL fields'!$C:$C,Z$1)*$T101)/1000</f>
        <v>0</v>
      </c>
      <c r="AA101" s="188">
        <f>(SUMIFS('hist AL fields'!$N:$N,'hist AL fields'!$C:$C,AA$1)*$O101)/1000</f>
        <v>38.718259200000134</v>
      </c>
      <c r="AB101" s="188">
        <v>0</v>
      </c>
      <c r="AC101" s="188">
        <f>(SUMIFS('hist OI fields'!$N:$N,'hist OI fields'!$C:$C,AC$1)*$O101)/1000</f>
        <v>127.23848160000003</v>
      </c>
      <c r="AD101" s="188">
        <f>(SUMIFS('hist OI fields'!$N:$N,'hist OI fields'!$C:$C,AD$1)*$O101)/1000</f>
        <v>7.0189055999999885</v>
      </c>
      <c r="AE101" s="189">
        <f t="shared" si="5"/>
        <v>308.42153951999995</v>
      </c>
    </row>
    <row r="102" spans="1:31">
      <c r="A102" s="185" t="str">
        <f>'Experiment list - Runs'!A102</f>
        <v>DP</v>
      </c>
      <c r="B102" s="185" t="str">
        <f>'Experiment list - Runs'!B102</f>
        <v>tier1</v>
      </c>
      <c r="C102" s="185" t="str">
        <f>'Experiment list - Runs'!C102</f>
        <v>1.1-E</v>
      </c>
      <c r="D102" s="185">
        <f>'Experiment list - Runs'!D102</f>
        <v>92</v>
      </c>
      <c r="E102" s="186" t="str">
        <f>'Experiment list - Runs'!E102</f>
        <v>Add’l 10 year initialized hindcasts &amp; predictions</v>
      </c>
      <c r="F102" s="186" t="str">
        <f>'Experiment list - Runs'!H102</f>
        <v>CVWG/Tribbia</v>
      </c>
      <c r="G102" s="185" t="str">
        <f>'Experiment list - Runs'!I102</f>
        <v>0.5x1CN</v>
      </c>
      <c r="H102" s="185" t="str">
        <f>'Experiment list - Runs'!J102</f>
        <v>ORNL</v>
      </c>
      <c r="I102" s="185">
        <f>'Experiment list - Runs'!K102</f>
        <v>2000</v>
      </c>
      <c r="J102" s="185">
        <f>'Experiment list - Runs'!L102</f>
        <v>2010</v>
      </c>
      <c r="K102" s="185" t="str">
        <f>'Experiment list - Runs'!M102</f>
        <v>0.5</v>
      </c>
      <c r="L102" s="185">
        <f>'Experiment list - Runs'!N102</f>
        <v>1</v>
      </c>
      <c r="M102" s="188">
        <f>'Experiment list - Runs'!O102</f>
        <v>10</v>
      </c>
      <c r="N102" s="187">
        <f>'Experiment list - Runs'!P102</f>
        <v>101</v>
      </c>
      <c r="O102" s="188">
        <f t="shared" si="4"/>
        <v>10</v>
      </c>
      <c r="P102" s="188">
        <f t="shared" si="4"/>
        <v>10</v>
      </c>
      <c r="Q102" s="188">
        <v>0</v>
      </c>
      <c r="R102" s="188">
        <v>0</v>
      </c>
      <c r="S102" s="188">
        <v>0</v>
      </c>
      <c r="T102" s="188">
        <v>0</v>
      </c>
      <c r="U102" s="188">
        <v>0</v>
      </c>
      <c r="V102" s="188">
        <f>(SUMIFS('hist AL fields'!$N:$N,'hist AL fields'!$C:$C,V$1)*$O102)/1000</f>
        <v>116.0701747199998</v>
      </c>
      <c r="W102" s="188">
        <f>(SUMIFS('hist AL fields'!$N:$N,'hist AL fields'!$C:$C,$W$1&amp;"_allt")*$P102)/1000+(SUMIFS('hist AL fields'!$N:$N,'hist AL fields'!$C:$C,$W$1&amp;"_subt")*$Q102)/1000</f>
        <v>19.3757184</v>
      </c>
      <c r="X102" s="188">
        <f>(SUMIFS('hist AL fields'!$N:$N,'hist AL fields'!$C:$C,X$1)*$R102)/1000</f>
        <v>0</v>
      </c>
      <c r="Y102" s="188">
        <f>(SUMIFS('hist AL fields'!$N:$N,'hist AL fields'!$C:$C,Y$1)*$S102)/1000</f>
        <v>0</v>
      </c>
      <c r="Z102" s="188">
        <f>(SUMIFS('hist AL fields'!$N:$N,'hist AL fields'!$C:$C,Z$1)*$T102)/1000</f>
        <v>0</v>
      </c>
      <c r="AA102" s="188">
        <f>(SUMIFS('hist AL fields'!$N:$N,'hist AL fields'!$C:$C,AA$1)*$O102)/1000</f>
        <v>38.718259200000134</v>
      </c>
      <c r="AB102" s="188">
        <v>0</v>
      </c>
      <c r="AC102" s="188">
        <f>(SUMIFS('hist OI fields'!$N:$N,'hist OI fields'!$C:$C,AC$1)*$O102)/1000</f>
        <v>127.23848160000003</v>
      </c>
      <c r="AD102" s="188">
        <f>(SUMIFS('hist OI fields'!$N:$N,'hist OI fields'!$C:$C,AD$1)*$O102)/1000</f>
        <v>7.0189055999999885</v>
      </c>
      <c r="AE102" s="189">
        <f t="shared" si="5"/>
        <v>308.42153951999995</v>
      </c>
    </row>
    <row r="103" spans="1:31">
      <c r="A103" s="185" t="str">
        <f>'Experiment list - Runs'!A103</f>
        <v>DP</v>
      </c>
      <c r="B103" s="185" t="str">
        <f>'Experiment list - Runs'!B103</f>
        <v>tier1</v>
      </c>
      <c r="C103" s="185" t="str">
        <f>'Experiment list - Runs'!C103</f>
        <v>1.1-E</v>
      </c>
      <c r="D103" s="185">
        <f>'Experiment list - Runs'!D103</f>
        <v>93</v>
      </c>
      <c r="E103" s="186" t="str">
        <f>'Experiment list - Runs'!E103</f>
        <v>Add’l 10 year initialized hindcasts &amp; predictions</v>
      </c>
      <c r="F103" s="186" t="str">
        <f>'Experiment list - Runs'!H103</f>
        <v>CVWG/Tribbia</v>
      </c>
      <c r="G103" s="185" t="str">
        <f>'Experiment list - Runs'!I103</f>
        <v>0.5x1CN</v>
      </c>
      <c r="H103" s="185" t="str">
        <f>'Experiment list - Runs'!J103</f>
        <v>ORNL</v>
      </c>
      <c r="I103" s="185">
        <f>'Experiment list - Runs'!K103</f>
        <v>2000</v>
      </c>
      <c r="J103" s="185">
        <f>'Experiment list - Runs'!L103</f>
        <v>2010</v>
      </c>
      <c r="K103" s="185" t="str">
        <f>'Experiment list - Runs'!M103</f>
        <v>0.5</v>
      </c>
      <c r="L103" s="185">
        <f>'Experiment list - Runs'!N103</f>
        <v>1</v>
      </c>
      <c r="M103" s="188">
        <f>'Experiment list - Runs'!O103</f>
        <v>10</v>
      </c>
      <c r="N103" s="187">
        <f>'Experiment list - Runs'!P103</f>
        <v>102</v>
      </c>
      <c r="O103" s="188">
        <f t="shared" si="4"/>
        <v>10</v>
      </c>
      <c r="P103" s="188">
        <f t="shared" si="4"/>
        <v>10</v>
      </c>
      <c r="Q103" s="188">
        <v>0</v>
      </c>
      <c r="R103" s="188">
        <v>0</v>
      </c>
      <c r="S103" s="188">
        <v>0</v>
      </c>
      <c r="T103" s="188">
        <v>0</v>
      </c>
      <c r="U103" s="188">
        <v>0</v>
      </c>
      <c r="V103" s="188">
        <f>(SUMIFS('hist AL fields'!$N:$N,'hist AL fields'!$C:$C,V$1)*$O103)/1000</f>
        <v>116.0701747199998</v>
      </c>
      <c r="W103" s="188">
        <f>(SUMIFS('hist AL fields'!$N:$N,'hist AL fields'!$C:$C,$W$1&amp;"_allt")*$P103)/1000+(SUMIFS('hist AL fields'!$N:$N,'hist AL fields'!$C:$C,$W$1&amp;"_subt")*$Q103)/1000</f>
        <v>19.3757184</v>
      </c>
      <c r="X103" s="188">
        <f>(SUMIFS('hist AL fields'!$N:$N,'hist AL fields'!$C:$C,X$1)*$R103)/1000</f>
        <v>0</v>
      </c>
      <c r="Y103" s="188">
        <f>(SUMIFS('hist AL fields'!$N:$N,'hist AL fields'!$C:$C,Y$1)*$S103)/1000</f>
        <v>0</v>
      </c>
      <c r="Z103" s="188">
        <f>(SUMIFS('hist AL fields'!$N:$N,'hist AL fields'!$C:$C,Z$1)*$T103)/1000</f>
        <v>0</v>
      </c>
      <c r="AA103" s="188">
        <f>(SUMIFS('hist AL fields'!$N:$N,'hist AL fields'!$C:$C,AA$1)*$O103)/1000</f>
        <v>38.718259200000134</v>
      </c>
      <c r="AB103" s="188">
        <v>0</v>
      </c>
      <c r="AC103" s="188">
        <f>(SUMIFS('hist OI fields'!$N:$N,'hist OI fields'!$C:$C,AC$1)*$O103)/1000</f>
        <v>127.23848160000003</v>
      </c>
      <c r="AD103" s="188">
        <f>(SUMIFS('hist OI fields'!$N:$N,'hist OI fields'!$C:$C,AD$1)*$O103)/1000</f>
        <v>7.0189055999999885</v>
      </c>
      <c r="AE103" s="189">
        <f t="shared" si="5"/>
        <v>308.42153951999995</v>
      </c>
    </row>
    <row r="104" spans="1:31">
      <c r="A104" s="185" t="str">
        <f>'Experiment list - Runs'!A104</f>
        <v>DP</v>
      </c>
      <c r="B104" s="185" t="str">
        <f>'Experiment list - Runs'!B104</f>
        <v>tier1</v>
      </c>
      <c r="C104" s="185" t="str">
        <f>'Experiment list - Runs'!C104</f>
        <v>1.1-E</v>
      </c>
      <c r="D104" s="185">
        <f>'Experiment list - Runs'!D104</f>
        <v>94</v>
      </c>
      <c r="E104" s="186" t="str">
        <f>'Experiment list - Runs'!E104</f>
        <v>Add’l 10 year initialized hindcasts &amp; predictions</v>
      </c>
      <c r="F104" s="186" t="str">
        <f>'Experiment list - Runs'!H104</f>
        <v>CVWG/Tribbia</v>
      </c>
      <c r="G104" s="185" t="str">
        <f>'Experiment list - Runs'!I104</f>
        <v>0.5x1CN</v>
      </c>
      <c r="H104" s="185" t="str">
        <f>'Experiment list - Runs'!J104</f>
        <v>ORNL</v>
      </c>
      <c r="I104" s="185">
        <f>'Experiment list - Runs'!K104</f>
        <v>2005</v>
      </c>
      <c r="J104" s="185">
        <f>'Experiment list - Runs'!L104</f>
        <v>2015</v>
      </c>
      <c r="K104" s="185" t="str">
        <f>'Experiment list - Runs'!M104</f>
        <v>0.5</v>
      </c>
      <c r="L104" s="185">
        <f>'Experiment list - Runs'!N104</f>
        <v>1</v>
      </c>
      <c r="M104" s="188">
        <f>'Experiment list - Runs'!O104</f>
        <v>10</v>
      </c>
      <c r="N104" s="187">
        <f>'Experiment list - Runs'!P104</f>
        <v>103</v>
      </c>
      <c r="O104" s="188">
        <f t="shared" si="4"/>
        <v>10</v>
      </c>
      <c r="P104" s="188">
        <f t="shared" si="4"/>
        <v>10</v>
      </c>
      <c r="Q104" s="188">
        <v>0</v>
      </c>
      <c r="R104" s="188">
        <v>0</v>
      </c>
      <c r="S104" s="188">
        <v>0</v>
      </c>
      <c r="T104" s="188">
        <v>0</v>
      </c>
      <c r="U104" s="188">
        <v>0</v>
      </c>
      <c r="V104" s="188">
        <f>(SUMIFS('hist AL fields'!$N:$N,'hist AL fields'!$C:$C,V$1)*$O104)/1000</f>
        <v>116.0701747199998</v>
      </c>
      <c r="W104" s="188">
        <f>(SUMIFS('hist AL fields'!$N:$N,'hist AL fields'!$C:$C,$W$1&amp;"_allt")*$P104)/1000+(SUMIFS('hist AL fields'!$N:$N,'hist AL fields'!$C:$C,$W$1&amp;"_subt")*$Q104)/1000</f>
        <v>19.3757184</v>
      </c>
      <c r="X104" s="188">
        <f>(SUMIFS('hist AL fields'!$N:$N,'hist AL fields'!$C:$C,X$1)*$R104)/1000</f>
        <v>0</v>
      </c>
      <c r="Y104" s="188">
        <f>(SUMIFS('hist AL fields'!$N:$N,'hist AL fields'!$C:$C,Y$1)*$S104)/1000</f>
        <v>0</v>
      </c>
      <c r="Z104" s="188">
        <f>(SUMIFS('hist AL fields'!$N:$N,'hist AL fields'!$C:$C,Z$1)*$T104)/1000</f>
        <v>0</v>
      </c>
      <c r="AA104" s="188">
        <f>(SUMIFS('hist AL fields'!$N:$N,'hist AL fields'!$C:$C,AA$1)*$O104)/1000</f>
        <v>38.718259200000134</v>
      </c>
      <c r="AB104" s="188">
        <v>0</v>
      </c>
      <c r="AC104" s="188">
        <f>(SUMIFS('hist OI fields'!$N:$N,'hist OI fields'!$C:$C,AC$1)*$O104)/1000</f>
        <v>127.23848160000003</v>
      </c>
      <c r="AD104" s="188">
        <f>(SUMIFS('hist OI fields'!$N:$N,'hist OI fields'!$C:$C,AD$1)*$O104)/1000</f>
        <v>7.0189055999999885</v>
      </c>
      <c r="AE104" s="189">
        <f t="shared" si="5"/>
        <v>308.42153951999995</v>
      </c>
    </row>
    <row r="105" spans="1:31">
      <c r="A105" s="185" t="str">
        <f>'Experiment list - Runs'!A105</f>
        <v>DP</v>
      </c>
      <c r="B105" s="185" t="str">
        <f>'Experiment list - Runs'!B105</f>
        <v>tier1</v>
      </c>
      <c r="C105" s="185" t="str">
        <f>'Experiment list - Runs'!C105</f>
        <v>1.1-E</v>
      </c>
      <c r="D105" s="185">
        <f>'Experiment list - Runs'!D105</f>
        <v>95</v>
      </c>
      <c r="E105" s="186" t="str">
        <f>'Experiment list - Runs'!E105</f>
        <v>Add’l 10 year initialized hindcasts &amp; predictions</v>
      </c>
      <c r="F105" s="186" t="str">
        <f>'Experiment list - Runs'!H105</f>
        <v>CVWG/Tribbia</v>
      </c>
      <c r="G105" s="185" t="str">
        <f>'Experiment list - Runs'!I105</f>
        <v>0.5x1CN</v>
      </c>
      <c r="H105" s="185" t="str">
        <f>'Experiment list - Runs'!J105</f>
        <v>ORNL</v>
      </c>
      <c r="I105" s="185">
        <f>'Experiment list - Runs'!K105</f>
        <v>2005</v>
      </c>
      <c r="J105" s="185">
        <f>'Experiment list - Runs'!L105</f>
        <v>2015</v>
      </c>
      <c r="K105" s="185" t="str">
        <f>'Experiment list - Runs'!M105</f>
        <v>0.5</v>
      </c>
      <c r="L105" s="185">
        <f>'Experiment list - Runs'!N105</f>
        <v>1</v>
      </c>
      <c r="M105" s="188">
        <f>'Experiment list - Runs'!O105</f>
        <v>10</v>
      </c>
      <c r="N105" s="187">
        <f>'Experiment list - Runs'!P105</f>
        <v>104</v>
      </c>
      <c r="O105" s="188">
        <f t="shared" si="4"/>
        <v>10</v>
      </c>
      <c r="P105" s="188">
        <f t="shared" si="4"/>
        <v>10</v>
      </c>
      <c r="Q105" s="188">
        <v>0</v>
      </c>
      <c r="R105" s="188">
        <v>0</v>
      </c>
      <c r="S105" s="188">
        <v>0</v>
      </c>
      <c r="T105" s="188">
        <v>0</v>
      </c>
      <c r="U105" s="188">
        <v>0</v>
      </c>
      <c r="V105" s="188">
        <f>(SUMIFS('hist AL fields'!$N:$N,'hist AL fields'!$C:$C,V$1)*$O105)/1000</f>
        <v>116.0701747199998</v>
      </c>
      <c r="W105" s="188">
        <f>(SUMIFS('hist AL fields'!$N:$N,'hist AL fields'!$C:$C,$W$1&amp;"_allt")*$P105)/1000+(SUMIFS('hist AL fields'!$N:$N,'hist AL fields'!$C:$C,$W$1&amp;"_subt")*$Q105)/1000</f>
        <v>19.3757184</v>
      </c>
      <c r="X105" s="188">
        <f>(SUMIFS('hist AL fields'!$N:$N,'hist AL fields'!$C:$C,X$1)*$R105)/1000</f>
        <v>0</v>
      </c>
      <c r="Y105" s="188">
        <f>(SUMIFS('hist AL fields'!$N:$N,'hist AL fields'!$C:$C,Y$1)*$S105)/1000</f>
        <v>0</v>
      </c>
      <c r="Z105" s="188">
        <f>(SUMIFS('hist AL fields'!$N:$N,'hist AL fields'!$C:$C,Z$1)*$T105)/1000</f>
        <v>0</v>
      </c>
      <c r="AA105" s="188">
        <f>(SUMIFS('hist AL fields'!$N:$N,'hist AL fields'!$C:$C,AA$1)*$O105)/1000</f>
        <v>38.718259200000134</v>
      </c>
      <c r="AB105" s="188">
        <v>0</v>
      </c>
      <c r="AC105" s="188">
        <f>(SUMIFS('hist OI fields'!$N:$N,'hist OI fields'!$C:$C,AC$1)*$O105)/1000</f>
        <v>127.23848160000003</v>
      </c>
      <c r="AD105" s="188">
        <f>(SUMIFS('hist OI fields'!$N:$N,'hist OI fields'!$C:$C,AD$1)*$O105)/1000</f>
        <v>7.0189055999999885</v>
      </c>
      <c r="AE105" s="189">
        <f t="shared" si="5"/>
        <v>308.42153951999995</v>
      </c>
    </row>
    <row r="106" spans="1:31">
      <c r="A106" s="185" t="str">
        <f>'Experiment list - Runs'!A106</f>
        <v>DP</v>
      </c>
      <c r="B106" s="185" t="str">
        <f>'Experiment list - Runs'!B106</f>
        <v>tier1</v>
      </c>
      <c r="C106" s="185" t="str">
        <f>'Experiment list - Runs'!C106</f>
        <v>1.1-E</v>
      </c>
      <c r="D106" s="185">
        <f>'Experiment list - Runs'!D106</f>
        <v>96</v>
      </c>
      <c r="E106" s="186" t="str">
        <f>'Experiment list - Runs'!E106</f>
        <v>Add’l 10 year initialized hindcasts &amp; predictions</v>
      </c>
      <c r="F106" s="186" t="str">
        <f>'Experiment list - Runs'!H106</f>
        <v>CVWG/Tribbia</v>
      </c>
      <c r="G106" s="185" t="str">
        <f>'Experiment list - Runs'!I106</f>
        <v>0.5x1CN</v>
      </c>
      <c r="H106" s="185" t="str">
        <f>'Experiment list - Runs'!J106</f>
        <v>ORNL</v>
      </c>
      <c r="I106" s="185">
        <f>'Experiment list - Runs'!K106</f>
        <v>2005</v>
      </c>
      <c r="J106" s="185">
        <f>'Experiment list - Runs'!L106</f>
        <v>2015</v>
      </c>
      <c r="K106" s="185" t="str">
        <f>'Experiment list - Runs'!M106</f>
        <v>0.5</v>
      </c>
      <c r="L106" s="185">
        <f>'Experiment list - Runs'!N106</f>
        <v>1</v>
      </c>
      <c r="M106" s="188">
        <f>'Experiment list - Runs'!O106</f>
        <v>10</v>
      </c>
      <c r="N106" s="187">
        <f>'Experiment list - Runs'!P106</f>
        <v>105</v>
      </c>
      <c r="O106" s="188">
        <f t="shared" si="4"/>
        <v>10</v>
      </c>
      <c r="P106" s="188">
        <f t="shared" si="4"/>
        <v>10</v>
      </c>
      <c r="Q106" s="188">
        <v>0</v>
      </c>
      <c r="R106" s="188">
        <v>0</v>
      </c>
      <c r="S106" s="188">
        <v>0</v>
      </c>
      <c r="T106" s="188">
        <v>0</v>
      </c>
      <c r="U106" s="188">
        <v>0</v>
      </c>
      <c r="V106" s="188">
        <f>(SUMIFS('hist AL fields'!$N:$N,'hist AL fields'!$C:$C,V$1)*$O106)/1000</f>
        <v>116.0701747199998</v>
      </c>
      <c r="W106" s="188">
        <f>(SUMIFS('hist AL fields'!$N:$N,'hist AL fields'!$C:$C,$W$1&amp;"_allt")*$P106)/1000+(SUMIFS('hist AL fields'!$N:$N,'hist AL fields'!$C:$C,$W$1&amp;"_subt")*$Q106)/1000</f>
        <v>19.3757184</v>
      </c>
      <c r="X106" s="188">
        <f>(SUMIFS('hist AL fields'!$N:$N,'hist AL fields'!$C:$C,X$1)*$R106)/1000</f>
        <v>0</v>
      </c>
      <c r="Y106" s="188">
        <f>(SUMIFS('hist AL fields'!$N:$N,'hist AL fields'!$C:$C,Y$1)*$S106)/1000</f>
        <v>0</v>
      </c>
      <c r="Z106" s="188">
        <f>(SUMIFS('hist AL fields'!$N:$N,'hist AL fields'!$C:$C,Z$1)*$T106)/1000</f>
        <v>0</v>
      </c>
      <c r="AA106" s="188">
        <f>(SUMIFS('hist AL fields'!$N:$N,'hist AL fields'!$C:$C,AA$1)*$O106)/1000</f>
        <v>38.718259200000134</v>
      </c>
      <c r="AB106" s="188">
        <v>0</v>
      </c>
      <c r="AC106" s="188">
        <f>(SUMIFS('hist OI fields'!$N:$N,'hist OI fields'!$C:$C,AC$1)*$O106)/1000</f>
        <v>127.23848160000003</v>
      </c>
      <c r="AD106" s="188">
        <f>(SUMIFS('hist OI fields'!$N:$N,'hist OI fields'!$C:$C,AD$1)*$O106)/1000</f>
        <v>7.0189055999999885</v>
      </c>
      <c r="AE106" s="189">
        <f t="shared" si="5"/>
        <v>308.42153951999995</v>
      </c>
    </row>
    <row r="107" spans="1:31">
      <c r="A107" s="185" t="str">
        <f>'Experiment list - Runs'!A107</f>
        <v>DP</v>
      </c>
      <c r="B107" s="185" t="str">
        <f>'Experiment list - Runs'!B107</f>
        <v>tier1</v>
      </c>
      <c r="C107" s="185" t="str">
        <f>'Experiment list - Runs'!C107</f>
        <v>1.1-E</v>
      </c>
      <c r="D107" s="185">
        <f>'Experiment list - Runs'!D107</f>
        <v>97</v>
      </c>
      <c r="E107" s="186" t="str">
        <f>'Experiment list - Runs'!E107</f>
        <v>Add’l 10 year initialized hindcasts &amp; predictions</v>
      </c>
      <c r="F107" s="186" t="str">
        <f>'Experiment list - Runs'!H107</f>
        <v>CVWG/Tribbia</v>
      </c>
      <c r="G107" s="185" t="str">
        <f>'Experiment list - Runs'!I107</f>
        <v>0.5x1CN</v>
      </c>
      <c r="H107" s="185" t="str">
        <f>'Experiment list - Runs'!J107</f>
        <v>ORNL</v>
      </c>
      <c r="I107" s="185">
        <f>'Experiment list - Runs'!K107</f>
        <v>2005</v>
      </c>
      <c r="J107" s="185">
        <f>'Experiment list - Runs'!L107</f>
        <v>2015</v>
      </c>
      <c r="K107" s="185" t="str">
        <f>'Experiment list - Runs'!M107</f>
        <v>0.5</v>
      </c>
      <c r="L107" s="185">
        <f>'Experiment list - Runs'!N107</f>
        <v>1</v>
      </c>
      <c r="M107" s="188">
        <f>'Experiment list - Runs'!O107</f>
        <v>10</v>
      </c>
      <c r="N107" s="187">
        <f>'Experiment list - Runs'!P107</f>
        <v>106</v>
      </c>
      <c r="O107" s="188">
        <f t="shared" si="4"/>
        <v>10</v>
      </c>
      <c r="P107" s="188">
        <f t="shared" si="4"/>
        <v>10</v>
      </c>
      <c r="Q107" s="188">
        <v>0</v>
      </c>
      <c r="R107" s="188">
        <v>0</v>
      </c>
      <c r="S107" s="188">
        <v>0</v>
      </c>
      <c r="T107" s="188">
        <v>0</v>
      </c>
      <c r="U107" s="188">
        <v>0</v>
      </c>
      <c r="V107" s="188">
        <f>(SUMIFS('hist AL fields'!$N:$N,'hist AL fields'!$C:$C,V$1)*$O107)/1000</f>
        <v>116.0701747199998</v>
      </c>
      <c r="W107" s="188">
        <f>(SUMIFS('hist AL fields'!$N:$N,'hist AL fields'!$C:$C,$W$1&amp;"_allt")*$P107)/1000+(SUMIFS('hist AL fields'!$N:$N,'hist AL fields'!$C:$C,$W$1&amp;"_subt")*$Q107)/1000</f>
        <v>19.3757184</v>
      </c>
      <c r="X107" s="188">
        <f>(SUMIFS('hist AL fields'!$N:$N,'hist AL fields'!$C:$C,X$1)*$R107)/1000</f>
        <v>0</v>
      </c>
      <c r="Y107" s="188">
        <f>(SUMIFS('hist AL fields'!$N:$N,'hist AL fields'!$C:$C,Y$1)*$S107)/1000</f>
        <v>0</v>
      </c>
      <c r="Z107" s="188">
        <f>(SUMIFS('hist AL fields'!$N:$N,'hist AL fields'!$C:$C,Z$1)*$T107)/1000</f>
        <v>0</v>
      </c>
      <c r="AA107" s="188">
        <f>(SUMIFS('hist AL fields'!$N:$N,'hist AL fields'!$C:$C,AA$1)*$O107)/1000</f>
        <v>38.718259200000134</v>
      </c>
      <c r="AB107" s="188">
        <v>0</v>
      </c>
      <c r="AC107" s="188">
        <f>(SUMIFS('hist OI fields'!$N:$N,'hist OI fields'!$C:$C,AC$1)*$O107)/1000</f>
        <v>127.23848160000003</v>
      </c>
      <c r="AD107" s="188">
        <f>(SUMIFS('hist OI fields'!$N:$N,'hist OI fields'!$C:$C,AD$1)*$O107)/1000</f>
        <v>7.0189055999999885</v>
      </c>
      <c r="AE107" s="189">
        <f t="shared" si="5"/>
        <v>308.42153951999995</v>
      </c>
    </row>
    <row r="108" spans="1:31">
      <c r="A108" s="185" t="str">
        <f>'Experiment list - Runs'!A108</f>
        <v>DP</v>
      </c>
      <c r="B108" s="185" t="str">
        <f>'Experiment list - Runs'!B108</f>
        <v>tier1</v>
      </c>
      <c r="C108" s="185" t="str">
        <f>'Experiment list - Runs'!C108</f>
        <v>1.1-E</v>
      </c>
      <c r="D108" s="185">
        <f>'Experiment list - Runs'!D108</f>
        <v>98</v>
      </c>
      <c r="E108" s="186" t="str">
        <f>'Experiment list - Runs'!E108</f>
        <v>Add’l 10 year initialized hindcasts &amp; predictions</v>
      </c>
      <c r="F108" s="186" t="str">
        <f>'Experiment list - Runs'!H108</f>
        <v>CVWG/Tribbia</v>
      </c>
      <c r="G108" s="185" t="str">
        <f>'Experiment list - Runs'!I108</f>
        <v>0.5x1CN</v>
      </c>
      <c r="H108" s="185" t="str">
        <f>'Experiment list - Runs'!J108</f>
        <v>ORNL</v>
      </c>
      <c r="I108" s="185">
        <f>'Experiment list - Runs'!K108</f>
        <v>2005</v>
      </c>
      <c r="J108" s="185">
        <f>'Experiment list - Runs'!L108</f>
        <v>2015</v>
      </c>
      <c r="K108" s="185" t="str">
        <f>'Experiment list - Runs'!M108</f>
        <v>0.5</v>
      </c>
      <c r="L108" s="185">
        <f>'Experiment list - Runs'!N108</f>
        <v>1</v>
      </c>
      <c r="M108" s="188">
        <f>'Experiment list - Runs'!O108</f>
        <v>10</v>
      </c>
      <c r="N108" s="187">
        <f>'Experiment list - Runs'!P108</f>
        <v>107</v>
      </c>
      <c r="O108" s="188">
        <f t="shared" si="4"/>
        <v>10</v>
      </c>
      <c r="P108" s="188">
        <f t="shared" si="4"/>
        <v>10</v>
      </c>
      <c r="Q108" s="188">
        <v>0</v>
      </c>
      <c r="R108" s="188">
        <v>0</v>
      </c>
      <c r="S108" s="188">
        <v>0</v>
      </c>
      <c r="T108" s="188">
        <v>0</v>
      </c>
      <c r="U108" s="188">
        <v>0</v>
      </c>
      <c r="V108" s="188">
        <f>(SUMIFS('hist AL fields'!$N:$N,'hist AL fields'!$C:$C,V$1)*$O108)/1000</f>
        <v>116.0701747199998</v>
      </c>
      <c r="W108" s="188">
        <f>(SUMIFS('hist AL fields'!$N:$N,'hist AL fields'!$C:$C,$W$1&amp;"_allt")*$P108)/1000+(SUMIFS('hist AL fields'!$N:$N,'hist AL fields'!$C:$C,$W$1&amp;"_subt")*$Q108)/1000</f>
        <v>19.3757184</v>
      </c>
      <c r="X108" s="188">
        <f>(SUMIFS('hist AL fields'!$N:$N,'hist AL fields'!$C:$C,X$1)*$R108)/1000</f>
        <v>0</v>
      </c>
      <c r="Y108" s="188">
        <f>(SUMIFS('hist AL fields'!$N:$N,'hist AL fields'!$C:$C,Y$1)*$S108)/1000</f>
        <v>0</v>
      </c>
      <c r="Z108" s="188">
        <f>(SUMIFS('hist AL fields'!$N:$N,'hist AL fields'!$C:$C,Z$1)*$T108)/1000</f>
        <v>0</v>
      </c>
      <c r="AA108" s="188">
        <f>(SUMIFS('hist AL fields'!$N:$N,'hist AL fields'!$C:$C,AA$1)*$O108)/1000</f>
        <v>38.718259200000134</v>
      </c>
      <c r="AB108" s="188">
        <v>0</v>
      </c>
      <c r="AC108" s="188">
        <f>(SUMIFS('hist OI fields'!$N:$N,'hist OI fields'!$C:$C,AC$1)*$O108)/1000</f>
        <v>127.23848160000003</v>
      </c>
      <c r="AD108" s="188">
        <f>(SUMIFS('hist OI fields'!$N:$N,'hist OI fields'!$C:$C,AD$1)*$O108)/1000</f>
        <v>7.0189055999999885</v>
      </c>
      <c r="AE108" s="189">
        <f t="shared" si="5"/>
        <v>308.42153951999995</v>
      </c>
    </row>
    <row r="109" spans="1:31">
      <c r="A109" s="185" t="str">
        <f>'Experiment list - Runs'!A109</f>
        <v>DP</v>
      </c>
      <c r="B109" s="185" t="str">
        <f>'Experiment list - Runs'!B109</f>
        <v>tier1</v>
      </c>
      <c r="C109" s="185" t="str">
        <f>'Experiment list - Runs'!C109</f>
        <v>1.1-E</v>
      </c>
      <c r="D109" s="185">
        <f>'Experiment list - Runs'!D109</f>
        <v>99</v>
      </c>
      <c r="E109" s="186" t="str">
        <f>'Experiment list - Runs'!E109</f>
        <v>Add’l 10 year initialized hindcasts &amp; predictions</v>
      </c>
      <c r="F109" s="186" t="str">
        <f>'Experiment list - Runs'!H109</f>
        <v>CVWG/Tribbia</v>
      </c>
      <c r="G109" s="185" t="str">
        <f>'Experiment list - Runs'!I109</f>
        <v>0.5x1CN</v>
      </c>
      <c r="H109" s="185" t="str">
        <f>'Experiment list - Runs'!J109</f>
        <v>ORNL</v>
      </c>
      <c r="I109" s="185">
        <f>'Experiment list - Runs'!K109</f>
        <v>2005</v>
      </c>
      <c r="J109" s="185">
        <f>'Experiment list - Runs'!L109</f>
        <v>2015</v>
      </c>
      <c r="K109" s="185" t="str">
        <f>'Experiment list - Runs'!M109</f>
        <v>0.5</v>
      </c>
      <c r="L109" s="185">
        <f>'Experiment list - Runs'!N109</f>
        <v>1</v>
      </c>
      <c r="M109" s="188">
        <f>'Experiment list - Runs'!O109</f>
        <v>10</v>
      </c>
      <c r="N109" s="187">
        <f>'Experiment list - Runs'!P109</f>
        <v>108</v>
      </c>
      <c r="O109" s="188">
        <f t="shared" si="4"/>
        <v>10</v>
      </c>
      <c r="P109" s="188">
        <f t="shared" si="4"/>
        <v>10</v>
      </c>
      <c r="Q109" s="188">
        <v>0</v>
      </c>
      <c r="R109" s="188">
        <v>0</v>
      </c>
      <c r="S109" s="188">
        <v>0</v>
      </c>
      <c r="T109" s="188">
        <v>0</v>
      </c>
      <c r="U109" s="188">
        <v>0</v>
      </c>
      <c r="V109" s="188">
        <f>(SUMIFS('hist AL fields'!$N:$N,'hist AL fields'!$C:$C,V$1)*$O109)/1000</f>
        <v>116.0701747199998</v>
      </c>
      <c r="W109" s="188">
        <f>(SUMIFS('hist AL fields'!$N:$N,'hist AL fields'!$C:$C,$W$1&amp;"_allt")*$P109)/1000+(SUMIFS('hist AL fields'!$N:$N,'hist AL fields'!$C:$C,$W$1&amp;"_subt")*$Q109)/1000</f>
        <v>19.3757184</v>
      </c>
      <c r="X109" s="188">
        <f>(SUMIFS('hist AL fields'!$N:$N,'hist AL fields'!$C:$C,X$1)*$R109)/1000</f>
        <v>0</v>
      </c>
      <c r="Y109" s="188">
        <f>(SUMIFS('hist AL fields'!$N:$N,'hist AL fields'!$C:$C,Y$1)*$S109)/1000</f>
        <v>0</v>
      </c>
      <c r="Z109" s="188">
        <f>(SUMIFS('hist AL fields'!$N:$N,'hist AL fields'!$C:$C,Z$1)*$T109)/1000</f>
        <v>0</v>
      </c>
      <c r="AA109" s="188">
        <f>(SUMIFS('hist AL fields'!$N:$N,'hist AL fields'!$C:$C,AA$1)*$O109)/1000</f>
        <v>38.718259200000134</v>
      </c>
      <c r="AB109" s="188">
        <v>0</v>
      </c>
      <c r="AC109" s="188">
        <f>(SUMIFS('hist OI fields'!$N:$N,'hist OI fields'!$C:$C,AC$1)*$O109)/1000</f>
        <v>127.23848160000003</v>
      </c>
      <c r="AD109" s="188">
        <f>(SUMIFS('hist OI fields'!$N:$N,'hist OI fields'!$C:$C,AD$1)*$O109)/1000</f>
        <v>7.0189055999999885</v>
      </c>
      <c r="AE109" s="189">
        <f t="shared" si="5"/>
        <v>308.42153951999995</v>
      </c>
    </row>
    <row r="110" spans="1:31">
      <c r="A110" s="185" t="str">
        <f>'Experiment list - Runs'!A110</f>
        <v>DP</v>
      </c>
      <c r="B110" s="185" t="str">
        <f>'Experiment list - Runs'!B110</f>
        <v>tier1</v>
      </c>
      <c r="C110" s="185" t="str">
        <f>'Experiment list - Runs'!C110</f>
        <v>1.1-E</v>
      </c>
      <c r="D110" s="185">
        <f>'Experiment list - Runs'!D110</f>
        <v>100</v>
      </c>
      <c r="E110" s="186" t="str">
        <f>'Experiment list - Runs'!E110</f>
        <v>Add’l 10 year initialized hindcasts &amp; predictions</v>
      </c>
      <c r="F110" s="186" t="str">
        <f>'Experiment list - Runs'!H110</f>
        <v>CVWG/Tribbia</v>
      </c>
      <c r="G110" s="185" t="str">
        <f>'Experiment list - Runs'!I110</f>
        <v>0.5x1CN</v>
      </c>
      <c r="H110" s="185" t="str">
        <f>'Experiment list - Runs'!J110</f>
        <v>ORNL</v>
      </c>
      <c r="I110" s="185">
        <f>'Experiment list - Runs'!K110</f>
        <v>2005</v>
      </c>
      <c r="J110" s="185">
        <f>'Experiment list - Runs'!L110</f>
        <v>2015</v>
      </c>
      <c r="K110" s="185" t="str">
        <f>'Experiment list - Runs'!M110</f>
        <v>0.5</v>
      </c>
      <c r="L110" s="185">
        <f>'Experiment list - Runs'!N110</f>
        <v>1</v>
      </c>
      <c r="M110" s="188">
        <f>'Experiment list - Runs'!O110</f>
        <v>10</v>
      </c>
      <c r="N110" s="187">
        <f>'Experiment list - Runs'!P110</f>
        <v>109</v>
      </c>
      <c r="O110" s="188">
        <f t="shared" si="4"/>
        <v>10</v>
      </c>
      <c r="P110" s="188">
        <f t="shared" si="4"/>
        <v>10</v>
      </c>
      <c r="Q110" s="188">
        <v>0</v>
      </c>
      <c r="R110" s="188">
        <v>0</v>
      </c>
      <c r="S110" s="188">
        <v>0</v>
      </c>
      <c r="T110" s="188">
        <v>0</v>
      </c>
      <c r="U110" s="188">
        <v>0</v>
      </c>
      <c r="V110" s="188">
        <f>(SUMIFS('hist AL fields'!$N:$N,'hist AL fields'!$C:$C,V$1)*$O110)/1000</f>
        <v>116.0701747199998</v>
      </c>
      <c r="W110" s="188">
        <f>(SUMIFS('hist AL fields'!$N:$N,'hist AL fields'!$C:$C,$W$1&amp;"_allt")*$P110)/1000+(SUMIFS('hist AL fields'!$N:$N,'hist AL fields'!$C:$C,$W$1&amp;"_subt")*$Q110)/1000</f>
        <v>19.3757184</v>
      </c>
      <c r="X110" s="188">
        <f>(SUMIFS('hist AL fields'!$N:$N,'hist AL fields'!$C:$C,X$1)*$R110)/1000</f>
        <v>0</v>
      </c>
      <c r="Y110" s="188">
        <f>(SUMIFS('hist AL fields'!$N:$N,'hist AL fields'!$C:$C,Y$1)*$S110)/1000</f>
        <v>0</v>
      </c>
      <c r="Z110" s="188">
        <f>(SUMIFS('hist AL fields'!$N:$N,'hist AL fields'!$C:$C,Z$1)*$T110)/1000</f>
        <v>0</v>
      </c>
      <c r="AA110" s="188">
        <f>(SUMIFS('hist AL fields'!$N:$N,'hist AL fields'!$C:$C,AA$1)*$O110)/1000</f>
        <v>38.718259200000134</v>
      </c>
      <c r="AB110" s="188">
        <v>0</v>
      </c>
      <c r="AC110" s="188">
        <f>(SUMIFS('hist OI fields'!$N:$N,'hist OI fields'!$C:$C,AC$1)*$O110)/1000</f>
        <v>127.23848160000003</v>
      </c>
      <c r="AD110" s="188">
        <f>(SUMIFS('hist OI fields'!$N:$N,'hist OI fields'!$C:$C,AD$1)*$O110)/1000</f>
        <v>7.0189055999999885</v>
      </c>
      <c r="AE110" s="189">
        <f t="shared" si="5"/>
        <v>308.42153951999995</v>
      </c>
    </row>
    <row r="111" spans="1:31">
      <c r="A111" s="185" t="str">
        <f>'Experiment list - Runs'!A111</f>
        <v>DP</v>
      </c>
      <c r="B111" s="185" t="str">
        <f>'Experiment list - Runs'!B111</f>
        <v>tier1</v>
      </c>
      <c r="C111" s="185" t="str">
        <f>'Experiment list - Runs'!C111</f>
        <v>1.1-I</v>
      </c>
      <c r="D111" s="185">
        <f>'Experiment list - Runs'!D111</f>
        <v>1</v>
      </c>
      <c r="E111" s="186" t="str">
        <f>'Experiment list - Runs'!E111</f>
        <v>Additional predictions initialized in 01,02..09</v>
      </c>
      <c r="F111" s="186" t="str">
        <f>'Experiment list - Runs'!H111</f>
        <v>CVWG/Tribbia</v>
      </c>
      <c r="G111" s="185" t="str">
        <f>'Experiment list - Runs'!I111</f>
        <v>0.5x1CN</v>
      </c>
      <c r="H111" s="185" t="str">
        <f>'Experiment list - Runs'!J111</f>
        <v>ORNL</v>
      </c>
      <c r="I111" s="185">
        <f>'Experiment list - Runs'!K111</f>
        <v>2000</v>
      </c>
      <c r="J111" s="185">
        <f>'Experiment list - Runs'!L111</f>
        <v>2010</v>
      </c>
      <c r="K111" s="185" t="str">
        <f>'Experiment list - Runs'!M111</f>
        <v>0.5</v>
      </c>
      <c r="L111" s="185">
        <f>'Experiment list - Runs'!N111</f>
        <v>1</v>
      </c>
      <c r="M111" s="188">
        <f>'Experiment list - Runs'!O111</f>
        <v>10</v>
      </c>
      <c r="N111" s="187">
        <f>'Experiment list - Runs'!P111</f>
        <v>110</v>
      </c>
      <c r="O111" s="188">
        <f t="shared" si="4"/>
        <v>10</v>
      </c>
      <c r="P111" s="188">
        <f t="shared" si="4"/>
        <v>10</v>
      </c>
      <c r="Q111" s="188">
        <v>0</v>
      </c>
      <c r="R111" s="188">
        <v>0</v>
      </c>
      <c r="S111" s="188">
        <v>0</v>
      </c>
      <c r="T111" s="188">
        <v>0</v>
      </c>
      <c r="U111" s="188">
        <v>0</v>
      </c>
      <c r="V111" s="188">
        <f>(SUMIFS('hist AL fields'!$N:$N,'hist AL fields'!$C:$C,V$1)*$O111)/1000</f>
        <v>116.0701747199998</v>
      </c>
      <c r="W111" s="188">
        <f>(SUMIFS('hist AL fields'!$N:$N,'hist AL fields'!$C:$C,$W$1&amp;"_allt")*$P111)/1000+(SUMIFS('hist AL fields'!$N:$N,'hist AL fields'!$C:$C,$W$1&amp;"_subt")*$Q111)/1000</f>
        <v>19.3757184</v>
      </c>
      <c r="X111" s="188">
        <f>(SUMIFS('hist AL fields'!$N:$N,'hist AL fields'!$C:$C,X$1)*$R111)/1000</f>
        <v>0</v>
      </c>
      <c r="Y111" s="188">
        <f>(SUMIFS('hist AL fields'!$N:$N,'hist AL fields'!$C:$C,Y$1)*$S111)/1000</f>
        <v>0</v>
      </c>
      <c r="Z111" s="188">
        <f>(SUMIFS('hist AL fields'!$N:$N,'hist AL fields'!$C:$C,Z$1)*$T111)/1000</f>
        <v>0</v>
      </c>
      <c r="AA111" s="188">
        <f>(SUMIFS('hist AL fields'!$N:$N,'hist AL fields'!$C:$C,AA$1)*$O111)/1000</f>
        <v>38.718259200000134</v>
      </c>
      <c r="AB111" s="188">
        <v>0</v>
      </c>
      <c r="AC111" s="188">
        <f>(SUMIFS('hist OI fields'!$N:$N,'hist OI fields'!$C:$C,AC$1)*$O111)/1000</f>
        <v>127.23848160000003</v>
      </c>
      <c r="AD111" s="188">
        <f>(SUMIFS('hist OI fields'!$N:$N,'hist OI fields'!$C:$C,AD$1)*$O111)/1000</f>
        <v>7.0189055999999885</v>
      </c>
      <c r="AE111" s="189">
        <f t="shared" si="5"/>
        <v>308.42153951999995</v>
      </c>
    </row>
    <row r="112" spans="1:31">
      <c r="A112" s="185" t="str">
        <f>'Experiment list - Runs'!A112</f>
        <v>DP</v>
      </c>
      <c r="B112" s="185" t="str">
        <f>'Experiment list - Runs'!B112</f>
        <v>tier1</v>
      </c>
      <c r="C112" s="185" t="str">
        <f>'Experiment list - Runs'!C112</f>
        <v>1.1-I</v>
      </c>
      <c r="D112" s="185">
        <f>'Experiment list - Runs'!D112</f>
        <v>2</v>
      </c>
      <c r="E112" s="186" t="str">
        <f>'Experiment list - Runs'!E112</f>
        <v>Additional predictions initialized in 01,02..09</v>
      </c>
      <c r="F112" s="186" t="str">
        <f>'Experiment list - Runs'!H112</f>
        <v>CVWG/Tribbia</v>
      </c>
      <c r="G112" s="185" t="str">
        <f>'Experiment list - Runs'!I112</f>
        <v>0.5x1CN</v>
      </c>
      <c r="H112" s="185" t="str">
        <f>'Experiment list - Runs'!J112</f>
        <v>ORNL</v>
      </c>
      <c r="I112" s="185">
        <f>'Experiment list - Runs'!K112</f>
        <v>2001</v>
      </c>
      <c r="J112" s="185">
        <f>'Experiment list - Runs'!L112</f>
        <v>2011</v>
      </c>
      <c r="K112" s="185" t="str">
        <f>'Experiment list - Runs'!M112</f>
        <v>0.5</v>
      </c>
      <c r="L112" s="185">
        <f>'Experiment list - Runs'!N112</f>
        <v>1</v>
      </c>
      <c r="M112" s="188">
        <f>'Experiment list - Runs'!O112</f>
        <v>10</v>
      </c>
      <c r="N112" s="187">
        <f>'Experiment list - Runs'!P112</f>
        <v>111</v>
      </c>
      <c r="O112" s="188">
        <f t="shared" si="4"/>
        <v>10</v>
      </c>
      <c r="P112" s="188">
        <f t="shared" si="4"/>
        <v>10</v>
      </c>
      <c r="Q112" s="188">
        <v>0</v>
      </c>
      <c r="R112" s="188">
        <v>0</v>
      </c>
      <c r="S112" s="188">
        <v>0</v>
      </c>
      <c r="T112" s="188">
        <v>0</v>
      </c>
      <c r="U112" s="188">
        <v>0</v>
      </c>
      <c r="V112" s="188">
        <f>(SUMIFS('hist AL fields'!$N:$N,'hist AL fields'!$C:$C,V$1)*$O112)/1000</f>
        <v>116.0701747199998</v>
      </c>
      <c r="W112" s="188">
        <f>(SUMIFS('hist AL fields'!$N:$N,'hist AL fields'!$C:$C,$W$1&amp;"_allt")*$P112)/1000+(SUMIFS('hist AL fields'!$N:$N,'hist AL fields'!$C:$C,$W$1&amp;"_subt")*$Q112)/1000</f>
        <v>19.3757184</v>
      </c>
      <c r="X112" s="188">
        <f>(SUMIFS('hist AL fields'!$N:$N,'hist AL fields'!$C:$C,X$1)*$R112)/1000</f>
        <v>0</v>
      </c>
      <c r="Y112" s="188">
        <f>(SUMIFS('hist AL fields'!$N:$N,'hist AL fields'!$C:$C,Y$1)*$S112)/1000</f>
        <v>0</v>
      </c>
      <c r="Z112" s="188">
        <f>(SUMIFS('hist AL fields'!$N:$N,'hist AL fields'!$C:$C,Z$1)*$T112)/1000</f>
        <v>0</v>
      </c>
      <c r="AA112" s="188">
        <f>(SUMIFS('hist AL fields'!$N:$N,'hist AL fields'!$C:$C,AA$1)*$O112)/1000</f>
        <v>38.718259200000134</v>
      </c>
      <c r="AB112" s="188">
        <v>0</v>
      </c>
      <c r="AC112" s="188">
        <f>(SUMIFS('hist OI fields'!$N:$N,'hist OI fields'!$C:$C,AC$1)*$O112)/1000</f>
        <v>127.23848160000003</v>
      </c>
      <c r="AD112" s="188">
        <f>(SUMIFS('hist OI fields'!$N:$N,'hist OI fields'!$C:$C,AD$1)*$O112)/1000</f>
        <v>7.0189055999999885</v>
      </c>
      <c r="AE112" s="189">
        <f t="shared" si="5"/>
        <v>308.42153951999995</v>
      </c>
    </row>
    <row r="113" spans="1:31">
      <c r="A113" s="185" t="str">
        <f>'Experiment list - Runs'!A113</f>
        <v>DP</v>
      </c>
      <c r="B113" s="185" t="str">
        <f>'Experiment list - Runs'!B113</f>
        <v>tier1</v>
      </c>
      <c r="C113" s="185" t="str">
        <f>'Experiment list - Runs'!C113</f>
        <v>1.1-I</v>
      </c>
      <c r="D113" s="185">
        <f>'Experiment list - Runs'!D113</f>
        <v>3</v>
      </c>
      <c r="E113" s="186" t="str">
        <f>'Experiment list - Runs'!E113</f>
        <v>Additional predictions initialized in 01,02..09</v>
      </c>
      <c r="F113" s="186" t="str">
        <f>'Experiment list - Runs'!H113</f>
        <v>CVWG/Tribbia</v>
      </c>
      <c r="G113" s="185" t="str">
        <f>'Experiment list - Runs'!I113</f>
        <v>0.5x1CN</v>
      </c>
      <c r="H113" s="185" t="str">
        <f>'Experiment list - Runs'!J113</f>
        <v>ORNL</v>
      </c>
      <c r="I113" s="185">
        <f>'Experiment list - Runs'!K113</f>
        <v>2002</v>
      </c>
      <c r="J113" s="185">
        <f>'Experiment list - Runs'!L113</f>
        <v>2012</v>
      </c>
      <c r="K113" s="185" t="str">
        <f>'Experiment list - Runs'!M113</f>
        <v>0.5</v>
      </c>
      <c r="L113" s="185">
        <f>'Experiment list - Runs'!N113</f>
        <v>1</v>
      </c>
      <c r="M113" s="188">
        <f>'Experiment list - Runs'!O113</f>
        <v>10</v>
      </c>
      <c r="N113" s="187">
        <f>'Experiment list - Runs'!P113</f>
        <v>112</v>
      </c>
      <c r="O113" s="188">
        <f t="shared" si="4"/>
        <v>10</v>
      </c>
      <c r="P113" s="188">
        <f t="shared" si="4"/>
        <v>10</v>
      </c>
      <c r="Q113" s="188">
        <v>0</v>
      </c>
      <c r="R113" s="188">
        <v>0</v>
      </c>
      <c r="S113" s="188">
        <v>0</v>
      </c>
      <c r="T113" s="188">
        <v>0</v>
      </c>
      <c r="U113" s="188">
        <v>0</v>
      </c>
      <c r="V113" s="188">
        <f>(SUMIFS('hist AL fields'!$N:$N,'hist AL fields'!$C:$C,V$1)*$O113)/1000</f>
        <v>116.0701747199998</v>
      </c>
      <c r="W113" s="188">
        <f>(SUMIFS('hist AL fields'!$N:$N,'hist AL fields'!$C:$C,$W$1&amp;"_allt")*$P113)/1000+(SUMIFS('hist AL fields'!$N:$N,'hist AL fields'!$C:$C,$W$1&amp;"_subt")*$Q113)/1000</f>
        <v>19.3757184</v>
      </c>
      <c r="X113" s="188">
        <f>(SUMIFS('hist AL fields'!$N:$N,'hist AL fields'!$C:$C,X$1)*$R113)/1000</f>
        <v>0</v>
      </c>
      <c r="Y113" s="188">
        <f>(SUMIFS('hist AL fields'!$N:$N,'hist AL fields'!$C:$C,Y$1)*$S113)/1000</f>
        <v>0</v>
      </c>
      <c r="Z113" s="188">
        <f>(SUMIFS('hist AL fields'!$N:$N,'hist AL fields'!$C:$C,Z$1)*$T113)/1000</f>
        <v>0</v>
      </c>
      <c r="AA113" s="188">
        <f>(SUMIFS('hist AL fields'!$N:$N,'hist AL fields'!$C:$C,AA$1)*$O113)/1000</f>
        <v>38.718259200000134</v>
      </c>
      <c r="AB113" s="188">
        <v>0</v>
      </c>
      <c r="AC113" s="188">
        <f>(SUMIFS('hist OI fields'!$N:$N,'hist OI fields'!$C:$C,AC$1)*$O113)/1000</f>
        <v>127.23848160000003</v>
      </c>
      <c r="AD113" s="188">
        <f>(SUMIFS('hist OI fields'!$N:$N,'hist OI fields'!$C:$C,AD$1)*$O113)/1000</f>
        <v>7.0189055999999885</v>
      </c>
      <c r="AE113" s="189">
        <f t="shared" si="5"/>
        <v>308.42153951999995</v>
      </c>
    </row>
    <row r="114" spans="1:31">
      <c r="A114" s="185" t="str">
        <f>'Experiment list - Runs'!A114</f>
        <v>DP</v>
      </c>
      <c r="B114" s="185" t="str">
        <f>'Experiment list - Runs'!B114</f>
        <v>tier1</v>
      </c>
      <c r="C114" s="185" t="str">
        <f>'Experiment list - Runs'!C114</f>
        <v>1.1-I</v>
      </c>
      <c r="D114" s="185">
        <f>'Experiment list - Runs'!D114</f>
        <v>4</v>
      </c>
      <c r="E114" s="186" t="str">
        <f>'Experiment list - Runs'!E114</f>
        <v>Additional predictions initialized in 01,02..09</v>
      </c>
      <c r="F114" s="186" t="str">
        <f>'Experiment list - Runs'!H114</f>
        <v>CVWG/Tribbia</v>
      </c>
      <c r="G114" s="185" t="str">
        <f>'Experiment list - Runs'!I114</f>
        <v>0.5x1CN</v>
      </c>
      <c r="H114" s="185" t="str">
        <f>'Experiment list - Runs'!J114</f>
        <v>ORNL</v>
      </c>
      <c r="I114" s="185">
        <f>'Experiment list - Runs'!K114</f>
        <v>2003</v>
      </c>
      <c r="J114" s="185">
        <f>'Experiment list - Runs'!L114</f>
        <v>2013</v>
      </c>
      <c r="K114" s="185" t="str">
        <f>'Experiment list - Runs'!M114</f>
        <v>0.5</v>
      </c>
      <c r="L114" s="185">
        <f>'Experiment list - Runs'!N114</f>
        <v>1</v>
      </c>
      <c r="M114" s="188">
        <f>'Experiment list - Runs'!O114</f>
        <v>10</v>
      </c>
      <c r="N114" s="187">
        <f>'Experiment list - Runs'!P114</f>
        <v>113</v>
      </c>
      <c r="O114" s="188">
        <f t="shared" si="4"/>
        <v>10</v>
      </c>
      <c r="P114" s="188">
        <f t="shared" si="4"/>
        <v>10</v>
      </c>
      <c r="Q114" s="188">
        <v>0</v>
      </c>
      <c r="R114" s="188">
        <v>0</v>
      </c>
      <c r="S114" s="188">
        <v>0</v>
      </c>
      <c r="T114" s="188">
        <v>0</v>
      </c>
      <c r="U114" s="188">
        <v>0</v>
      </c>
      <c r="V114" s="188">
        <f>(SUMIFS('hist AL fields'!$N:$N,'hist AL fields'!$C:$C,V$1)*$O114)/1000</f>
        <v>116.0701747199998</v>
      </c>
      <c r="W114" s="188">
        <f>(SUMIFS('hist AL fields'!$N:$N,'hist AL fields'!$C:$C,$W$1&amp;"_allt")*$P114)/1000+(SUMIFS('hist AL fields'!$N:$N,'hist AL fields'!$C:$C,$W$1&amp;"_subt")*$Q114)/1000</f>
        <v>19.3757184</v>
      </c>
      <c r="X114" s="188">
        <f>(SUMIFS('hist AL fields'!$N:$N,'hist AL fields'!$C:$C,X$1)*$R114)/1000</f>
        <v>0</v>
      </c>
      <c r="Y114" s="188">
        <f>(SUMIFS('hist AL fields'!$N:$N,'hist AL fields'!$C:$C,Y$1)*$S114)/1000</f>
        <v>0</v>
      </c>
      <c r="Z114" s="188">
        <f>(SUMIFS('hist AL fields'!$N:$N,'hist AL fields'!$C:$C,Z$1)*$T114)/1000</f>
        <v>0</v>
      </c>
      <c r="AA114" s="188">
        <f>(SUMIFS('hist AL fields'!$N:$N,'hist AL fields'!$C:$C,AA$1)*$O114)/1000</f>
        <v>38.718259200000134</v>
      </c>
      <c r="AB114" s="188">
        <v>0</v>
      </c>
      <c r="AC114" s="188">
        <f>(SUMIFS('hist OI fields'!$N:$N,'hist OI fields'!$C:$C,AC$1)*$O114)/1000</f>
        <v>127.23848160000003</v>
      </c>
      <c r="AD114" s="188">
        <f>(SUMIFS('hist OI fields'!$N:$N,'hist OI fields'!$C:$C,AD$1)*$O114)/1000</f>
        <v>7.0189055999999885</v>
      </c>
      <c r="AE114" s="189">
        <f t="shared" si="5"/>
        <v>308.42153951999995</v>
      </c>
    </row>
    <row r="115" spans="1:31">
      <c r="A115" s="185" t="str">
        <f>'Experiment list - Runs'!A115</f>
        <v>DP</v>
      </c>
      <c r="B115" s="185" t="str">
        <f>'Experiment list - Runs'!B115</f>
        <v>tier1</v>
      </c>
      <c r="C115" s="185" t="str">
        <f>'Experiment list - Runs'!C115</f>
        <v>1.1-I</v>
      </c>
      <c r="D115" s="185">
        <f>'Experiment list - Runs'!D115</f>
        <v>5</v>
      </c>
      <c r="E115" s="186" t="str">
        <f>'Experiment list - Runs'!E115</f>
        <v>Additional predictions initialized in 01,02..09</v>
      </c>
      <c r="F115" s="186" t="str">
        <f>'Experiment list - Runs'!H115</f>
        <v>CVWG/Tribbia</v>
      </c>
      <c r="G115" s="185" t="str">
        <f>'Experiment list - Runs'!I115</f>
        <v>0.5x1CN</v>
      </c>
      <c r="H115" s="185" t="str">
        <f>'Experiment list - Runs'!J115</f>
        <v>ORNL</v>
      </c>
      <c r="I115" s="185">
        <f>'Experiment list - Runs'!K115</f>
        <v>2004</v>
      </c>
      <c r="J115" s="185">
        <f>'Experiment list - Runs'!L115</f>
        <v>2014</v>
      </c>
      <c r="K115" s="185" t="str">
        <f>'Experiment list - Runs'!M115</f>
        <v>0.5</v>
      </c>
      <c r="L115" s="185">
        <f>'Experiment list - Runs'!N115</f>
        <v>1</v>
      </c>
      <c r="M115" s="188">
        <f>'Experiment list - Runs'!O115</f>
        <v>10</v>
      </c>
      <c r="N115" s="187">
        <f>'Experiment list - Runs'!P115</f>
        <v>114</v>
      </c>
      <c r="O115" s="188">
        <f t="shared" si="4"/>
        <v>10</v>
      </c>
      <c r="P115" s="188">
        <f t="shared" si="4"/>
        <v>10</v>
      </c>
      <c r="Q115" s="188">
        <v>0</v>
      </c>
      <c r="R115" s="188">
        <v>0</v>
      </c>
      <c r="S115" s="188">
        <v>0</v>
      </c>
      <c r="T115" s="188">
        <v>0</v>
      </c>
      <c r="U115" s="188">
        <v>0</v>
      </c>
      <c r="V115" s="188">
        <f>(SUMIFS('hist AL fields'!$N:$N,'hist AL fields'!$C:$C,V$1)*$O115)/1000</f>
        <v>116.0701747199998</v>
      </c>
      <c r="W115" s="188">
        <f>(SUMIFS('hist AL fields'!$N:$N,'hist AL fields'!$C:$C,$W$1&amp;"_allt")*$P115)/1000+(SUMIFS('hist AL fields'!$N:$N,'hist AL fields'!$C:$C,$W$1&amp;"_subt")*$Q115)/1000</f>
        <v>19.3757184</v>
      </c>
      <c r="X115" s="188">
        <f>(SUMIFS('hist AL fields'!$N:$N,'hist AL fields'!$C:$C,X$1)*$R115)/1000</f>
        <v>0</v>
      </c>
      <c r="Y115" s="188">
        <f>(SUMIFS('hist AL fields'!$N:$N,'hist AL fields'!$C:$C,Y$1)*$S115)/1000</f>
        <v>0</v>
      </c>
      <c r="Z115" s="188">
        <f>(SUMIFS('hist AL fields'!$N:$N,'hist AL fields'!$C:$C,Z$1)*$T115)/1000</f>
        <v>0</v>
      </c>
      <c r="AA115" s="188">
        <f>(SUMIFS('hist AL fields'!$N:$N,'hist AL fields'!$C:$C,AA$1)*$O115)/1000</f>
        <v>38.718259200000134</v>
      </c>
      <c r="AB115" s="188">
        <v>0</v>
      </c>
      <c r="AC115" s="188">
        <f>(SUMIFS('hist OI fields'!$N:$N,'hist OI fields'!$C:$C,AC$1)*$O115)/1000</f>
        <v>127.23848160000003</v>
      </c>
      <c r="AD115" s="188">
        <f>(SUMIFS('hist OI fields'!$N:$N,'hist OI fields'!$C:$C,AD$1)*$O115)/1000</f>
        <v>7.0189055999999885</v>
      </c>
      <c r="AE115" s="189">
        <f t="shared" si="5"/>
        <v>308.42153951999995</v>
      </c>
    </row>
    <row r="116" spans="1:31">
      <c r="A116" s="185" t="str">
        <f>'Experiment list - Runs'!A116</f>
        <v>DP</v>
      </c>
      <c r="B116" s="185" t="str">
        <f>'Experiment list - Runs'!B116</f>
        <v>tier1</v>
      </c>
      <c r="C116" s="185" t="str">
        <f>'Experiment list - Runs'!C116</f>
        <v>1.1-I</v>
      </c>
      <c r="D116" s="185">
        <f>'Experiment list - Runs'!D116</f>
        <v>6</v>
      </c>
      <c r="E116" s="186" t="str">
        <f>'Experiment list - Runs'!E116</f>
        <v>Additional predictions initialized in 01,02..09</v>
      </c>
      <c r="F116" s="186" t="str">
        <f>'Experiment list - Runs'!H116</f>
        <v>CVWG/Tribbia</v>
      </c>
      <c r="G116" s="185" t="str">
        <f>'Experiment list - Runs'!I116</f>
        <v>0.5x1CN</v>
      </c>
      <c r="H116" s="185" t="str">
        <f>'Experiment list - Runs'!J116</f>
        <v>ORNL</v>
      </c>
      <c r="I116" s="185">
        <f>'Experiment list - Runs'!K116</f>
        <v>2005</v>
      </c>
      <c r="J116" s="185">
        <f>'Experiment list - Runs'!L116</f>
        <v>2015</v>
      </c>
      <c r="K116" s="185" t="str">
        <f>'Experiment list - Runs'!M116</f>
        <v>0.5</v>
      </c>
      <c r="L116" s="185">
        <f>'Experiment list - Runs'!N116</f>
        <v>1</v>
      </c>
      <c r="M116" s="188">
        <f>'Experiment list - Runs'!O116</f>
        <v>10</v>
      </c>
      <c r="N116" s="187">
        <f>'Experiment list - Runs'!P116</f>
        <v>115</v>
      </c>
      <c r="O116" s="188">
        <f t="shared" si="4"/>
        <v>10</v>
      </c>
      <c r="P116" s="188">
        <f t="shared" si="4"/>
        <v>10</v>
      </c>
      <c r="Q116" s="188">
        <v>0</v>
      </c>
      <c r="R116" s="188">
        <v>0</v>
      </c>
      <c r="S116" s="188">
        <v>0</v>
      </c>
      <c r="T116" s="188">
        <v>0</v>
      </c>
      <c r="U116" s="188">
        <v>0</v>
      </c>
      <c r="V116" s="188">
        <f>(SUMIFS('hist AL fields'!$N:$N,'hist AL fields'!$C:$C,V$1)*$O116)/1000</f>
        <v>116.0701747199998</v>
      </c>
      <c r="W116" s="188">
        <f>(SUMIFS('hist AL fields'!$N:$N,'hist AL fields'!$C:$C,$W$1&amp;"_allt")*$P116)/1000+(SUMIFS('hist AL fields'!$N:$N,'hist AL fields'!$C:$C,$W$1&amp;"_subt")*$Q116)/1000</f>
        <v>19.3757184</v>
      </c>
      <c r="X116" s="188">
        <f>(SUMIFS('hist AL fields'!$N:$N,'hist AL fields'!$C:$C,X$1)*$R116)/1000</f>
        <v>0</v>
      </c>
      <c r="Y116" s="188">
        <f>(SUMIFS('hist AL fields'!$N:$N,'hist AL fields'!$C:$C,Y$1)*$S116)/1000</f>
        <v>0</v>
      </c>
      <c r="Z116" s="188">
        <f>(SUMIFS('hist AL fields'!$N:$N,'hist AL fields'!$C:$C,Z$1)*$T116)/1000</f>
        <v>0</v>
      </c>
      <c r="AA116" s="188">
        <f>(SUMIFS('hist AL fields'!$N:$N,'hist AL fields'!$C:$C,AA$1)*$O116)/1000</f>
        <v>38.718259200000134</v>
      </c>
      <c r="AB116" s="188">
        <v>0</v>
      </c>
      <c r="AC116" s="188">
        <f>(SUMIFS('hist OI fields'!$N:$N,'hist OI fields'!$C:$C,AC$1)*$O116)/1000</f>
        <v>127.23848160000003</v>
      </c>
      <c r="AD116" s="188">
        <f>(SUMIFS('hist OI fields'!$N:$N,'hist OI fields'!$C:$C,AD$1)*$O116)/1000</f>
        <v>7.0189055999999885</v>
      </c>
      <c r="AE116" s="189">
        <f t="shared" si="5"/>
        <v>308.42153951999995</v>
      </c>
    </row>
    <row r="117" spans="1:31">
      <c r="A117" s="185" t="str">
        <f>'Experiment list - Runs'!A117</f>
        <v>DP</v>
      </c>
      <c r="B117" s="185" t="str">
        <f>'Experiment list - Runs'!B117</f>
        <v>tier1</v>
      </c>
      <c r="C117" s="185" t="str">
        <f>'Experiment list - Runs'!C117</f>
        <v>1.1-I</v>
      </c>
      <c r="D117" s="185">
        <f>'Experiment list - Runs'!D117</f>
        <v>7</v>
      </c>
      <c r="E117" s="186" t="str">
        <f>'Experiment list - Runs'!E117</f>
        <v>Additional predictions initialized in 01,02..09</v>
      </c>
      <c r="F117" s="186" t="str">
        <f>'Experiment list - Runs'!H117</f>
        <v>CVWG/Tribbia</v>
      </c>
      <c r="G117" s="185" t="str">
        <f>'Experiment list - Runs'!I117</f>
        <v>0.5x1CN</v>
      </c>
      <c r="H117" s="185" t="str">
        <f>'Experiment list - Runs'!J117</f>
        <v>ORNL</v>
      </c>
      <c r="I117" s="185">
        <f>'Experiment list - Runs'!K117</f>
        <v>2006</v>
      </c>
      <c r="J117" s="185">
        <f>'Experiment list - Runs'!L117</f>
        <v>2016</v>
      </c>
      <c r="K117" s="185" t="str">
        <f>'Experiment list - Runs'!M117</f>
        <v>0.5</v>
      </c>
      <c r="L117" s="185">
        <f>'Experiment list - Runs'!N117</f>
        <v>1</v>
      </c>
      <c r="M117" s="188">
        <f>'Experiment list - Runs'!O117</f>
        <v>10</v>
      </c>
      <c r="N117" s="187">
        <f>'Experiment list - Runs'!P117</f>
        <v>116</v>
      </c>
      <c r="O117" s="188">
        <f t="shared" si="4"/>
        <v>10</v>
      </c>
      <c r="P117" s="188">
        <f t="shared" si="4"/>
        <v>10</v>
      </c>
      <c r="Q117" s="188">
        <v>0</v>
      </c>
      <c r="R117" s="188">
        <v>0</v>
      </c>
      <c r="S117" s="188">
        <v>0</v>
      </c>
      <c r="T117" s="188">
        <v>0</v>
      </c>
      <c r="U117" s="188">
        <v>0</v>
      </c>
      <c r="V117" s="188">
        <f>(SUMIFS('hist AL fields'!$N:$N,'hist AL fields'!$C:$C,V$1)*$O117)/1000</f>
        <v>116.0701747199998</v>
      </c>
      <c r="W117" s="188">
        <f>(SUMIFS('hist AL fields'!$N:$N,'hist AL fields'!$C:$C,$W$1&amp;"_allt")*$P117)/1000+(SUMIFS('hist AL fields'!$N:$N,'hist AL fields'!$C:$C,$W$1&amp;"_subt")*$Q117)/1000</f>
        <v>19.3757184</v>
      </c>
      <c r="X117" s="188">
        <f>(SUMIFS('hist AL fields'!$N:$N,'hist AL fields'!$C:$C,X$1)*$R117)/1000</f>
        <v>0</v>
      </c>
      <c r="Y117" s="188">
        <f>(SUMIFS('hist AL fields'!$N:$N,'hist AL fields'!$C:$C,Y$1)*$S117)/1000</f>
        <v>0</v>
      </c>
      <c r="Z117" s="188">
        <f>(SUMIFS('hist AL fields'!$N:$N,'hist AL fields'!$C:$C,Z$1)*$T117)/1000</f>
        <v>0</v>
      </c>
      <c r="AA117" s="188">
        <f>(SUMIFS('hist AL fields'!$N:$N,'hist AL fields'!$C:$C,AA$1)*$O117)/1000</f>
        <v>38.718259200000134</v>
      </c>
      <c r="AB117" s="188">
        <v>0</v>
      </c>
      <c r="AC117" s="188">
        <f>(SUMIFS('hist OI fields'!$N:$N,'hist OI fields'!$C:$C,AC$1)*$O117)/1000</f>
        <v>127.23848160000003</v>
      </c>
      <c r="AD117" s="188">
        <f>(SUMIFS('hist OI fields'!$N:$N,'hist OI fields'!$C:$C,AD$1)*$O117)/1000</f>
        <v>7.0189055999999885</v>
      </c>
      <c r="AE117" s="189">
        <f t="shared" si="5"/>
        <v>308.42153951999995</v>
      </c>
    </row>
    <row r="118" spans="1:31">
      <c r="A118" s="185" t="str">
        <f>'Experiment list - Runs'!A118</f>
        <v>DP</v>
      </c>
      <c r="B118" s="185" t="str">
        <f>'Experiment list - Runs'!B118</f>
        <v>tier1</v>
      </c>
      <c r="C118" s="185" t="str">
        <f>'Experiment list - Runs'!C118</f>
        <v>1.1-I</v>
      </c>
      <c r="D118" s="185">
        <f>'Experiment list - Runs'!D118</f>
        <v>8</v>
      </c>
      <c r="E118" s="186" t="str">
        <f>'Experiment list - Runs'!E118</f>
        <v>Additional predictions initialized in 01,02..09</v>
      </c>
      <c r="F118" s="186" t="str">
        <f>'Experiment list - Runs'!H118</f>
        <v>CVWG/Tribbia</v>
      </c>
      <c r="G118" s="185" t="str">
        <f>'Experiment list - Runs'!I118</f>
        <v>0.5x1CN</v>
      </c>
      <c r="H118" s="185" t="str">
        <f>'Experiment list - Runs'!J118</f>
        <v>ORNL</v>
      </c>
      <c r="I118" s="185">
        <f>'Experiment list - Runs'!K118</f>
        <v>2007</v>
      </c>
      <c r="J118" s="185">
        <f>'Experiment list - Runs'!L118</f>
        <v>2017</v>
      </c>
      <c r="K118" s="185" t="str">
        <f>'Experiment list - Runs'!M118</f>
        <v>0.5</v>
      </c>
      <c r="L118" s="185">
        <f>'Experiment list - Runs'!N118</f>
        <v>1</v>
      </c>
      <c r="M118" s="188">
        <f>'Experiment list - Runs'!O118</f>
        <v>10</v>
      </c>
      <c r="N118" s="187">
        <f>'Experiment list - Runs'!P118</f>
        <v>117</v>
      </c>
      <c r="O118" s="188">
        <f t="shared" si="4"/>
        <v>10</v>
      </c>
      <c r="P118" s="188">
        <f t="shared" si="4"/>
        <v>10</v>
      </c>
      <c r="Q118" s="188">
        <v>0</v>
      </c>
      <c r="R118" s="188">
        <v>0</v>
      </c>
      <c r="S118" s="188">
        <v>0</v>
      </c>
      <c r="T118" s="188">
        <v>0</v>
      </c>
      <c r="U118" s="188">
        <v>0</v>
      </c>
      <c r="V118" s="188">
        <f>(SUMIFS('hist AL fields'!$N:$N,'hist AL fields'!$C:$C,V$1)*$O118)/1000</f>
        <v>116.0701747199998</v>
      </c>
      <c r="W118" s="188">
        <f>(SUMIFS('hist AL fields'!$N:$N,'hist AL fields'!$C:$C,$W$1&amp;"_allt")*$P118)/1000+(SUMIFS('hist AL fields'!$N:$N,'hist AL fields'!$C:$C,$W$1&amp;"_subt")*$Q118)/1000</f>
        <v>19.3757184</v>
      </c>
      <c r="X118" s="188">
        <f>(SUMIFS('hist AL fields'!$N:$N,'hist AL fields'!$C:$C,X$1)*$R118)/1000</f>
        <v>0</v>
      </c>
      <c r="Y118" s="188">
        <f>(SUMIFS('hist AL fields'!$N:$N,'hist AL fields'!$C:$C,Y$1)*$S118)/1000</f>
        <v>0</v>
      </c>
      <c r="Z118" s="188">
        <f>(SUMIFS('hist AL fields'!$N:$N,'hist AL fields'!$C:$C,Z$1)*$T118)/1000</f>
        <v>0</v>
      </c>
      <c r="AA118" s="188">
        <f>(SUMIFS('hist AL fields'!$N:$N,'hist AL fields'!$C:$C,AA$1)*$O118)/1000</f>
        <v>38.718259200000134</v>
      </c>
      <c r="AB118" s="188">
        <v>0</v>
      </c>
      <c r="AC118" s="188">
        <f>(SUMIFS('hist OI fields'!$N:$N,'hist OI fields'!$C:$C,AC$1)*$O118)/1000</f>
        <v>127.23848160000003</v>
      </c>
      <c r="AD118" s="188">
        <f>(SUMIFS('hist OI fields'!$N:$N,'hist OI fields'!$C:$C,AD$1)*$O118)/1000</f>
        <v>7.0189055999999885</v>
      </c>
      <c r="AE118" s="189">
        <f t="shared" si="5"/>
        <v>308.42153951999995</v>
      </c>
    </row>
    <row r="119" spans="1:31">
      <c r="A119" s="185" t="str">
        <f>'Experiment list - Runs'!A119</f>
        <v>DP</v>
      </c>
      <c r="B119" s="185" t="str">
        <f>'Experiment list - Runs'!B119</f>
        <v>tier1</v>
      </c>
      <c r="C119" s="185" t="str">
        <f>'Experiment list - Runs'!C119</f>
        <v>1.1-I</v>
      </c>
      <c r="D119" s="185">
        <f>'Experiment list - Runs'!D119</f>
        <v>9</v>
      </c>
      <c r="E119" s="186" t="str">
        <f>'Experiment list - Runs'!E119</f>
        <v>Additional predictions initialized in 01,02..09</v>
      </c>
      <c r="F119" s="186" t="str">
        <f>'Experiment list - Runs'!H119</f>
        <v>CVWG/Tribbia</v>
      </c>
      <c r="G119" s="185" t="str">
        <f>'Experiment list - Runs'!I119</f>
        <v>0.5x1CN</v>
      </c>
      <c r="H119" s="185" t="str">
        <f>'Experiment list - Runs'!J119</f>
        <v>ORNL</v>
      </c>
      <c r="I119" s="185">
        <f>'Experiment list - Runs'!K119</f>
        <v>2008</v>
      </c>
      <c r="J119" s="185">
        <f>'Experiment list - Runs'!L119</f>
        <v>2018</v>
      </c>
      <c r="K119" s="185" t="str">
        <f>'Experiment list - Runs'!M119</f>
        <v>0.5</v>
      </c>
      <c r="L119" s="185">
        <f>'Experiment list - Runs'!N119</f>
        <v>1</v>
      </c>
      <c r="M119" s="188">
        <f>'Experiment list - Runs'!O119</f>
        <v>10</v>
      </c>
      <c r="N119" s="187">
        <f>'Experiment list - Runs'!P119</f>
        <v>118</v>
      </c>
      <c r="O119" s="188">
        <f t="shared" si="4"/>
        <v>10</v>
      </c>
      <c r="P119" s="188">
        <f t="shared" si="4"/>
        <v>10</v>
      </c>
      <c r="Q119" s="188">
        <v>0</v>
      </c>
      <c r="R119" s="188">
        <v>0</v>
      </c>
      <c r="S119" s="188">
        <v>0</v>
      </c>
      <c r="T119" s="188">
        <v>0</v>
      </c>
      <c r="U119" s="188">
        <v>0</v>
      </c>
      <c r="V119" s="188">
        <f>(SUMIFS('hist AL fields'!$N:$N,'hist AL fields'!$C:$C,V$1)*$O119)/1000</f>
        <v>116.0701747199998</v>
      </c>
      <c r="W119" s="188">
        <f>(SUMIFS('hist AL fields'!$N:$N,'hist AL fields'!$C:$C,$W$1&amp;"_allt")*$P119)/1000+(SUMIFS('hist AL fields'!$N:$N,'hist AL fields'!$C:$C,$W$1&amp;"_subt")*$Q119)/1000</f>
        <v>19.3757184</v>
      </c>
      <c r="X119" s="188">
        <f>(SUMIFS('hist AL fields'!$N:$N,'hist AL fields'!$C:$C,X$1)*$R119)/1000</f>
        <v>0</v>
      </c>
      <c r="Y119" s="188">
        <f>(SUMIFS('hist AL fields'!$N:$N,'hist AL fields'!$C:$C,Y$1)*$S119)/1000</f>
        <v>0</v>
      </c>
      <c r="Z119" s="188">
        <f>(SUMIFS('hist AL fields'!$N:$N,'hist AL fields'!$C:$C,Z$1)*$T119)/1000</f>
        <v>0</v>
      </c>
      <c r="AA119" s="188">
        <f>(SUMIFS('hist AL fields'!$N:$N,'hist AL fields'!$C:$C,AA$1)*$O119)/1000</f>
        <v>38.718259200000134</v>
      </c>
      <c r="AB119" s="188">
        <v>0</v>
      </c>
      <c r="AC119" s="188">
        <f>(SUMIFS('hist OI fields'!$N:$N,'hist OI fields'!$C:$C,AC$1)*$O119)/1000</f>
        <v>127.23848160000003</v>
      </c>
      <c r="AD119" s="188">
        <f>(SUMIFS('hist OI fields'!$N:$N,'hist OI fields'!$C:$C,AD$1)*$O119)/1000</f>
        <v>7.0189055999999885</v>
      </c>
      <c r="AE119" s="189">
        <f t="shared" si="5"/>
        <v>308.42153951999995</v>
      </c>
    </row>
    <row r="120" spans="1:31">
      <c r="A120" s="185" t="str">
        <f>'Experiment list - Runs'!A120</f>
        <v>DP</v>
      </c>
      <c r="B120" s="185" t="str">
        <f>'Experiment list - Runs'!B120</f>
        <v>tier1</v>
      </c>
      <c r="C120" s="185" t="str">
        <f>'Experiment list - Runs'!C120</f>
        <v>1.1-I</v>
      </c>
      <c r="D120" s="185">
        <f>'Experiment list - Runs'!D120</f>
        <v>10</v>
      </c>
      <c r="E120" s="186" t="str">
        <f>'Experiment list - Runs'!E120</f>
        <v>Additional predictions initialized in 01,02..09</v>
      </c>
      <c r="F120" s="186" t="str">
        <f>'Experiment list - Runs'!H120</f>
        <v>CVWG/Tribbia</v>
      </c>
      <c r="G120" s="185" t="str">
        <f>'Experiment list - Runs'!I120</f>
        <v>0.5x1CN</v>
      </c>
      <c r="H120" s="185" t="str">
        <f>'Experiment list - Runs'!J120</f>
        <v>ORNL</v>
      </c>
      <c r="I120" s="185">
        <f>'Experiment list - Runs'!K120</f>
        <v>2009</v>
      </c>
      <c r="J120" s="185">
        <f>'Experiment list - Runs'!L120</f>
        <v>2019</v>
      </c>
      <c r="K120" s="185" t="str">
        <f>'Experiment list - Runs'!M120</f>
        <v>0.5</v>
      </c>
      <c r="L120" s="185">
        <f>'Experiment list - Runs'!N120</f>
        <v>1</v>
      </c>
      <c r="M120" s="188">
        <f>'Experiment list - Runs'!O120</f>
        <v>10</v>
      </c>
      <c r="N120" s="187">
        <f>'Experiment list - Runs'!P120</f>
        <v>119</v>
      </c>
      <c r="O120" s="188">
        <f t="shared" si="4"/>
        <v>10</v>
      </c>
      <c r="P120" s="188">
        <f t="shared" si="4"/>
        <v>10</v>
      </c>
      <c r="Q120" s="188">
        <v>0</v>
      </c>
      <c r="R120" s="188">
        <v>0</v>
      </c>
      <c r="S120" s="188">
        <v>0</v>
      </c>
      <c r="T120" s="188">
        <v>0</v>
      </c>
      <c r="U120" s="188">
        <v>0</v>
      </c>
      <c r="V120" s="188">
        <f>(SUMIFS('hist AL fields'!$N:$N,'hist AL fields'!$C:$C,V$1)*$O120)/1000</f>
        <v>116.0701747199998</v>
      </c>
      <c r="W120" s="188">
        <f>(SUMIFS('hist AL fields'!$N:$N,'hist AL fields'!$C:$C,$W$1&amp;"_allt")*$P120)/1000+(SUMIFS('hist AL fields'!$N:$N,'hist AL fields'!$C:$C,$W$1&amp;"_subt")*$Q120)/1000</f>
        <v>19.3757184</v>
      </c>
      <c r="X120" s="188">
        <f>(SUMIFS('hist AL fields'!$N:$N,'hist AL fields'!$C:$C,X$1)*$R120)/1000</f>
        <v>0</v>
      </c>
      <c r="Y120" s="188">
        <f>(SUMIFS('hist AL fields'!$N:$N,'hist AL fields'!$C:$C,Y$1)*$S120)/1000</f>
        <v>0</v>
      </c>
      <c r="Z120" s="188">
        <f>(SUMIFS('hist AL fields'!$N:$N,'hist AL fields'!$C:$C,Z$1)*$T120)/1000</f>
        <v>0</v>
      </c>
      <c r="AA120" s="188">
        <f>(SUMIFS('hist AL fields'!$N:$N,'hist AL fields'!$C:$C,AA$1)*$O120)/1000</f>
        <v>38.718259200000134</v>
      </c>
      <c r="AB120" s="188">
        <v>0</v>
      </c>
      <c r="AC120" s="188">
        <f>(SUMIFS('hist OI fields'!$N:$N,'hist OI fields'!$C:$C,AC$1)*$O120)/1000</f>
        <v>127.23848160000003</v>
      </c>
      <c r="AD120" s="188">
        <f>(SUMIFS('hist OI fields'!$N:$N,'hist OI fields'!$C:$C,AD$1)*$O120)/1000</f>
        <v>7.0189055999999885</v>
      </c>
      <c r="AE120" s="189">
        <f t="shared" si="5"/>
        <v>308.42153951999995</v>
      </c>
    </row>
    <row r="121" spans="1:31">
      <c r="A121" s="185" t="str">
        <f>'Experiment list - Runs'!A121</f>
        <v>DP</v>
      </c>
      <c r="B121" s="185" t="str">
        <f>'Experiment list - Runs'!B121</f>
        <v>tier1</v>
      </c>
      <c r="C121" s="185" t="str">
        <f>'Experiment list - Runs'!C121</f>
        <v>1.2-E</v>
      </c>
      <c r="D121" s="185">
        <f>'Experiment list - Runs'!D121</f>
        <v>10</v>
      </c>
      <c r="E121" s="186" t="str">
        <f>'Experiment list - Runs'!E121</f>
        <v>Add'l 30 year initialized hindcasts &amp; predictions</v>
      </c>
      <c r="F121" s="186" t="str">
        <f>'Experiment list - Runs'!H121</f>
        <v>CVWG/Tribbia</v>
      </c>
      <c r="G121" s="185" t="str">
        <f>'Experiment list - Runs'!I121</f>
        <v>0.5x1CN</v>
      </c>
      <c r="H121" s="185" t="str">
        <f>'Experiment list - Runs'!J121</f>
        <v>ORNL</v>
      </c>
      <c r="I121" s="185">
        <f>'Experiment list - Runs'!K121</f>
        <v>1960</v>
      </c>
      <c r="J121" s="185">
        <f>'Experiment list - Runs'!L121</f>
        <v>1990</v>
      </c>
      <c r="K121" s="185" t="str">
        <f>'Experiment list - Runs'!M121</f>
        <v>0.5</v>
      </c>
      <c r="L121" s="185">
        <f>'Experiment list - Runs'!N121</f>
        <v>1</v>
      </c>
      <c r="M121" s="188">
        <f>'Experiment list - Runs'!O121</f>
        <v>30</v>
      </c>
      <c r="N121" s="187">
        <f>'Experiment list - Runs'!P121</f>
        <v>120</v>
      </c>
      <c r="O121" s="188">
        <f t="shared" si="4"/>
        <v>30</v>
      </c>
      <c r="P121" s="188">
        <f t="shared" si="4"/>
        <v>30</v>
      </c>
      <c r="Q121" s="188">
        <v>0</v>
      </c>
      <c r="R121" s="188">
        <v>0</v>
      </c>
      <c r="S121" s="188">
        <v>0</v>
      </c>
      <c r="T121" s="188">
        <v>0</v>
      </c>
      <c r="U121" s="188">
        <v>0</v>
      </c>
      <c r="V121" s="188">
        <f>(SUMIFS('hist AL fields'!$N:$N,'hist AL fields'!$C:$C,V$1)*$O121)/1000</f>
        <v>348.21052415999941</v>
      </c>
      <c r="W121" s="188">
        <f>(SUMIFS('hist AL fields'!$N:$N,'hist AL fields'!$C:$C,$W$1&amp;"_allt")*$P121)/1000+(SUMIFS('hist AL fields'!$N:$N,'hist AL fields'!$C:$C,$W$1&amp;"_subt")*$Q121)/1000</f>
        <v>58.127155200000004</v>
      </c>
      <c r="X121" s="188">
        <f>(SUMIFS('hist AL fields'!$N:$N,'hist AL fields'!$C:$C,X$1)*$R121)/1000</f>
        <v>0</v>
      </c>
      <c r="Y121" s="188">
        <f>(SUMIFS('hist AL fields'!$N:$N,'hist AL fields'!$C:$C,Y$1)*$S121)/1000</f>
        <v>0</v>
      </c>
      <c r="Z121" s="188">
        <f>(SUMIFS('hist AL fields'!$N:$N,'hist AL fields'!$C:$C,Z$1)*$T121)/1000</f>
        <v>0</v>
      </c>
      <c r="AA121" s="188">
        <f>(SUMIFS('hist AL fields'!$N:$N,'hist AL fields'!$C:$C,AA$1)*$O121)/1000</f>
        <v>116.15477760000041</v>
      </c>
      <c r="AB121" s="188">
        <v>0</v>
      </c>
      <c r="AC121" s="188">
        <f>(SUMIFS('hist OI fields'!$N:$N,'hist OI fields'!$C:$C,AC$1)*$O121)/1000</f>
        <v>381.71544480000011</v>
      </c>
      <c r="AD121" s="188">
        <f>(SUMIFS('hist OI fields'!$N:$N,'hist OI fields'!$C:$C,AD$1)*$O121)/1000</f>
        <v>21.056716799999965</v>
      </c>
      <c r="AE121" s="189">
        <f t="shared" si="5"/>
        <v>925.26461855999992</v>
      </c>
    </row>
    <row r="122" spans="1:31">
      <c r="A122" s="185" t="str">
        <f>'Experiment list - Runs'!A122</f>
        <v>DP</v>
      </c>
      <c r="B122" s="185" t="str">
        <f>'Experiment list - Runs'!B122</f>
        <v>tier1</v>
      </c>
      <c r="C122" s="185" t="str">
        <f>'Experiment list - Runs'!C122</f>
        <v>1.2-E</v>
      </c>
      <c r="D122" s="185">
        <f>'Experiment list - Runs'!D122</f>
        <v>11</v>
      </c>
      <c r="E122" s="186" t="str">
        <f>'Experiment list - Runs'!E122</f>
        <v>Add'l 30 year initialized hindcasts &amp; predictions</v>
      </c>
      <c r="F122" s="186" t="str">
        <f>'Experiment list - Runs'!H122</f>
        <v>CVWG/Tribbia</v>
      </c>
      <c r="G122" s="185" t="str">
        <f>'Experiment list - Runs'!I122</f>
        <v>0.5x1CN</v>
      </c>
      <c r="H122" s="185" t="str">
        <f>'Experiment list - Runs'!J122</f>
        <v>ORNL</v>
      </c>
      <c r="I122" s="185">
        <f>'Experiment list - Runs'!K122</f>
        <v>1960</v>
      </c>
      <c r="J122" s="185">
        <f>'Experiment list - Runs'!L122</f>
        <v>1990</v>
      </c>
      <c r="K122" s="185" t="str">
        <f>'Experiment list - Runs'!M122</f>
        <v>0.5</v>
      </c>
      <c r="L122" s="185">
        <f>'Experiment list - Runs'!N122</f>
        <v>1</v>
      </c>
      <c r="M122" s="188">
        <f>'Experiment list - Runs'!O122</f>
        <v>30</v>
      </c>
      <c r="N122" s="187">
        <f>'Experiment list - Runs'!P122</f>
        <v>121</v>
      </c>
      <c r="O122" s="188">
        <f t="shared" si="4"/>
        <v>30</v>
      </c>
      <c r="P122" s="188">
        <f t="shared" si="4"/>
        <v>30</v>
      </c>
      <c r="Q122" s="188">
        <v>0</v>
      </c>
      <c r="R122" s="188">
        <v>0</v>
      </c>
      <c r="S122" s="188">
        <v>0</v>
      </c>
      <c r="T122" s="188">
        <v>0</v>
      </c>
      <c r="U122" s="188">
        <v>0</v>
      </c>
      <c r="V122" s="188">
        <f>(SUMIFS('hist AL fields'!$N:$N,'hist AL fields'!$C:$C,V$1)*$O122)/1000</f>
        <v>348.21052415999941</v>
      </c>
      <c r="W122" s="188">
        <f>(SUMIFS('hist AL fields'!$N:$N,'hist AL fields'!$C:$C,$W$1&amp;"_allt")*$P122)/1000+(SUMIFS('hist AL fields'!$N:$N,'hist AL fields'!$C:$C,$W$1&amp;"_subt")*$Q122)/1000</f>
        <v>58.127155200000004</v>
      </c>
      <c r="X122" s="188">
        <f>(SUMIFS('hist AL fields'!$N:$N,'hist AL fields'!$C:$C,X$1)*$R122)/1000</f>
        <v>0</v>
      </c>
      <c r="Y122" s="188">
        <f>(SUMIFS('hist AL fields'!$N:$N,'hist AL fields'!$C:$C,Y$1)*$S122)/1000</f>
        <v>0</v>
      </c>
      <c r="Z122" s="188">
        <f>(SUMIFS('hist AL fields'!$N:$N,'hist AL fields'!$C:$C,Z$1)*$T122)/1000</f>
        <v>0</v>
      </c>
      <c r="AA122" s="188">
        <f>(SUMIFS('hist AL fields'!$N:$N,'hist AL fields'!$C:$C,AA$1)*$O122)/1000</f>
        <v>116.15477760000041</v>
      </c>
      <c r="AB122" s="188">
        <v>0</v>
      </c>
      <c r="AC122" s="188">
        <f>(SUMIFS('hist OI fields'!$N:$N,'hist OI fields'!$C:$C,AC$1)*$O122)/1000</f>
        <v>381.71544480000011</v>
      </c>
      <c r="AD122" s="188">
        <f>(SUMIFS('hist OI fields'!$N:$N,'hist OI fields'!$C:$C,AD$1)*$O122)/1000</f>
        <v>21.056716799999965</v>
      </c>
      <c r="AE122" s="189">
        <f t="shared" si="5"/>
        <v>925.26461855999992</v>
      </c>
    </row>
    <row r="123" spans="1:31">
      <c r="A123" s="185" t="str">
        <f>'Experiment list - Runs'!A123</f>
        <v>DP</v>
      </c>
      <c r="B123" s="185" t="str">
        <f>'Experiment list - Runs'!B123</f>
        <v>tier1</v>
      </c>
      <c r="C123" s="185" t="str">
        <f>'Experiment list - Runs'!C123</f>
        <v>1.2-E</v>
      </c>
      <c r="D123" s="185">
        <f>'Experiment list - Runs'!D123</f>
        <v>12</v>
      </c>
      <c r="E123" s="186" t="str">
        <f>'Experiment list - Runs'!E123</f>
        <v>Add'l 30 year initialized hindcasts &amp; predictions</v>
      </c>
      <c r="F123" s="186" t="str">
        <f>'Experiment list - Runs'!H123</f>
        <v>CVWG/Tribbia</v>
      </c>
      <c r="G123" s="185" t="str">
        <f>'Experiment list - Runs'!I123</f>
        <v>0.5x1CN</v>
      </c>
      <c r="H123" s="185" t="str">
        <f>'Experiment list - Runs'!J123</f>
        <v>ORNL</v>
      </c>
      <c r="I123" s="185">
        <f>'Experiment list - Runs'!K123</f>
        <v>1960</v>
      </c>
      <c r="J123" s="185">
        <f>'Experiment list - Runs'!L123</f>
        <v>1990</v>
      </c>
      <c r="K123" s="185" t="str">
        <f>'Experiment list - Runs'!M123</f>
        <v>0.5</v>
      </c>
      <c r="L123" s="185">
        <f>'Experiment list - Runs'!N123</f>
        <v>1</v>
      </c>
      <c r="M123" s="188">
        <f>'Experiment list - Runs'!O123</f>
        <v>30</v>
      </c>
      <c r="N123" s="187">
        <f>'Experiment list - Runs'!P123</f>
        <v>122</v>
      </c>
      <c r="O123" s="188">
        <f t="shared" si="4"/>
        <v>30</v>
      </c>
      <c r="P123" s="188">
        <f t="shared" si="4"/>
        <v>30</v>
      </c>
      <c r="Q123" s="188">
        <v>0</v>
      </c>
      <c r="R123" s="188">
        <v>0</v>
      </c>
      <c r="S123" s="188">
        <v>0</v>
      </c>
      <c r="T123" s="188">
        <v>0</v>
      </c>
      <c r="U123" s="188">
        <v>0</v>
      </c>
      <c r="V123" s="188">
        <f>(SUMIFS('hist AL fields'!$N:$N,'hist AL fields'!$C:$C,V$1)*$O123)/1000</f>
        <v>348.21052415999941</v>
      </c>
      <c r="W123" s="188">
        <f>(SUMIFS('hist AL fields'!$N:$N,'hist AL fields'!$C:$C,$W$1&amp;"_allt")*$P123)/1000+(SUMIFS('hist AL fields'!$N:$N,'hist AL fields'!$C:$C,$W$1&amp;"_subt")*$Q123)/1000</f>
        <v>58.127155200000004</v>
      </c>
      <c r="X123" s="188">
        <f>(SUMIFS('hist AL fields'!$N:$N,'hist AL fields'!$C:$C,X$1)*$R123)/1000</f>
        <v>0</v>
      </c>
      <c r="Y123" s="188">
        <f>(SUMIFS('hist AL fields'!$N:$N,'hist AL fields'!$C:$C,Y$1)*$S123)/1000</f>
        <v>0</v>
      </c>
      <c r="Z123" s="188">
        <f>(SUMIFS('hist AL fields'!$N:$N,'hist AL fields'!$C:$C,Z$1)*$T123)/1000</f>
        <v>0</v>
      </c>
      <c r="AA123" s="188">
        <f>(SUMIFS('hist AL fields'!$N:$N,'hist AL fields'!$C:$C,AA$1)*$O123)/1000</f>
        <v>116.15477760000041</v>
      </c>
      <c r="AB123" s="188">
        <v>0</v>
      </c>
      <c r="AC123" s="188">
        <f>(SUMIFS('hist OI fields'!$N:$N,'hist OI fields'!$C:$C,AC$1)*$O123)/1000</f>
        <v>381.71544480000011</v>
      </c>
      <c r="AD123" s="188">
        <f>(SUMIFS('hist OI fields'!$N:$N,'hist OI fields'!$C:$C,AD$1)*$O123)/1000</f>
        <v>21.056716799999965</v>
      </c>
      <c r="AE123" s="189">
        <f t="shared" si="5"/>
        <v>925.26461855999992</v>
      </c>
    </row>
    <row r="124" spans="1:31">
      <c r="A124" s="185" t="str">
        <f>'Experiment list - Runs'!A124</f>
        <v>DP</v>
      </c>
      <c r="B124" s="185" t="str">
        <f>'Experiment list - Runs'!B124</f>
        <v>tier1</v>
      </c>
      <c r="C124" s="185" t="str">
        <f>'Experiment list - Runs'!C124</f>
        <v>1.2-E</v>
      </c>
      <c r="D124" s="185">
        <f>'Experiment list - Runs'!D124</f>
        <v>13</v>
      </c>
      <c r="E124" s="186" t="str">
        <f>'Experiment list - Runs'!E124</f>
        <v>Add'l 30 year initialized hindcasts &amp; predictions</v>
      </c>
      <c r="F124" s="186" t="str">
        <f>'Experiment list - Runs'!H124</f>
        <v>CVWG/Tribbia</v>
      </c>
      <c r="G124" s="185" t="str">
        <f>'Experiment list - Runs'!I124</f>
        <v>0.5x1CN</v>
      </c>
      <c r="H124" s="185" t="str">
        <f>'Experiment list - Runs'!J124</f>
        <v>ORNL</v>
      </c>
      <c r="I124" s="185">
        <f>'Experiment list - Runs'!K124</f>
        <v>1960</v>
      </c>
      <c r="J124" s="185">
        <f>'Experiment list - Runs'!L124</f>
        <v>1990</v>
      </c>
      <c r="K124" s="185" t="str">
        <f>'Experiment list - Runs'!M124</f>
        <v>0.5</v>
      </c>
      <c r="L124" s="185">
        <f>'Experiment list - Runs'!N124</f>
        <v>1</v>
      </c>
      <c r="M124" s="188">
        <f>'Experiment list - Runs'!O124</f>
        <v>30</v>
      </c>
      <c r="N124" s="187">
        <f>'Experiment list - Runs'!P124</f>
        <v>123</v>
      </c>
      <c r="O124" s="188">
        <f t="shared" si="4"/>
        <v>30</v>
      </c>
      <c r="P124" s="188">
        <f t="shared" si="4"/>
        <v>30</v>
      </c>
      <c r="Q124" s="188">
        <v>0</v>
      </c>
      <c r="R124" s="188">
        <v>0</v>
      </c>
      <c r="S124" s="188">
        <v>0</v>
      </c>
      <c r="T124" s="188">
        <v>0</v>
      </c>
      <c r="U124" s="188">
        <v>0</v>
      </c>
      <c r="V124" s="188">
        <f>(SUMIFS('hist AL fields'!$N:$N,'hist AL fields'!$C:$C,V$1)*$O124)/1000</f>
        <v>348.21052415999941</v>
      </c>
      <c r="W124" s="188">
        <f>(SUMIFS('hist AL fields'!$N:$N,'hist AL fields'!$C:$C,$W$1&amp;"_allt")*$P124)/1000+(SUMIFS('hist AL fields'!$N:$N,'hist AL fields'!$C:$C,$W$1&amp;"_subt")*$Q124)/1000</f>
        <v>58.127155200000004</v>
      </c>
      <c r="X124" s="188">
        <f>(SUMIFS('hist AL fields'!$N:$N,'hist AL fields'!$C:$C,X$1)*$R124)/1000</f>
        <v>0</v>
      </c>
      <c r="Y124" s="188">
        <f>(SUMIFS('hist AL fields'!$N:$N,'hist AL fields'!$C:$C,Y$1)*$S124)/1000</f>
        <v>0</v>
      </c>
      <c r="Z124" s="188">
        <f>(SUMIFS('hist AL fields'!$N:$N,'hist AL fields'!$C:$C,Z$1)*$T124)/1000</f>
        <v>0</v>
      </c>
      <c r="AA124" s="188">
        <f>(SUMIFS('hist AL fields'!$N:$N,'hist AL fields'!$C:$C,AA$1)*$O124)/1000</f>
        <v>116.15477760000041</v>
      </c>
      <c r="AB124" s="188">
        <v>0</v>
      </c>
      <c r="AC124" s="188">
        <f>(SUMIFS('hist OI fields'!$N:$N,'hist OI fields'!$C:$C,AC$1)*$O124)/1000</f>
        <v>381.71544480000011</v>
      </c>
      <c r="AD124" s="188">
        <f>(SUMIFS('hist OI fields'!$N:$N,'hist OI fields'!$C:$C,AD$1)*$O124)/1000</f>
        <v>21.056716799999965</v>
      </c>
      <c r="AE124" s="189">
        <f t="shared" si="5"/>
        <v>925.26461855999992</v>
      </c>
    </row>
    <row r="125" spans="1:31">
      <c r="A125" s="185" t="str">
        <f>'Experiment list - Runs'!A125</f>
        <v>DP</v>
      </c>
      <c r="B125" s="185" t="str">
        <f>'Experiment list - Runs'!B125</f>
        <v>tier1</v>
      </c>
      <c r="C125" s="185" t="str">
        <f>'Experiment list - Runs'!C125</f>
        <v>1.2-E</v>
      </c>
      <c r="D125" s="185">
        <f>'Experiment list - Runs'!D125</f>
        <v>14</v>
      </c>
      <c r="E125" s="186" t="str">
        <f>'Experiment list - Runs'!E125</f>
        <v>Add'l 30 year initialized hindcasts &amp; predictions</v>
      </c>
      <c r="F125" s="186" t="str">
        <f>'Experiment list - Runs'!H125</f>
        <v>CVWG/Tribbia</v>
      </c>
      <c r="G125" s="185" t="str">
        <f>'Experiment list - Runs'!I125</f>
        <v>0.5x1CN</v>
      </c>
      <c r="H125" s="185" t="str">
        <f>'Experiment list - Runs'!J125</f>
        <v>ORNL</v>
      </c>
      <c r="I125" s="185">
        <f>'Experiment list - Runs'!K125</f>
        <v>1960</v>
      </c>
      <c r="J125" s="185">
        <f>'Experiment list - Runs'!L125</f>
        <v>1990</v>
      </c>
      <c r="K125" s="185" t="str">
        <f>'Experiment list - Runs'!M125</f>
        <v>0.5</v>
      </c>
      <c r="L125" s="185">
        <f>'Experiment list - Runs'!N125</f>
        <v>1</v>
      </c>
      <c r="M125" s="188">
        <f>'Experiment list - Runs'!O125</f>
        <v>30</v>
      </c>
      <c r="N125" s="187">
        <f>'Experiment list - Runs'!P125</f>
        <v>124</v>
      </c>
      <c r="O125" s="188">
        <f t="shared" si="4"/>
        <v>30</v>
      </c>
      <c r="P125" s="188">
        <f t="shared" si="4"/>
        <v>30</v>
      </c>
      <c r="Q125" s="188">
        <v>0</v>
      </c>
      <c r="R125" s="188">
        <v>0</v>
      </c>
      <c r="S125" s="188">
        <v>0</v>
      </c>
      <c r="T125" s="188">
        <v>0</v>
      </c>
      <c r="U125" s="188">
        <v>0</v>
      </c>
      <c r="V125" s="188">
        <f>(SUMIFS('hist AL fields'!$N:$N,'hist AL fields'!$C:$C,V$1)*$O125)/1000</f>
        <v>348.21052415999941</v>
      </c>
      <c r="W125" s="188">
        <f>(SUMIFS('hist AL fields'!$N:$N,'hist AL fields'!$C:$C,$W$1&amp;"_allt")*$P125)/1000+(SUMIFS('hist AL fields'!$N:$N,'hist AL fields'!$C:$C,$W$1&amp;"_subt")*$Q125)/1000</f>
        <v>58.127155200000004</v>
      </c>
      <c r="X125" s="188">
        <f>(SUMIFS('hist AL fields'!$N:$N,'hist AL fields'!$C:$C,X$1)*$R125)/1000</f>
        <v>0</v>
      </c>
      <c r="Y125" s="188">
        <f>(SUMIFS('hist AL fields'!$N:$N,'hist AL fields'!$C:$C,Y$1)*$S125)/1000</f>
        <v>0</v>
      </c>
      <c r="Z125" s="188">
        <f>(SUMIFS('hist AL fields'!$N:$N,'hist AL fields'!$C:$C,Z$1)*$T125)/1000</f>
        <v>0</v>
      </c>
      <c r="AA125" s="188">
        <f>(SUMIFS('hist AL fields'!$N:$N,'hist AL fields'!$C:$C,AA$1)*$O125)/1000</f>
        <v>116.15477760000041</v>
      </c>
      <c r="AB125" s="188">
        <v>0</v>
      </c>
      <c r="AC125" s="188">
        <f>(SUMIFS('hist OI fields'!$N:$N,'hist OI fields'!$C:$C,AC$1)*$O125)/1000</f>
        <v>381.71544480000011</v>
      </c>
      <c r="AD125" s="188">
        <f>(SUMIFS('hist OI fields'!$N:$N,'hist OI fields'!$C:$C,AD$1)*$O125)/1000</f>
        <v>21.056716799999965</v>
      </c>
      <c r="AE125" s="189">
        <f t="shared" si="5"/>
        <v>925.26461855999992</v>
      </c>
    </row>
    <row r="126" spans="1:31">
      <c r="A126" s="185" t="str">
        <f>'Experiment list - Runs'!A126</f>
        <v>DP</v>
      </c>
      <c r="B126" s="185" t="str">
        <f>'Experiment list - Runs'!B126</f>
        <v>tier1</v>
      </c>
      <c r="C126" s="185" t="str">
        <f>'Experiment list - Runs'!C126</f>
        <v>1.2-E</v>
      </c>
      <c r="D126" s="185">
        <f>'Experiment list - Runs'!D126</f>
        <v>15</v>
      </c>
      <c r="E126" s="186" t="str">
        <f>'Experiment list - Runs'!E126</f>
        <v>Add'l 30 year initialized hindcasts &amp; predictions</v>
      </c>
      <c r="F126" s="186" t="str">
        <f>'Experiment list - Runs'!H126</f>
        <v>CVWG/Tribbia</v>
      </c>
      <c r="G126" s="185" t="str">
        <f>'Experiment list - Runs'!I126</f>
        <v>0.5x1CN</v>
      </c>
      <c r="H126" s="185" t="str">
        <f>'Experiment list - Runs'!J126</f>
        <v>ORNL</v>
      </c>
      <c r="I126" s="185">
        <f>'Experiment list - Runs'!K126</f>
        <v>1960</v>
      </c>
      <c r="J126" s="185">
        <f>'Experiment list - Runs'!L126</f>
        <v>1990</v>
      </c>
      <c r="K126" s="185" t="str">
        <f>'Experiment list - Runs'!M126</f>
        <v>0.5</v>
      </c>
      <c r="L126" s="185">
        <f>'Experiment list - Runs'!N126</f>
        <v>1</v>
      </c>
      <c r="M126" s="188">
        <f>'Experiment list - Runs'!O126</f>
        <v>30</v>
      </c>
      <c r="N126" s="187">
        <f>'Experiment list - Runs'!P126</f>
        <v>125</v>
      </c>
      <c r="O126" s="188">
        <f t="shared" si="4"/>
        <v>30</v>
      </c>
      <c r="P126" s="188">
        <f t="shared" si="4"/>
        <v>30</v>
      </c>
      <c r="Q126" s="188">
        <v>0</v>
      </c>
      <c r="R126" s="188">
        <v>0</v>
      </c>
      <c r="S126" s="188">
        <v>0</v>
      </c>
      <c r="T126" s="188">
        <v>0</v>
      </c>
      <c r="U126" s="188">
        <v>0</v>
      </c>
      <c r="V126" s="188">
        <f>(SUMIFS('hist AL fields'!$N:$N,'hist AL fields'!$C:$C,V$1)*$O126)/1000</f>
        <v>348.21052415999941</v>
      </c>
      <c r="W126" s="188">
        <f>(SUMIFS('hist AL fields'!$N:$N,'hist AL fields'!$C:$C,$W$1&amp;"_allt")*$P126)/1000+(SUMIFS('hist AL fields'!$N:$N,'hist AL fields'!$C:$C,$W$1&amp;"_subt")*$Q126)/1000</f>
        <v>58.127155200000004</v>
      </c>
      <c r="X126" s="188">
        <f>(SUMIFS('hist AL fields'!$N:$N,'hist AL fields'!$C:$C,X$1)*$R126)/1000</f>
        <v>0</v>
      </c>
      <c r="Y126" s="188">
        <f>(SUMIFS('hist AL fields'!$N:$N,'hist AL fields'!$C:$C,Y$1)*$S126)/1000</f>
        <v>0</v>
      </c>
      <c r="Z126" s="188">
        <f>(SUMIFS('hist AL fields'!$N:$N,'hist AL fields'!$C:$C,Z$1)*$T126)/1000</f>
        <v>0</v>
      </c>
      <c r="AA126" s="188">
        <f>(SUMIFS('hist AL fields'!$N:$N,'hist AL fields'!$C:$C,AA$1)*$O126)/1000</f>
        <v>116.15477760000041</v>
      </c>
      <c r="AB126" s="188">
        <v>0</v>
      </c>
      <c r="AC126" s="188">
        <f>(SUMIFS('hist OI fields'!$N:$N,'hist OI fields'!$C:$C,AC$1)*$O126)/1000</f>
        <v>381.71544480000011</v>
      </c>
      <c r="AD126" s="188">
        <f>(SUMIFS('hist OI fields'!$N:$N,'hist OI fields'!$C:$C,AD$1)*$O126)/1000</f>
        <v>21.056716799999965</v>
      </c>
      <c r="AE126" s="189">
        <f t="shared" si="5"/>
        <v>925.26461855999992</v>
      </c>
    </row>
    <row r="127" spans="1:31">
      <c r="A127" s="185" t="str">
        <f>'Experiment list - Runs'!A127</f>
        <v>DP</v>
      </c>
      <c r="B127" s="185" t="str">
        <f>'Experiment list - Runs'!B127</f>
        <v>tier1</v>
      </c>
      <c r="C127" s="185" t="str">
        <f>'Experiment list - Runs'!C127</f>
        <v>1.2-E</v>
      </c>
      <c r="D127" s="185">
        <f>'Experiment list - Runs'!D127</f>
        <v>16</v>
      </c>
      <c r="E127" s="186" t="str">
        <f>'Experiment list - Runs'!E127</f>
        <v>Add'l 30 year initialized hindcasts &amp; predictions</v>
      </c>
      <c r="F127" s="186" t="str">
        <f>'Experiment list - Runs'!H127</f>
        <v>CVWG/Tribbia</v>
      </c>
      <c r="G127" s="185" t="str">
        <f>'Experiment list - Runs'!I127</f>
        <v>0.5x1CN</v>
      </c>
      <c r="H127" s="185" t="str">
        <f>'Experiment list - Runs'!J127</f>
        <v>ORNL</v>
      </c>
      <c r="I127" s="185">
        <f>'Experiment list - Runs'!K127</f>
        <v>1960</v>
      </c>
      <c r="J127" s="185">
        <f>'Experiment list - Runs'!L127</f>
        <v>1990</v>
      </c>
      <c r="K127" s="185" t="str">
        <f>'Experiment list - Runs'!M127</f>
        <v>0.5</v>
      </c>
      <c r="L127" s="185">
        <f>'Experiment list - Runs'!N127</f>
        <v>1</v>
      </c>
      <c r="M127" s="188">
        <f>'Experiment list - Runs'!O127</f>
        <v>30</v>
      </c>
      <c r="N127" s="187">
        <f>'Experiment list - Runs'!P127</f>
        <v>126</v>
      </c>
      <c r="O127" s="188">
        <f t="shared" si="4"/>
        <v>30</v>
      </c>
      <c r="P127" s="188">
        <f t="shared" si="4"/>
        <v>30</v>
      </c>
      <c r="Q127" s="188">
        <v>0</v>
      </c>
      <c r="R127" s="188">
        <v>0</v>
      </c>
      <c r="S127" s="188">
        <v>0</v>
      </c>
      <c r="T127" s="188">
        <v>0</v>
      </c>
      <c r="U127" s="188">
        <v>0</v>
      </c>
      <c r="V127" s="188">
        <f>(SUMIFS('hist AL fields'!$N:$N,'hist AL fields'!$C:$C,V$1)*$O127)/1000</f>
        <v>348.21052415999941</v>
      </c>
      <c r="W127" s="188">
        <f>(SUMIFS('hist AL fields'!$N:$N,'hist AL fields'!$C:$C,$W$1&amp;"_allt")*$P127)/1000+(SUMIFS('hist AL fields'!$N:$N,'hist AL fields'!$C:$C,$W$1&amp;"_subt")*$Q127)/1000</f>
        <v>58.127155200000004</v>
      </c>
      <c r="X127" s="188">
        <f>(SUMIFS('hist AL fields'!$N:$N,'hist AL fields'!$C:$C,X$1)*$R127)/1000</f>
        <v>0</v>
      </c>
      <c r="Y127" s="188">
        <f>(SUMIFS('hist AL fields'!$N:$N,'hist AL fields'!$C:$C,Y$1)*$S127)/1000</f>
        <v>0</v>
      </c>
      <c r="Z127" s="188">
        <f>(SUMIFS('hist AL fields'!$N:$N,'hist AL fields'!$C:$C,Z$1)*$T127)/1000</f>
        <v>0</v>
      </c>
      <c r="AA127" s="188">
        <f>(SUMIFS('hist AL fields'!$N:$N,'hist AL fields'!$C:$C,AA$1)*$O127)/1000</f>
        <v>116.15477760000041</v>
      </c>
      <c r="AB127" s="188">
        <v>0</v>
      </c>
      <c r="AC127" s="188">
        <f>(SUMIFS('hist OI fields'!$N:$N,'hist OI fields'!$C:$C,AC$1)*$O127)/1000</f>
        <v>381.71544480000011</v>
      </c>
      <c r="AD127" s="188">
        <f>(SUMIFS('hist OI fields'!$N:$N,'hist OI fields'!$C:$C,AD$1)*$O127)/1000</f>
        <v>21.056716799999965</v>
      </c>
      <c r="AE127" s="189">
        <f t="shared" si="5"/>
        <v>925.26461855999992</v>
      </c>
    </row>
    <row r="128" spans="1:31">
      <c r="A128" s="185" t="str">
        <f>'Experiment list - Runs'!A128</f>
        <v>DP</v>
      </c>
      <c r="B128" s="185" t="str">
        <f>'Experiment list - Runs'!B128</f>
        <v>tier1</v>
      </c>
      <c r="C128" s="185" t="str">
        <f>'Experiment list - Runs'!C128</f>
        <v>1.2-E</v>
      </c>
      <c r="D128" s="185">
        <f>'Experiment list - Runs'!D128</f>
        <v>17</v>
      </c>
      <c r="E128" s="186" t="str">
        <f>'Experiment list - Runs'!E128</f>
        <v>Add'l 30 year initialized hindcasts &amp; predictions</v>
      </c>
      <c r="F128" s="186" t="str">
        <f>'Experiment list - Runs'!H128</f>
        <v>CVWG/Tribbia</v>
      </c>
      <c r="G128" s="185" t="str">
        <f>'Experiment list - Runs'!I128</f>
        <v>0.5x1CN</v>
      </c>
      <c r="H128" s="185" t="str">
        <f>'Experiment list - Runs'!J128</f>
        <v>ORNL</v>
      </c>
      <c r="I128" s="185">
        <f>'Experiment list - Runs'!K128</f>
        <v>1980</v>
      </c>
      <c r="J128" s="185">
        <f>'Experiment list - Runs'!L128</f>
        <v>2010</v>
      </c>
      <c r="K128" s="185" t="str">
        <f>'Experiment list - Runs'!M128</f>
        <v>0.5</v>
      </c>
      <c r="L128" s="185">
        <f>'Experiment list - Runs'!N128</f>
        <v>1</v>
      </c>
      <c r="M128" s="188">
        <f>'Experiment list - Runs'!O128</f>
        <v>30</v>
      </c>
      <c r="N128" s="187">
        <f>'Experiment list - Runs'!P128</f>
        <v>127</v>
      </c>
      <c r="O128" s="188">
        <f t="shared" si="4"/>
        <v>30</v>
      </c>
      <c r="P128" s="188">
        <f t="shared" si="4"/>
        <v>30</v>
      </c>
      <c r="Q128" s="188">
        <v>0</v>
      </c>
      <c r="R128" s="188">
        <v>0</v>
      </c>
      <c r="S128" s="188">
        <v>0</v>
      </c>
      <c r="T128" s="188">
        <v>0</v>
      </c>
      <c r="U128" s="188">
        <v>0</v>
      </c>
      <c r="V128" s="188">
        <f>(SUMIFS('hist AL fields'!$N:$N,'hist AL fields'!$C:$C,V$1)*$O128)/1000</f>
        <v>348.21052415999941</v>
      </c>
      <c r="W128" s="188">
        <f>(SUMIFS('hist AL fields'!$N:$N,'hist AL fields'!$C:$C,$W$1&amp;"_allt")*$P128)/1000+(SUMIFS('hist AL fields'!$N:$N,'hist AL fields'!$C:$C,$W$1&amp;"_subt")*$Q128)/1000</f>
        <v>58.127155200000004</v>
      </c>
      <c r="X128" s="188">
        <f>(SUMIFS('hist AL fields'!$N:$N,'hist AL fields'!$C:$C,X$1)*$R128)/1000</f>
        <v>0</v>
      </c>
      <c r="Y128" s="188">
        <f>(SUMIFS('hist AL fields'!$N:$N,'hist AL fields'!$C:$C,Y$1)*$S128)/1000</f>
        <v>0</v>
      </c>
      <c r="Z128" s="188">
        <f>(SUMIFS('hist AL fields'!$N:$N,'hist AL fields'!$C:$C,Z$1)*$T128)/1000</f>
        <v>0</v>
      </c>
      <c r="AA128" s="188">
        <f>(SUMIFS('hist AL fields'!$N:$N,'hist AL fields'!$C:$C,AA$1)*$O128)/1000</f>
        <v>116.15477760000041</v>
      </c>
      <c r="AB128" s="188">
        <v>0</v>
      </c>
      <c r="AC128" s="188">
        <f>(SUMIFS('hist OI fields'!$N:$N,'hist OI fields'!$C:$C,AC$1)*$O128)/1000</f>
        <v>381.71544480000011</v>
      </c>
      <c r="AD128" s="188">
        <f>(SUMIFS('hist OI fields'!$N:$N,'hist OI fields'!$C:$C,AD$1)*$O128)/1000</f>
        <v>21.056716799999965</v>
      </c>
      <c r="AE128" s="189">
        <f t="shared" si="5"/>
        <v>925.26461855999992</v>
      </c>
    </row>
    <row r="129" spans="1:31">
      <c r="A129" s="185" t="str">
        <f>'Experiment list - Runs'!A129</f>
        <v>DP</v>
      </c>
      <c r="B129" s="185" t="str">
        <f>'Experiment list - Runs'!B129</f>
        <v>tier1</v>
      </c>
      <c r="C129" s="185" t="str">
        <f>'Experiment list - Runs'!C129</f>
        <v>1.2-E</v>
      </c>
      <c r="D129" s="185">
        <f>'Experiment list - Runs'!D129</f>
        <v>18</v>
      </c>
      <c r="E129" s="186" t="str">
        <f>'Experiment list - Runs'!E129</f>
        <v>Add'l 30 year initialized hindcasts &amp; predictions</v>
      </c>
      <c r="F129" s="186" t="str">
        <f>'Experiment list - Runs'!H129</f>
        <v>CVWG/Tribbia</v>
      </c>
      <c r="G129" s="185" t="str">
        <f>'Experiment list - Runs'!I129</f>
        <v>0.5x1CN</v>
      </c>
      <c r="H129" s="185" t="str">
        <f>'Experiment list - Runs'!J129</f>
        <v>ORNL</v>
      </c>
      <c r="I129" s="185">
        <f>'Experiment list - Runs'!K129</f>
        <v>1980</v>
      </c>
      <c r="J129" s="185">
        <f>'Experiment list - Runs'!L129</f>
        <v>2010</v>
      </c>
      <c r="K129" s="185" t="str">
        <f>'Experiment list - Runs'!M129</f>
        <v>0.5</v>
      </c>
      <c r="L129" s="185">
        <f>'Experiment list - Runs'!N129</f>
        <v>1</v>
      </c>
      <c r="M129" s="188">
        <f>'Experiment list - Runs'!O129</f>
        <v>30</v>
      </c>
      <c r="N129" s="187">
        <f>'Experiment list - Runs'!P129</f>
        <v>128</v>
      </c>
      <c r="O129" s="188">
        <f t="shared" si="4"/>
        <v>30</v>
      </c>
      <c r="P129" s="188">
        <f t="shared" si="4"/>
        <v>30</v>
      </c>
      <c r="Q129" s="188">
        <v>0</v>
      </c>
      <c r="R129" s="188">
        <v>0</v>
      </c>
      <c r="S129" s="188">
        <v>0</v>
      </c>
      <c r="T129" s="188">
        <v>0</v>
      </c>
      <c r="U129" s="188">
        <v>0</v>
      </c>
      <c r="V129" s="188">
        <f>(SUMIFS('hist AL fields'!$N:$N,'hist AL fields'!$C:$C,V$1)*$O129)/1000</f>
        <v>348.21052415999941</v>
      </c>
      <c r="W129" s="188">
        <f>(SUMIFS('hist AL fields'!$N:$N,'hist AL fields'!$C:$C,$W$1&amp;"_allt")*$P129)/1000+(SUMIFS('hist AL fields'!$N:$N,'hist AL fields'!$C:$C,$W$1&amp;"_subt")*$Q129)/1000</f>
        <v>58.127155200000004</v>
      </c>
      <c r="X129" s="188">
        <f>(SUMIFS('hist AL fields'!$N:$N,'hist AL fields'!$C:$C,X$1)*$R129)/1000</f>
        <v>0</v>
      </c>
      <c r="Y129" s="188">
        <f>(SUMIFS('hist AL fields'!$N:$N,'hist AL fields'!$C:$C,Y$1)*$S129)/1000</f>
        <v>0</v>
      </c>
      <c r="Z129" s="188">
        <f>(SUMIFS('hist AL fields'!$N:$N,'hist AL fields'!$C:$C,Z$1)*$T129)/1000</f>
        <v>0</v>
      </c>
      <c r="AA129" s="188">
        <f>(SUMIFS('hist AL fields'!$N:$N,'hist AL fields'!$C:$C,AA$1)*$O129)/1000</f>
        <v>116.15477760000041</v>
      </c>
      <c r="AB129" s="188">
        <v>0</v>
      </c>
      <c r="AC129" s="188">
        <f>(SUMIFS('hist OI fields'!$N:$N,'hist OI fields'!$C:$C,AC$1)*$O129)/1000</f>
        <v>381.71544480000011</v>
      </c>
      <c r="AD129" s="188">
        <f>(SUMIFS('hist OI fields'!$N:$N,'hist OI fields'!$C:$C,AD$1)*$O129)/1000</f>
        <v>21.056716799999965</v>
      </c>
      <c r="AE129" s="189">
        <f t="shared" si="5"/>
        <v>925.26461855999992</v>
      </c>
    </row>
    <row r="130" spans="1:31">
      <c r="A130" s="185" t="str">
        <f>'Experiment list - Runs'!A130</f>
        <v>DP</v>
      </c>
      <c r="B130" s="185" t="str">
        <f>'Experiment list - Runs'!B130</f>
        <v>tier1</v>
      </c>
      <c r="C130" s="185" t="str">
        <f>'Experiment list - Runs'!C130</f>
        <v>1.2-E</v>
      </c>
      <c r="D130" s="185">
        <f>'Experiment list - Runs'!D130</f>
        <v>19</v>
      </c>
      <c r="E130" s="186" t="str">
        <f>'Experiment list - Runs'!E130</f>
        <v>Add'l 30 year initialized hindcasts &amp; predictions</v>
      </c>
      <c r="F130" s="186" t="str">
        <f>'Experiment list - Runs'!H130</f>
        <v>CVWG/Tribbia</v>
      </c>
      <c r="G130" s="185" t="str">
        <f>'Experiment list - Runs'!I130</f>
        <v>0.5x1CN</v>
      </c>
      <c r="H130" s="185" t="str">
        <f>'Experiment list - Runs'!J130</f>
        <v>ORNL</v>
      </c>
      <c r="I130" s="185">
        <f>'Experiment list - Runs'!K130</f>
        <v>1980</v>
      </c>
      <c r="J130" s="185">
        <f>'Experiment list - Runs'!L130</f>
        <v>2010</v>
      </c>
      <c r="K130" s="185" t="str">
        <f>'Experiment list - Runs'!M130</f>
        <v>0.5</v>
      </c>
      <c r="L130" s="185">
        <f>'Experiment list - Runs'!N130</f>
        <v>1</v>
      </c>
      <c r="M130" s="188">
        <f>'Experiment list - Runs'!O130</f>
        <v>30</v>
      </c>
      <c r="N130" s="187">
        <f>'Experiment list - Runs'!P130</f>
        <v>129</v>
      </c>
      <c r="O130" s="188">
        <f t="shared" ref="O130:P163" si="6">$M130</f>
        <v>30</v>
      </c>
      <c r="P130" s="188">
        <f t="shared" si="6"/>
        <v>30</v>
      </c>
      <c r="Q130" s="188">
        <v>0</v>
      </c>
      <c r="R130" s="188">
        <v>0</v>
      </c>
      <c r="S130" s="188">
        <v>0</v>
      </c>
      <c r="T130" s="188">
        <v>0</v>
      </c>
      <c r="U130" s="188">
        <v>0</v>
      </c>
      <c r="V130" s="188">
        <f>(SUMIFS('hist AL fields'!$N:$N,'hist AL fields'!$C:$C,V$1)*$O130)/1000</f>
        <v>348.21052415999941</v>
      </c>
      <c r="W130" s="188">
        <f>(SUMIFS('hist AL fields'!$N:$N,'hist AL fields'!$C:$C,$W$1&amp;"_allt")*$P130)/1000+(SUMIFS('hist AL fields'!$N:$N,'hist AL fields'!$C:$C,$W$1&amp;"_subt")*$Q130)/1000</f>
        <v>58.127155200000004</v>
      </c>
      <c r="X130" s="188">
        <f>(SUMIFS('hist AL fields'!$N:$N,'hist AL fields'!$C:$C,X$1)*$R130)/1000</f>
        <v>0</v>
      </c>
      <c r="Y130" s="188">
        <f>(SUMIFS('hist AL fields'!$N:$N,'hist AL fields'!$C:$C,Y$1)*$S130)/1000</f>
        <v>0</v>
      </c>
      <c r="Z130" s="188">
        <f>(SUMIFS('hist AL fields'!$N:$N,'hist AL fields'!$C:$C,Z$1)*$T130)/1000</f>
        <v>0</v>
      </c>
      <c r="AA130" s="188">
        <f>(SUMIFS('hist AL fields'!$N:$N,'hist AL fields'!$C:$C,AA$1)*$O130)/1000</f>
        <v>116.15477760000041</v>
      </c>
      <c r="AB130" s="188">
        <v>0</v>
      </c>
      <c r="AC130" s="188">
        <f>(SUMIFS('hist OI fields'!$N:$N,'hist OI fields'!$C:$C,AC$1)*$O130)/1000</f>
        <v>381.71544480000011</v>
      </c>
      <c r="AD130" s="188">
        <f>(SUMIFS('hist OI fields'!$N:$N,'hist OI fields'!$C:$C,AD$1)*$O130)/1000</f>
        <v>21.056716799999965</v>
      </c>
      <c r="AE130" s="189">
        <f t="shared" si="5"/>
        <v>925.26461855999992</v>
      </c>
    </row>
    <row r="131" spans="1:31">
      <c r="A131" s="185" t="str">
        <f>'Experiment list - Runs'!A131</f>
        <v>DP</v>
      </c>
      <c r="B131" s="185" t="str">
        <f>'Experiment list - Runs'!B131</f>
        <v>tier1</v>
      </c>
      <c r="C131" s="185" t="str">
        <f>'Experiment list - Runs'!C131</f>
        <v>1.2-E</v>
      </c>
      <c r="D131" s="185">
        <f>'Experiment list - Runs'!D131</f>
        <v>20</v>
      </c>
      <c r="E131" s="186" t="str">
        <f>'Experiment list - Runs'!E131</f>
        <v>Add'l 30 year initialized hindcasts &amp; predictions</v>
      </c>
      <c r="F131" s="186" t="str">
        <f>'Experiment list - Runs'!H131</f>
        <v>CVWG/Tribbia</v>
      </c>
      <c r="G131" s="185" t="str">
        <f>'Experiment list - Runs'!I131</f>
        <v>0.5x1CN</v>
      </c>
      <c r="H131" s="185" t="str">
        <f>'Experiment list - Runs'!J131</f>
        <v>ORNL</v>
      </c>
      <c r="I131" s="185">
        <f>'Experiment list - Runs'!K131</f>
        <v>1980</v>
      </c>
      <c r="J131" s="185">
        <f>'Experiment list - Runs'!L131</f>
        <v>2010</v>
      </c>
      <c r="K131" s="185" t="str">
        <f>'Experiment list - Runs'!M131</f>
        <v>0.5</v>
      </c>
      <c r="L131" s="185">
        <f>'Experiment list - Runs'!N131</f>
        <v>1</v>
      </c>
      <c r="M131" s="188">
        <f>'Experiment list - Runs'!O131</f>
        <v>30</v>
      </c>
      <c r="N131" s="187">
        <f>'Experiment list - Runs'!P131</f>
        <v>130</v>
      </c>
      <c r="O131" s="188">
        <f t="shared" si="6"/>
        <v>30</v>
      </c>
      <c r="P131" s="188">
        <f t="shared" si="6"/>
        <v>30</v>
      </c>
      <c r="Q131" s="188">
        <v>0</v>
      </c>
      <c r="R131" s="188">
        <v>0</v>
      </c>
      <c r="S131" s="188">
        <v>0</v>
      </c>
      <c r="T131" s="188">
        <v>0</v>
      </c>
      <c r="U131" s="188">
        <v>0</v>
      </c>
      <c r="V131" s="188">
        <f>(SUMIFS('hist AL fields'!$N:$N,'hist AL fields'!$C:$C,V$1)*$O131)/1000</f>
        <v>348.21052415999941</v>
      </c>
      <c r="W131" s="188">
        <f>(SUMIFS('hist AL fields'!$N:$N,'hist AL fields'!$C:$C,$W$1&amp;"_allt")*$P131)/1000+(SUMIFS('hist AL fields'!$N:$N,'hist AL fields'!$C:$C,$W$1&amp;"_subt")*$Q131)/1000</f>
        <v>58.127155200000004</v>
      </c>
      <c r="X131" s="188">
        <f>(SUMIFS('hist AL fields'!$N:$N,'hist AL fields'!$C:$C,X$1)*$R131)/1000</f>
        <v>0</v>
      </c>
      <c r="Y131" s="188">
        <f>(SUMIFS('hist AL fields'!$N:$N,'hist AL fields'!$C:$C,Y$1)*$S131)/1000</f>
        <v>0</v>
      </c>
      <c r="Z131" s="188">
        <f>(SUMIFS('hist AL fields'!$N:$N,'hist AL fields'!$C:$C,Z$1)*$T131)/1000</f>
        <v>0</v>
      </c>
      <c r="AA131" s="188">
        <f>(SUMIFS('hist AL fields'!$N:$N,'hist AL fields'!$C:$C,AA$1)*$O131)/1000</f>
        <v>116.15477760000041</v>
      </c>
      <c r="AB131" s="188">
        <v>0</v>
      </c>
      <c r="AC131" s="188">
        <f>(SUMIFS('hist OI fields'!$N:$N,'hist OI fields'!$C:$C,AC$1)*$O131)/1000</f>
        <v>381.71544480000011</v>
      </c>
      <c r="AD131" s="188">
        <f>(SUMIFS('hist OI fields'!$N:$N,'hist OI fields'!$C:$C,AD$1)*$O131)/1000</f>
        <v>21.056716799999965</v>
      </c>
      <c r="AE131" s="189">
        <f t="shared" ref="AE131:AE194" si="7">SUM(V131:AD131)</f>
        <v>925.26461855999992</v>
      </c>
    </row>
    <row r="132" spans="1:31">
      <c r="A132" s="185" t="str">
        <f>'Experiment list - Runs'!A132</f>
        <v>DP</v>
      </c>
      <c r="B132" s="185" t="str">
        <f>'Experiment list - Runs'!B132</f>
        <v>tier1</v>
      </c>
      <c r="C132" s="185" t="str">
        <f>'Experiment list - Runs'!C132</f>
        <v>1.2-E</v>
      </c>
      <c r="D132" s="185">
        <f>'Experiment list - Runs'!D132</f>
        <v>21</v>
      </c>
      <c r="E132" s="186" t="str">
        <f>'Experiment list - Runs'!E132</f>
        <v>Add'l 30 year initialized hindcasts &amp; predictions</v>
      </c>
      <c r="F132" s="186" t="str">
        <f>'Experiment list - Runs'!H132</f>
        <v>CVWG/Tribbia</v>
      </c>
      <c r="G132" s="185" t="str">
        <f>'Experiment list - Runs'!I132</f>
        <v>0.5x1CN</v>
      </c>
      <c r="H132" s="185" t="str">
        <f>'Experiment list - Runs'!J132</f>
        <v>ORNL</v>
      </c>
      <c r="I132" s="185">
        <f>'Experiment list - Runs'!K132</f>
        <v>1980</v>
      </c>
      <c r="J132" s="185">
        <f>'Experiment list - Runs'!L132</f>
        <v>2010</v>
      </c>
      <c r="K132" s="185" t="str">
        <f>'Experiment list - Runs'!M132</f>
        <v>0.5</v>
      </c>
      <c r="L132" s="185">
        <f>'Experiment list - Runs'!N132</f>
        <v>1</v>
      </c>
      <c r="M132" s="188">
        <f>'Experiment list - Runs'!O132</f>
        <v>30</v>
      </c>
      <c r="N132" s="187">
        <f>'Experiment list - Runs'!P132</f>
        <v>131</v>
      </c>
      <c r="O132" s="188">
        <f t="shared" si="6"/>
        <v>30</v>
      </c>
      <c r="P132" s="188">
        <f t="shared" si="6"/>
        <v>30</v>
      </c>
      <c r="Q132" s="188">
        <v>0</v>
      </c>
      <c r="R132" s="188">
        <v>0</v>
      </c>
      <c r="S132" s="188">
        <v>0</v>
      </c>
      <c r="T132" s="188">
        <v>0</v>
      </c>
      <c r="U132" s="188">
        <v>0</v>
      </c>
      <c r="V132" s="188">
        <f>(SUMIFS('hist AL fields'!$N:$N,'hist AL fields'!$C:$C,V$1)*$O132)/1000</f>
        <v>348.21052415999941</v>
      </c>
      <c r="W132" s="188">
        <f>(SUMIFS('hist AL fields'!$N:$N,'hist AL fields'!$C:$C,$W$1&amp;"_allt")*$P132)/1000+(SUMIFS('hist AL fields'!$N:$N,'hist AL fields'!$C:$C,$W$1&amp;"_subt")*$Q132)/1000</f>
        <v>58.127155200000004</v>
      </c>
      <c r="X132" s="188">
        <f>(SUMIFS('hist AL fields'!$N:$N,'hist AL fields'!$C:$C,X$1)*$R132)/1000</f>
        <v>0</v>
      </c>
      <c r="Y132" s="188">
        <f>(SUMIFS('hist AL fields'!$N:$N,'hist AL fields'!$C:$C,Y$1)*$S132)/1000</f>
        <v>0</v>
      </c>
      <c r="Z132" s="188">
        <f>(SUMIFS('hist AL fields'!$N:$N,'hist AL fields'!$C:$C,Z$1)*$T132)/1000</f>
        <v>0</v>
      </c>
      <c r="AA132" s="188">
        <f>(SUMIFS('hist AL fields'!$N:$N,'hist AL fields'!$C:$C,AA$1)*$O132)/1000</f>
        <v>116.15477760000041</v>
      </c>
      <c r="AB132" s="188">
        <v>0</v>
      </c>
      <c r="AC132" s="188">
        <f>(SUMIFS('hist OI fields'!$N:$N,'hist OI fields'!$C:$C,AC$1)*$O132)/1000</f>
        <v>381.71544480000011</v>
      </c>
      <c r="AD132" s="188">
        <f>(SUMIFS('hist OI fields'!$N:$N,'hist OI fields'!$C:$C,AD$1)*$O132)/1000</f>
        <v>21.056716799999965</v>
      </c>
      <c r="AE132" s="189">
        <f t="shared" si="7"/>
        <v>925.26461855999992</v>
      </c>
    </row>
    <row r="133" spans="1:31">
      <c r="A133" s="185" t="str">
        <f>'Experiment list - Runs'!A133</f>
        <v>DP</v>
      </c>
      <c r="B133" s="185" t="str">
        <f>'Experiment list - Runs'!B133</f>
        <v>tier1</v>
      </c>
      <c r="C133" s="185" t="str">
        <f>'Experiment list - Runs'!C133</f>
        <v>1.2-E</v>
      </c>
      <c r="D133" s="185">
        <f>'Experiment list - Runs'!D133</f>
        <v>22</v>
      </c>
      <c r="E133" s="186" t="str">
        <f>'Experiment list - Runs'!E133</f>
        <v>Add'l 30 year initialized hindcasts &amp; predictions</v>
      </c>
      <c r="F133" s="186" t="str">
        <f>'Experiment list - Runs'!H133</f>
        <v>CVWG/Tribbia</v>
      </c>
      <c r="G133" s="185" t="str">
        <f>'Experiment list - Runs'!I133</f>
        <v>0.5x1CN</v>
      </c>
      <c r="H133" s="185" t="str">
        <f>'Experiment list - Runs'!J133</f>
        <v>ORNL</v>
      </c>
      <c r="I133" s="185">
        <f>'Experiment list - Runs'!K133</f>
        <v>1980</v>
      </c>
      <c r="J133" s="185">
        <f>'Experiment list - Runs'!L133</f>
        <v>2010</v>
      </c>
      <c r="K133" s="185" t="str">
        <f>'Experiment list - Runs'!M133</f>
        <v>0.5</v>
      </c>
      <c r="L133" s="185">
        <f>'Experiment list - Runs'!N133</f>
        <v>1</v>
      </c>
      <c r="M133" s="188">
        <f>'Experiment list - Runs'!O133</f>
        <v>30</v>
      </c>
      <c r="N133" s="187">
        <f>'Experiment list - Runs'!P133</f>
        <v>132</v>
      </c>
      <c r="O133" s="188">
        <f t="shared" si="6"/>
        <v>30</v>
      </c>
      <c r="P133" s="188">
        <f t="shared" si="6"/>
        <v>30</v>
      </c>
      <c r="Q133" s="188">
        <v>0</v>
      </c>
      <c r="R133" s="188">
        <v>0</v>
      </c>
      <c r="S133" s="188">
        <v>0</v>
      </c>
      <c r="T133" s="188">
        <v>0</v>
      </c>
      <c r="U133" s="188">
        <v>0</v>
      </c>
      <c r="V133" s="188">
        <f>(SUMIFS('hist AL fields'!$N:$N,'hist AL fields'!$C:$C,V$1)*$O133)/1000</f>
        <v>348.21052415999941</v>
      </c>
      <c r="W133" s="188">
        <f>(SUMIFS('hist AL fields'!$N:$N,'hist AL fields'!$C:$C,$W$1&amp;"_allt")*$P133)/1000+(SUMIFS('hist AL fields'!$N:$N,'hist AL fields'!$C:$C,$W$1&amp;"_subt")*$Q133)/1000</f>
        <v>58.127155200000004</v>
      </c>
      <c r="X133" s="188">
        <f>(SUMIFS('hist AL fields'!$N:$N,'hist AL fields'!$C:$C,X$1)*$R133)/1000</f>
        <v>0</v>
      </c>
      <c r="Y133" s="188">
        <f>(SUMIFS('hist AL fields'!$N:$N,'hist AL fields'!$C:$C,Y$1)*$S133)/1000</f>
        <v>0</v>
      </c>
      <c r="Z133" s="188">
        <f>(SUMIFS('hist AL fields'!$N:$N,'hist AL fields'!$C:$C,Z$1)*$T133)/1000</f>
        <v>0</v>
      </c>
      <c r="AA133" s="188">
        <f>(SUMIFS('hist AL fields'!$N:$N,'hist AL fields'!$C:$C,AA$1)*$O133)/1000</f>
        <v>116.15477760000041</v>
      </c>
      <c r="AB133" s="188">
        <v>0</v>
      </c>
      <c r="AC133" s="188">
        <f>(SUMIFS('hist OI fields'!$N:$N,'hist OI fields'!$C:$C,AC$1)*$O133)/1000</f>
        <v>381.71544480000011</v>
      </c>
      <c r="AD133" s="188">
        <f>(SUMIFS('hist OI fields'!$N:$N,'hist OI fields'!$C:$C,AD$1)*$O133)/1000</f>
        <v>21.056716799999965</v>
      </c>
      <c r="AE133" s="189">
        <f t="shared" si="7"/>
        <v>925.26461855999992</v>
      </c>
    </row>
    <row r="134" spans="1:31">
      <c r="A134" s="185" t="str">
        <f>'Experiment list - Runs'!A134</f>
        <v>DP</v>
      </c>
      <c r="B134" s="185" t="str">
        <f>'Experiment list - Runs'!B134</f>
        <v>tier1</v>
      </c>
      <c r="C134" s="185" t="str">
        <f>'Experiment list - Runs'!C134</f>
        <v>1.2-E</v>
      </c>
      <c r="D134" s="185">
        <f>'Experiment list - Runs'!D134</f>
        <v>23</v>
      </c>
      <c r="E134" s="186" t="str">
        <f>'Experiment list - Runs'!E134</f>
        <v>Add'l 30 year initialized hindcasts &amp; predictions</v>
      </c>
      <c r="F134" s="186" t="str">
        <f>'Experiment list - Runs'!H134</f>
        <v>CVWG/Tribbia</v>
      </c>
      <c r="G134" s="185" t="str">
        <f>'Experiment list - Runs'!I134</f>
        <v>0.5x1CN</v>
      </c>
      <c r="H134" s="185" t="str">
        <f>'Experiment list - Runs'!J134</f>
        <v>ORNL</v>
      </c>
      <c r="I134" s="185">
        <f>'Experiment list - Runs'!K134</f>
        <v>1980</v>
      </c>
      <c r="J134" s="185">
        <f>'Experiment list - Runs'!L134</f>
        <v>2010</v>
      </c>
      <c r="K134" s="185" t="str">
        <f>'Experiment list - Runs'!M134</f>
        <v>0.5</v>
      </c>
      <c r="L134" s="185">
        <f>'Experiment list - Runs'!N134</f>
        <v>1</v>
      </c>
      <c r="M134" s="188">
        <f>'Experiment list - Runs'!O134</f>
        <v>30</v>
      </c>
      <c r="N134" s="187">
        <f>'Experiment list - Runs'!P134</f>
        <v>133</v>
      </c>
      <c r="O134" s="188">
        <f t="shared" si="6"/>
        <v>30</v>
      </c>
      <c r="P134" s="188">
        <f t="shared" si="6"/>
        <v>30</v>
      </c>
      <c r="Q134" s="188">
        <v>0</v>
      </c>
      <c r="R134" s="188">
        <v>0</v>
      </c>
      <c r="S134" s="188">
        <v>0</v>
      </c>
      <c r="T134" s="188">
        <v>0</v>
      </c>
      <c r="U134" s="188">
        <v>0</v>
      </c>
      <c r="V134" s="188">
        <f>(SUMIFS('hist AL fields'!$N:$N,'hist AL fields'!$C:$C,V$1)*$O134)/1000</f>
        <v>348.21052415999941</v>
      </c>
      <c r="W134" s="188">
        <f>(SUMIFS('hist AL fields'!$N:$N,'hist AL fields'!$C:$C,$W$1&amp;"_allt")*$P134)/1000+(SUMIFS('hist AL fields'!$N:$N,'hist AL fields'!$C:$C,$W$1&amp;"_subt")*$Q134)/1000</f>
        <v>58.127155200000004</v>
      </c>
      <c r="X134" s="188">
        <f>(SUMIFS('hist AL fields'!$N:$N,'hist AL fields'!$C:$C,X$1)*$R134)/1000</f>
        <v>0</v>
      </c>
      <c r="Y134" s="188">
        <f>(SUMIFS('hist AL fields'!$N:$N,'hist AL fields'!$C:$C,Y$1)*$S134)/1000</f>
        <v>0</v>
      </c>
      <c r="Z134" s="188">
        <f>(SUMIFS('hist AL fields'!$N:$N,'hist AL fields'!$C:$C,Z$1)*$T134)/1000</f>
        <v>0</v>
      </c>
      <c r="AA134" s="188">
        <f>(SUMIFS('hist AL fields'!$N:$N,'hist AL fields'!$C:$C,AA$1)*$O134)/1000</f>
        <v>116.15477760000041</v>
      </c>
      <c r="AB134" s="188">
        <v>0</v>
      </c>
      <c r="AC134" s="188">
        <f>(SUMIFS('hist OI fields'!$N:$N,'hist OI fields'!$C:$C,AC$1)*$O134)/1000</f>
        <v>381.71544480000011</v>
      </c>
      <c r="AD134" s="188">
        <f>(SUMIFS('hist OI fields'!$N:$N,'hist OI fields'!$C:$C,AD$1)*$O134)/1000</f>
        <v>21.056716799999965</v>
      </c>
      <c r="AE134" s="189">
        <f t="shared" si="7"/>
        <v>925.26461855999992</v>
      </c>
    </row>
    <row r="135" spans="1:31">
      <c r="A135" s="185" t="str">
        <f>'Experiment list - Runs'!A135</f>
        <v>DP</v>
      </c>
      <c r="B135" s="185" t="str">
        <f>'Experiment list - Runs'!B135</f>
        <v>tier1</v>
      </c>
      <c r="C135" s="185" t="str">
        <f>'Experiment list - Runs'!C135</f>
        <v>1.2-E</v>
      </c>
      <c r="D135" s="185">
        <f>'Experiment list - Runs'!D135</f>
        <v>24</v>
      </c>
      <c r="E135" s="186" t="str">
        <f>'Experiment list - Runs'!E135</f>
        <v>Add'l 30 year initialized hindcasts &amp; predictions</v>
      </c>
      <c r="F135" s="186" t="str">
        <f>'Experiment list - Runs'!H135</f>
        <v>CVWG/Tribbia</v>
      </c>
      <c r="G135" s="185" t="str">
        <f>'Experiment list - Runs'!I135</f>
        <v>0.5x1CN</v>
      </c>
      <c r="H135" s="185" t="str">
        <f>'Experiment list - Runs'!J135</f>
        <v>ORNL</v>
      </c>
      <c r="I135" s="185">
        <f>'Experiment list - Runs'!K135</f>
        <v>2005</v>
      </c>
      <c r="J135" s="185">
        <f>'Experiment list - Runs'!L135</f>
        <v>2035</v>
      </c>
      <c r="K135" s="185" t="str">
        <f>'Experiment list - Runs'!M135</f>
        <v>0.5</v>
      </c>
      <c r="L135" s="185">
        <f>'Experiment list - Runs'!N135</f>
        <v>1</v>
      </c>
      <c r="M135" s="188">
        <f>'Experiment list - Runs'!O135</f>
        <v>30</v>
      </c>
      <c r="N135" s="187">
        <f>'Experiment list - Runs'!P135</f>
        <v>134</v>
      </c>
      <c r="O135" s="188">
        <f t="shared" si="6"/>
        <v>30</v>
      </c>
      <c r="P135" s="188">
        <f t="shared" si="6"/>
        <v>30</v>
      </c>
      <c r="Q135" s="188">
        <v>0</v>
      </c>
      <c r="R135" s="188">
        <v>0</v>
      </c>
      <c r="S135" s="188">
        <v>0</v>
      </c>
      <c r="T135" s="188">
        <v>0</v>
      </c>
      <c r="U135" s="188">
        <v>0</v>
      </c>
      <c r="V135" s="188">
        <f>(SUMIFS('hist AL fields'!$N:$N,'hist AL fields'!$C:$C,V$1)*$O135)/1000</f>
        <v>348.21052415999941</v>
      </c>
      <c r="W135" s="188">
        <f>(SUMIFS('hist AL fields'!$N:$N,'hist AL fields'!$C:$C,$W$1&amp;"_allt")*$P135)/1000+(SUMIFS('hist AL fields'!$N:$N,'hist AL fields'!$C:$C,$W$1&amp;"_subt")*$Q135)/1000</f>
        <v>58.127155200000004</v>
      </c>
      <c r="X135" s="188">
        <f>(SUMIFS('hist AL fields'!$N:$N,'hist AL fields'!$C:$C,X$1)*$R135)/1000</f>
        <v>0</v>
      </c>
      <c r="Y135" s="188">
        <f>(SUMIFS('hist AL fields'!$N:$N,'hist AL fields'!$C:$C,Y$1)*$S135)/1000</f>
        <v>0</v>
      </c>
      <c r="Z135" s="188">
        <f>(SUMIFS('hist AL fields'!$N:$N,'hist AL fields'!$C:$C,Z$1)*$T135)/1000</f>
        <v>0</v>
      </c>
      <c r="AA135" s="188">
        <f>(SUMIFS('hist AL fields'!$N:$N,'hist AL fields'!$C:$C,AA$1)*$O135)/1000</f>
        <v>116.15477760000041</v>
      </c>
      <c r="AB135" s="188">
        <v>0</v>
      </c>
      <c r="AC135" s="188">
        <f>(SUMIFS('hist OI fields'!$N:$N,'hist OI fields'!$C:$C,AC$1)*$O135)/1000</f>
        <v>381.71544480000011</v>
      </c>
      <c r="AD135" s="188">
        <f>(SUMIFS('hist OI fields'!$N:$N,'hist OI fields'!$C:$C,AD$1)*$O135)/1000</f>
        <v>21.056716799999965</v>
      </c>
      <c r="AE135" s="189">
        <f t="shared" si="7"/>
        <v>925.26461855999992</v>
      </c>
    </row>
    <row r="136" spans="1:31">
      <c r="A136" s="185" t="str">
        <f>'Experiment list - Runs'!A136</f>
        <v>DP</v>
      </c>
      <c r="B136" s="185" t="str">
        <f>'Experiment list - Runs'!B136</f>
        <v>tier1</v>
      </c>
      <c r="C136" s="185" t="str">
        <f>'Experiment list - Runs'!C136</f>
        <v>1.2-E</v>
      </c>
      <c r="D136" s="185">
        <f>'Experiment list - Runs'!D136</f>
        <v>25</v>
      </c>
      <c r="E136" s="186" t="str">
        <f>'Experiment list - Runs'!E136</f>
        <v>Add'l 30 year initialized hindcasts &amp; predictions</v>
      </c>
      <c r="F136" s="186" t="str">
        <f>'Experiment list - Runs'!H136</f>
        <v>CVWG/Tribbia</v>
      </c>
      <c r="G136" s="185" t="str">
        <f>'Experiment list - Runs'!I136</f>
        <v>0.5x1CN</v>
      </c>
      <c r="H136" s="185" t="str">
        <f>'Experiment list - Runs'!J136</f>
        <v>ORNL</v>
      </c>
      <c r="I136" s="185">
        <f>'Experiment list - Runs'!K136</f>
        <v>2005</v>
      </c>
      <c r="J136" s="185">
        <f>'Experiment list - Runs'!L136</f>
        <v>2035</v>
      </c>
      <c r="K136" s="185" t="str">
        <f>'Experiment list - Runs'!M136</f>
        <v>0.5</v>
      </c>
      <c r="L136" s="185">
        <f>'Experiment list - Runs'!N136</f>
        <v>1</v>
      </c>
      <c r="M136" s="188">
        <f>'Experiment list - Runs'!O136</f>
        <v>30</v>
      </c>
      <c r="N136" s="187">
        <f>'Experiment list - Runs'!P136</f>
        <v>135</v>
      </c>
      <c r="O136" s="188">
        <f t="shared" si="6"/>
        <v>30</v>
      </c>
      <c r="P136" s="188">
        <f t="shared" si="6"/>
        <v>30</v>
      </c>
      <c r="Q136" s="188">
        <v>0</v>
      </c>
      <c r="R136" s="188">
        <v>0</v>
      </c>
      <c r="S136" s="188">
        <v>0</v>
      </c>
      <c r="T136" s="188">
        <v>0</v>
      </c>
      <c r="U136" s="188">
        <v>0</v>
      </c>
      <c r="V136" s="188">
        <f>(SUMIFS('hist AL fields'!$N:$N,'hist AL fields'!$C:$C,V$1)*$O136)/1000</f>
        <v>348.21052415999941</v>
      </c>
      <c r="W136" s="188">
        <f>(SUMIFS('hist AL fields'!$N:$N,'hist AL fields'!$C:$C,$W$1&amp;"_allt")*$P136)/1000+(SUMIFS('hist AL fields'!$N:$N,'hist AL fields'!$C:$C,$W$1&amp;"_subt")*$Q136)/1000</f>
        <v>58.127155200000004</v>
      </c>
      <c r="X136" s="188">
        <f>(SUMIFS('hist AL fields'!$N:$N,'hist AL fields'!$C:$C,X$1)*$R136)/1000</f>
        <v>0</v>
      </c>
      <c r="Y136" s="188">
        <f>(SUMIFS('hist AL fields'!$N:$N,'hist AL fields'!$C:$C,Y$1)*$S136)/1000</f>
        <v>0</v>
      </c>
      <c r="Z136" s="188">
        <f>(SUMIFS('hist AL fields'!$N:$N,'hist AL fields'!$C:$C,Z$1)*$T136)/1000</f>
        <v>0</v>
      </c>
      <c r="AA136" s="188">
        <f>(SUMIFS('hist AL fields'!$N:$N,'hist AL fields'!$C:$C,AA$1)*$O136)/1000</f>
        <v>116.15477760000041</v>
      </c>
      <c r="AB136" s="188">
        <v>0</v>
      </c>
      <c r="AC136" s="188">
        <f>(SUMIFS('hist OI fields'!$N:$N,'hist OI fields'!$C:$C,AC$1)*$O136)/1000</f>
        <v>381.71544480000011</v>
      </c>
      <c r="AD136" s="188">
        <f>(SUMIFS('hist OI fields'!$N:$N,'hist OI fields'!$C:$C,AD$1)*$O136)/1000</f>
        <v>21.056716799999965</v>
      </c>
      <c r="AE136" s="189">
        <f t="shared" si="7"/>
        <v>925.26461855999992</v>
      </c>
    </row>
    <row r="137" spans="1:31">
      <c r="A137" s="185" t="str">
        <f>'Experiment list - Runs'!A137</f>
        <v>DP</v>
      </c>
      <c r="B137" s="185" t="str">
        <f>'Experiment list - Runs'!B137</f>
        <v>tier1</v>
      </c>
      <c r="C137" s="185" t="str">
        <f>'Experiment list - Runs'!C137</f>
        <v>1.2-E</v>
      </c>
      <c r="D137" s="185">
        <f>'Experiment list - Runs'!D137</f>
        <v>26</v>
      </c>
      <c r="E137" s="186" t="str">
        <f>'Experiment list - Runs'!E137</f>
        <v>Add'l 30 year initialized hindcasts &amp; predictions</v>
      </c>
      <c r="F137" s="186" t="str">
        <f>'Experiment list - Runs'!H137</f>
        <v>CVWG/Tribbia</v>
      </c>
      <c r="G137" s="185" t="str">
        <f>'Experiment list - Runs'!I137</f>
        <v>0.5x1CN</v>
      </c>
      <c r="H137" s="185" t="str">
        <f>'Experiment list - Runs'!J137</f>
        <v>ORNL</v>
      </c>
      <c r="I137" s="185">
        <f>'Experiment list - Runs'!K137</f>
        <v>2005</v>
      </c>
      <c r="J137" s="185">
        <f>'Experiment list - Runs'!L137</f>
        <v>2035</v>
      </c>
      <c r="K137" s="185" t="str">
        <f>'Experiment list - Runs'!M137</f>
        <v>0.5</v>
      </c>
      <c r="L137" s="185">
        <f>'Experiment list - Runs'!N137</f>
        <v>1</v>
      </c>
      <c r="M137" s="188">
        <f>'Experiment list - Runs'!O137</f>
        <v>30</v>
      </c>
      <c r="N137" s="187">
        <f>'Experiment list - Runs'!P137</f>
        <v>136</v>
      </c>
      <c r="O137" s="188">
        <f t="shared" si="6"/>
        <v>30</v>
      </c>
      <c r="P137" s="188">
        <f t="shared" si="6"/>
        <v>30</v>
      </c>
      <c r="Q137" s="188">
        <v>0</v>
      </c>
      <c r="R137" s="188">
        <v>0</v>
      </c>
      <c r="S137" s="188">
        <v>0</v>
      </c>
      <c r="T137" s="188">
        <v>0</v>
      </c>
      <c r="U137" s="188">
        <v>0</v>
      </c>
      <c r="V137" s="188">
        <f>(SUMIFS('hist AL fields'!$N:$N,'hist AL fields'!$C:$C,V$1)*$O137)/1000</f>
        <v>348.21052415999941</v>
      </c>
      <c r="W137" s="188">
        <f>(SUMIFS('hist AL fields'!$N:$N,'hist AL fields'!$C:$C,$W$1&amp;"_allt")*$P137)/1000+(SUMIFS('hist AL fields'!$N:$N,'hist AL fields'!$C:$C,$W$1&amp;"_subt")*$Q137)/1000</f>
        <v>58.127155200000004</v>
      </c>
      <c r="X137" s="188">
        <f>(SUMIFS('hist AL fields'!$N:$N,'hist AL fields'!$C:$C,X$1)*$R137)/1000</f>
        <v>0</v>
      </c>
      <c r="Y137" s="188">
        <f>(SUMIFS('hist AL fields'!$N:$N,'hist AL fields'!$C:$C,Y$1)*$S137)/1000</f>
        <v>0</v>
      </c>
      <c r="Z137" s="188">
        <f>(SUMIFS('hist AL fields'!$N:$N,'hist AL fields'!$C:$C,Z$1)*$T137)/1000</f>
        <v>0</v>
      </c>
      <c r="AA137" s="188">
        <f>(SUMIFS('hist AL fields'!$N:$N,'hist AL fields'!$C:$C,AA$1)*$O137)/1000</f>
        <v>116.15477760000041</v>
      </c>
      <c r="AB137" s="188">
        <v>0</v>
      </c>
      <c r="AC137" s="188">
        <f>(SUMIFS('hist OI fields'!$N:$N,'hist OI fields'!$C:$C,AC$1)*$O137)/1000</f>
        <v>381.71544480000011</v>
      </c>
      <c r="AD137" s="188">
        <f>(SUMIFS('hist OI fields'!$N:$N,'hist OI fields'!$C:$C,AD$1)*$O137)/1000</f>
        <v>21.056716799999965</v>
      </c>
      <c r="AE137" s="189">
        <f t="shared" si="7"/>
        <v>925.26461855999992</v>
      </c>
    </row>
    <row r="138" spans="1:31">
      <c r="A138" s="185" t="str">
        <f>'Experiment list - Runs'!A138</f>
        <v>DP</v>
      </c>
      <c r="B138" s="185" t="str">
        <f>'Experiment list - Runs'!B138</f>
        <v>tier1</v>
      </c>
      <c r="C138" s="185" t="str">
        <f>'Experiment list - Runs'!C138</f>
        <v>1.2-E</v>
      </c>
      <c r="D138" s="185">
        <f>'Experiment list - Runs'!D138</f>
        <v>27</v>
      </c>
      <c r="E138" s="186" t="str">
        <f>'Experiment list - Runs'!E138</f>
        <v>Add'l 30 year initialized hindcasts &amp; predictions</v>
      </c>
      <c r="F138" s="186" t="str">
        <f>'Experiment list - Runs'!H138</f>
        <v>CVWG/Tribbia</v>
      </c>
      <c r="G138" s="185" t="str">
        <f>'Experiment list - Runs'!I138</f>
        <v>0.5x1CN</v>
      </c>
      <c r="H138" s="185" t="str">
        <f>'Experiment list - Runs'!J138</f>
        <v>ORNL</v>
      </c>
      <c r="I138" s="185">
        <f>'Experiment list - Runs'!K138</f>
        <v>2005</v>
      </c>
      <c r="J138" s="185">
        <f>'Experiment list - Runs'!L138</f>
        <v>2035</v>
      </c>
      <c r="K138" s="185" t="str">
        <f>'Experiment list - Runs'!M138</f>
        <v>0.5</v>
      </c>
      <c r="L138" s="185">
        <f>'Experiment list - Runs'!N138</f>
        <v>1</v>
      </c>
      <c r="M138" s="188">
        <f>'Experiment list - Runs'!O138</f>
        <v>30</v>
      </c>
      <c r="N138" s="187">
        <f>'Experiment list - Runs'!P138</f>
        <v>137</v>
      </c>
      <c r="O138" s="188">
        <f t="shared" si="6"/>
        <v>30</v>
      </c>
      <c r="P138" s="188">
        <f t="shared" si="6"/>
        <v>30</v>
      </c>
      <c r="Q138" s="188">
        <v>0</v>
      </c>
      <c r="R138" s="188">
        <v>0</v>
      </c>
      <c r="S138" s="188">
        <v>0</v>
      </c>
      <c r="T138" s="188">
        <v>0</v>
      </c>
      <c r="U138" s="188">
        <v>0</v>
      </c>
      <c r="V138" s="188">
        <f>(SUMIFS('hist AL fields'!$N:$N,'hist AL fields'!$C:$C,V$1)*$O138)/1000</f>
        <v>348.21052415999941</v>
      </c>
      <c r="W138" s="188">
        <f>(SUMIFS('hist AL fields'!$N:$N,'hist AL fields'!$C:$C,$W$1&amp;"_allt")*$P138)/1000+(SUMIFS('hist AL fields'!$N:$N,'hist AL fields'!$C:$C,$W$1&amp;"_subt")*$Q138)/1000</f>
        <v>58.127155200000004</v>
      </c>
      <c r="X138" s="188">
        <f>(SUMIFS('hist AL fields'!$N:$N,'hist AL fields'!$C:$C,X$1)*$R138)/1000</f>
        <v>0</v>
      </c>
      <c r="Y138" s="188">
        <f>(SUMIFS('hist AL fields'!$N:$N,'hist AL fields'!$C:$C,Y$1)*$S138)/1000</f>
        <v>0</v>
      </c>
      <c r="Z138" s="188">
        <f>(SUMIFS('hist AL fields'!$N:$N,'hist AL fields'!$C:$C,Z$1)*$T138)/1000</f>
        <v>0</v>
      </c>
      <c r="AA138" s="188">
        <f>(SUMIFS('hist AL fields'!$N:$N,'hist AL fields'!$C:$C,AA$1)*$O138)/1000</f>
        <v>116.15477760000041</v>
      </c>
      <c r="AB138" s="188">
        <v>0</v>
      </c>
      <c r="AC138" s="188">
        <f>(SUMIFS('hist OI fields'!$N:$N,'hist OI fields'!$C:$C,AC$1)*$O138)/1000</f>
        <v>381.71544480000011</v>
      </c>
      <c r="AD138" s="188">
        <f>(SUMIFS('hist OI fields'!$N:$N,'hist OI fields'!$C:$C,AD$1)*$O138)/1000</f>
        <v>21.056716799999965</v>
      </c>
      <c r="AE138" s="189">
        <f t="shared" si="7"/>
        <v>925.26461855999992</v>
      </c>
    </row>
    <row r="139" spans="1:31">
      <c r="A139" s="185" t="str">
        <f>'Experiment list - Runs'!A139</f>
        <v>DP</v>
      </c>
      <c r="B139" s="185" t="str">
        <f>'Experiment list - Runs'!B139</f>
        <v>tier1</v>
      </c>
      <c r="C139" s="185" t="str">
        <f>'Experiment list - Runs'!C139</f>
        <v>1.2-E</v>
      </c>
      <c r="D139" s="185">
        <f>'Experiment list - Runs'!D139</f>
        <v>28</v>
      </c>
      <c r="E139" s="186" t="str">
        <f>'Experiment list - Runs'!E139</f>
        <v>Add'l 30 year initialized hindcasts &amp; predictions</v>
      </c>
      <c r="F139" s="186" t="str">
        <f>'Experiment list - Runs'!H139</f>
        <v>CVWG/Tribbia</v>
      </c>
      <c r="G139" s="185" t="str">
        <f>'Experiment list - Runs'!I139</f>
        <v>0.5x1CN</v>
      </c>
      <c r="H139" s="185" t="str">
        <f>'Experiment list - Runs'!J139</f>
        <v>ORNL</v>
      </c>
      <c r="I139" s="185">
        <f>'Experiment list - Runs'!K139</f>
        <v>2005</v>
      </c>
      <c r="J139" s="185">
        <f>'Experiment list - Runs'!L139</f>
        <v>2035</v>
      </c>
      <c r="K139" s="185" t="str">
        <f>'Experiment list - Runs'!M139</f>
        <v>0.5</v>
      </c>
      <c r="L139" s="185">
        <f>'Experiment list - Runs'!N139</f>
        <v>1</v>
      </c>
      <c r="M139" s="188">
        <f>'Experiment list - Runs'!O139</f>
        <v>30</v>
      </c>
      <c r="N139" s="187">
        <f>'Experiment list - Runs'!P139</f>
        <v>138</v>
      </c>
      <c r="O139" s="188">
        <f t="shared" si="6"/>
        <v>30</v>
      </c>
      <c r="P139" s="188">
        <f t="shared" si="6"/>
        <v>30</v>
      </c>
      <c r="Q139" s="188">
        <v>0</v>
      </c>
      <c r="R139" s="188">
        <v>0</v>
      </c>
      <c r="S139" s="188">
        <v>0</v>
      </c>
      <c r="T139" s="188">
        <v>0</v>
      </c>
      <c r="U139" s="188">
        <v>0</v>
      </c>
      <c r="V139" s="188">
        <f>(SUMIFS('hist AL fields'!$N:$N,'hist AL fields'!$C:$C,V$1)*$O139)/1000</f>
        <v>348.21052415999941</v>
      </c>
      <c r="W139" s="188">
        <f>(SUMIFS('hist AL fields'!$N:$N,'hist AL fields'!$C:$C,$W$1&amp;"_allt")*$P139)/1000+(SUMIFS('hist AL fields'!$N:$N,'hist AL fields'!$C:$C,$W$1&amp;"_subt")*$Q139)/1000</f>
        <v>58.127155200000004</v>
      </c>
      <c r="X139" s="188">
        <f>(SUMIFS('hist AL fields'!$N:$N,'hist AL fields'!$C:$C,X$1)*$R139)/1000</f>
        <v>0</v>
      </c>
      <c r="Y139" s="188">
        <f>(SUMIFS('hist AL fields'!$N:$N,'hist AL fields'!$C:$C,Y$1)*$S139)/1000</f>
        <v>0</v>
      </c>
      <c r="Z139" s="188">
        <f>(SUMIFS('hist AL fields'!$N:$N,'hist AL fields'!$C:$C,Z$1)*$T139)/1000</f>
        <v>0</v>
      </c>
      <c r="AA139" s="188">
        <f>(SUMIFS('hist AL fields'!$N:$N,'hist AL fields'!$C:$C,AA$1)*$O139)/1000</f>
        <v>116.15477760000041</v>
      </c>
      <c r="AB139" s="188">
        <v>0</v>
      </c>
      <c r="AC139" s="188">
        <f>(SUMIFS('hist OI fields'!$N:$N,'hist OI fields'!$C:$C,AC$1)*$O139)/1000</f>
        <v>381.71544480000011</v>
      </c>
      <c r="AD139" s="188">
        <f>(SUMIFS('hist OI fields'!$N:$N,'hist OI fields'!$C:$C,AD$1)*$O139)/1000</f>
        <v>21.056716799999965</v>
      </c>
      <c r="AE139" s="189">
        <f t="shared" si="7"/>
        <v>925.26461855999992</v>
      </c>
    </row>
    <row r="140" spans="1:31">
      <c r="A140" s="185" t="str">
        <f>'Experiment list - Runs'!A140</f>
        <v>DP</v>
      </c>
      <c r="B140" s="185" t="str">
        <f>'Experiment list - Runs'!B140</f>
        <v>tier1</v>
      </c>
      <c r="C140" s="185" t="str">
        <f>'Experiment list - Runs'!C140</f>
        <v>1.2-E</v>
      </c>
      <c r="D140" s="185">
        <f>'Experiment list - Runs'!D140</f>
        <v>29</v>
      </c>
      <c r="E140" s="186" t="str">
        <f>'Experiment list - Runs'!E140</f>
        <v>Add'l 30 year initialized hindcasts &amp; predictions</v>
      </c>
      <c r="F140" s="186" t="str">
        <f>'Experiment list - Runs'!H140</f>
        <v>CVWG/Tribbia</v>
      </c>
      <c r="G140" s="185" t="str">
        <f>'Experiment list - Runs'!I140</f>
        <v>0.5x1CN</v>
      </c>
      <c r="H140" s="185" t="str">
        <f>'Experiment list - Runs'!J140</f>
        <v>ORNL</v>
      </c>
      <c r="I140" s="185">
        <f>'Experiment list - Runs'!K140</f>
        <v>2005</v>
      </c>
      <c r="J140" s="185">
        <f>'Experiment list - Runs'!L140</f>
        <v>2035</v>
      </c>
      <c r="K140" s="185" t="str">
        <f>'Experiment list - Runs'!M140</f>
        <v>0.5</v>
      </c>
      <c r="L140" s="185">
        <f>'Experiment list - Runs'!N140</f>
        <v>1</v>
      </c>
      <c r="M140" s="188">
        <f>'Experiment list - Runs'!O140</f>
        <v>30</v>
      </c>
      <c r="N140" s="187">
        <f>'Experiment list - Runs'!P140</f>
        <v>139</v>
      </c>
      <c r="O140" s="188">
        <f t="shared" si="6"/>
        <v>30</v>
      </c>
      <c r="P140" s="188">
        <f t="shared" si="6"/>
        <v>30</v>
      </c>
      <c r="Q140" s="188">
        <v>0</v>
      </c>
      <c r="R140" s="188">
        <v>0</v>
      </c>
      <c r="S140" s="188">
        <v>0</v>
      </c>
      <c r="T140" s="188">
        <v>0</v>
      </c>
      <c r="U140" s="188">
        <v>0</v>
      </c>
      <c r="V140" s="188">
        <f>(SUMIFS('hist AL fields'!$N:$N,'hist AL fields'!$C:$C,V$1)*$O140)/1000</f>
        <v>348.21052415999941</v>
      </c>
      <c r="W140" s="188">
        <f>(SUMIFS('hist AL fields'!$N:$N,'hist AL fields'!$C:$C,$W$1&amp;"_allt")*$P140)/1000+(SUMIFS('hist AL fields'!$N:$N,'hist AL fields'!$C:$C,$W$1&amp;"_subt")*$Q140)/1000</f>
        <v>58.127155200000004</v>
      </c>
      <c r="X140" s="188">
        <f>(SUMIFS('hist AL fields'!$N:$N,'hist AL fields'!$C:$C,X$1)*$R140)/1000</f>
        <v>0</v>
      </c>
      <c r="Y140" s="188">
        <f>(SUMIFS('hist AL fields'!$N:$N,'hist AL fields'!$C:$C,Y$1)*$S140)/1000</f>
        <v>0</v>
      </c>
      <c r="Z140" s="188">
        <f>(SUMIFS('hist AL fields'!$N:$N,'hist AL fields'!$C:$C,Z$1)*$T140)/1000</f>
        <v>0</v>
      </c>
      <c r="AA140" s="188">
        <f>(SUMIFS('hist AL fields'!$N:$N,'hist AL fields'!$C:$C,AA$1)*$O140)/1000</f>
        <v>116.15477760000041</v>
      </c>
      <c r="AB140" s="188">
        <v>0</v>
      </c>
      <c r="AC140" s="188">
        <f>(SUMIFS('hist OI fields'!$N:$N,'hist OI fields'!$C:$C,AC$1)*$O140)/1000</f>
        <v>381.71544480000011</v>
      </c>
      <c r="AD140" s="188">
        <f>(SUMIFS('hist OI fields'!$N:$N,'hist OI fields'!$C:$C,AD$1)*$O140)/1000</f>
        <v>21.056716799999965</v>
      </c>
      <c r="AE140" s="189">
        <f t="shared" si="7"/>
        <v>925.26461855999992</v>
      </c>
    </row>
    <row r="141" spans="1:31">
      <c r="A141" s="185" t="str">
        <f>'Experiment list - Runs'!A141</f>
        <v>DP</v>
      </c>
      <c r="B141" s="185" t="str">
        <f>'Experiment list - Runs'!B141</f>
        <v>tier1</v>
      </c>
      <c r="C141" s="185" t="str">
        <f>'Experiment list - Runs'!C141</f>
        <v>1.2-E</v>
      </c>
      <c r="D141" s="185">
        <f>'Experiment list - Runs'!D141</f>
        <v>30</v>
      </c>
      <c r="E141" s="186" t="str">
        <f>'Experiment list - Runs'!E141</f>
        <v>Add'l 30 year initialized hindcasts &amp; predictions</v>
      </c>
      <c r="F141" s="186" t="str">
        <f>'Experiment list - Runs'!H141</f>
        <v>CVWG/Tribbia</v>
      </c>
      <c r="G141" s="185" t="str">
        <f>'Experiment list - Runs'!I141</f>
        <v>0.5x1CN</v>
      </c>
      <c r="H141" s="185" t="str">
        <f>'Experiment list - Runs'!J141</f>
        <v>ORNL</v>
      </c>
      <c r="I141" s="185">
        <f>'Experiment list - Runs'!K141</f>
        <v>2005</v>
      </c>
      <c r="J141" s="185">
        <f>'Experiment list - Runs'!L141</f>
        <v>2035</v>
      </c>
      <c r="K141" s="185" t="str">
        <f>'Experiment list - Runs'!M141</f>
        <v>0.5</v>
      </c>
      <c r="L141" s="185">
        <f>'Experiment list - Runs'!N141</f>
        <v>1</v>
      </c>
      <c r="M141" s="188">
        <f>'Experiment list - Runs'!O141</f>
        <v>30</v>
      </c>
      <c r="N141" s="187">
        <f>'Experiment list - Runs'!P141</f>
        <v>140</v>
      </c>
      <c r="O141" s="188">
        <f t="shared" si="6"/>
        <v>30</v>
      </c>
      <c r="P141" s="188">
        <f t="shared" si="6"/>
        <v>30</v>
      </c>
      <c r="Q141" s="188">
        <v>0</v>
      </c>
      <c r="R141" s="188">
        <v>0</v>
      </c>
      <c r="S141" s="188">
        <v>0</v>
      </c>
      <c r="T141" s="188">
        <v>0</v>
      </c>
      <c r="U141" s="188">
        <v>0</v>
      </c>
      <c r="V141" s="188">
        <f>(SUMIFS('hist AL fields'!$N:$N,'hist AL fields'!$C:$C,V$1)*$O141)/1000</f>
        <v>348.21052415999941</v>
      </c>
      <c r="W141" s="188">
        <f>(SUMIFS('hist AL fields'!$N:$N,'hist AL fields'!$C:$C,$W$1&amp;"_allt")*$P141)/1000+(SUMIFS('hist AL fields'!$N:$N,'hist AL fields'!$C:$C,$W$1&amp;"_subt")*$Q141)/1000</f>
        <v>58.127155200000004</v>
      </c>
      <c r="X141" s="188">
        <f>(SUMIFS('hist AL fields'!$N:$N,'hist AL fields'!$C:$C,X$1)*$R141)/1000</f>
        <v>0</v>
      </c>
      <c r="Y141" s="188">
        <f>(SUMIFS('hist AL fields'!$N:$N,'hist AL fields'!$C:$C,Y$1)*$S141)/1000</f>
        <v>0</v>
      </c>
      <c r="Z141" s="188">
        <f>(SUMIFS('hist AL fields'!$N:$N,'hist AL fields'!$C:$C,Z$1)*$T141)/1000</f>
        <v>0</v>
      </c>
      <c r="AA141" s="188">
        <f>(SUMIFS('hist AL fields'!$N:$N,'hist AL fields'!$C:$C,AA$1)*$O141)/1000</f>
        <v>116.15477760000041</v>
      </c>
      <c r="AB141" s="188">
        <v>0</v>
      </c>
      <c r="AC141" s="188">
        <f>(SUMIFS('hist OI fields'!$N:$N,'hist OI fields'!$C:$C,AC$1)*$O141)/1000</f>
        <v>381.71544480000011</v>
      </c>
      <c r="AD141" s="188">
        <f>(SUMIFS('hist OI fields'!$N:$N,'hist OI fields'!$C:$C,AD$1)*$O141)/1000</f>
        <v>21.056716799999965</v>
      </c>
      <c r="AE141" s="189">
        <f t="shared" si="7"/>
        <v>925.26461855999992</v>
      </c>
    </row>
    <row r="142" spans="1:31">
      <c r="A142" s="185" t="str">
        <f>'Experiment list - Runs'!A142</f>
        <v>DP</v>
      </c>
      <c r="B142" s="185" t="str">
        <f>'Experiment list - Runs'!B142</f>
        <v>tier1</v>
      </c>
      <c r="C142" s="185" t="str">
        <f>'Experiment list - Runs'!C142</f>
        <v>1.3</v>
      </c>
      <c r="D142" s="185">
        <f>'Experiment list - Runs'!D142</f>
        <v>1</v>
      </c>
      <c r="E142" s="186" t="str">
        <f>'Experiment list - Runs'!E142</f>
        <v>Hindcasts sans volcanoes</v>
      </c>
      <c r="F142" s="186" t="str">
        <f>'Experiment list - Runs'!H142</f>
        <v>PCWG/Ammann</v>
      </c>
      <c r="G142" s="185" t="str">
        <f>'Experiment list - Runs'!I142</f>
        <v>0.5x1CN</v>
      </c>
      <c r="H142" s="185" t="str">
        <f>'Experiment list - Runs'!J142</f>
        <v>ORNL</v>
      </c>
      <c r="I142" s="185">
        <f>'Experiment list - Runs'!K142</f>
        <v>0</v>
      </c>
      <c r="J142" s="185">
        <f>'Experiment list - Runs'!L142</f>
        <v>0</v>
      </c>
      <c r="K142" s="185" t="str">
        <f>'Experiment list - Runs'!M142</f>
        <v>0.5</v>
      </c>
      <c r="L142" s="185">
        <f>'Experiment list - Runs'!N142</f>
        <v>1</v>
      </c>
      <c r="M142" s="188">
        <f>'Experiment list - Runs'!O142</f>
        <v>0</v>
      </c>
      <c r="N142" s="187">
        <f>'Experiment list - Runs'!P142</f>
        <v>141</v>
      </c>
      <c r="O142" s="188">
        <f t="shared" si="6"/>
        <v>0</v>
      </c>
      <c r="P142" s="188">
        <f t="shared" si="6"/>
        <v>0</v>
      </c>
      <c r="Q142" s="188">
        <v>0</v>
      </c>
      <c r="R142" s="188">
        <v>0</v>
      </c>
      <c r="S142" s="188">
        <f>($J142-$I142)</f>
        <v>0</v>
      </c>
      <c r="T142" s="188">
        <v>0</v>
      </c>
      <c r="U142" s="188">
        <v>0</v>
      </c>
      <c r="V142" s="188">
        <f>(SUMIFS('hist AL fields'!$N:$N,'hist AL fields'!$C:$C,V$1)*$O142)/1000</f>
        <v>0</v>
      </c>
      <c r="W142" s="188">
        <f>(SUMIFS('hist AL fields'!$N:$N,'hist AL fields'!$C:$C,$W$1&amp;"_allt")*$P142)/1000+(SUMIFS('hist AL fields'!$N:$N,'hist AL fields'!$C:$C,$W$1&amp;"_subt")*$Q142)/1000</f>
        <v>0</v>
      </c>
      <c r="X142" s="188">
        <f>(SUMIFS('hist AL fields'!$N:$N,'hist AL fields'!$C:$C,X$1)*$R142)/1000</f>
        <v>0</v>
      </c>
      <c r="Y142" s="188">
        <f>(SUMIFS('hist AL fields'!$N:$N,'hist AL fields'!$C:$C,Y$1)*$S142)/1000</f>
        <v>0</v>
      </c>
      <c r="Z142" s="188">
        <f>(SUMIFS('hist AL fields'!$N:$N,'hist AL fields'!$C:$C,Z$1)*$T142)/1000</f>
        <v>0</v>
      </c>
      <c r="AA142" s="188">
        <f>(SUMIFS('hist AL fields'!$N:$N,'hist AL fields'!$C:$C,AA$1)*$O142)/1000</f>
        <v>0</v>
      </c>
      <c r="AB142" s="188">
        <v>0</v>
      </c>
      <c r="AC142" s="188">
        <f>(SUMIFS('hist OI fields'!$N:$N,'hist OI fields'!$C:$C,AC$1)*$O142)/1000</f>
        <v>0</v>
      </c>
      <c r="AD142" s="188">
        <f>(SUMIFS('hist OI fields'!$N:$N,'hist OI fields'!$C:$C,AD$1)*$O142)/1000</f>
        <v>0</v>
      </c>
      <c r="AE142" s="189">
        <f t="shared" si="7"/>
        <v>0</v>
      </c>
    </row>
    <row r="143" spans="1:31">
      <c r="A143" s="185" t="str">
        <f>'Experiment list - Runs'!A143</f>
        <v>DP</v>
      </c>
      <c r="B143" s="185" t="str">
        <f>'Experiment list - Runs'!B143</f>
        <v>tier1</v>
      </c>
      <c r="C143" s="185" t="str">
        <f>'Experiment list - Runs'!C143</f>
        <v>1.4</v>
      </c>
      <c r="D143" s="185">
        <f>'Experiment list - Runs'!D143</f>
        <v>1</v>
      </c>
      <c r="E143" s="186" t="str">
        <f>'Experiment list - Runs'!E143</f>
        <v>Prediction with 2010 Pinatubo-like eruption</v>
      </c>
      <c r="F143" s="186" t="str">
        <f>'Experiment list - Runs'!H143</f>
        <v>PCWG/Ammann</v>
      </c>
      <c r="G143" s="185" t="str">
        <f>'Experiment list - Runs'!I143</f>
        <v>0.5x1CN</v>
      </c>
      <c r="H143" s="185" t="str">
        <f>'Experiment list - Runs'!J143</f>
        <v>NERSC</v>
      </c>
      <c r="I143" s="185">
        <f>'Experiment list - Runs'!K143</f>
        <v>2005</v>
      </c>
      <c r="J143" s="185">
        <f>'Experiment list - Runs'!L143</f>
        <v>2015</v>
      </c>
      <c r="K143" s="185" t="str">
        <f>'Experiment list - Runs'!M143</f>
        <v>0.5</v>
      </c>
      <c r="L143" s="185">
        <f>'Experiment list - Runs'!N143</f>
        <v>1</v>
      </c>
      <c r="M143" s="188">
        <f>'Experiment list - Runs'!O143</f>
        <v>10</v>
      </c>
      <c r="N143" s="187">
        <f>'Experiment list - Runs'!P143</f>
        <v>142</v>
      </c>
      <c r="O143" s="188">
        <f t="shared" si="6"/>
        <v>10</v>
      </c>
      <c r="P143" s="188">
        <f t="shared" si="6"/>
        <v>10</v>
      </c>
      <c r="Q143" s="188">
        <v>0</v>
      </c>
      <c r="R143" s="188">
        <v>0</v>
      </c>
      <c r="S143" s="188">
        <v>0</v>
      </c>
      <c r="T143" s="188">
        <v>0</v>
      </c>
      <c r="U143" s="188">
        <v>0</v>
      </c>
      <c r="V143" s="188">
        <f>(SUMIFS('hist AL fields'!$N:$N,'hist AL fields'!$C:$C,V$1)*$O143)/1000</f>
        <v>116.0701747199998</v>
      </c>
      <c r="W143" s="188">
        <f>(SUMIFS('hist AL fields'!$N:$N,'hist AL fields'!$C:$C,$W$1&amp;"_allt")*$P143)/1000+(SUMIFS('hist AL fields'!$N:$N,'hist AL fields'!$C:$C,$W$1&amp;"_subt")*$Q143)/1000</f>
        <v>19.3757184</v>
      </c>
      <c r="X143" s="188">
        <f>(SUMIFS('hist AL fields'!$N:$N,'hist AL fields'!$C:$C,X$1)*$R143)/1000</f>
        <v>0</v>
      </c>
      <c r="Y143" s="188">
        <f>(SUMIFS('hist AL fields'!$N:$N,'hist AL fields'!$C:$C,Y$1)*$S143)/1000</f>
        <v>0</v>
      </c>
      <c r="Z143" s="188">
        <f>(SUMIFS('hist AL fields'!$N:$N,'hist AL fields'!$C:$C,Z$1)*$T143)/1000</f>
        <v>0</v>
      </c>
      <c r="AA143" s="188">
        <f>(SUMIFS('hist AL fields'!$N:$N,'hist AL fields'!$C:$C,AA$1)*$O143)/1000</f>
        <v>38.718259200000134</v>
      </c>
      <c r="AB143" s="188">
        <v>0</v>
      </c>
      <c r="AC143" s="188">
        <f>(SUMIFS('hist OI fields'!$N:$N,'hist OI fields'!$C:$C,AC$1)*$O143)/1000</f>
        <v>127.23848160000003</v>
      </c>
      <c r="AD143" s="188">
        <f>(SUMIFS('hist OI fields'!$N:$N,'hist OI fields'!$C:$C,AD$1)*$O143)/1000</f>
        <v>7.0189055999999885</v>
      </c>
      <c r="AE143" s="189">
        <f t="shared" si="7"/>
        <v>308.42153951999995</v>
      </c>
    </row>
    <row r="144" spans="1:31">
      <c r="A144" s="185" t="str">
        <f>'Experiment list - Runs'!A144</f>
        <v>DP</v>
      </c>
      <c r="B144" s="185" t="str">
        <f>'Experiment list - Runs'!B144</f>
        <v>tier1</v>
      </c>
      <c r="C144" s="185" t="str">
        <f>'Experiment list - Runs'!C144</f>
        <v>1.4</v>
      </c>
      <c r="D144" s="185">
        <f>'Experiment list - Runs'!D144</f>
        <v>2</v>
      </c>
      <c r="E144" s="186" t="str">
        <f>'Experiment list - Runs'!E144</f>
        <v>Prediction with 2010 Pinatubo-like eruption</v>
      </c>
      <c r="F144" s="186" t="str">
        <f>'Experiment list - Runs'!H144</f>
        <v>PCWG/Ammann</v>
      </c>
      <c r="G144" s="185" t="str">
        <f>'Experiment list - Runs'!I144</f>
        <v>0.5x1CN</v>
      </c>
      <c r="H144" s="185" t="str">
        <f>'Experiment list - Runs'!J144</f>
        <v>NERSC</v>
      </c>
      <c r="I144" s="185">
        <f>'Experiment list - Runs'!K144</f>
        <v>2005</v>
      </c>
      <c r="J144" s="185">
        <f>'Experiment list - Runs'!L144</f>
        <v>2015</v>
      </c>
      <c r="K144" s="185" t="str">
        <f>'Experiment list - Runs'!M144</f>
        <v>0.5</v>
      </c>
      <c r="L144" s="185">
        <f>'Experiment list - Runs'!N144</f>
        <v>1</v>
      </c>
      <c r="M144" s="188">
        <f>'Experiment list - Runs'!O144</f>
        <v>10</v>
      </c>
      <c r="N144" s="187">
        <f>'Experiment list - Runs'!P144</f>
        <v>143</v>
      </c>
      <c r="O144" s="188">
        <f t="shared" si="6"/>
        <v>10</v>
      </c>
      <c r="P144" s="188">
        <f t="shared" si="6"/>
        <v>10</v>
      </c>
      <c r="Q144" s="188">
        <v>0</v>
      </c>
      <c r="R144" s="188">
        <v>0</v>
      </c>
      <c r="S144" s="188">
        <v>0</v>
      </c>
      <c r="T144" s="188">
        <v>0</v>
      </c>
      <c r="U144" s="188">
        <v>0</v>
      </c>
      <c r="V144" s="188">
        <f>(SUMIFS('hist AL fields'!$N:$N,'hist AL fields'!$C:$C,V$1)*$O144)/1000</f>
        <v>116.0701747199998</v>
      </c>
      <c r="W144" s="188">
        <f>(SUMIFS('hist AL fields'!$N:$N,'hist AL fields'!$C:$C,$W$1&amp;"_allt")*$P144)/1000+(SUMIFS('hist AL fields'!$N:$N,'hist AL fields'!$C:$C,$W$1&amp;"_subt")*$Q144)/1000</f>
        <v>19.3757184</v>
      </c>
      <c r="X144" s="188">
        <f>(SUMIFS('hist AL fields'!$N:$N,'hist AL fields'!$C:$C,X$1)*$R144)/1000</f>
        <v>0</v>
      </c>
      <c r="Y144" s="188">
        <f>(SUMIFS('hist AL fields'!$N:$N,'hist AL fields'!$C:$C,Y$1)*$S144)/1000</f>
        <v>0</v>
      </c>
      <c r="Z144" s="188">
        <f>(SUMIFS('hist AL fields'!$N:$N,'hist AL fields'!$C:$C,Z$1)*$T144)/1000</f>
        <v>0</v>
      </c>
      <c r="AA144" s="188">
        <f>(SUMIFS('hist AL fields'!$N:$N,'hist AL fields'!$C:$C,AA$1)*$O144)/1000</f>
        <v>38.718259200000134</v>
      </c>
      <c r="AB144" s="188">
        <v>0</v>
      </c>
      <c r="AC144" s="188">
        <f>(SUMIFS('hist OI fields'!$N:$N,'hist OI fields'!$C:$C,AC$1)*$O144)/1000</f>
        <v>127.23848160000003</v>
      </c>
      <c r="AD144" s="188">
        <f>(SUMIFS('hist OI fields'!$N:$N,'hist OI fields'!$C:$C,AD$1)*$O144)/1000</f>
        <v>7.0189055999999885</v>
      </c>
      <c r="AE144" s="189">
        <f t="shared" si="7"/>
        <v>308.42153951999995</v>
      </c>
    </row>
    <row r="145" spans="1:31">
      <c r="A145" s="185" t="str">
        <f>'Experiment list - Runs'!A145</f>
        <v>DP</v>
      </c>
      <c r="B145" s="185" t="str">
        <f>'Experiment list - Runs'!B145</f>
        <v>tier1</v>
      </c>
      <c r="C145" s="185" t="str">
        <f>'Experiment list - Runs'!C145</f>
        <v>1.4</v>
      </c>
      <c r="D145" s="185">
        <f>'Experiment list - Runs'!D145</f>
        <v>3</v>
      </c>
      <c r="E145" s="186" t="str">
        <f>'Experiment list - Runs'!E145</f>
        <v>Prediction with 2010 Pinatubo-like eruption</v>
      </c>
      <c r="F145" s="186" t="str">
        <f>'Experiment list - Runs'!H145</f>
        <v>PCWG/Ammann</v>
      </c>
      <c r="G145" s="185" t="str">
        <f>'Experiment list - Runs'!I145</f>
        <v>0.5x1CN</v>
      </c>
      <c r="H145" s="185" t="str">
        <f>'Experiment list - Runs'!J145</f>
        <v>NERSC</v>
      </c>
      <c r="I145" s="185">
        <f>'Experiment list - Runs'!K145</f>
        <v>2005</v>
      </c>
      <c r="J145" s="185">
        <f>'Experiment list - Runs'!L145</f>
        <v>2015</v>
      </c>
      <c r="K145" s="185" t="str">
        <f>'Experiment list - Runs'!M145</f>
        <v>0.5</v>
      </c>
      <c r="L145" s="185">
        <f>'Experiment list - Runs'!N145</f>
        <v>1</v>
      </c>
      <c r="M145" s="188">
        <f>'Experiment list - Runs'!O145</f>
        <v>10</v>
      </c>
      <c r="N145" s="187">
        <f>'Experiment list - Runs'!P145</f>
        <v>144</v>
      </c>
      <c r="O145" s="188">
        <f t="shared" si="6"/>
        <v>10</v>
      </c>
      <c r="P145" s="188">
        <f t="shared" si="6"/>
        <v>10</v>
      </c>
      <c r="Q145" s="188">
        <v>0</v>
      </c>
      <c r="R145" s="188">
        <v>0</v>
      </c>
      <c r="S145" s="188">
        <v>0</v>
      </c>
      <c r="T145" s="188">
        <v>0</v>
      </c>
      <c r="U145" s="188">
        <v>0</v>
      </c>
      <c r="V145" s="188">
        <f>(SUMIFS('hist AL fields'!$N:$N,'hist AL fields'!$C:$C,V$1)*$O145)/1000</f>
        <v>116.0701747199998</v>
      </c>
      <c r="W145" s="188">
        <f>(SUMIFS('hist AL fields'!$N:$N,'hist AL fields'!$C:$C,$W$1&amp;"_allt")*$P145)/1000+(SUMIFS('hist AL fields'!$N:$N,'hist AL fields'!$C:$C,$W$1&amp;"_subt")*$Q145)/1000</f>
        <v>19.3757184</v>
      </c>
      <c r="X145" s="188">
        <f>(SUMIFS('hist AL fields'!$N:$N,'hist AL fields'!$C:$C,X$1)*$R145)/1000</f>
        <v>0</v>
      </c>
      <c r="Y145" s="188">
        <f>(SUMIFS('hist AL fields'!$N:$N,'hist AL fields'!$C:$C,Y$1)*$S145)/1000</f>
        <v>0</v>
      </c>
      <c r="Z145" s="188">
        <f>(SUMIFS('hist AL fields'!$N:$N,'hist AL fields'!$C:$C,Z$1)*$T145)/1000</f>
        <v>0</v>
      </c>
      <c r="AA145" s="188">
        <f>(SUMIFS('hist AL fields'!$N:$N,'hist AL fields'!$C:$C,AA$1)*$O145)/1000</f>
        <v>38.718259200000134</v>
      </c>
      <c r="AB145" s="188">
        <v>0</v>
      </c>
      <c r="AC145" s="188">
        <f>(SUMIFS('hist OI fields'!$N:$N,'hist OI fields'!$C:$C,AC$1)*$O145)/1000</f>
        <v>127.23848160000003</v>
      </c>
      <c r="AD145" s="188">
        <f>(SUMIFS('hist OI fields'!$N:$N,'hist OI fields'!$C:$C,AD$1)*$O145)/1000</f>
        <v>7.0189055999999885</v>
      </c>
      <c r="AE145" s="189">
        <f t="shared" si="7"/>
        <v>308.42153951999995</v>
      </c>
    </row>
    <row r="146" spans="1:31">
      <c r="A146" s="185" t="str">
        <f>'Experiment list - Runs'!A146</f>
        <v>DP</v>
      </c>
      <c r="B146" s="185" t="str">
        <f>'Experiment list - Runs'!B146</f>
        <v>tier1</v>
      </c>
      <c r="C146" s="185" t="str">
        <f>'Experiment list - Runs'!C146</f>
        <v>1.4</v>
      </c>
      <c r="D146" s="185">
        <f>'Experiment list - Runs'!D146</f>
        <v>4</v>
      </c>
      <c r="E146" s="186" t="str">
        <f>'Experiment list - Runs'!E146</f>
        <v>Prediction with 2010 Pinatubo-like eruption</v>
      </c>
      <c r="F146" s="186" t="str">
        <f>'Experiment list - Runs'!H146</f>
        <v>PCWG/Ammann</v>
      </c>
      <c r="G146" s="185" t="str">
        <f>'Experiment list - Runs'!I146</f>
        <v>0.5x1CN</v>
      </c>
      <c r="H146" s="185" t="str">
        <f>'Experiment list - Runs'!J146</f>
        <v>NERSC</v>
      </c>
      <c r="I146" s="185">
        <f>'Experiment list - Runs'!K146</f>
        <v>2005</v>
      </c>
      <c r="J146" s="185">
        <f>'Experiment list - Runs'!L146</f>
        <v>2015</v>
      </c>
      <c r="K146" s="185" t="str">
        <f>'Experiment list - Runs'!M146</f>
        <v>0.5</v>
      </c>
      <c r="L146" s="185">
        <f>'Experiment list - Runs'!N146</f>
        <v>1</v>
      </c>
      <c r="M146" s="188">
        <f>'Experiment list - Runs'!O146</f>
        <v>10</v>
      </c>
      <c r="N146" s="187">
        <f>'Experiment list - Runs'!P146</f>
        <v>145</v>
      </c>
      <c r="O146" s="188">
        <f t="shared" si="6"/>
        <v>10</v>
      </c>
      <c r="P146" s="188">
        <f t="shared" si="6"/>
        <v>10</v>
      </c>
      <c r="Q146" s="188">
        <v>0</v>
      </c>
      <c r="R146" s="188">
        <v>0</v>
      </c>
      <c r="S146" s="188">
        <v>0</v>
      </c>
      <c r="T146" s="188">
        <v>0</v>
      </c>
      <c r="U146" s="188">
        <v>0</v>
      </c>
      <c r="V146" s="188">
        <f>(SUMIFS('hist AL fields'!$N:$N,'hist AL fields'!$C:$C,V$1)*$O146)/1000</f>
        <v>116.0701747199998</v>
      </c>
      <c r="W146" s="188">
        <f>(SUMIFS('hist AL fields'!$N:$N,'hist AL fields'!$C:$C,$W$1&amp;"_allt")*$P146)/1000+(SUMIFS('hist AL fields'!$N:$N,'hist AL fields'!$C:$C,$W$1&amp;"_subt")*$Q146)/1000</f>
        <v>19.3757184</v>
      </c>
      <c r="X146" s="188">
        <f>(SUMIFS('hist AL fields'!$N:$N,'hist AL fields'!$C:$C,X$1)*$R146)/1000</f>
        <v>0</v>
      </c>
      <c r="Y146" s="188">
        <f>(SUMIFS('hist AL fields'!$N:$N,'hist AL fields'!$C:$C,Y$1)*$S146)/1000</f>
        <v>0</v>
      </c>
      <c r="Z146" s="188">
        <f>(SUMIFS('hist AL fields'!$N:$N,'hist AL fields'!$C:$C,Z$1)*$T146)/1000</f>
        <v>0</v>
      </c>
      <c r="AA146" s="188">
        <f>(SUMIFS('hist AL fields'!$N:$N,'hist AL fields'!$C:$C,AA$1)*$O146)/1000</f>
        <v>38.718259200000134</v>
      </c>
      <c r="AB146" s="188">
        <v>0</v>
      </c>
      <c r="AC146" s="188">
        <f>(SUMIFS('hist OI fields'!$N:$N,'hist OI fields'!$C:$C,AC$1)*$O146)/1000</f>
        <v>127.23848160000003</v>
      </c>
      <c r="AD146" s="188">
        <f>(SUMIFS('hist OI fields'!$N:$N,'hist OI fields'!$C:$C,AD$1)*$O146)/1000</f>
        <v>7.0189055999999885</v>
      </c>
      <c r="AE146" s="189">
        <f t="shared" si="7"/>
        <v>308.42153951999995</v>
      </c>
    </row>
    <row r="147" spans="1:31">
      <c r="A147" s="185" t="str">
        <f>'Experiment list - Runs'!A147</f>
        <v>DP</v>
      </c>
      <c r="B147" s="185" t="str">
        <f>'Experiment list - Runs'!B147</f>
        <v>tier1</v>
      </c>
      <c r="C147" s="185" t="str">
        <f>'Experiment list - Runs'!C147</f>
        <v>1.4</v>
      </c>
      <c r="D147" s="185">
        <f>'Experiment list - Runs'!D147</f>
        <v>5</v>
      </c>
      <c r="E147" s="186" t="str">
        <f>'Experiment list - Runs'!E147</f>
        <v>Prediction with 2010 Pinatubo-like eruption</v>
      </c>
      <c r="F147" s="186" t="str">
        <f>'Experiment list - Runs'!H147</f>
        <v>PCWG/Ammann</v>
      </c>
      <c r="G147" s="185" t="str">
        <f>'Experiment list - Runs'!I147</f>
        <v>0.5x1CN</v>
      </c>
      <c r="H147" s="185" t="str">
        <f>'Experiment list - Runs'!J147</f>
        <v>NERSC</v>
      </c>
      <c r="I147" s="185">
        <f>'Experiment list - Runs'!K147</f>
        <v>2005</v>
      </c>
      <c r="J147" s="185">
        <f>'Experiment list - Runs'!L147</f>
        <v>2015</v>
      </c>
      <c r="K147" s="185" t="str">
        <f>'Experiment list - Runs'!M147</f>
        <v>0.5</v>
      </c>
      <c r="L147" s="185">
        <f>'Experiment list - Runs'!N147</f>
        <v>1</v>
      </c>
      <c r="M147" s="188">
        <f>'Experiment list - Runs'!O147</f>
        <v>10</v>
      </c>
      <c r="N147" s="187">
        <f>'Experiment list - Runs'!P147</f>
        <v>146</v>
      </c>
      <c r="O147" s="188">
        <f t="shared" si="6"/>
        <v>10</v>
      </c>
      <c r="P147" s="188">
        <f t="shared" si="6"/>
        <v>10</v>
      </c>
      <c r="Q147" s="188">
        <v>0</v>
      </c>
      <c r="R147" s="188">
        <v>0</v>
      </c>
      <c r="S147" s="188">
        <v>0</v>
      </c>
      <c r="T147" s="188">
        <v>0</v>
      </c>
      <c r="U147" s="188">
        <v>0</v>
      </c>
      <c r="V147" s="188">
        <f>(SUMIFS('hist AL fields'!$N:$N,'hist AL fields'!$C:$C,V$1)*$O147)/1000</f>
        <v>116.0701747199998</v>
      </c>
      <c r="W147" s="188">
        <f>(SUMIFS('hist AL fields'!$N:$N,'hist AL fields'!$C:$C,$W$1&amp;"_allt")*$P147)/1000+(SUMIFS('hist AL fields'!$N:$N,'hist AL fields'!$C:$C,$W$1&amp;"_subt")*$Q147)/1000</f>
        <v>19.3757184</v>
      </c>
      <c r="X147" s="188">
        <f>(SUMIFS('hist AL fields'!$N:$N,'hist AL fields'!$C:$C,X$1)*$R147)/1000</f>
        <v>0</v>
      </c>
      <c r="Y147" s="188">
        <f>(SUMIFS('hist AL fields'!$N:$N,'hist AL fields'!$C:$C,Y$1)*$S147)/1000</f>
        <v>0</v>
      </c>
      <c r="Z147" s="188">
        <f>(SUMIFS('hist AL fields'!$N:$N,'hist AL fields'!$C:$C,Z$1)*$T147)/1000</f>
        <v>0</v>
      </c>
      <c r="AA147" s="188">
        <f>(SUMIFS('hist AL fields'!$N:$N,'hist AL fields'!$C:$C,AA$1)*$O147)/1000</f>
        <v>38.718259200000134</v>
      </c>
      <c r="AB147" s="188">
        <v>0</v>
      </c>
      <c r="AC147" s="188">
        <f>(SUMIFS('hist OI fields'!$N:$N,'hist OI fields'!$C:$C,AC$1)*$O147)/1000</f>
        <v>127.23848160000003</v>
      </c>
      <c r="AD147" s="188">
        <f>(SUMIFS('hist OI fields'!$N:$N,'hist OI fields'!$C:$C,AD$1)*$O147)/1000</f>
        <v>7.0189055999999885</v>
      </c>
      <c r="AE147" s="189">
        <f t="shared" si="7"/>
        <v>308.42153951999995</v>
      </c>
    </row>
    <row r="148" spans="1:31">
      <c r="A148" s="185" t="str">
        <f>'Experiment list - Runs'!A148</f>
        <v>DP</v>
      </c>
      <c r="B148" s="185" t="str">
        <f>'Experiment list - Runs'!B148</f>
        <v>tier1</v>
      </c>
      <c r="C148" s="185" t="str">
        <f>'Experiment list - Runs'!C148</f>
        <v>1.5</v>
      </c>
      <c r="D148" s="185">
        <f>'Experiment list - Runs'!D148</f>
        <v>1</v>
      </c>
      <c r="E148" s="186" t="str">
        <f>'Experiment list - Runs'!E148</f>
        <v>Alternative Initialization strategies</v>
      </c>
      <c r="F148" s="186" t="str">
        <f>'Experiment list - Runs'!H148</f>
        <v>CVWG/Tribbia</v>
      </c>
      <c r="G148" s="185" t="str">
        <f>'Experiment list - Runs'!I148</f>
        <v>0.5x1CN</v>
      </c>
      <c r="H148" s="185" t="str">
        <f>'Experiment list - Runs'!J148</f>
        <v>ORNL</v>
      </c>
      <c r="I148" s="185">
        <f>'Experiment list - Runs'!K148</f>
        <v>0</v>
      </c>
      <c r="J148" s="185">
        <f>'Experiment list - Runs'!L148</f>
        <v>10</v>
      </c>
      <c r="K148" s="185" t="str">
        <f>'Experiment list - Runs'!M148</f>
        <v>0.5</v>
      </c>
      <c r="L148" s="185">
        <f>'Experiment list - Runs'!N148</f>
        <v>1</v>
      </c>
      <c r="M148" s="188">
        <f>'Experiment list - Runs'!O148</f>
        <v>10</v>
      </c>
      <c r="N148" s="187">
        <f>'Experiment list - Runs'!P148</f>
        <v>147</v>
      </c>
      <c r="O148" s="188">
        <f t="shared" si="6"/>
        <v>10</v>
      </c>
      <c r="P148" s="188">
        <f t="shared" si="6"/>
        <v>10</v>
      </c>
      <c r="Q148" s="188">
        <v>0</v>
      </c>
      <c r="R148" s="188">
        <v>0</v>
      </c>
      <c r="S148" s="188">
        <v>0</v>
      </c>
      <c r="T148" s="188">
        <v>0</v>
      </c>
      <c r="U148" s="188">
        <v>0</v>
      </c>
      <c r="V148" s="188">
        <f>(SUMIFS('hist AL fields'!$N:$N,'hist AL fields'!$C:$C,V$1)*$O148)/1000</f>
        <v>116.0701747199998</v>
      </c>
      <c r="W148" s="188">
        <f>(SUMIFS('hist AL fields'!$N:$N,'hist AL fields'!$C:$C,$W$1&amp;"_allt")*$P148)/1000+(SUMIFS('hist AL fields'!$N:$N,'hist AL fields'!$C:$C,$W$1&amp;"_subt")*$Q148)/1000</f>
        <v>19.3757184</v>
      </c>
      <c r="X148" s="188">
        <f>(SUMIFS('hist AL fields'!$N:$N,'hist AL fields'!$C:$C,X$1)*$R148)/1000</f>
        <v>0</v>
      </c>
      <c r="Y148" s="188">
        <f>(SUMIFS('hist AL fields'!$N:$N,'hist AL fields'!$C:$C,Y$1)*$S148)/1000</f>
        <v>0</v>
      </c>
      <c r="Z148" s="188">
        <f>(SUMIFS('hist AL fields'!$N:$N,'hist AL fields'!$C:$C,Z$1)*$T148)/1000</f>
        <v>0</v>
      </c>
      <c r="AA148" s="188">
        <f>(SUMIFS('hist AL fields'!$N:$N,'hist AL fields'!$C:$C,AA$1)*$O148)/1000</f>
        <v>38.718259200000134</v>
      </c>
      <c r="AB148" s="188">
        <v>0</v>
      </c>
      <c r="AC148" s="188">
        <f>(SUMIFS('hist OI fields'!$N:$N,'hist OI fields'!$C:$C,AC$1)*$O148)/1000</f>
        <v>127.23848160000003</v>
      </c>
      <c r="AD148" s="188">
        <f>(SUMIFS('hist OI fields'!$N:$N,'hist OI fields'!$C:$C,AD$1)*$O148)/1000</f>
        <v>7.0189055999999885</v>
      </c>
      <c r="AE148" s="189">
        <f t="shared" si="7"/>
        <v>308.42153951999995</v>
      </c>
    </row>
    <row r="149" spans="1:31">
      <c r="A149" s="185" t="str">
        <f>'Experiment list - Runs'!A149</f>
        <v>DP</v>
      </c>
      <c r="B149" s="185" t="str">
        <f>'Experiment list - Runs'!B149</f>
        <v>tier1</v>
      </c>
      <c r="C149" s="185" t="str">
        <f>'Experiment list - Runs'!C149</f>
        <v>1.5</v>
      </c>
      <c r="D149" s="185">
        <f>'Experiment list - Runs'!D149</f>
        <v>2</v>
      </c>
      <c r="E149" s="186" t="str">
        <f>'Experiment list - Runs'!E149</f>
        <v>Alternative Initialization strategies</v>
      </c>
      <c r="F149" s="186" t="str">
        <f>'Experiment list - Runs'!H149</f>
        <v>CVWG/Tribbia</v>
      </c>
      <c r="G149" s="185" t="str">
        <f>'Experiment list - Runs'!I149</f>
        <v>0.5x1CN</v>
      </c>
      <c r="H149" s="185" t="str">
        <f>'Experiment list - Runs'!J149</f>
        <v>ORNL</v>
      </c>
      <c r="I149" s="185">
        <f>'Experiment list - Runs'!K149</f>
        <v>0</v>
      </c>
      <c r="J149" s="185">
        <f>'Experiment list - Runs'!L149</f>
        <v>10</v>
      </c>
      <c r="K149" s="185" t="str">
        <f>'Experiment list - Runs'!M149</f>
        <v>0.5</v>
      </c>
      <c r="L149" s="185">
        <f>'Experiment list - Runs'!N149</f>
        <v>1</v>
      </c>
      <c r="M149" s="188">
        <f>'Experiment list - Runs'!O149</f>
        <v>10</v>
      </c>
      <c r="N149" s="187">
        <f>'Experiment list - Runs'!P149</f>
        <v>148</v>
      </c>
      <c r="O149" s="188">
        <f t="shared" si="6"/>
        <v>10</v>
      </c>
      <c r="P149" s="188">
        <f t="shared" si="6"/>
        <v>10</v>
      </c>
      <c r="Q149" s="188">
        <v>0</v>
      </c>
      <c r="R149" s="188">
        <v>0</v>
      </c>
      <c r="S149" s="188">
        <v>0</v>
      </c>
      <c r="T149" s="188">
        <v>0</v>
      </c>
      <c r="U149" s="188">
        <v>0</v>
      </c>
      <c r="V149" s="188">
        <f>(SUMIFS('hist AL fields'!$N:$N,'hist AL fields'!$C:$C,V$1)*$O149)/1000</f>
        <v>116.0701747199998</v>
      </c>
      <c r="W149" s="188">
        <f>(SUMIFS('hist AL fields'!$N:$N,'hist AL fields'!$C:$C,$W$1&amp;"_allt")*$P149)/1000+(SUMIFS('hist AL fields'!$N:$N,'hist AL fields'!$C:$C,$W$1&amp;"_subt")*$Q149)/1000</f>
        <v>19.3757184</v>
      </c>
      <c r="X149" s="188">
        <f>(SUMIFS('hist AL fields'!$N:$N,'hist AL fields'!$C:$C,X$1)*$R149)/1000</f>
        <v>0</v>
      </c>
      <c r="Y149" s="188">
        <f>(SUMIFS('hist AL fields'!$N:$N,'hist AL fields'!$C:$C,Y$1)*$S149)/1000</f>
        <v>0</v>
      </c>
      <c r="Z149" s="188">
        <f>(SUMIFS('hist AL fields'!$N:$N,'hist AL fields'!$C:$C,Z$1)*$T149)/1000</f>
        <v>0</v>
      </c>
      <c r="AA149" s="188">
        <f>(SUMIFS('hist AL fields'!$N:$N,'hist AL fields'!$C:$C,AA$1)*$O149)/1000</f>
        <v>38.718259200000134</v>
      </c>
      <c r="AB149" s="188">
        <v>0</v>
      </c>
      <c r="AC149" s="188">
        <f>(SUMIFS('hist OI fields'!$N:$N,'hist OI fields'!$C:$C,AC$1)*$O149)/1000</f>
        <v>127.23848160000003</v>
      </c>
      <c r="AD149" s="188">
        <f>(SUMIFS('hist OI fields'!$N:$N,'hist OI fields'!$C:$C,AD$1)*$O149)/1000</f>
        <v>7.0189055999999885</v>
      </c>
      <c r="AE149" s="189">
        <f t="shared" si="7"/>
        <v>308.42153951999995</v>
      </c>
    </row>
    <row r="150" spans="1:31">
      <c r="A150" s="185" t="str">
        <f>'Experiment list - Runs'!A150</f>
        <v>DP</v>
      </c>
      <c r="B150" s="185" t="str">
        <f>'Experiment list - Runs'!B150</f>
        <v>tier1</v>
      </c>
      <c r="C150" s="185" t="str">
        <f>'Experiment list - Runs'!C150</f>
        <v>1.5</v>
      </c>
      <c r="D150" s="185">
        <f>'Experiment list - Runs'!D150</f>
        <v>3</v>
      </c>
      <c r="E150" s="186" t="str">
        <f>'Experiment list - Runs'!E150</f>
        <v>Alternative Initialization strategies</v>
      </c>
      <c r="F150" s="186" t="str">
        <f>'Experiment list - Runs'!H150</f>
        <v>CVWG/Tribbia</v>
      </c>
      <c r="G150" s="185" t="str">
        <f>'Experiment list - Runs'!I150</f>
        <v>0.5x1CN</v>
      </c>
      <c r="H150" s="185" t="str">
        <f>'Experiment list - Runs'!J150</f>
        <v>ORNL</v>
      </c>
      <c r="I150" s="185">
        <f>'Experiment list - Runs'!K150</f>
        <v>0</v>
      </c>
      <c r="J150" s="185">
        <f>'Experiment list - Runs'!L150</f>
        <v>10</v>
      </c>
      <c r="K150" s="185" t="str">
        <f>'Experiment list - Runs'!M150</f>
        <v>0.5</v>
      </c>
      <c r="L150" s="185">
        <f>'Experiment list - Runs'!N150</f>
        <v>1</v>
      </c>
      <c r="M150" s="188">
        <f>'Experiment list - Runs'!O150</f>
        <v>10</v>
      </c>
      <c r="N150" s="187">
        <f>'Experiment list - Runs'!P150</f>
        <v>149</v>
      </c>
      <c r="O150" s="188">
        <f t="shared" si="6"/>
        <v>10</v>
      </c>
      <c r="P150" s="188">
        <f t="shared" si="6"/>
        <v>10</v>
      </c>
      <c r="Q150" s="188">
        <v>0</v>
      </c>
      <c r="R150" s="188">
        <v>0</v>
      </c>
      <c r="S150" s="188">
        <v>0</v>
      </c>
      <c r="T150" s="188">
        <v>0</v>
      </c>
      <c r="U150" s="188">
        <v>0</v>
      </c>
      <c r="V150" s="188">
        <f>(SUMIFS('hist AL fields'!$N:$N,'hist AL fields'!$C:$C,V$1)*$O150)/1000</f>
        <v>116.0701747199998</v>
      </c>
      <c r="W150" s="188">
        <f>(SUMIFS('hist AL fields'!$N:$N,'hist AL fields'!$C:$C,$W$1&amp;"_allt")*$P150)/1000+(SUMIFS('hist AL fields'!$N:$N,'hist AL fields'!$C:$C,$W$1&amp;"_subt")*$Q150)/1000</f>
        <v>19.3757184</v>
      </c>
      <c r="X150" s="188">
        <f>(SUMIFS('hist AL fields'!$N:$N,'hist AL fields'!$C:$C,X$1)*$R150)/1000</f>
        <v>0</v>
      </c>
      <c r="Y150" s="188">
        <f>(SUMIFS('hist AL fields'!$N:$N,'hist AL fields'!$C:$C,Y$1)*$S150)/1000</f>
        <v>0</v>
      </c>
      <c r="Z150" s="188">
        <f>(SUMIFS('hist AL fields'!$N:$N,'hist AL fields'!$C:$C,Z$1)*$T150)/1000</f>
        <v>0</v>
      </c>
      <c r="AA150" s="188">
        <f>(SUMIFS('hist AL fields'!$N:$N,'hist AL fields'!$C:$C,AA$1)*$O150)/1000</f>
        <v>38.718259200000134</v>
      </c>
      <c r="AB150" s="188">
        <v>0</v>
      </c>
      <c r="AC150" s="188">
        <f>(SUMIFS('hist OI fields'!$N:$N,'hist OI fields'!$C:$C,AC$1)*$O150)/1000</f>
        <v>127.23848160000003</v>
      </c>
      <c r="AD150" s="188">
        <f>(SUMIFS('hist OI fields'!$N:$N,'hist OI fields'!$C:$C,AD$1)*$O150)/1000</f>
        <v>7.0189055999999885</v>
      </c>
      <c r="AE150" s="189">
        <f t="shared" si="7"/>
        <v>308.42153951999995</v>
      </c>
    </row>
    <row r="151" spans="1:31">
      <c r="A151" s="185" t="str">
        <f>'Experiment list - Runs'!A151</f>
        <v>DP</v>
      </c>
      <c r="B151" s="185" t="str">
        <f>'Experiment list - Runs'!B151</f>
        <v>tier1</v>
      </c>
      <c r="C151" s="185" t="str">
        <f>'Experiment list - Runs'!C151</f>
        <v>1.6</v>
      </c>
      <c r="D151" s="185">
        <f>'Experiment list - Runs'!D151</f>
        <v>1</v>
      </c>
      <c r="E151" s="186" t="str">
        <f>'Experiment list - Runs'!E151</f>
        <v>More complete atm chemistry</v>
      </c>
      <c r="F151" s="186" t="str">
        <f>'Experiment list - Runs'!H151</f>
        <v>ChemCWG/Lamarque</v>
      </c>
      <c r="G151" s="185" t="str">
        <f>'Experiment list - Runs'!I151</f>
        <v>0.5x1CN</v>
      </c>
      <c r="H151" s="185" t="str">
        <f>'Experiment list - Runs'!J151</f>
        <v>ORNL</v>
      </c>
      <c r="I151" s="185">
        <f>'Experiment list - Runs'!K151</f>
        <v>0</v>
      </c>
      <c r="J151" s="185">
        <f>'Experiment list - Runs'!L151</f>
        <v>0</v>
      </c>
      <c r="K151" s="185" t="str">
        <f>'Experiment list - Runs'!M151</f>
        <v>0.5</v>
      </c>
      <c r="L151" s="185">
        <f>'Experiment list - Runs'!N151</f>
        <v>1</v>
      </c>
      <c r="M151" s="188">
        <f>'Experiment list - Runs'!O151</f>
        <v>0</v>
      </c>
      <c r="N151" s="187">
        <f>'Experiment list - Runs'!P151</f>
        <v>150</v>
      </c>
      <c r="O151" s="188">
        <f t="shared" si="6"/>
        <v>0</v>
      </c>
      <c r="P151" s="188">
        <f t="shared" si="6"/>
        <v>0</v>
      </c>
      <c r="Q151" s="188">
        <v>0</v>
      </c>
      <c r="R151" s="188">
        <v>0</v>
      </c>
      <c r="S151" s="188">
        <v>0</v>
      </c>
      <c r="T151" s="188">
        <v>0</v>
      </c>
      <c r="U151" s="188">
        <v>0</v>
      </c>
      <c r="V151" s="188">
        <f>(SUMIFS('hist AL fields'!$N:$N,'hist AL fields'!$C:$C,V$1)*$O151)/1000</f>
        <v>0</v>
      </c>
      <c r="W151" s="188">
        <f>(SUMIFS('hist AL fields'!$N:$N,'hist AL fields'!$C:$C,$W$1&amp;"_allt")*$P151)/1000+(SUMIFS('hist AL fields'!$N:$N,'hist AL fields'!$C:$C,$W$1&amp;"_subt")*$Q151)/1000</f>
        <v>0</v>
      </c>
      <c r="X151" s="188">
        <f>(SUMIFS('hist AL fields'!$N:$N,'hist AL fields'!$C:$C,X$1)*$R151)/1000</f>
        <v>0</v>
      </c>
      <c r="Y151" s="188">
        <f>(SUMIFS('hist AL fields'!$N:$N,'hist AL fields'!$C:$C,Y$1)*$S151)/1000</f>
        <v>0</v>
      </c>
      <c r="Z151" s="188">
        <f>(SUMIFS('hist AL fields'!$N:$N,'hist AL fields'!$C:$C,Z$1)*$T151)/1000</f>
        <v>0</v>
      </c>
      <c r="AA151" s="188">
        <f>(SUMIFS('hist AL fields'!$N:$N,'hist AL fields'!$C:$C,AA$1)*$O151)/1000</f>
        <v>0</v>
      </c>
      <c r="AB151" s="188">
        <v>0</v>
      </c>
      <c r="AC151" s="188">
        <f>(SUMIFS('hist OI fields'!$N:$N,'hist OI fields'!$C:$C,AC$1)*$O151)/1000</f>
        <v>0</v>
      </c>
      <c r="AD151" s="188">
        <f>(SUMIFS('hist OI fields'!$N:$N,'hist OI fields'!$C:$C,AD$1)*$O151)/1000</f>
        <v>0</v>
      </c>
      <c r="AE151" s="189">
        <f t="shared" si="7"/>
        <v>0</v>
      </c>
    </row>
    <row r="152" spans="1:31">
      <c r="A152" s="185" t="str">
        <f>'Experiment list - Runs'!A152</f>
        <v>DP</v>
      </c>
      <c r="B152" s="185" t="str">
        <f>'Experiment list - Runs'!B152</f>
        <v>tier1</v>
      </c>
      <c r="C152" s="185" t="str">
        <f>'Experiment list - Runs'!C152</f>
        <v>2.1</v>
      </c>
      <c r="D152" s="185">
        <f>'Experiment list - Runs'!D152</f>
        <v>1</v>
      </c>
      <c r="E152" s="186" t="str">
        <f>'Experiment list - Runs'!E152</f>
        <v>Future “time slice” (2026-2035) (atm only)</v>
      </c>
      <c r="F152" s="186" t="str">
        <f>'Experiment list - Runs'!H152</f>
        <v>AMWG/?</v>
      </c>
      <c r="G152" s="185" t="str">
        <f>'Experiment list - Runs'!I152</f>
        <v>0.5x1CN</v>
      </c>
      <c r="H152" s="185" t="str">
        <f>'Experiment list - Runs'!J152</f>
        <v>ORNL</v>
      </c>
      <c r="I152" s="185">
        <f>'Experiment list - Runs'!K152</f>
        <v>2026</v>
      </c>
      <c r="J152" s="185">
        <f>'Experiment list - Runs'!L152</f>
        <v>2035</v>
      </c>
      <c r="K152" s="185" t="str">
        <f>'Experiment list - Runs'!M152</f>
        <v>0.5</v>
      </c>
      <c r="L152" s="185">
        <f>'Experiment list - Runs'!N152</f>
        <v>1</v>
      </c>
      <c r="M152" s="188">
        <f>'Experiment list - Runs'!O152</f>
        <v>10</v>
      </c>
      <c r="N152" s="187">
        <f>'Experiment list - Runs'!P152</f>
        <v>151</v>
      </c>
      <c r="O152" s="188">
        <f t="shared" si="6"/>
        <v>10</v>
      </c>
      <c r="P152" s="188">
        <f t="shared" si="6"/>
        <v>10</v>
      </c>
      <c r="Q152" s="188">
        <v>0</v>
      </c>
      <c r="R152" s="188">
        <v>0</v>
      </c>
      <c r="S152" s="188">
        <v>0</v>
      </c>
      <c r="T152" s="188">
        <v>0</v>
      </c>
      <c r="U152" s="188">
        <v>0</v>
      </c>
      <c r="V152" s="188">
        <f>(SUMIFS('hist AL fields'!$N:$N,'hist AL fields'!$C:$C,V$1)*$O152)/1000</f>
        <v>116.0701747199998</v>
      </c>
      <c r="W152" s="188">
        <f>(SUMIFS('hist AL fields'!$N:$N,'hist AL fields'!$C:$C,$W$1&amp;"_allt")*$P152)/1000+(SUMIFS('hist AL fields'!$N:$N,'hist AL fields'!$C:$C,$W$1&amp;"_subt")*$Q152)/1000</f>
        <v>19.3757184</v>
      </c>
      <c r="X152" s="188">
        <f>(SUMIFS('hist AL fields'!$N:$N,'hist AL fields'!$C:$C,X$1)*$R152)/1000</f>
        <v>0</v>
      </c>
      <c r="Y152" s="188">
        <f>(SUMIFS('hist AL fields'!$N:$N,'hist AL fields'!$C:$C,Y$1)*$S152)/1000</f>
        <v>0</v>
      </c>
      <c r="Z152" s="188">
        <f>(SUMIFS('hist AL fields'!$N:$N,'hist AL fields'!$C:$C,Z$1)*$T152)/1000</f>
        <v>0</v>
      </c>
      <c r="AA152" s="188">
        <f>(SUMIFS('hist AL fields'!$N:$N,'hist AL fields'!$C:$C,AA$1)*$O152)/1000</f>
        <v>38.718259200000134</v>
      </c>
      <c r="AB152" s="188">
        <v>0</v>
      </c>
      <c r="AC152" s="188">
        <f>(SUMIFS('hist OI fields'!$N:$N,'hist OI fields'!$C:$C,AC$1)*$O152)/1000</f>
        <v>127.23848160000003</v>
      </c>
      <c r="AD152" s="188">
        <f>(SUMIFS('hist OI fields'!$N:$N,'hist OI fields'!$C:$C,AD$1)*$O152)/1000</f>
        <v>7.0189055999999885</v>
      </c>
      <c r="AE152" s="189">
        <f t="shared" si="7"/>
        <v>308.42153951999995</v>
      </c>
    </row>
    <row r="153" spans="1:31">
      <c r="A153" s="185" t="str">
        <f>'Experiment list - Runs'!A153</f>
        <v>DP</v>
      </c>
      <c r="B153" s="185" t="str">
        <f>'Experiment list - Runs'!B153</f>
        <v>tier1</v>
      </c>
      <c r="C153" s="185" t="str">
        <f>'Experiment list - Runs'!C153</f>
        <v>2.1-E</v>
      </c>
      <c r="D153" s="185">
        <f>'Experiment list - Runs'!D153</f>
        <v>2</v>
      </c>
      <c r="E153" s="186" t="str">
        <f>'Experiment list - Runs'!E153</f>
        <v>Add’l future “time slice” (2026-2035) (atm only)</v>
      </c>
      <c r="F153" s="186" t="str">
        <f>'Experiment list - Runs'!H153</f>
        <v>AMWG/?</v>
      </c>
      <c r="G153" s="185" t="str">
        <f>'Experiment list - Runs'!I153</f>
        <v>0.5x1CN</v>
      </c>
      <c r="H153" s="185" t="str">
        <f>'Experiment list - Runs'!J153</f>
        <v>ORNL</v>
      </c>
      <c r="I153" s="185">
        <f>'Experiment list - Runs'!K153</f>
        <v>2026</v>
      </c>
      <c r="J153" s="185">
        <f>'Experiment list - Runs'!L153</f>
        <v>2035</v>
      </c>
      <c r="K153" s="185" t="str">
        <f>'Experiment list - Runs'!M153</f>
        <v>0.5</v>
      </c>
      <c r="L153" s="185">
        <f>'Experiment list - Runs'!N153</f>
        <v>1</v>
      </c>
      <c r="M153" s="188">
        <f>'Experiment list - Runs'!O153</f>
        <v>10</v>
      </c>
      <c r="N153" s="187">
        <f>'Experiment list - Runs'!P153</f>
        <v>152</v>
      </c>
      <c r="O153" s="188">
        <f t="shared" si="6"/>
        <v>10</v>
      </c>
      <c r="P153" s="188">
        <f t="shared" si="6"/>
        <v>10</v>
      </c>
      <c r="Q153" s="188">
        <v>0</v>
      </c>
      <c r="R153" s="188">
        <v>0</v>
      </c>
      <c r="S153" s="188">
        <v>0</v>
      </c>
      <c r="T153" s="188">
        <v>0</v>
      </c>
      <c r="U153" s="188">
        <v>0</v>
      </c>
      <c r="V153" s="188">
        <f>(SUMIFS('hist AL fields'!$N:$N,'hist AL fields'!$C:$C,V$1)*$O153)/1000</f>
        <v>116.0701747199998</v>
      </c>
      <c r="W153" s="188">
        <f>(SUMIFS('hist AL fields'!$N:$N,'hist AL fields'!$C:$C,$W$1&amp;"_allt")*$P153)/1000+(SUMIFS('hist AL fields'!$N:$N,'hist AL fields'!$C:$C,$W$1&amp;"_subt")*$Q153)/1000</f>
        <v>19.3757184</v>
      </c>
      <c r="X153" s="188">
        <f>(SUMIFS('hist AL fields'!$N:$N,'hist AL fields'!$C:$C,X$1)*$R153)/1000</f>
        <v>0</v>
      </c>
      <c r="Y153" s="188">
        <f>(SUMIFS('hist AL fields'!$N:$N,'hist AL fields'!$C:$C,Y$1)*$S153)/1000</f>
        <v>0</v>
      </c>
      <c r="Z153" s="188">
        <f>(SUMIFS('hist AL fields'!$N:$N,'hist AL fields'!$C:$C,Z$1)*$T153)/1000</f>
        <v>0</v>
      </c>
      <c r="AA153" s="188">
        <f>(SUMIFS('hist AL fields'!$N:$N,'hist AL fields'!$C:$C,AA$1)*$O153)/1000</f>
        <v>38.718259200000134</v>
      </c>
      <c r="AB153" s="188">
        <v>0</v>
      </c>
      <c r="AC153" s="188">
        <f>(SUMIFS('hist OI fields'!$N:$N,'hist OI fields'!$C:$C,AC$1)*$O153)/1000</f>
        <v>127.23848160000003</v>
      </c>
      <c r="AD153" s="188">
        <f>(SUMIFS('hist OI fields'!$N:$N,'hist OI fields'!$C:$C,AD$1)*$O153)/1000</f>
        <v>7.0189055999999885</v>
      </c>
      <c r="AE153" s="189">
        <f t="shared" si="7"/>
        <v>308.42153951999995</v>
      </c>
    </row>
    <row r="154" spans="1:31">
      <c r="A154" s="185" t="str">
        <f>'Experiment list - Runs'!A154</f>
        <v>DP</v>
      </c>
      <c r="B154" s="185" t="str">
        <f>'Experiment list - Runs'!B154</f>
        <v>tier1</v>
      </c>
      <c r="C154" s="185" t="str">
        <f>'Experiment list - Runs'!C154</f>
        <v>2.1-E</v>
      </c>
      <c r="D154" s="185">
        <f>'Experiment list - Runs'!D154</f>
        <v>3</v>
      </c>
      <c r="E154" s="186" t="str">
        <f>'Experiment list - Runs'!E154</f>
        <v>Add’l future “time slice” (2026-2035) (atm only)</v>
      </c>
      <c r="F154" s="186" t="str">
        <f>'Experiment list - Runs'!H154</f>
        <v>AMWG/?</v>
      </c>
      <c r="G154" s="185" t="str">
        <f>'Experiment list - Runs'!I154</f>
        <v>0.5x1CN</v>
      </c>
      <c r="H154" s="185" t="str">
        <f>'Experiment list - Runs'!J154</f>
        <v>ORNL</v>
      </c>
      <c r="I154" s="185">
        <f>'Experiment list - Runs'!K154</f>
        <v>2026</v>
      </c>
      <c r="J154" s="185">
        <f>'Experiment list - Runs'!L154</f>
        <v>2035</v>
      </c>
      <c r="K154" s="185" t="str">
        <f>'Experiment list - Runs'!M154</f>
        <v>0.5</v>
      </c>
      <c r="L154" s="185">
        <f>'Experiment list - Runs'!N154</f>
        <v>1</v>
      </c>
      <c r="M154" s="188">
        <f>'Experiment list - Runs'!O154</f>
        <v>10</v>
      </c>
      <c r="N154" s="187">
        <f>'Experiment list - Runs'!P154</f>
        <v>153</v>
      </c>
      <c r="O154" s="188">
        <f t="shared" si="6"/>
        <v>10</v>
      </c>
      <c r="P154" s="188">
        <f t="shared" si="6"/>
        <v>10</v>
      </c>
      <c r="Q154" s="188">
        <v>0</v>
      </c>
      <c r="R154" s="188">
        <v>0</v>
      </c>
      <c r="S154" s="188">
        <v>0</v>
      </c>
      <c r="T154" s="188">
        <v>0</v>
      </c>
      <c r="U154" s="188">
        <v>0</v>
      </c>
      <c r="V154" s="188">
        <f>(SUMIFS('hist AL fields'!$N:$N,'hist AL fields'!$C:$C,V$1)*$O154)/1000</f>
        <v>116.0701747199998</v>
      </c>
      <c r="W154" s="188">
        <f>(SUMIFS('hist AL fields'!$N:$N,'hist AL fields'!$C:$C,$W$1&amp;"_allt")*$P154)/1000+(SUMIFS('hist AL fields'!$N:$N,'hist AL fields'!$C:$C,$W$1&amp;"_subt")*$Q154)/1000</f>
        <v>19.3757184</v>
      </c>
      <c r="X154" s="188">
        <f>(SUMIFS('hist AL fields'!$N:$N,'hist AL fields'!$C:$C,X$1)*$R154)/1000</f>
        <v>0</v>
      </c>
      <c r="Y154" s="188">
        <f>(SUMIFS('hist AL fields'!$N:$N,'hist AL fields'!$C:$C,Y$1)*$S154)/1000</f>
        <v>0</v>
      </c>
      <c r="Z154" s="188">
        <f>(SUMIFS('hist AL fields'!$N:$N,'hist AL fields'!$C:$C,Z$1)*$T154)/1000</f>
        <v>0</v>
      </c>
      <c r="AA154" s="188">
        <f>(SUMIFS('hist AL fields'!$N:$N,'hist AL fields'!$C:$C,AA$1)*$O154)/1000</f>
        <v>38.718259200000134</v>
      </c>
      <c r="AB154" s="188">
        <v>0</v>
      </c>
      <c r="AC154" s="188">
        <f>(SUMIFS('hist OI fields'!$N:$N,'hist OI fields'!$C:$C,AC$1)*$O154)/1000</f>
        <v>127.23848160000003</v>
      </c>
      <c r="AD154" s="188">
        <f>(SUMIFS('hist OI fields'!$N:$N,'hist OI fields'!$C:$C,AD$1)*$O154)/1000</f>
        <v>7.0189055999999885</v>
      </c>
      <c r="AE154" s="189">
        <f t="shared" si="7"/>
        <v>308.42153951999995</v>
      </c>
    </row>
    <row r="155" spans="1:31">
      <c r="A155" s="185" t="str">
        <f>'Experiment list - Runs'!A155</f>
        <v>DP</v>
      </c>
      <c r="B155" s="185" t="str">
        <f>'Experiment list - Runs'!B155</f>
        <v>tier1</v>
      </c>
      <c r="C155" s="185" t="str">
        <f>'Experiment list - Runs'!C155</f>
        <v>3.1-S</v>
      </c>
      <c r="D155" s="185">
        <f>'Experiment list - Runs'!D155</f>
        <v>1</v>
      </c>
      <c r="E155" s="186" t="str">
        <f>'Experiment list - Runs'!E155</f>
        <v>100-Yr Control</v>
      </c>
      <c r="F155" s="186" t="str">
        <f>'Experiment list - Runs'!H155</f>
        <v>CCSM/Hurrell</v>
      </c>
      <c r="G155" s="185" t="str">
        <f>'Experiment list - Runs'!I155</f>
        <v>0.5x1CN</v>
      </c>
      <c r="H155" s="185" t="str">
        <f>'Experiment list - Runs'!J155</f>
        <v>ORNL</v>
      </c>
      <c r="I155" s="185">
        <f>'Experiment list - Runs'!K155</f>
        <v>1</v>
      </c>
      <c r="J155" s="185">
        <f>'Experiment list - Runs'!L155</f>
        <v>100</v>
      </c>
      <c r="K155" s="185" t="str">
        <f>'Experiment list - Runs'!M155</f>
        <v>0.5</v>
      </c>
      <c r="L155" s="185">
        <f>'Experiment list - Runs'!N155</f>
        <v>1</v>
      </c>
      <c r="M155" s="188">
        <f>'Experiment list - Runs'!O155</f>
        <v>100</v>
      </c>
      <c r="N155" s="187">
        <f>'Experiment list - Runs'!P155</f>
        <v>154</v>
      </c>
      <c r="O155" s="188">
        <f t="shared" si="6"/>
        <v>100</v>
      </c>
      <c r="P155" s="188">
        <f t="shared" si="6"/>
        <v>100</v>
      </c>
      <c r="Q155" s="188">
        <v>0</v>
      </c>
      <c r="R155" s="188">
        <v>0</v>
      </c>
      <c r="S155" s="188">
        <v>0</v>
      </c>
      <c r="T155" s="188">
        <v>0</v>
      </c>
      <c r="U155" s="188">
        <v>0</v>
      </c>
      <c r="V155" s="188">
        <f>(SUMIFS('hist AL fields'!$N:$N,'hist AL fields'!$C:$C,V$1)*$O155)/1000</f>
        <v>1160.701747199998</v>
      </c>
      <c r="W155" s="188">
        <f>(SUMIFS('hist AL fields'!$N:$N,'hist AL fields'!$C:$C,$W$1&amp;"_allt")*$P155)/1000+(SUMIFS('hist AL fields'!$N:$N,'hist AL fields'!$C:$C,$W$1&amp;"_subt")*$Q155)/1000</f>
        <v>193.757184</v>
      </c>
      <c r="X155" s="188">
        <f>(SUMIFS('hist AL fields'!$N:$N,'hist AL fields'!$C:$C,X$1)*$R155)/1000</f>
        <v>0</v>
      </c>
      <c r="Y155" s="188">
        <f>(SUMIFS('hist AL fields'!$N:$N,'hist AL fields'!$C:$C,Y$1)*$S155)/1000</f>
        <v>0</v>
      </c>
      <c r="Z155" s="188">
        <f>(SUMIFS('hist AL fields'!$N:$N,'hist AL fields'!$C:$C,Z$1)*$T155)/1000</f>
        <v>0</v>
      </c>
      <c r="AA155" s="188">
        <f>(SUMIFS('hist AL fields'!$N:$N,'hist AL fields'!$C:$C,AA$1)*$O155)/1000</f>
        <v>387.18259200000136</v>
      </c>
      <c r="AB155" s="188">
        <v>0</v>
      </c>
      <c r="AC155" s="188">
        <f>(SUMIFS('hist OI fields'!$N:$N,'hist OI fields'!$C:$C,AC$1)*$O155)/1000</f>
        <v>1272.3848160000002</v>
      </c>
      <c r="AD155" s="188">
        <f>(SUMIFS('hist OI fields'!$N:$N,'hist OI fields'!$C:$C,AD$1)*$O155)/1000</f>
        <v>70.18905599999988</v>
      </c>
      <c r="AE155" s="189">
        <f t="shared" si="7"/>
        <v>3084.2153951999994</v>
      </c>
    </row>
    <row r="156" spans="1:31" s="202" customFormat="1" ht="13" thickBot="1">
      <c r="A156" s="190" t="str">
        <f>'Experiment list - Runs'!A156</f>
        <v>DP</v>
      </c>
      <c r="B156" s="190" t="str">
        <f>'Experiment list - Runs'!B156</f>
        <v>tier1</v>
      </c>
      <c r="C156" s="190" t="str">
        <f>'Experiment list - Runs'!C156</f>
        <v>6.1-S</v>
      </c>
      <c r="D156" s="190">
        <f>'Experiment list - Runs'!D156</f>
        <v>1</v>
      </c>
      <c r="E156" s="191" t="str">
        <f>'Experiment list - Runs'!E156</f>
        <v>1% CO2 increase</v>
      </c>
      <c r="F156" s="191" t="str">
        <f>'Experiment list - Runs'!H156</f>
        <v>CCWG/Meehl</v>
      </c>
      <c r="G156" s="190" t="str">
        <f>'Experiment list - Runs'!I156</f>
        <v>1x1noCN</v>
      </c>
      <c r="H156" s="190" t="str">
        <f>'Experiment list - Runs'!J156</f>
        <v>NCAR</v>
      </c>
      <c r="I156" s="190">
        <f>'Experiment list - Runs'!K156</f>
        <v>1850</v>
      </c>
      <c r="J156" s="190">
        <f>'Experiment list - Runs'!L156</f>
        <v>1990</v>
      </c>
      <c r="K156" s="190" t="str">
        <f>'Experiment list - Runs'!M156</f>
        <v>1</v>
      </c>
      <c r="L156" s="190">
        <f>'Experiment list - Runs'!N156</f>
        <v>1</v>
      </c>
      <c r="M156" s="193">
        <f>'Experiment list - Runs'!O156</f>
        <v>141</v>
      </c>
      <c r="N156" s="192">
        <f>'Experiment list - Runs'!P156</f>
        <v>155</v>
      </c>
      <c r="O156" s="193">
        <f t="shared" si="6"/>
        <v>141</v>
      </c>
      <c r="P156" s="193">
        <f t="shared" si="6"/>
        <v>141</v>
      </c>
      <c r="Q156" s="193">
        <v>0</v>
      </c>
      <c r="R156" s="193">
        <v>0</v>
      </c>
      <c r="S156" s="193">
        <v>0</v>
      </c>
      <c r="T156" s="193">
        <v>0</v>
      </c>
      <c r="U156" s="193">
        <v>0</v>
      </c>
      <c r="V156" s="193">
        <f>(SUMIFS('hist AL fields'!$N:$N,'hist AL fields'!$C:$C,V$1)*$O156)/1000</f>
        <v>1636.5894635519971</v>
      </c>
      <c r="W156" s="193">
        <f>(SUMIFS('hist AL fields'!$N:$N,'hist AL fields'!$C:$C,$W$1&amp;"_allt")*$P156)/1000+(SUMIFS('hist AL fields'!$N:$N,'hist AL fields'!$C:$C,$W$1&amp;"_subt")*$Q156)/1000</f>
        <v>273.19762944000001</v>
      </c>
      <c r="X156" s="193">
        <f>(SUMIFS('hist AL fields'!$N:$N,'hist AL fields'!$C:$C,X$1)*$R156)/1000</f>
        <v>0</v>
      </c>
      <c r="Y156" s="193">
        <f>(SUMIFS('hist AL fields'!$N:$N,'hist AL fields'!$C:$C,Y$1)*$S156)/1000</f>
        <v>0</v>
      </c>
      <c r="Z156" s="193">
        <f>(SUMIFS('hist AL fields'!$N:$N,'hist AL fields'!$C:$C,Z$1)*$T156)/1000</f>
        <v>0</v>
      </c>
      <c r="AA156" s="193">
        <f>(SUMIFS('hist AL fields'!$N:$N,'hist AL fields'!$C:$C,AA$1)*$O156)/1000</f>
        <v>545.92745472000195</v>
      </c>
      <c r="AB156" s="193">
        <v>0</v>
      </c>
      <c r="AC156" s="193">
        <f>(SUMIFS('hist OI fields'!$N:$N,'hist OI fields'!$C:$C,AC$1)*$O156)/1000</f>
        <v>1794.0625905600004</v>
      </c>
      <c r="AD156" s="193">
        <f>(SUMIFS('hist OI fields'!$N:$N,'hist OI fields'!$C:$C,AD$1)*$O156)/1000</f>
        <v>98.966568959999833</v>
      </c>
      <c r="AE156" s="194">
        <f t="shared" si="7"/>
        <v>4348.7437072319999</v>
      </c>
    </row>
    <row r="157" spans="1:31" s="203" customFormat="1">
      <c r="A157" s="195" t="str">
        <f>'Experiment list - Runs'!A157</f>
        <v>LT</v>
      </c>
      <c r="B157" s="195" t="str">
        <f>'Experiment list - Runs'!B157</f>
        <v>core</v>
      </c>
      <c r="C157" s="195" t="str">
        <f>'Experiment list - Runs'!C157</f>
        <v>3.1</v>
      </c>
      <c r="D157" s="195">
        <f>'Experiment list - Runs'!D157</f>
        <v>1</v>
      </c>
      <c r="E157" s="196" t="str">
        <f>'Experiment list - Runs'!E157</f>
        <v>Pre-industrial control (concentrations)</v>
      </c>
      <c r="F157" s="196" t="str">
        <f>'Experiment list - Runs'!H157</f>
        <v>CCSM/Hurrell</v>
      </c>
      <c r="G157" s="195" t="str">
        <f>'Experiment list - Runs'!I157</f>
        <v>1x1CN</v>
      </c>
      <c r="H157" s="195" t="str">
        <f>'Experiment list - Runs'!J157</f>
        <v>NCAR</v>
      </c>
      <c r="I157" s="195">
        <f>'Experiment list - Runs'!K157</f>
        <v>1</v>
      </c>
      <c r="J157" s="195">
        <f>'Experiment list - Runs'!L157</f>
        <v>1000</v>
      </c>
      <c r="K157" s="195" t="str">
        <f>'Experiment list - Runs'!M157</f>
        <v>1</v>
      </c>
      <c r="L157" s="195">
        <f>'Experiment list - Runs'!N157</f>
        <v>1</v>
      </c>
      <c r="M157" s="198">
        <f>'Experiment list - Runs'!O157</f>
        <v>1000</v>
      </c>
      <c r="N157" s="197">
        <f>'Experiment list - Runs'!P157</f>
        <v>156</v>
      </c>
      <c r="O157" s="198">
        <f t="shared" si="6"/>
        <v>1000</v>
      </c>
      <c r="P157" s="198">
        <f t="shared" si="6"/>
        <v>1000</v>
      </c>
      <c r="Q157" s="198">
        <v>0</v>
      </c>
      <c r="R157" s="198">
        <v>30</v>
      </c>
      <c r="S157" s="198">
        <v>0</v>
      </c>
      <c r="T157" s="198">
        <v>0</v>
      </c>
      <c r="U157" s="198">
        <v>0</v>
      </c>
      <c r="V157" s="198">
        <f>(SUMIFS('hist AL fields'!O:O,'hist AL fields'!C:C,V$1)*$O157)/1000</f>
        <v>2901.5746559999952</v>
      </c>
      <c r="W157" s="198">
        <f>(SUMIFS('hist AL fields'!$O:$O,'hist AL fields'!$C:$C,$W$1&amp;"_allt")*$P157)/1000+(SUMIFS('hist AL fields'!$O:$O,'hist AL fields'!$C:$C,$W$1&amp;"_subt")*$Q157)/1000</f>
        <v>484.39296000000002</v>
      </c>
      <c r="X157" s="198">
        <f>(SUMIFS('hist AL fields'!$O:$O,'hist AL fields'!$C:$C,X$1)*$R157)/1000</f>
        <v>1026.9130751999999</v>
      </c>
      <c r="Y157" s="198">
        <f>(SUMIFS('hist AL fields'!$O:$O,'hist AL fields'!$C:$C,Y$1)*$S157)/1000</f>
        <v>0</v>
      </c>
      <c r="Z157" s="198">
        <f>(SUMIFS('hist AL fields'!$O:$O,'hist AL fields'!$C:$C,Z$1)*$T157)/1000</f>
        <v>0</v>
      </c>
      <c r="AA157" s="198">
        <f>(SUMIFS('hist AL fields'!$O:$O,'hist AL fields'!$C:$C,AA$1)*$O157)/1000</f>
        <v>1005.2812800000039</v>
      </c>
      <c r="AB157" s="198">
        <v>0</v>
      </c>
      <c r="AC157" s="198">
        <f>(SUMIFS('hist OI fields'!$N:$N,'hist OI fields'!$C:$C,AC$1)*$O157)/1000</f>
        <v>12723.848160000003</v>
      </c>
      <c r="AD157" s="198">
        <f>(SUMIFS('hist OI fields'!$N:$N,'hist OI fields'!$C:$C,AD$1)*$O157)/1000</f>
        <v>701.8905599999988</v>
      </c>
      <c r="AE157" s="199">
        <f t="shared" si="7"/>
        <v>18843.900691200004</v>
      </c>
    </row>
    <row r="158" spans="1:31">
      <c r="A158" s="185" t="str">
        <f>'Experiment list - Runs'!A158</f>
        <v>LT</v>
      </c>
      <c r="B158" s="185" t="str">
        <f>'Experiment list - Runs'!B158</f>
        <v>core</v>
      </c>
      <c r="C158" s="185" t="str">
        <f>'Experiment list - Runs'!C158</f>
        <v>3.1-X</v>
      </c>
      <c r="D158" s="185">
        <f>'Experiment list - Runs'!D158</f>
        <v>1</v>
      </c>
      <c r="E158" s="186" t="str">
        <f>'Experiment list - Runs'!E158</f>
        <v>Pre-industrial control (concentrations, no CN)</v>
      </c>
      <c r="F158" s="186" t="str">
        <f>'Experiment list - Runs'!H158</f>
        <v>CCSM/Hurrell</v>
      </c>
      <c r="G158" s="185" t="str">
        <f>'Experiment list - Runs'!I158</f>
        <v>1x1noCN</v>
      </c>
      <c r="H158" s="185" t="str">
        <f>'Experiment list - Runs'!J158</f>
        <v>NCAR</v>
      </c>
      <c r="I158" s="185">
        <f>'Experiment list - Runs'!K158</f>
        <v>1</v>
      </c>
      <c r="J158" s="185">
        <f>'Experiment list - Runs'!L158</f>
        <v>1000</v>
      </c>
      <c r="K158" s="185" t="str">
        <f>'Experiment list - Runs'!M158</f>
        <v>1</v>
      </c>
      <c r="L158" s="185">
        <f>'Experiment list - Runs'!N158</f>
        <v>1</v>
      </c>
      <c r="M158" s="188">
        <f>'Experiment list - Runs'!O158</f>
        <v>1000</v>
      </c>
      <c r="N158" s="187">
        <f>'Experiment list - Runs'!P158</f>
        <v>157</v>
      </c>
      <c r="O158" s="188">
        <f t="shared" si="6"/>
        <v>1000</v>
      </c>
      <c r="P158" s="188">
        <f t="shared" si="6"/>
        <v>1000</v>
      </c>
      <c r="Q158" s="188">
        <v>0</v>
      </c>
      <c r="R158" s="188">
        <v>30</v>
      </c>
      <c r="S158" s="188">
        <v>0</v>
      </c>
      <c r="T158" s="188">
        <v>0</v>
      </c>
      <c r="U158" s="188">
        <v>0</v>
      </c>
      <c r="V158" s="188">
        <f>(SUMIFS('hist AL fields'!O:O,'hist AL fields'!C:C,V$1)*$O158)/1000</f>
        <v>2901.5746559999952</v>
      </c>
      <c r="W158" s="188">
        <f>(SUMIFS('hist AL fields'!$O:$O,'hist AL fields'!$C:$C,$W$1&amp;"_allt")*$P158)/1000+(SUMIFS('hist AL fields'!$O:$O,'hist AL fields'!$C:$C,$W$1&amp;"_subt")*$Q158)/1000</f>
        <v>484.39296000000002</v>
      </c>
      <c r="X158" s="188">
        <f>(SUMIFS('hist AL fields'!$O:$O,'hist AL fields'!$C:$C,X$1)*$R158)/1000</f>
        <v>1026.9130751999999</v>
      </c>
      <c r="Y158" s="188">
        <f>(SUMIFS('hist AL fields'!$O:$O,'hist AL fields'!$C:$C,Y$1)*$S158)/1000</f>
        <v>0</v>
      </c>
      <c r="Z158" s="188">
        <f>(SUMIFS('hist AL fields'!$O:$O,'hist AL fields'!$C:$C,Z$1)*$T158)/1000</f>
        <v>0</v>
      </c>
      <c r="AA158" s="188">
        <f>(SUMIFS('hist AL fields'!$O:$O,'hist AL fields'!$C:$C,AA$1)*$O158)/1000</f>
        <v>1005.2812800000039</v>
      </c>
      <c r="AB158" s="188">
        <v>0</v>
      </c>
      <c r="AC158" s="188">
        <f>(SUMIFS('hist OI fields'!$N:$N,'hist OI fields'!$C:$C,AC$1)*$O158)/1000</f>
        <v>12723.848160000003</v>
      </c>
      <c r="AD158" s="188">
        <f>(SUMIFS('hist OI fields'!$N:$N,'hist OI fields'!$C:$C,AD$1)*$O158)/1000</f>
        <v>701.8905599999988</v>
      </c>
      <c r="AE158" s="189">
        <f t="shared" si="7"/>
        <v>18843.900691200004</v>
      </c>
    </row>
    <row r="159" spans="1:31">
      <c r="A159" s="185" t="str">
        <f>'Experiment list - Runs'!A159</f>
        <v>LT</v>
      </c>
      <c r="B159" s="185" t="str">
        <f>'Experiment list - Runs'!B159</f>
        <v>core</v>
      </c>
      <c r="C159" s="185" t="str">
        <f>'Experiment list - Runs'!C159</f>
        <v>3.2</v>
      </c>
      <c r="D159" s="185">
        <f>'Experiment list - Runs'!D159</f>
        <v>1</v>
      </c>
      <c r="E159" s="186" t="str">
        <f>'Experiment list - Runs'!E159</f>
        <v>Historical (1850-2005, concentrations)</v>
      </c>
      <c r="F159" s="186" t="str">
        <f>'Experiment list - Runs'!H159</f>
        <v>CCWG/Meehl</v>
      </c>
      <c r="G159" s="185" t="str">
        <f>'Experiment list - Runs'!I159</f>
        <v>1x1CN</v>
      </c>
      <c r="H159" s="185" t="str">
        <f>'Experiment list - Runs'!J159</f>
        <v>NCAR</v>
      </c>
      <c r="I159" s="185">
        <f>'Experiment list - Runs'!K159</f>
        <v>1850</v>
      </c>
      <c r="J159" s="185">
        <f>'Experiment list - Runs'!L159</f>
        <v>2005</v>
      </c>
      <c r="K159" s="185" t="str">
        <f>'Experiment list - Runs'!M159</f>
        <v>1</v>
      </c>
      <c r="L159" s="185">
        <f>'Experiment list - Runs'!N159</f>
        <v>1</v>
      </c>
      <c r="M159" s="188">
        <f>'Experiment list - Runs'!O159</f>
        <v>156</v>
      </c>
      <c r="N159" s="187">
        <f>'Experiment list - Runs'!P159</f>
        <v>158</v>
      </c>
      <c r="O159" s="188">
        <f t="shared" si="6"/>
        <v>156</v>
      </c>
      <c r="P159" s="188">
        <f t="shared" si="6"/>
        <v>156</v>
      </c>
      <c r="Q159" s="188">
        <v>56</v>
      </c>
      <c r="R159" s="188">
        <v>56</v>
      </c>
      <c r="S159" s="188">
        <v>46</v>
      </c>
      <c r="T159" s="188">
        <v>0</v>
      </c>
      <c r="U159" s="188">
        <v>0</v>
      </c>
      <c r="V159" s="188">
        <f>(SUMIFS('hist AL fields'!O:O,'hist AL fields'!C:C,V$1)*$O159)/1000</f>
        <v>452.64564633599923</v>
      </c>
      <c r="W159" s="188">
        <f>(SUMIFS('hist AL fields'!$O:$O,'hist AL fields'!$C:$C,$W$1&amp;"_allt")*$P159)/1000+(SUMIFS('hist AL fields'!$O:$O,'hist AL fields'!$C:$C,$W$1&amp;"_subt")*$Q159)/1000</f>
        <v>966.2024908799998</v>
      </c>
      <c r="X159" s="188">
        <f>(SUMIFS('hist AL fields'!$O:$O,'hist AL fields'!$C:$C,X$1)*$R159)/1000</f>
        <v>1916.90440704</v>
      </c>
      <c r="Y159" s="188">
        <f>(SUMIFS('hist AL fields'!$O:$O,'hist AL fields'!$C:$C,Y$1)*$S159)/1000</f>
        <v>1247.7962649600001</v>
      </c>
      <c r="Z159" s="188">
        <f>(SUMIFS('hist AL fields'!$O:$O,'hist AL fields'!$C:$C,Z$1)*$T159)/1000</f>
        <v>0</v>
      </c>
      <c r="AA159" s="188">
        <f>(SUMIFS('hist AL fields'!$O:$O,'hist AL fields'!$C:$C,AA$1)*$O159)/1000</f>
        <v>156.8238796800006</v>
      </c>
      <c r="AB159" s="188">
        <v>0</v>
      </c>
      <c r="AC159" s="188">
        <f>(SUMIFS('hist OI fields'!$N:$N,'hist OI fields'!$C:$C,AC$1)*$O159)/1000</f>
        <v>1984.9203129600005</v>
      </c>
      <c r="AD159" s="188">
        <f>(SUMIFS('hist OI fields'!$N:$N,'hist OI fields'!$C:$C,AD$1)*$O159)/1000</f>
        <v>109.49492735999981</v>
      </c>
      <c r="AE159" s="189">
        <f t="shared" si="7"/>
        <v>6834.7879292159996</v>
      </c>
    </row>
    <row r="160" spans="1:31">
      <c r="A160" s="185" t="str">
        <f>'Experiment list - Runs'!A160</f>
        <v>LT</v>
      </c>
      <c r="B160" s="185" t="str">
        <f>'Experiment list - Runs'!B160</f>
        <v>core</v>
      </c>
      <c r="C160" s="185" t="str">
        <f>'Experiment list - Runs'!C160</f>
        <v>3.2-E</v>
      </c>
      <c r="D160" s="185">
        <f>'Experiment list - Runs'!D160</f>
        <v>1</v>
      </c>
      <c r="E160" s="186" t="str">
        <f>'Experiment list - Runs'!E160</f>
        <v>Add’l historical (concentrations)</v>
      </c>
      <c r="F160" s="186" t="str">
        <f>'Experiment list - Runs'!H160</f>
        <v>CCWG/Meehl</v>
      </c>
      <c r="G160" s="185" t="str">
        <f>'Experiment list - Runs'!I160</f>
        <v>1x1CN</v>
      </c>
      <c r="H160" s="185" t="str">
        <f>'Experiment list - Runs'!J160</f>
        <v>NCAR</v>
      </c>
      <c r="I160" s="185">
        <f>'Experiment list - Runs'!K160</f>
        <v>1850</v>
      </c>
      <c r="J160" s="185">
        <f>'Experiment list - Runs'!L160</f>
        <v>2005</v>
      </c>
      <c r="K160" s="185" t="str">
        <f>'Experiment list - Runs'!M160</f>
        <v>1</v>
      </c>
      <c r="L160" s="185">
        <f>'Experiment list - Runs'!N160</f>
        <v>1</v>
      </c>
      <c r="M160" s="188">
        <f>'Experiment list - Runs'!O160</f>
        <v>156</v>
      </c>
      <c r="N160" s="187">
        <f>'Experiment list - Runs'!P160</f>
        <v>159</v>
      </c>
      <c r="O160" s="188">
        <f t="shared" si="6"/>
        <v>156</v>
      </c>
      <c r="P160" s="188">
        <f t="shared" si="6"/>
        <v>156</v>
      </c>
      <c r="Q160" s="188">
        <v>0</v>
      </c>
      <c r="R160" s="188">
        <v>0</v>
      </c>
      <c r="S160" s="188">
        <v>0</v>
      </c>
      <c r="T160" s="188">
        <v>0</v>
      </c>
      <c r="U160" s="188">
        <v>0</v>
      </c>
      <c r="V160" s="188">
        <f>(SUMIFS('hist AL fields'!O:O,'hist AL fields'!C:C,V$1)*$O160)/1000</f>
        <v>452.64564633599923</v>
      </c>
      <c r="W160" s="188">
        <f>(SUMIFS('hist AL fields'!$O:$O,'hist AL fields'!$C:$C,$W$1&amp;"_allt")*$P160)/1000+(SUMIFS('hist AL fields'!$O:$O,'hist AL fields'!$C:$C,$W$1&amp;"_subt")*$Q160)/1000</f>
        <v>75.565301759999997</v>
      </c>
      <c r="X160" s="188">
        <f>(SUMIFS('hist AL fields'!$O:$O,'hist AL fields'!$C:$C,X$1)*$R160)/1000</f>
        <v>0</v>
      </c>
      <c r="Y160" s="188">
        <f>(SUMIFS('hist AL fields'!$O:$O,'hist AL fields'!$C:$C,Y$1)*$S160)/1000</f>
        <v>0</v>
      </c>
      <c r="Z160" s="188">
        <f>(SUMIFS('hist AL fields'!$O:$O,'hist AL fields'!$C:$C,Z$1)*$T160)/1000</f>
        <v>0</v>
      </c>
      <c r="AA160" s="188">
        <f>(SUMIFS('hist AL fields'!$O:$O,'hist AL fields'!$C:$C,AA$1)*$O160)/1000</f>
        <v>156.8238796800006</v>
      </c>
      <c r="AB160" s="188">
        <v>0</v>
      </c>
      <c r="AC160" s="188">
        <f>(SUMIFS('hist OI fields'!$N:$N,'hist OI fields'!$C:$C,AC$1)*$O160)/1000</f>
        <v>1984.9203129600005</v>
      </c>
      <c r="AD160" s="188">
        <f>(SUMIFS('hist OI fields'!$N:$N,'hist OI fields'!$C:$C,AD$1)*$O160)/1000</f>
        <v>109.49492735999981</v>
      </c>
      <c r="AE160" s="189">
        <f t="shared" si="7"/>
        <v>2779.4500680960005</v>
      </c>
    </row>
    <row r="161" spans="1:31">
      <c r="A161" s="185" t="str">
        <f>'Experiment list - Runs'!A161</f>
        <v>LT</v>
      </c>
      <c r="B161" s="185" t="str">
        <f>'Experiment list - Runs'!B161</f>
        <v>core</v>
      </c>
      <c r="C161" s="185" t="str">
        <f>'Experiment list - Runs'!C161</f>
        <v>3.2-E</v>
      </c>
      <c r="D161" s="185">
        <f>'Experiment list - Runs'!D161</f>
        <v>2</v>
      </c>
      <c r="E161" s="186" t="str">
        <f>'Experiment list - Runs'!E161</f>
        <v>Add’l historical (concentrations)</v>
      </c>
      <c r="F161" s="186" t="str">
        <f>'Experiment list - Runs'!H161</f>
        <v>CCWG/Meehl</v>
      </c>
      <c r="G161" s="185" t="str">
        <f>'Experiment list - Runs'!I161</f>
        <v>1x1CN</v>
      </c>
      <c r="H161" s="185" t="str">
        <f>'Experiment list - Runs'!J161</f>
        <v>NCAR</v>
      </c>
      <c r="I161" s="185">
        <f>'Experiment list - Runs'!K161</f>
        <v>1850</v>
      </c>
      <c r="J161" s="185">
        <f>'Experiment list - Runs'!L161</f>
        <v>2005</v>
      </c>
      <c r="K161" s="185" t="str">
        <f>'Experiment list - Runs'!M161</f>
        <v>1</v>
      </c>
      <c r="L161" s="185">
        <f>'Experiment list - Runs'!N161</f>
        <v>1</v>
      </c>
      <c r="M161" s="188">
        <f>'Experiment list - Runs'!O161</f>
        <v>156</v>
      </c>
      <c r="N161" s="187">
        <f>'Experiment list - Runs'!P161</f>
        <v>160</v>
      </c>
      <c r="O161" s="188">
        <f t="shared" si="6"/>
        <v>156</v>
      </c>
      <c r="P161" s="188">
        <f t="shared" si="6"/>
        <v>156</v>
      </c>
      <c r="Q161" s="188">
        <v>0</v>
      </c>
      <c r="R161" s="188">
        <v>0</v>
      </c>
      <c r="S161" s="188">
        <v>0</v>
      </c>
      <c r="T161" s="188">
        <v>0</v>
      </c>
      <c r="U161" s="188">
        <v>0</v>
      </c>
      <c r="V161" s="188">
        <f>(SUMIFS('hist AL fields'!O:O,'hist AL fields'!C:C,V$1)*$O161)/1000</f>
        <v>452.64564633599923</v>
      </c>
      <c r="W161" s="188">
        <f>(SUMIFS('hist AL fields'!$O:$O,'hist AL fields'!$C:$C,$W$1&amp;"_allt")*$P161)/1000+(SUMIFS('hist AL fields'!$O:$O,'hist AL fields'!$C:$C,$W$1&amp;"_subt")*$Q161)/1000</f>
        <v>75.565301759999997</v>
      </c>
      <c r="X161" s="188">
        <f>(SUMIFS('hist AL fields'!$O:$O,'hist AL fields'!$C:$C,X$1)*$R161)/1000</f>
        <v>0</v>
      </c>
      <c r="Y161" s="188">
        <f>(SUMIFS('hist AL fields'!$O:$O,'hist AL fields'!$C:$C,Y$1)*$S161)/1000</f>
        <v>0</v>
      </c>
      <c r="Z161" s="188">
        <f>(SUMIFS('hist AL fields'!$O:$O,'hist AL fields'!$C:$C,Z$1)*$T161)/1000</f>
        <v>0</v>
      </c>
      <c r="AA161" s="188">
        <f>(SUMIFS('hist AL fields'!$O:$O,'hist AL fields'!$C:$C,AA$1)*$O161)/1000</f>
        <v>156.8238796800006</v>
      </c>
      <c r="AB161" s="188">
        <v>0</v>
      </c>
      <c r="AC161" s="188">
        <f>(SUMIFS('hist OI fields'!$N:$N,'hist OI fields'!$C:$C,AC$1)*$O161)/1000</f>
        <v>1984.9203129600005</v>
      </c>
      <c r="AD161" s="188">
        <f>(SUMIFS('hist OI fields'!$N:$N,'hist OI fields'!$C:$C,AD$1)*$O161)/1000</f>
        <v>109.49492735999981</v>
      </c>
      <c r="AE161" s="189">
        <f t="shared" si="7"/>
        <v>2779.4500680960005</v>
      </c>
    </row>
    <row r="162" spans="1:31">
      <c r="A162" s="185" t="str">
        <f>'Experiment list - Runs'!A162</f>
        <v>LT</v>
      </c>
      <c r="B162" s="185" t="str">
        <f>'Experiment list - Runs'!B162</f>
        <v>core</v>
      </c>
      <c r="C162" s="185" t="str">
        <f>'Experiment list - Runs'!C162</f>
        <v>3.2-E</v>
      </c>
      <c r="D162" s="185">
        <f>'Experiment list - Runs'!D162</f>
        <v>3</v>
      </c>
      <c r="E162" s="186" t="str">
        <f>'Experiment list - Runs'!E162</f>
        <v>Add’l historical (concentrations)</v>
      </c>
      <c r="F162" s="186" t="str">
        <f>'Experiment list - Runs'!H162</f>
        <v>CCWG/Meehl</v>
      </c>
      <c r="G162" s="185" t="str">
        <f>'Experiment list - Runs'!I162</f>
        <v>1x1CN</v>
      </c>
      <c r="H162" s="185" t="str">
        <f>'Experiment list - Runs'!J162</f>
        <v>NCAR</v>
      </c>
      <c r="I162" s="185">
        <f>'Experiment list - Runs'!K162</f>
        <v>1850</v>
      </c>
      <c r="J162" s="185">
        <f>'Experiment list - Runs'!L162</f>
        <v>2005</v>
      </c>
      <c r="K162" s="185" t="str">
        <f>'Experiment list - Runs'!M162</f>
        <v>1</v>
      </c>
      <c r="L162" s="185">
        <f>'Experiment list - Runs'!N162</f>
        <v>1</v>
      </c>
      <c r="M162" s="188">
        <f>'Experiment list - Runs'!O162</f>
        <v>156</v>
      </c>
      <c r="N162" s="187">
        <f>'Experiment list - Runs'!P162</f>
        <v>161</v>
      </c>
      <c r="O162" s="188">
        <f t="shared" si="6"/>
        <v>156</v>
      </c>
      <c r="P162" s="188">
        <f t="shared" si="6"/>
        <v>156</v>
      </c>
      <c r="Q162" s="188">
        <v>0</v>
      </c>
      <c r="R162" s="188">
        <v>0</v>
      </c>
      <c r="S162" s="188">
        <v>0</v>
      </c>
      <c r="T162" s="188">
        <v>0</v>
      </c>
      <c r="U162" s="188">
        <v>0</v>
      </c>
      <c r="V162" s="188">
        <f>(SUMIFS('hist AL fields'!O:O,'hist AL fields'!C:C,V$1)*$O162)/1000</f>
        <v>452.64564633599923</v>
      </c>
      <c r="W162" s="188">
        <f>(SUMIFS('hist AL fields'!$O:$O,'hist AL fields'!$C:$C,$W$1&amp;"_allt")*$P162)/1000+(SUMIFS('hist AL fields'!$O:$O,'hist AL fields'!$C:$C,$W$1&amp;"_subt")*$Q162)/1000</f>
        <v>75.565301759999997</v>
      </c>
      <c r="X162" s="188">
        <f>(SUMIFS('hist AL fields'!$O:$O,'hist AL fields'!$C:$C,X$1)*$R162)/1000</f>
        <v>0</v>
      </c>
      <c r="Y162" s="188">
        <f>(SUMIFS('hist AL fields'!$O:$O,'hist AL fields'!$C:$C,Y$1)*$S162)/1000</f>
        <v>0</v>
      </c>
      <c r="Z162" s="188">
        <f>(SUMIFS('hist AL fields'!$O:$O,'hist AL fields'!$C:$C,Z$1)*$T162)/1000</f>
        <v>0</v>
      </c>
      <c r="AA162" s="188">
        <f>(SUMIFS('hist AL fields'!$O:$O,'hist AL fields'!$C:$C,AA$1)*$O162)/1000</f>
        <v>156.8238796800006</v>
      </c>
      <c r="AB162" s="188">
        <v>0</v>
      </c>
      <c r="AC162" s="188">
        <f>(SUMIFS('hist OI fields'!$N:$N,'hist OI fields'!$C:$C,AC$1)*$O162)/1000</f>
        <v>1984.9203129600005</v>
      </c>
      <c r="AD162" s="188">
        <f>(SUMIFS('hist OI fields'!$N:$N,'hist OI fields'!$C:$C,AD$1)*$O162)/1000</f>
        <v>109.49492735999981</v>
      </c>
      <c r="AE162" s="189">
        <f t="shared" si="7"/>
        <v>2779.4500680960005</v>
      </c>
    </row>
    <row r="163" spans="1:31">
      <c r="A163" s="185" t="str">
        <f>'Experiment list - Runs'!A163</f>
        <v>LT</v>
      </c>
      <c r="B163" s="185" t="str">
        <f>'Experiment list - Runs'!B163</f>
        <v>core</v>
      </c>
      <c r="C163" s="185" t="str">
        <f>'Experiment list - Runs'!C163</f>
        <v>3.2-E</v>
      </c>
      <c r="D163" s="185">
        <f>'Experiment list - Runs'!D163</f>
        <v>4</v>
      </c>
      <c r="E163" s="186" t="str">
        <f>'Experiment list - Runs'!E163</f>
        <v>Add’l historical (concentrations)</v>
      </c>
      <c r="F163" s="186" t="str">
        <f>'Experiment list - Runs'!H163</f>
        <v>CCWG/Meehl</v>
      </c>
      <c r="G163" s="185" t="str">
        <f>'Experiment list - Runs'!I163</f>
        <v>1x1CN</v>
      </c>
      <c r="H163" s="185" t="str">
        <f>'Experiment list - Runs'!J163</f>
        <v>NCAR</v>
      </c>
      <c r="I163" s="185">
        <f>'Experiment list - Runs'!K163</f>
        <v>1850</v>
      </c>
      <c r="J163" s="185">
        <f>'Experiment list - Runs'!L163</f>
        <v>2005</v>
      </c>
      <c r="K163" s="185" t="str">
        <f>'Experiment list - Runs'!M163</f>
        <v>1</v>
      </c>
      <c r="L163" s="185">
        <f>'Experiment list - Runs'!N163</f>
        <v>1</v>
      </c>
      <c r="M163" s="188">
        <f>'Experiment list - Runs'!O163</f>
        <v>156</v>
      </c>
      <c r="N163" s="187">
        <f>'Experiment list - Runs'!P163</f>
        <v>162</v>
      </c>
      <c r="O163" s="188">
        <f t="shared" si="6"/>
        <v>156</v>
      </c>
      <c r="P163" s="188">
        <f t="shared" si="6"/>
        <v>156</v>
      </c>
      <c r="Q163" s="188">
        <v>0</v>
      </c>
      <c r="R163" s="188">
        <v>0</v>
      </c>
      <c r="S163" s="188">
        <v>0</v>
      </c>
      <c r="T163" s="188">
        <v>0</v>
      </c>
      <c r="U163" s="188">
        <v>0</v>
      </c>
      <c r="V163" s="188">
        <f>(SUMIFS('hist AL fields'!O:O,'hist AL fields'!C:C,V$1)*$O163)/1000</f>
        <v>452.64564633599923</v>
      </c>
      <c r="W163" s="188">
        <f>(SUMIFS('hist AL fields'!$O:$O,'hist AL fields'!$C:$C,$W$1&amp;"_allt")*$P163)/1000+(SUMIFS('hist AL fields'!$O:$O,'hist AL fields'!$C:$C,$W$1&amp;"_subt")*$Q163)/1000</f>
        <v>75.565301759999997</v>
      </c>
      <c r="X163" s="188">
        <f>(SUMIFS('hist AL fields'!$O:$O,'hist AL fields'!$C:$C,X$1)*$R163)/1000</f>
        <v>0</v>
      </c>
      <c r="Y163" s="188">
        <f>(SUMIFS('hist AL fields'!$O:$O,'hist AL fields'!$C:$C,Y$1)*$S163)/1000</f>
        <v>0</v>
      </c>
      <c r="Z163" s="188">
        <f>(SUMIFS('hist AL fields'!$O:$O,'hist AL fields'!$C:$C,Z$1)*$T163)/1000</f>
        <v>0</v>
      </c>
      <c r="AA163" s="188">
        <f>(SUMIFS('hist AL fields'!$O:$O,'hist AL fields'!$C:$C,AA$1)*$O163)/1000</f>
        <v>156.8238796800006</v>
      </c>
      <c r="AB163" s="188">
        <v>0</v>
      </c>
      <c r="AC163" s="188">
        <f>(SUMIFS('hist OI fields'!$N:$N,'hist OI fields'!$C:$C,AC$1)*$O163)/1000</f>
        <v>1984.9203129600005</v>
      </c>
      <c r="AD163" s="188">
        <f>(SUMIFS('hist OI fields'!$N:$N,'hist OI fields'!$C:$C,AD$1)*$O163)/1000</f>
        <v>109.49492735999981</v>
      </c>
      <c r="AE163" s="189">
        <f t="shared" si="7"/>
        <v>2779.4500680960005</v>
      </c>
    </row>
    <row r="164" spans="1:31">
      <c r="A164" s="185" t="str">
        <f>'Experiment list - Runs'!A164</f>
        <v>LT</v>
      </c>
      <c r="B164" s="185" t="str">
        <f>'Experiment list - Runs'!B164</f>
        <v>core</v>
      </c>
      <c r="C164" s="185" t="str">
        <f>'Experiment list - Runs'!C164</f>
        <v>3.2-E</v>
      </c>
      <c r="D164" s="185">
        <f>'Experiment list - Runs'!D164</f>
        <v>5</v>
      </c>
      <c r="E164" s="186" t="str">
        <f>'Experiment list - Runs'!E164</f>
        <v>Add’l historical (concentrations)</v>
      </c>
      <c r="F164" s="186" t="str">
        <f>'Experiment list - Runs'!H164</f>
        <v>CCWG/Meehl</v>
      </c>
      <c r="G164" s="185" t="str">
        <f>'Experiment list - Runs'!I164</f>
        <v>1x1CN</v>
      </c>
      <c r="H164" s="185" t="str">
        <f>'Experiment list - Runs'!J164</f>
        <v>NCAR</v>
      </c>
      <c r="I164" s="185">
        <f>'Experiment list - Runs'!K164</f>
        <v>1850</v>
      </c>
      <c r="J164" s="185">
        <f>'Experiment list - Runs'!L164</f>
        <v>2005</v>
      </c>
      <c r="K164" s="185" t="str">
        <f>'Experiment list - Runs'!M164</f>
        <v>1</v>
      </c>
      <c r="L164" s="185">
        <f>'Experiment list - Runs'!N164</f>
        <v>1</v>
      </c>
      <c r="M164" s="188">
        <f>'Experiment list - Runs'!O164</f>
        <v>156</v>
      </c>
      <c r="N164" s="187">
        <f>'Experiment list - Runs'!P164</f>
        <v>163</v>
      </c>
      <c r="O164" s="188">
        <f t="shared" ref="O164:O195" si="8">$M164</f>
        <v>156</v>
      </c>
      <c r="P164" s="188">
        <f t="shared" ref="P164:P227" si="9">$M164</f>
        <v>156</v>
      </c>
      <c r="Q164" s="188">
        <v>0</v>
      </c>
      <c r="R164" s="188">
        <v>0</v>
      </c>
      <c r="S164" s="188">
        <v>0</v>
      </c>
      <c r="T164" s="188">
        <v>0</v>
      </c>
      <c r="U164" s="188">
        <v>0</v>
      </c>
      <c r="V164" s="188">
        <f>(SUMIFS('hist AL fields'!O:O,'hist AL fields'!C:C,V$1)*$O164)/1000</f>
        <v>452.64564633599923</v>
      </c>
      <c r="W164" s="188">
        <f>(SUMIFS('hist AL fields'!$O:$O,'hist AL fields'!$C:$C,$W$1&amp;"_allt")*$P164)/1000+(SUMIFS('hist AL fields'!$O:$O,'hist AL fields'!$C:$C,$W$1&amp;"_subt")*$Q164)/1000</f>
        <v>75.565301759999997</v>
      </c>
      <c r="X164" s="188">
        <f>(SUMIFS('hist AL fields'!$O:$O,'hist AL fields'!$C:$C,X$1)*$R164)/1000</f>
        <v>0</v>
      </c>
      <c r="Y164" s="188">
        <f>(SUMIFS('hist AL fields'!$O:$O,'hist AL fields'!$C:$C,Y$1)*$S164)/1000</f>
        <v>0</v>
      </c>
      <c r="Z164" s="188">
        <f>(SUMIFS('hist AL fields'!$O:$O,'hist AL fields'!$C:$C,Z$1)*$T164)/1000</f>
        <v>0</v>
      </c>
      <c r="AA164" s="188">
        <f>(SUMIFS('hist AL fields'!$O:$O,'hist AL fields'!$C:$C,AA$1)*$O164)/1000</f>
        <v>156.8238796800006</v>
      </c>
      <c r="AB164" s="188">
        <v>0</v>
      </c>
      <c r="AC164" s="188">
        <f>(SUMIFS('hist OI fields'!$N:$N,'hist OI fields'!$C:$C,AC$1)*$O164)/1000</f>
        <v>1984.9203129600005</v>
      </c>
      <c r="AD164" s="188">
        <f>(SUMIFS('hist OI fields'!$N:$N,'hist OI fields'!$C:$C,AD$1)*$O164)/1000</f>
        <v>109.49492735999981</v>
      </c>
      <c r="AE164" s="189">
        <f t="shared" si="7"/>
        <v>2779.4500680960005</v>
      </c>
    </row>
    <row r="165" spans="1:31">
      <c r="A165" s="185" t="str">
        <f>'Experiment list - Runs'!A165</f>
        <v>LT</v>
      </c>
      <c r="B165" s="185" t="str">
        <f>'Experiment list - Runs'!B165</f>
        <v>core</v>
      </c>
      <c r="C165" s="185" t="str">
        <f>'Experiment list - Runs'!C165</f>
        <v>3.2-E</v>
      </c>
      <c r="D165" s="185">
        <f>'Experiment list - Runs'!D165</f>
        <v>6</v>
      </c>
      <c r="E165" s="186" t="str">
        <f>'Experiment list - Runs'!E165</f>
        <v>Add’l historical (concentrations)</v>
      </c>
      <c r="F165" s="186" t="str">
        <f>'Experiment list - Runs'!H165</f>
        <v>CCWG/Meehl</v>
      </c>
      <c r="G165" s="185" t="str">
        <f>'Experiment list - Runs'!I165</f>
        <v>1x1CN</v>
      </c>
      <c r="H165" s="185" t="str">
        <f>'Experiment list - Runs'!J165</f>
        <v>NCAR</v>
      </c>
      <c r="I165" s="185">
        <f>'Experiment list - Runs'!K165</f>
        <v>1850</v>
      </c>
      <c r="J165" s="185">
        <f>'Experiment list - Runs'!L165</f>
        <v>2005</v>
      </c>
      <c r="K165" s="185" t="str">
        <f>'Experiment list - Runs'!M165</f>
        <v>1</v>
      </c>
      <c r="L165" s="185">
        <f>'Experiment list - Runs'!N165</f>
        <v>1</v>
      </c>
      <c r="M165" s="188">
        <f>'Experiment list - Runs'!O165</f>
        <v>156</v>
      </c>
      <c r="N165" s="187">
        <f>'Experiment list - Runs'!P165</f>
        <v>164</v>
      </c>
      <c r="O165" s="188">
        <f t="shared" si="8"/>
        <v>156</v>
      </c>
      <c r="P165" s="188">
        <f t="shared" si="9"/>
        <v>156</v>
      </c>
      <c r="Q165" s="188">
        <v>0</v>
      </c>
      <c r="R165" s="188">
        <v>0</v>
      </c>
      <c r="S165" s="188">
        <v>0</v>
      </c>
      <c r="T165" s="188">
        <v>0</v>
      </c>
      <c r="U165" s="188">
        <v>0</v>
      </c>
      <c r="V165" s="188">
        <f>(SUMIFS('hist AL fields'!O:O,'hist AL fields'!C:C,V$1)*$O165)/1000</f>
        <v>452.64564633599923</v>
      </c>
      <c r="W165" s="188">
        <f>(SUMIFS('hist AL fields'!$O:$O,'hist AL fields'!$C:$C,$W$1&amp;"_allt")*$P165)/1000+(SUMIFS('hist AL fields'!$O:$O,'hist AL fields'!$C:$C,$W$1&amp;"_subt")*$Q165)/1000</f>
        <v>75.565301759999997</v>
      </c>
      <c r="X165" s="188">
        <f>(SUMIFS('hist AL fields'!$O:$O,'hist AL fields'!$C:$C,X$1)*$R165)/1000</f>
        <v>0</v>
      </c>
      <c r="Y165" s="188">
        <f>(SUMIFS('hist AL fields'!$O:$O,'hist AL fields'!$C:$C,Y$1)*$S165)/1000</f>
        <v>0</v>
      </c>
      <c r="Z165" s="188">
        <f>(SUMIFS('hist AL fields'!$O:$O,'hist AL fields'!$C:$C,Z$1)*$T165)/1000</f>
        <v>0</v>
      </c>
      <c r="AA165" s="188">
        <f>(SUMIFS('hist AL fields'!$O:$O,'hist AL fields'!$C:$C,AA$1)*$O165)/1000</f>
        <v>156.8238796800006</v>
      </c>
      <c r="AB165" s="188">
        <v>0</v>
      </c>
      <c r="AC165" s="188">
        <f>(SUMIFS('hist OI fields'!$N:$N,'hist OI fields'!$C:$C,AC$1)*$O165)/1000</f>
        <v>1984.9203129600005</v>
      </c>
      <c r="AD165" s="188">
        <f>(SUMIFS('hist OI fields'!$N:$N,'hist OI fields'!$C:$C,AD$1)*$O165)/1000</f>
        <v>109.49492735999981</v>
      </c>
      <c r="AE165" s="189">
        <f t="shared" si="7"/>
        <v>2779.4500680960005</v>
      </c>
    </row>
    <row r="166" spans="1:31">
      <c r="A166" s="185" t="str">
        <f>'Experiment list - Runs'!A166</f>
        <v>LT</v>
      </c>
      <c r="B166" s="185" t="str">
        <f>'Experiment list - Runs'!B166</f>
        <v>core</v>
      </c>
      <c r="C166" s="185" t="str">
        <f>'Experiment list - Runs'!C166</f>
        <v>3.2-X</v>
      </c>
      <c r="D166" s="185">
        <f>'Experiment list - Runs'!D166</f>
        <v>1</v>
      </c>
      <c r="E166" s="186" t="str">
        <f>'Experiment list - Runs'!E166</f>
        <v>Historical (concentrations, noCN)</v>
      </c>
      <c r="F166" s="186" t="str">
        <f>'Experiment list - Runs'!H166</f>
        <v>CCWG/Meehl</v>
      </c>
      <c r="G166" s="185" t="str">
        <f>'Experiment list - Runs'!I166</f>
        <v>1x1noCN</v>
      </c>
      <c r="H166" s="185" t="str">
        <f>'Experiment list - Runs'!J166</f>
        <v>NCAR</v>
      </c>
      <c r="I166" s="185">
        <f>'Experiment list - Runs'!K166</f>
        <v>1850</v>
      </c>
      <c r="J166" s="185">
        <f>'Experiment list - Runs'!L166</f>
        <v>2005</v>
      </c>
      <c r="K166" s="185" t="str">
        <f>'Experiment list - Runs'!M166</f>
        <v>1</v>
      </c>
      <c r="L166" s="185">
        <f>'Experiment list - Runs'!N166</f>
        <v>1</v>
      </c>
      <c r="M166" s="188">
        <f>'Experiment list - Runs'!O166</f>
        <v>156</v>
      </c>
      <c r="N166" s="187">
        <f>'Experiment list - Runs'!P166</f>
        <v>165</v>
      </c>
      <c r="O166" s="188">
        <f t="shared" si="8"/>
        <v>156</v>
      </c>
      <c r="P166" s="188">
        <f t="shared" si="9"/>
        <v>156</v>
      </c>
      <c r="Q166" s="188">
        <v>56</v>
      </c>
      <c r="R166" s="188">
        <v>56</v>
      </c>
      <c r="S166" s="188">
        <v>46</v>
      </c>
      <c r="T166" s="188">
        <v>0</v>
      </c>
      <c r="U166" s="188">
        <v>0</v>
      </c>
      <c r="V166" s="188">
        <f>(SUMIFS('hist AL fields'!O:O,'hist AL fields'!C:C,V$1)*$O166)/1000</f>
        <v>452.64564633599923</v>
      </c>
      <c r="W166" s="188">
        <f>(SUMIFS('hist AL fields'!$O:$O,'hist AL fields'!$C:$C,$W$1&amp;"_allt")*$P166)/1000+(SUMIFS('hist AL fields'!$O:$O,'hist AL fields'!$C:$C,$W$1&amp;"_subt")*$Q166)/1000</f>
        <v>966.2024908799998</v>
      </c>
      <c r="X166" s="188">
        <f>(SUMIFS('hist AL fields'!$O:$O,'hist AL fields'!$C:$C,X$1)*$R166)/1000</f>
        <v>1916.90440704</v>
      </c>
      <c r="Y166" s="188">
        <f>(SUMIFS('hist AL fields'!$O:$O,'hist AL fields'!$C:$C,Y$1)*$S166)/1000</f>
        <v>1247.7962649600001</v>
      </c>
      <c r="Z166" s="188">
        <f>(SUMIFS('hist AL fields'!$O:$O,'hist AL fields'!$C:$C,Z$1)*$T166)/1000</f>
        <v>0</v>
      </c>
      <c r="AA166" s="188">
        <f>(SUMIFS('hist AL fields'!$O:$O,'hist AL fields'!$C:$C,AA$1)*$O166)/1000</f>
        <v>156.8238796800006</v>
      </c>
      <c r="AB166" s="188">
        <v>0</v>
      </c>
      <c r="AC166" s="188">
        <f>(SUMIFS('hist OI fields'!$N:$N,'hist OI fields'!$C:$C,AC$1)*$O166)/1000</f>
        <v>1984.9203129600005</v>
      </c>
      <c r="AD166" s="188">
        <f>(SUMIFS('hist OI fields'!$N:$N,'hist OI fields'!$C:$C,AD$1)*$O166)/1000</f>
        <v>109.49492735999981</v>
      </c>
      <c r="AE166" s="189">
        <f t="shared" si="7"/>
        <v>6834.7879292159996</v>
      </c>
    </row>
    <row r="167" spans="1:31">
      <c r="A167" s="185" t="str">
        <f>'Experiment list - Runs'!A167</f>
        <v>LT</v>
      </c>
      <c r="B167" s="185" t="str">
        <f>'Experiment list - Runs'!B167</f>
        <v>core</v>
      </c>
      <c r="C167" s="185" t="str">
        <f>'Experiment list - Runs'!C167</f>
        <v>3.2-XE</v>
      </c>
      <c r="D167" s="185">
        <f>'Experiment list - Runs'!D167</f>
        <v>1</v>
      </c>
      <c r="E167" s="186" t="str">
        <f>'Experiment list - Runs'!E167</f>
        <v>Historical (concentrations, noCN)</v>
      </c>
      <c r="F167" s="186" t="str">
        <f>'Experiment list - Runs'!H167</f>
        <v>CCWG/Meehl</v>
      </c>
      <c r="G167" s="185" t="str">
        <f>'Experiment list - Runs'!I167</f>
        <v>1x1noCN</v>
      </c>
      <c r="H167" s="185" t="str">
        <f>'Experiment list - Runs'!J167</f>
        <v>NCAR</v>
      </c>
      <c r="I167" s="185">
        <f>'Experiment list - Runs'!K167</f>
        <v>1850</v>
      </c>
      <c r="J167" s="185">
        <f>'Experiment list - Runs'!L167</f>
        <v>2005</v>
      </c>
      <c r="K167" s="185" t="str">
        <f>'Experiment list - Runs'!M167</f>
        <v>1</v>
      </c>
      <c r="L167" s="185">
        <f>'Experiment list - Runs'!N167</f>
        <v>1</v>
      </c>
      <c r="M167" s="188">
        <f>'Experiment list - Runs'!O167</f>
        <v>156</v>
      </c>
      <c r="N167" s="187">
        <f>'Experiment list - Runs'!P167</f>
        <v>166</v>
      </c>
      <c r="O167" s="188">
        <f t="shared" si="8"/>
        <v>156</v>
      </c>
      <c r="P167" s="188">
        <f t="shared" si="9"/>
        <v>156</v>
      </c>
      <c r="Q167" s="188">
        <v>0</v>
      </c>
      <c r="R167" s="188">
        <v>0</v>
      </c>
      <c r="S167" s="188">
        <v>0</v>
      </c>
      <c r="T167" s="188">
        <v>0</v>
      </c>
      <c r="U167" s="188">
        <v>0</v>
      </c>
      <c r="V167" s="188">
        <f>(SUMIFS('hist AL fields'!O:O,'hist AL fields'!C:C,V$1)*$O167)/1000</f>
        <v>452.64564633599923</v>
      </c>
      <c r="W167" s="188">
        <f>(SUMIFS('hist AL fields'!$O:$O,'hist AL fields'!$C:$C,$W$1&amp;"_allt")*$P167)/1000+(SUMIFS('hist AL fields'!$O:$O,'hist AL fields'!$C:$C,$W$1&amp;"_subt")*$Q167)/1000</f>
        <v>75.565301759999997</v>
      </c>
      <c r="X167" s="188">
        <f>(SUMIFS('hist AL fields'!$O:$O,'hist AL fields'!$C:$C,X$1)*$R167)/1000</f>
        <v>0</v>
      </c>
      <c r="Y167" s="188">
        <f>(SUMIFS('hist AL fields'!$O:$O,'hist AL fields'!$C:$C,Y$1)*$S167)/1000</f>
        <v>0</v>
      </c>
      <c r="Z167" s="188">
        <f>(SUMIFS('hist AL fields'!$O:$O,'hist AL fields'!$C:$C,Z$1)*$T167)/1000</f>
        <v>0</v>
      </c>
      <c r="AA167" s="188">
        <f>(SUMIFS('hist AL fields'!$O:$O,'hist AL fields'!$C:$C,AA$1)*$O167)/1000</f>
        <v>156.8238796800006</v>
      </c>
      <c r="AB167" s="188">
        <v>0</v>
      </c>
      <c r="AC167" s="188">
        <f>(SUMIFS('hist OI fields'!$N:$N,'hist OI fields'!$C:$C,AC$1)*$O167)/1000</f>
        <v>1984.9203129600005</v>
      </c>
      <c r="AD167" s="188">
        <f>(SUMIFS('hist OI fields'!$N:$N,'hist OI fields'!$C:$C,AD$1)*$O167)/1000</f>
        <v>109.49492735999981</v>
      </c>
      <c r="AE167" s="189">
        <f t="shared" si="7"/>
        <v>2779.4500680960005</v>
      </c>
    </row>
    <row r="168" spans="1:31">
      <c r="A168" s="185" t="str">
        <f>'Experiment list - Runs'!A168</f>
        <v>LT</v>
      </c>
      <c r="B168" s="185" t="str">
        <f>'Experiment list - Runs'!B168</f>
        <v>core</v>
      </c>
      <c r="C168" s="185" t="str">
        <f>'Experiment list - Runs'!C168</f>
        <v>3.2-XE</v>
      </c>
      <c r="D168" s="185">
        <f>'Experiment list - Runs'!D168</f>
        <v>2</v>
      </c>
      <c r="E168" s="186" t="str">
        <f>'Experiment list - Runs'!E168</f>
        <v>Historical (concentrations, noCN)</v>
      </c>
      <c r="F168" s="186" t="str">
        <f>'Experiment list - Runs'!H168</f>
        <v>CCWG/Meehl</v>
      </c>
      <c r="G168" s="185" t="str">
        <f>'Experiment list - Runs'!I168</f>
        <v>1x1noCN</v>
      </c>
      <c r="H168" s="185" t="str">
        <f>'Experiment list - Runs'!J168</f>
        <v>NCAR</v>
      </c>
      <c r="I168" s="185">
        <f>'Experiment list - Runs'!K168</f>
        <v>1850</v>
      </c>
      <c r="J168" s="185">
        <f>'Experiment list - Runs'!L168</f>
        <v>2005</v>
      </c>
      <c r="K168" s="185" t="str">
        <f>'Experiment list - Runs'!M168</f>
        <v>1</v>
      </c>
      <c r="L168" s="185">
        <f>'Experiment list - Runs'!N168</f>
        <v>1</v>
      </c>
      <c r="M168" s="188">
        <f>'Experiment list - Runs'!O168</f>
        <v>156</v>
      </c>
      <c r="N168" s="187">
        <f>'Experiment list - Runs'!P168</f>
        <v>167</v>
      </c>
      <c r="O168" s="188">
        <f t="shared" si="8"/>
        <v>156</v>
      </c>
      <c r="P168" s="188">
        <f t="shared" si="9"/>
        <v>156</v>
      </c>
      <c r="Q168" s="188">
        <v>0</v>
      </c>
      <c r="R168" s="188">
        <v>0</v>
      </c>
      <c r="S168" s="188">
        <v>0</v>
      </c>
      <c r="T168" s="188">
        <v>0</v>
      </c>
      <c r="U168" s="188">
        <v>0</v>
      </c>
      <c r="V168" s="188">
        <f>(SUMIFS('hist AL fields'!O:O,'hist AL fields'!C:C,V$1)*$O168)/1000</f>
        <v>452.64564633599923</v>
      </c>
      <c r="W168" s="188">
        <f>(SUMIFS('hist AL fields'!$O:$O,'hist AL fields'!$C:$C,$W$1&amp;"_allt")*$P168)/1000+(SUMIFS('hist AL fields'!$O:$O,'hist AL fields'!$C:$C,$W$1&amp;"_subt")*$Q168)/1000</f>
        <v>75.565301759999997</v>
      </c>
      <c r="X168" s="188">
        <f>(SUMIFS('hist AL fields'!$O:$O,'hist AL fields'!$C:$C,X$1)*$R168)/1000</f>
        <v>0</v>
      </c>
      <c r="Y168" s="188">
        <f>(SUMIFS('hist AL fields'!$O:$O,'hist AL fields'!$C:$C,Y$1)*$S168)/1000</f>
        <v>0</v>
      </c>
      <c r="Z168" s="188">
        <f>(SUMIFS('hist AL fields'!$O:$O,'hist AL fields'!$C:$C,Z$1)*$T168)/1000</f>
        <v>0</v>
      </c>
      <c r="AA168" s="188">
        <f>(SUMIFS('hist AL fields'!$O:$O,'hist AL fields'!$C:$C,AA$1)*$O168)/1000</f>
        <v>156.8238796800006</v>
      </c>
      <c r="AB168" s="188">
        <v>0</v>
      </c>
      <c r="AC168" s="188">
        <f>(SUMIFS('hist OI fields'!$N:$N,'hist OI fields'!$C:$C,AC$1)*$O168)/1000</f>
        <v>1984.9203129600005</v>
      </c>
      <c r="AD168" s="188">
        <f>(SUMIFS('hist OI fields'!$N:$N,'hist OI fields'!$C:$C,AD$1)*$O168)/1000</f>
        <v>109.49492735999981</v>
      </c>
      <c r="AE168" s="189">
        <f t="shared" si="7"/>
        <v>2779.4500680960005</v>
      </c>
    </row>
    <row r="169" spans="1:31">
      <c r="A169" s="185" t="str">
        <f>'Experiment list - Runs'!A169</f>
        <v>LT</v>
      </c>
      <c r="B169" s="185" t="str">
        <f>'Experiment list - Runs'!B169</f>
        <v>core</v>
      </c>
      <c r="C169" s="185" t="str">
        <f>'Experiment list - Runs'!C169</f>
        <v>3.2-XE</v>
      </c>
      <c r="D169" s="185">
        <f>'Experiment list - Runs'!D169</f>
        <v>3</v>
      </c>
      <c r="E169" s="186" t="str">
        <f>'Experiment list - Runs'!E169</f>
        <v>Historical (concentrations, noCN)</v>
      </c>
      <c r="F169" s="186" t="str">
        <f>'Experiment list - Runs'!H169</f>
        <v>CCWG/Meehl</v>
      </c>
      <c r="G169" s="185" t="str">
        <f>'Experiment list - Runs'!I169</f>
        <v>1x1noCN</v>
      </c>
      <c r="H169" s="185" t="str">
        <f>'Experiment list - Runs'!J169</f>
        <v>NCAR</v>
      </c>
      <c r="I169" s="185">
        <f>'Experiment list - Runs'!K169</f>
        <v>1850</v>
      </c>
      <c r="J169" s="185">
        <f>'Experiment list - Runs'!L169</f>
        <v>2005</v>
      </c>
      <c r="K169" s="185" t="str">
        <f>'Experiment list - Runs'!M169</f>
        <v>1</v>
      </c>
      <c r="L169" s="185">
        <f>'Experiment list - Runs'!N169</f>
        <v>1</v>
      </c>
      <c r="M169" s="188">
        <f>'Experiment list - Runs'!O169</f>
        <v>156</v>
      </c>
      <c r="N169" s="187">
        <f>'Experiment list - Runs'!P169</f>
        <v>168</v>
      </c>
      <c r="O169" s="188">
        <f t="shared" si="8"/>
        <v>156</v>
      </c>
      <c r="P169" s="188">
        <f t="shared" si="9"/>
        <v>156</v>
      </c>
      <c r="Q169" s="188">
        <v>0</v>
      </c>
      <c r="R169" s="188">
        <v>0</v>
      </c>
      <c r="S169" s="188">
        <v>0</v>
      </c>
      <c r="T169" s="188">
        <v>0</v>
      </c>
      <c r="U169" s="188">
        <v>0</v>
      </c>
      <c r="V169" s="188">
        <f>(SUMIFS('hist AL fields'!O:O,'hist AL fields'!C:C,V$1)*$O169)/1000</f>
        <v>452.64564633599923</v>
      </c>
      <c r="W169" s="188">
        <f>(SUMIFS('hist AL fields'!$O:$O,'hist AL fields'!$C:$C,$W$1&amp;"_allt")*$P169)/1000+(SUMIFS('hist AL fields'!$O:$O,'hist AL fields'!$C:$C,$W$1&amp;"_subt")*$Q169)/1000</f>
        <v>75.565301759999997</v>
      </c>
      <c r="X169" s="188">
        <f>(SUMIFS('hist AL fields'!$O:$O,'hist AL fields'!$C:$C,X$1)*$R169)/1000</f>
        <v>0</v>
      </c>
      <c r="Y169" s="188">
        <f>(SUMIFS('hist AL fields'!$O:$O,'hist AL fields'!$C:$C,Y$1)*$S169)/1000</f>
        <v>0</v>
      </c>
      <c r="Z169" s="188">
        <f>(SUMIFS('hist AL fields'!$O:$O,'hist AL fields'!$C:$C,Z$1)*$T169)/1000</f>
        <v>0</v>
      </c>
      <c r="AA169" s="188">
        <f>(SUMIFS('hist AL fields'!$O:$O,'hist AL fields'!$C:$C,AA$1)*$O169)/1000</f>
        <v>156.8238796800006</v>
      </c>
      <c r="AB169" s="188">
        <v>0</v>
      </c>
      <c r="AC169" s="188">
        <f>(SUMIFS('hist OI fields'!$N:$N,'hist OI fields'!$C:$C,AC$1)*$O169)/1000</f>
        <v>1984.9203129600005</v>
      </c>
      <c r="AD169" s="188">
        <f>(SUMIFS('hist OI fields'!$N:$N,'hist OI fields'!$C:$C,AD$1)*$O169)/1000</f>
        <v>109.49492735999981</v>
      </c>
      <c r="AE169" s="189">
        <f t="shared" si="7"/>
        <v>2779.4500680960005</v>
      </c>
    </row>
    <row r="170" spans="1:31">
      <c r="A170" s="185" t="str">
        <f>'Experiment list - Runs'!A170</f>
        <v>LT</v>
      </c>
      <c r="B170" s="185" t="str">
        <f>'Experiment list - Runs'!B170</f>
        <v>core</v>
      </c>
      <c r="C170" s="185" t="str">
        <f>'Experiment list - Runs'!C170</f>
        <v>3.2-XE</v>
      </c>
      <c r="D170" s="185">
        <f>'Experiment list - Runs'!D170</f>
        <v>4</v>
      </c>
      <c r="E170" s="186" t="str">
        <f>'Experiment list - Runs'!E170</f>
        <v>Historical (concentrations, noCN)</v>
      </c>
      <c r="F170" s="186" t="str">
        <f>'Experiment list - Runs'!H170</f>
        <v>CCWG/Meehl</v>
      </c>
      <c r="G170" s="185" t="str">
        <f>'Experiment list - Runs'!I170</f>
        <v>1x1noCN</v>
      </c>
      <c r="H170" s="185" t="str">
        <f>'Experiment list - Runs'!J170</f>
        <v>NCAR</v>
      </c>
      <c r="I170" s="185">
        <f>'Experiment list - Runs'!K170</f>
        <v>1850</v>
      </c>
      <c r="J170" s="185">
        <f>'Experiment list - Runs'!L170</f>
        <v>2005</v>
      </c>
      <c r="K170" s="185" t="str">
        <f>'Experiment list - Runs'!M170</f>
        <v>1</v>
      </c>
      <c r="L170" s="185">
        <f>'Experiment list - Runs'!N170</f>
        <v>1</v>
      </c>
      <c r="M170" s="188">
        <f>'Experiment list - Runs'!O170</f>
        <v>156</v>
      </c>
      <c r="N170" s="187">
        <f>'Experiment list - Runs'!P170</f>
        <v>169</v>
      </c>
      <c r="O170" s="188">
        <f t="shared" si="8"/>
        <v>156</v>
      </c>
      <c r="P170" s="188">
        <f t="shared" si="9"/>
        <v>156</v>
      </c>
      <c r="Q170" s="188">
        <v>0</v>
      </c>
      <c r="R170" s="188">
        <v>0</v>
      </c>
      <c r="S170" s="188">
        <v>0</v>
      </c>
      <c r="T170" s="188">
        <v>0</v>
      </c>
      <c r="U170" s="188">
        <v>0</v>
      </c>
      <c r="V170" s="188">
        <f>(SUMIFS('hist AL fields'!O:O,'hist AL fields'!C:C,V$1)*$O170)/1000</f>
        <v>452.64564633599923</v>
      </c>
      <c r="W170" s="188">
        <f>(SUMIFS('hist AL fields'!$O:$O,'hist AL fields'!$C:$C,$W$1&amp;"_allt")*$P170)/1000+(SUMIFS('hist AL fields'!$O:$O,'hist AL fields'!$C:$C,$W$1&amp;"_subt")*$Q170)/1000</f>
        <v>75.565301759999997</v>
      </c>
      <c r="X170" s="188">
        <f>(SUMIFS('hist AL fields'!$O:$O,'hist AL fields'!$C:$C,X$1)*$R170)/1000</f>
        <v>0</v>
      </c>
      <c r="Y170" s="188">
        <f>(SUMIFS('hist AL fields'!$O:$O,'hist AL fields'!$C:$C,Y$1)*$S170)/1000</f>
        <v>0</v>
      </c>
      <c r="Z170" s="188">
        <f>(SUMIFS('hist AL fields'!$O:$O,'hist AL fields'!$C:$C,Z$1)*$T170)/1000</f>
        <v>0</v>
      </c>
      <c r="AA170" s="188">
        <f>(SUMIFS('hist AL fields'!$O:$O,'hist AL fields'!$C:$C,AA$1)*$O170)/1000</f>
        <v>156.8238796800006</v>
      </c>
      <c r="AB170" s="188">
        <v>0</v>
      </c>
      <c r="AC170" s="188">
        <f>(SUMIFS('hist OI fields'!$N:$N,'hist OI fields'!$C:$C,AC$1)*$O170)/1000</f>
        <v>1984.9203129600005</v>
      </c>
      <c r="AD170" s="188">
        <f>(SUMIFS('hist OI fields'!$N:$N,'hist OI fields'!$C:$C,AD$1)*$O170)/1000</f>
        <v>109.49492735999981</v>
      </c>
      <c r="AE170" s="189">
        <f t="shared" si="7"/>
        <v>2779.4500680960005</v>
      </c>
    </row>
    <row r="171" spans="1:31">
      <c r="A171" s="185" t="str">
        <f>'Experiment list - Runs'!A171</f>
        <v>LT</v>
      </c>
      <c r="B171" s="185" t="str">
        <f>'Experiment list - Runs'!B171</f>
        <v>core</v>
      </c>
      <c r="C171" s="185" t="str">
        <f>'Experiment list - Runs'!C171</f>
        <v>3.2-XE</v>
      </c>
      <c r="D171" s="185">
        <f>'Experiment list - Runs'!D171</f>
        <v>5</v>
      </c>
      <c r="E171" s="186" t="str">
        <f>'Experiment list - Runs'!E171</f>
        <v>Historical (concentrations, noCN)</v>
      </c>
      <c r="F171" s="186" t="str">
        <f>'Experiment list - Runs'!H171</f>
        <v>CCWG/Meehl</v>
      </c>
      <c r="G171" s="185" t="str">
        <f>'Experiment list - Runs'!I171</f>
        <v>1x1noCN</v>
      </c>
      <c r="H171" s="185" t="str">
        <f>'Experiment list - Runs'!J171</f>
        <v>NCAR</v>
      </c>
      <c r="I171" s="185">
        <f>'Experiment list - Runs'!K171</f>
        <v>1850</v>
      </c>
      <c r="J171" s="185">
        <f>'Experiment list - Runs'!L171</f>
        <v>2005</v>
      </c>
      <c r="K171" s="185" t="str">
        <f>'Experiment list - Runs'!M171</f>
        <v>1</v>
      </c>
      <c r="L171" s="185">
        <f>'Experiment list - Runs'!N171</f>
        <v>1</v>
      </c>
      <c r="M171" s="188">
        <f>'Experiment list - Runs'!O171</f>
        <v>156</v>
      </c>
      <c r="N171" s="187">
        <f>'Experiment list - Runs'!P171</f>
        <v>170</v>
      </c>
      <c r="O171" s="188">
        <f t="shared" si="8"/>
        <v>156</v>
      </c>
      <c r="P171" s="188">
        <f t="shared" si="9"/>
        <v>156</v>
      </c>
      <c r="Q171" s="188">
        <v>0</v>
      </c>
      <c r="R171" s="188">
        <v>0</v>
      </c>
      <c r="S171" s="188">
        <v>0</v>
      </c>
      <c r="T171" s="188">
        <v>0</v>
      </c>
      <c r="U171" s="188">
        <v>0</v>
      </c>
      <c r="V171" s="188">
        <f>(SUMIFS('hist AL fields'!O:O,'hist AL fields'!C:C,V$1)*$O171)/1000</f>
        <v>452.64564633599923</v>
      </c>
      <c r="W171" s="188">
        <f>(SUMIFS('hist AL fields'!$O:$O,'hist AL fields'!$C:$C,$W$1&amp;"_allt")*$P171)/1000+(SUMIFS('hist AL fields'!$O:$O,'hist AL fields'!$C:$C,$W$1&amp;"_subt")*$Q171)/1000</f>
        <v>75.565301759999997</v>
      </c>
      <c r="X171" s="188">
        <f>(SUMIFS('hist AL fields'!$O:$O,'hist AL fields'!$C:$C,X$1)*$R171)/1000</f>
        <v>0</v>
      </c>
      <c r="Y171" s="188">
        <f>(SUMIFS('hist AL fields'!$O:$O,'hist AL fields'!$C:$C,Y$1)*$S171)/1000</f>
        <v>0</v>
      </c>
      <c r="Z171" s="188">
        <f>(SUMIFS('hist AL fields'!$O:$O,'hist AL fields'!$C:$C,Z$1)*$T171)/1000</f>
        <v>0</v>
      </c>
      <c r="AA171" s="188">
        <f>(SUMIFS('hist AL fields'!$O:$O,'hist AL fields'!$C:$C,AA$1)*$O171)/1000</f>
        <v>156.8238796800006</v>
      </c>
      <c r="AB171" s="188">
        <v>0</v>
      </c>
      <c r="AC171" s="188">
        <f>(SUMIFS('hist OI fields'!$N:$N,'hist OI fields'!$C:$C,AC$1)*$O171)/1000</f>
        <v>1984.9203129600005</v>
      </c>
      <c r="AD171" s="188">
        <f>(SUMIFS('hist OI fields'!$N:$N,'hist OI fields'!$C:$C,AD$1)*$O171)/1000</f>
        <v>109.49492735999981</v>
      </c>
      <c r="AE171" s="189">
        <f t="shared" si="7"/>
        <v>2779.4500680960005</v>
      </c>
    </row>
    <row r="172" spans="1:31">
      <c r="A172" s="185" t="str">
        <f>'Experiment list - Runs'!A172</f>
        <v>LT</v>
      </c>
      <c r="B172" s="185" t="str">
        <f>'Experiment list - Runs'!B172</f>
        <v>core</v>
      </c>
      <c r="C172" s="185" t="str">
        <f>'Experiment list - Runs'!C172</f>
        <v>3.3-X</v>
      </c>
      <c r="D172" s="185">
        <f>'Experiment list - Runs'!D172</f>
        <v>1</v>
      </c>
      <c r="E172" s="186" t="str">
        <f>'Experiment list - Runs'!E172</f>
        <v>AMIP (concentrations, noCN)</v>
      </c>
      <c r="F172" s="186" t="str">
        <f>'Experiment list - Runs'!H172</f>
        <v>CVWG/Tribbia</v>
      </c>
      <c r="G172" s="185" t="str">
        <f>'Experiment list - Runs'!I172</f>
        <v>1x1AMIP</v>
      </c>
      <c r="H172" s="185" t="str">
        <f>'Experiment list - Runs'!J172</f>
        <v>NCAR</v>
      </c>
      <c r="I172" s="185">
        <f>'Experiment list - Runs'!K172</f>
        <v>1979</v>
      </c>
      <c r="J172" s="185">
        <f>'Experiment list - Runs'!L172</f>
        <v>2008</v>
      </c>
      <c r="K172" s="185" t="str">
        <f>'Experiment list - Runs'!M172</f>
        <v>1</v>
      </c>
      <c r="L172" s="185">
        <f>'Experiment list - Runs'!N172</f>
        <v>1</v>
      </c>
      <c r="M172" s="188">
        <f>'Experiment list - Runs'!O172</f>
        <v>30</v>
      </c>
      <c r="N172" s="187">
        <f>'Experiment list - Runs'!P172</f>
        <v>171</v>
      </c>
      <c r="O172" s="188">
        <f t="shared" si="8"/>
        <v>30</v>
      </c>
      <c r="P172" s="188">
        <f t="shared" si="9"/>
        <v>30</v>
      </c>
      <c r="Q172" s="188">
        <v>30</v>
      </c>
      <c r="R172" s="188">
        <v>30</v>
      </c>
      <c r="S172" s="188">
        <v>30</v>
      </c>
      <c r="T172" s="188">
        <v>0</v>
      </c>
      <c r="U172" s="188">
        <v>0</v>
      </c>
      <c r="V172" s="188">
        <f>(SUMIFS('hist AL fields'!O:O,'hist AL fields'!C:C,V$1)*$O172)/1000</f>
        <v>87.047239679999848</v>
      </c>
      <c r="W172" s="188">
        <f>(SUMIFS('hist AL fields'!$O:$O,'hist AL fields'!$C:$C,$W$1&amp;"_allt")*$P172)/1000+(SUMIFS('hist AL fields'!$O:$O,'hist AL fields'!$C:$C,$W$1&amp;"_subt")*$Q172)/1000</f>
        <v>491.65885439999994</v>
      </c>
      <c r="X172" s="188">
        <f>(SUMIFS('hist AL fields'!$O:$O,'hist AL fields'!$C:$C,X$1)*$R172)/1000</f>
        <v>1026.9130751999999</v>
      </c>
      <c r="Y172" s="188">
        <f>(SUMIFS('hist AL fields'!$O:$O,'hist AL fields'!$C:$C,Y$1)*$S172)/1000</f>
        <v>813.78017280000006</v>
      </c>
      <c r="Z172" s="188">
        <f>(SUMIFS('hist AL fields'!$O:$O,'hist AL fields'!$C:$C,Z$1)*$T172)/1000</f>
        <v>0</v>
      </c>
      <c r="AA172" s="188">
        <f>(SUMIFS('hist AL fields'!$O:$O,'hist AL fields'!$C:$C,AA$1)*$O172)/1000</f>
        <v>30.158438400000115</v>
      </c>
      <c r="AB172" s="188">
        <v>0</v>
      </c>
      <c r="AC172" s="188">
        <f>(SUMIFS('hist OI fields'!$N:$N,'hist OI fields'!$C:$C,AC$1)*$O172)/1000</f>
        <v>381.71544480000011</v>
      </c>
      <c r="AD172" s="188">
        <f>(SUMIFS('hist OI fields'!$N:$N,'hist OI fields'!$C:$C,AD$1)*$O172)/1000</f>
        <v>21.056716799999965</v>
      </c>
      <c r="AE172" s="189">
        <f t="shared" si="7"/>
        <v>2852.3299420799999</v>
      </c>
    </row>
    <row r="173" spans="1:31">
      <c r="A173" s="185" t="str">
        <f>'Experiment list - Runs'!A173</f>
        <v>LT</v>
      </c>
      <c r="B173" s="185" t="str">
        <f>'Experiment list - Runs'!B173</f>
        <v>core</v>
      </c>
      <c r="C173" s="185" t="str">
        <f>'Experiment list - Runs'!C173</f>
        <v>3.3-XE</v>
      </c>
      <c r="D173" s="185">
        <f>'Experiment list - Runs'!D173</f>
        <v>2</v>
      </c>
      <c r="E173" s="186" t="str">
        <f>'Experiment list - Runs'!E173</f>
        <v>Add'l AMIP (concentrations, noCN)</v>
      </c>
      <c r="F173" s="186" t="str">
        <f>'Experiment list - Runs'!H173</f>
        <v>CVWG/Tribbia</v>
      </c>
      <c r="G173" s="185" t="str">
        <f>'Experiment list - Runs'!I173</f>
        <v>1x1AMIP</v>
      </c>
      <c r="H173" s="185" t="str">
        <f>'Experiment list - Runs'!J173</f>
        <v>NCAR</v>
      </c>
      <c r="I173" s="185">
        <f>'Experiment list - Runs'!K173</f>
        <v>1979</v>
      </c>
      <c r="J173" s="185">
        <f>'Experiment list - Runs'!L173</f>
        <v>2008</v>
      </c>
      <c r="K173" s="185" t="str">
        <f>'Experiment list - Runs'!M173</f>
        <v>1</v>
      </c>
      <c r="L173" s="185">
        <f>'Experiment list - Runs'!N173</f>
        <v>1</v>
      </c>
      <c r="M173" s="188">
        <f>'Experiment list - Runs'!O173</f>
        <v>30</v>
      </c>
      <c r="N173" s="187">
        <f>'Experiment list - Runs'!P173</f>
        <v>172</v>
      </c>
      <c r="O173" s="188">
        <f t="shared" si="8"/>
        <v>30</v>
      </c>
      <c r="P173" s="188">
        <f t="shared" si="9"/>
        <v>30</v>
      </c>
      <c r="Q173" s="188">
        <v>0</v>
      </c>
      <c r="R173" s="188">
        <v>0</v>
      </c>
      <c r="S173" s="188">
        <v>0</v>
      </c>
      <c r="T173" s="188">
        <v>0</v>
      </c>
      <c r="U173" s="188">
        <v>0</v>
      </c>
      <c r="V173" s="188">
        <f>(SUMIFS('hist AL fields'!O:O,'hist AL fields'!C:C,V$1)*$O173)/1000</f>
        <v>87.047239679999848</v>
      </c>
      <c r="W173" s="188">
        <f>(SUMIFS('hist AL fields'!$O:$O,'hist AL fields'!$C:$C,$W$1&amp;"_allt")*$P173)/1000+(SUMIFS('hist AL fields'!$O:$O,'hist AL fields'!$C:$C,$W$1&amp;"_subt")*$Q173)/1000</f>
        <v>14.531788800000001</v>
      </c>
      <c r="X173" s="188">
        <f>(SUMIFS('hist AL fields'!$O:$O,'hist AL fields'!$C:$C,X$1)*$R173)/1000</f>
        <v>0</v>
      </c>
      <c r="Y173" s="188">
        <f>(SUMIFS('hist AL fields'!$O:$O,'hist AL fields'!$C:$C,Y$1)*$S173)/1000</f>
        <v>0</v>
      </c>
      <c r="Z173" s="188">
        <f>(SUMIFS('hist AL fields'!$O:$O,'hist AL fields'!$C:$C,Z$1)*$T173)/1000</f>
        <v>0</v>
      </c>
      <c r="AA173" s="188">
        <f>(SUMIFS('hist AL fields'!$O:$O,'hist AL fields'!$C:$C,AA$1)*$O173)/1000</f>
        <v>30.158438400000115</v>
      </c>
      <c r="AB173" s="188">
        <v>0</v>
      </c>
      <c r="AC173" s="188">
        <f>(SUMIFS('hist OI fields'!$N:$N,'hist OI fields'!$C:$C,AC$1)*$O173)/1000</f>
        <v>381.71544480000011</v>
      </c>
      <c r="AD173" s="188">
        <f>(SUMIFS('hist OI fields'!$N:$N,'hist OI fields'!$C:$C,AD$1)*$O173)/1000</f>
        <v>21.056716799999965</v>
      </c>
      <c r="AE173" s="189">
        <f t="shared" si="7"/>
        <v>534.50962848000006</v>
      </c>
    </row>
    <row r="174" spans="1:31">
      <c r="A174" s="185" t="str">
        <f>'Experiment list - Runs'!A174</f>
        <v>LT</v>
      </c>
      <c r="B174" s="185" t="str">
        <f>'Experiment list - Runs'!B174</f>
        <v>core</v>
      </c>
      <c r="C174" s="185" t="str">
        <f>'Experiment list - Runs'!C174</f>
        <v>3.3-XE</v>
      </c>
      <c r="D174" s="185">
        <f>'Experiment list - Runs'!D174</f>
        <v>3</v>
      </c>
      <c r="E174" s="186" t="str">
        <f>'Experiment list - Runs'!E174</f>
        <v>Add'l AMIP (concentrations, noCN)</v>
      </c>
      <c r="F174" s="186" t="str">
        <f>'Experiment list - Runs'!H174</f>
        <v>CVWG/Tribbia</v>
      </c>
      <c r="G174" s="185" t="str">
        <f>'Experiment list - Runs'!I174</f>
        <v>1x1AMIP</v>
      </c>
      <c r="H174" s="185" t="str">
        <f>'Experiment list - Runs'!J174</f>
        <v>NCAR</v>
      </c>
      <c r="I174" s="185">
        <f>'Experiment list - Runs'!K174</f>
        <v>1979</v>
      </c>
      <c r="J174" s="185">
        <f>'Experiment list - Runs'!L174</f>
        <v>2008</v>
      </c>
      <c r="K174" s="185" t="str">
        <f>'Experiment list - Runs'!M174</f>
        <v>1</v>
      </c>
      <c r="L174" s="185">
        <f>'Experiment list - Runs'!N174</f>
        <v>1</v>
      </c>
      <c r="M174" s="188">
        <f>'Experiment list - Runs'!O174</f>
        <v>30</v>
      </c>
      <c r="N174" s="187">
        <f>'Experiment list - Runs'!P174</f>
        <v>173</v>
      </c>
      <c r="O174" s="188">
        <f t="shared" si="8"/>
        <v>30</v>
      </c>
      <c r="P174" s="188">
        <f t="shared" si="9"/>
        <v>30</v>
      </c>
      <c r="Q174" s="188">
        <v>0</v>
      </c>
      <c r="R174" s="188">
        <v>0</v>
      </c>
      <c r="S174" s="188">
        <v>0</v>
      </c>
      <c r="T174" s="188">
        <v>0</v>
      </c>
      <c r="U174" s="188">
        <v>0</v>
      </c>
      <c r="V174" s="188">
        <f>(SUMIFS('hist AL fields'!O:O,'hist AL fields'!C:C,V$1)*$O174)/1000</f>
        <v>87.047239679999848</v>
      </c>
      <c r="W174" s="188">
        <f>(SUMIFS('hist AL fields'!$O:$O,'hist AL fields'!$C:$C,$W$1&amp;"_allt")*$P174)/1000+(SUMIFS('hist AL fields'!$O:$O,'hist AL fields'!$C:$C,$W$1&amp;"_subt")*$Q174)/1000</f>
        <v>14.531788800000001</v>
      </c>
      <c r="X174" s="188">
        <f>(SUMIFS('hist AL fields'!$O:$O,'hist AL fields'!$C:$C,X$1)*$R174)/1000</f>
        <v>0</v>
      </c>
      <c r="Y174" s="188">
        <f>(SUMIFS('hist AL fields'!$O:$O,'hist AL fields'!$C:$C,Y$1)*$S174)/1000</f>
        <v>0</v>
      </c>
      <c r="Z174" s="188">
        <f>(SUMIFS('hist AL fields'!$O:$O,'hist AL fields'!$C:$C,Z$1)*$T174)/1000</f>
        <v>0</v>
      </c>
      <c r="AA174" s="188">
        <f>(SUMIFS('hist AL fields'!$O:$O,'hist AL fields'!$C:$C,AA$1)*$O174)/1000</f>
        <v>30.158438400000115</v>
      </c>
      <c r="AB174" s="188">
        <v>0</v>
      </c>
      <c r="AC174" s="188">
        <f>(SUMIFS('hist OI fields'!$N:$N,'hist OI fields'!$C:$C,AC$1)*$O174)/1000</f>
        <v>381.71544480000011</v>
      </c>
      <c r="AD174" s="188">
        <f>(SUMIFS('hist OI fields'!$N:$N,'hist OI fields'!$C:$C,AD$1)*$O174)/1000</f>
        <v>21.056716799999965</v>
      </c>
      <c r="AE174" s="189">
        <f t="shared" si="7"/>
        <v>534.50962848000006</v>
      </c>
    </row>
    <row r="175" spans="1:31">
      <c r="A175" s="185" t="str">
        <f>'Experiment list - Runs'!A175</f>
        <v>LT</v>
      </c>
      <c r="B175" s="185" t="str">
        <f>'Experiment list - Runs'!B175</f>
        <v>core</v>
      </c>
      <c r="C175" s="185" t="str">
        <f>'Experiment list - Runs'!C175</f>
        <v>3.3-XE</v>
      </c>
      <c r="D175" s="185">
        <f>'Experiment list - Runs'!D175</f>
        <v>4</v>
      </c>
      <c r="E175" s="186" t="str">
        <f>'Experiment list - Runs'!E175</f>
        <v>Add'l AMIP (concentrations, noCN)</v>
      </c>
      <c r="F175" s="186" t="str">
        <f>'Experiment list - Runs'!H175</f>
        <v>CVWG/Tribbia</v>
      </c>
      <c r="G175" s="185" t="str">
        <f>'Experiment list - Runs'!I175</f>
        <v>1x1AMIP</v>
      </c>
      <c r="H175" s="185" t="str">
        <f>'Experiment list - Runs'!J175</f>
        <v>NCAR</v>
      </c>
      <c r="I175" s="185">
        <f>'Experiment list - Runs'!K175</f>
        <v>1979</v>
      </c>
      <c r="J175" s="185">
        <f>'Experiment list - Runs'!L175</f>
        <v>2008</v>
      </c>
      <c r="K175" s="185" t="str">
        <f>'Experiment list - Runs'!M175</f>
        <v>1</v>
      </c>
      <c r="L175" s="185">
        <f>'Experiment list - Runs'!N175</f>
        <v>1</v>
      </c>
      <c r="M175" s="188">
        <f>'Experiment list - Runs'!O175</f>
        <v>30</v>
      </c>
      <c r="N175" s="187">
        <f>'Experiment list - Runs'!P175</f>
        <v>174</v>
      </c>
      <c r="O175" s="188">
        <f t="shared" si="8"/>
        <v>30</v>
      </c>
      <c r="P175" s="188">
        <f t="shared" si="9"/>
        <v>30</v>
      </c>
      <c r="Q175" s="188">
        <v>0</v>
      </c>
      <c r="R175" s="188">
        <v>0</v>
      </c>
      <c r="S175" s="188">
        <v>0</v>
      </c>
      <c r="T175" s="188">
        <v>0</v>
      </c>
      <c r="U175" s="188">
        <v>0</v>
      </c>
      <c r="V175" s="188">
        <f>(SUMIFS('hist AL fields'!O:O,'hist AL fields'!C:C,V$1)*$O175)/1000</f>
        <v>87.047239679999848</v>
      </c>
      <c r="W175" s="188">
        <f>(SUMIFS('hist AL fields'!$O:$O,'hist AL fields'!$C:$C,$W$1&amp;"_allt")*$P175)/1000+(SUMIFS('hist AL fields'!$O:$O,'hist AL fields'!$C:$C,$W$1&amp;"_subt")*$Q175)/1000</f>
        <v>14.531788800000001</v>
      </c>
      <c r="X175" s="188">
        <f>(SUMIFS('hist AL fields'!$O:$O,'hist AL fields'!$C:$C,X$1)*$R175)/1000</f>
        <v>0</v>
      </c>
      <c r="Y175" s="188">
        <f>(SUMIFS('hist AL fields'!$O:$O,'hist AL fields'!$C:$C,Y$1)*$S175)/1000</f>
        <v>0</v>
      </c>
      <c r="Z175" s="188">
        <f>(SUMIFS('hist AL fields'!$O:$O,'hist AL fields'!$C:$C,Z$1)*$T175)/1000</f>
        <v>0</v>
      </c>
      <c r="AA175" s="188">
        <f>(SUMIFS('hist AL fields'!$O:$O,'hist AL fields'!$C:$C,AA$1)*$O175)/1000</f>
        <v>30.158438400000115</v>
      </c>
      <c r="AB175" s="188">
        <v>0</v>
      </c>
      <c r="AC175" s="188">
        <f>(SUMIFS('hist OI fields'!$N:$N,'hist OI fields'!$C:$C,AC$1)*$O175)/1000</f>
        <v>381.71544480000011</v>
      </c>
      <c r="AD175" s="188">
        <f>(SUMIFS('hist OI fields'!$N:$N,'hist OI fields'!$C:$C,AD$1)*$O175)/1000</f>
        <v>21.056716799999965</v>
      </c>
      <c r="AE175" s="189">
        <f t="shared" si="7"/>
        <v>534.50962848000006</v>
      </c>
    </row>
    <row r="176" spans="1:31">
      <c r="A176" s="185" t="str">
        <f>'Experiment list - Runs'!A176</f>
        <v>LT</v>
      </c>
      <c r="B176" s="185" t="str">
        <f>'Experiment list - Runs'!B176</f>
        <v>core</v>
      </c>
      <c r="C176" s="185" t="str">
        <f>'Experiment list - Runs'!C176</f>
        <v>3.3-XE</v>
      </c>
      <c r="D176" s="185">
        <f>'Experiment list - Runs'!D176</f>
        <v>5</v>
      </c>
      <c r="E176" s="186" t="str">
        <f>'Experiment list - Runs'!E176</f>
        <v>Add'l AMIP (concentrations, noCN)</v>
      </c>
      <c r="F176" s="186" t="str">
        <f>'Experiment list - Runs'!H176</f>
        <v>CVWG/Tribbia</v>
      </c>
      <c r="G176" s="185" t="str">
        <f>'Experiment list - Runs'!I176</f>
        <v>1x1AMIP</v>
      </c>
      <c r="H176" s="185" t="str">
        <f>'Experiment list - Runs'!J176</f>
        <v>NCAR</v>
      </c>
      <c r="I176" s="185">
        <f>'Experiment list - Runs'!K176</f>
        <v>1979</v>
      </c>
      <c r="J176" s="185">
        <f>'Experiment list - Runs'!L176</f>
        <v>2008</v>
      </c>
      <c r="K176" s="185" t="str">
        <f>'Experiment list - Runs'!M176</f>
        <v>1</v>
      </c>
      <c r="L176" s="185">
        <f>'Experiment list - Runs'!N176</f>
        <v>1</v>
      </c>
      <c r="M176" s="188">
        <f>'Experiment list - Runs'!O176</f>
        <v>30</v>
      </c>
      <c r="N176" s="187">
        <f>'Experiment list - Runs'!P176</f>
        <v>175</v>
      </c>
      <c r="O176" s="188">
        <f t="shared" si="8"/>
        <v>30</v>
      </c>
      <c r="P176" s="188">
        <f t="shared" si="9"/>
        <v>30</v>
      </c>
      <c r="Q176" s="188">
        <v>0</v>
      </c>
      <c r="R176" s="188">
        <v>0</v>
      </c>
      <c r="S176" s="188">
        <v>0</v>
      </c>
      <c r="T176" s="188">
        <v>0</v>
      </c>
      <c r="U176" s="188">
        <v>0</v>
      </c>
      <c r="V176" s="188">
        <f>(SUMIFS('hist AL fields'!O:O,'hist AL fields'!C:C,V$1)*$O176)/1000</f>
        <v>87.047239679999848</v>
      </c>
      <c r="W176" s="188">
        <f>(SUMIFS('hist AL fields'!$O:$O,'hist AL fields'!$C:$C,$W$1&amp;"_allt")*$P176)/1000+(SUMIFS('hist AL fields'!$O:$O,'hist AL fields'!$C:$C,$W$1&amp;"_subt")*$Q176)/1000</f>
        <v>14.531788800000001</v>
      </c>
      <c r="X176" s="188">
        <f>(SUMIFS('hist AL fields'!$O:$O,'hist AL fields'!$C:$C,X$1)*$R176)/1000</f>
        <v>0</v>
      </c>
      <c r="Y176" s="188">
        <f>(SUMIFS('hist AL fields'!$O:$O,'hist AL fields'!$C:$C,Y$1)*$S176)/1000</f>
        <v>0</v>
      </c>
      <c r="Z176" s="188">
        <f>(SUMIFS('hist AL fields'!$O:$O,'hist AL fields'!$C:$C,Z$1)*$T176)/1000</f>
        <v>0</v>
      </c>
      <c r="AA176" s="188">
        <f>(SUMIFS('hist AL fields'!$O:$O,'hist AL fields'!$C:$C,AA$1)*$O176)/1000</f>
        <v>30.158438400000115</v>
      </c>
      <c r="AB176" s="188">
        <v>0</v>
      </c>
      <c r="AC176" s="188">
        <f>(SUMIFS('hist OI fields'!$N:$N,'hist OI fields'!$C:$C,AC$1)*$O176)/1000</f>
        <v>381.71544480000011</v>
      </c>
      <c r="AD176" s="188">
        <f>(SUMIFS('hist OI fields'!$N:$N,'hist OI fields'!$C:$C,AD$1)*$O176)/1000</f>
        <v>21.056716799999965</v>
      </c>
      <c r="AE176" s="189">
        <f t="shared" si="7"/>
        <v>534.50962848000006</v>
      </c>
    </row>
    <row r="177" spans="1:31">
      <c r="A177" s="185" t="str">
        <f>'Experiment list - Runs'!A177</f>
        <v>LT</v>
      </c>
      <c r="B177" s="185" t="str">
        <f>'Experiment list - Runs'!B177</f>
        <v>core</v>
      </c>
      <c r="C177" s="185" t="str">
        <f>'Experiment list - Runs'!C177</f>
        <v>4.1</v>
      </c>
      <c r="D177" s="185">
        <f>'Experiment list - Runs'!D177</f>
        <v>1</v>
      </c>
      <c r="E177" s="186" t="str">
        <f>'Experiment list - Runs'!E177</f>
        <v>RCP 4.5 (concentrations)</v>
      </c>
      <c r="F177" s="186" t="str">
        <f>'Experiment list - Runs'!H177</f>
        <v>CCWG/Meehl</v>
      </c>
      <c r="G177" s="185" t="str">
        <f>'Experiment list - Runs'!I177</f>
        <v>1x1CN</v>
      </c>
      <c r="H177" s="185" t="str">
        <f>'Experiment list - Runs'!J177</f>
        <v>NCAR</v>
      </c>
      <c r="I177" s="185">
        <f>'Experiment list - Runs'!K177</f>
        <v>2005</v>
      </c>
      <c r="J177" s="185">
        <f>'Experiment list - Runs'!L177</f>
        <v>2100</v>
      </c>
      <c r="K177" s="185" t="str">
        <f>'Experiment list - Runs'!M177</f>
        <v>1</v>
      </c>
      <c r="L177" s="185">
        <f>'Experiment list - Runs'!N177</f>
        <v>1</v>
      </c>
      <c r="M177" s="188">
        <f>'Experiment list - Runs'!O177</f>
        <v>96</v>
      </c>
      <c r="N177" s="187">
        <f>'Experiment list - Runs'!P177</f>
        <v>176</v>
      </c>
      <c r="O177" s="188">
        <f t="shared" si="8"/>
        <v>96</v>
      </c>
      <c r="P177" s="188">
        <f t="shared" si="9"/>
        <v>96</v>
      </c>
      <c r="Q177" s="222">
        <v>96</v>
      </c>
      <c r="R177" s="188">
        <f>$M177</f>
        <v>96</v>
      </c>
      <c r="S177" s="222">
        <v>40</v>
      </c>
      <c r="T177" s="188">
        <v>0</v>
      </c>
      <c r="U177" s="188">
        <v>0</v>
      </c>
      <c r="V177" s="188">
        <f>(SUMIFS('hist AL fields'!O:O,'hist AL fields'!C:C,V$1)*$O177)/1000</f>
        <v>278.55116697599954</v>
      </c>
      <c r="W177" s="188">
        <f>(SUMIFS('hist AL fields'!$O:$O,'hist AL fields'!$C:$C,$W$1&amp;"_allt")*$P177)/1000+(SUMIFS('hist AL fields'!$O:$O,'hist AL fields'!$C:$C,$W$1&amp;"_subt")*$Q177)/1000</f>
        <v>1573.3083340799999</v>
      </c>
      <c r="X177" s="188">
        <f>(SUMIFS('hist AL fields'!$O:$O,'hist AL fields'!$C:$C,X$1)*$R177)/1000</f>
        <v>3286.1218406399998</v>
      </c>
      <c r="Y177" s="188">
        <f>(SUMIFS('hist AL fields'!$O:$O,'hist AL fields'!$C:$C,Y$1)*$S177)/1000</f>
        <v>1085.0402303999999</v>
      </c>
      <c r="Z177" s="188">
        <f>(SUMIFS('hist AL fields'!$O:$O,'hist AL fields'!$C:$C,Z$1)*$T177)/1000</f>
        <v>0</v>
      </c>
      <c r="AA177" s="188">
        <f>(SUMIFS('hist AL fields'!$O:$O,'hist AL fields'!$C:$C,AA$1)*$O177)/1000</f>
        <v>96.507002880000385</v>
      </c>
      <c r="AB177" s="188">
        <v>0</v>
      </c>
      <c r="AC177" s="188">
        <f>(SUMIFS('hist OI fields'!$N:$N,'hist OI fields'!$C:$C,AC$1)*$O177)/1000</f>
        <v>1221.4894233600003</v>
      </c>
      <c r="AD177" s="188">
        <f>(SUMIFS('hist OI fields'!$N:$N,'hist OI fields'!$C:$C,AD$1)*$O177)/1000</f>
        <v>67.381493759999884</v>
      </c>
      <c r="AE177" s="189">
        <f t="shared" si="7"/>
        <v>7608.3994920959994</v>
      </c>
    </row>
    <row r="178" spans="1:31">
      <c r="A178" s="185" t="str">
        <f>'Experiment list - Runs'!A178</f>
        <v>LT</v>
      </c>
      <c r="B178" s="185" t="str">
        <f>'Experiment list - Runs'!B178</f>
        <v>core</v>
      </c>
      <c r="C178" s="185" t="str">
        <f>'Experiment list - Runs'!C178</f>
        <v>4.1-X</v>
      </c>
      <c r="D178" s="185">
        <f>'Experiment list - Runs'!D178</f>
        <v>1</v>
      </c>
      <c r="E178" s="186" t="str">
        <f>'Experiment list - Runs'!E178</f>
        <v>RCP 4.5 (concentrations, noCN)</v>
      </c>
      <c r="F178" s="186" t="str">
        <f>'Experiment list - Runs'!H178</f>
        <v>CCWG/Meehl</v>
      </c>
      <c r="G178" s="185" t="str">
        <f>'Experiment list - Runs'!I178</f>
        <v>1x1noCN</v>
      </c>
      <c r="H178" s="185" t="str">
        <f>'Experiment list - Runs'!J178</f>
        <v>NCAR</v>
      </c>
      <c r="I178" s="185">
        <f>'Experiment list - Runs'!K178</f>
        <v>2005</v>
      </c>
      <c r="J178" s="185">
        <f>'Experiment list - Runs'!L178</f>
        <v>2100</v>
      </c>
      <c r="K178" s="185" t="str">
        <f>'Experiment list - Runs'!M178</f>
        <v>1</v>
      </c>
      <c r="L178" s="185">
        <f>'Experiment list - Runs'!N178</f>
        <v>1</v>
      </c>
      <c r="M178" s="188">
        <f>'Experiment list - Runs'!O178</f>
        <v>96</v>
      </c>
      <c r="N178" s="187">
        <f>'Experiment list - Runs'!P178</f>
        <v>177</v>
      </c>
      <c r="O178" s="188">
        <f t="shared" si="8"/>
        <v>96</v>
      </c>
      <c r="P178" s="188">
        <f t="shared" si="9"/>
        <v>96</v>
      </c>
      <c r="Q178" s="188">
        <v>0</v>
      </c>
      <c r="R178" s="188">
        <v>0</v>
      </c>
      <c r="S178" s="188">
        <v>0</v>
      </c>
      <c r="T178" s="188">
        <v>0</v>
      </c>
      <c r="U178" s="188">
        <v>0</v>
      </c>
      <c r="V178" s="188">
        <f>(SUMIFS('hist AL fields'!O:O,'hist AL fields'!C:C,V$1)*$O178)/1000</f>
        <v>278.55116697599954</v>
      </c>
      <c r="W178" s="188">
        <f>(SUMIFS('hist AL fields'!$O:$O,'hist AL fields'!$C:$C,$W$1&amp;"_allt")*$P178)/1000+(SUMIFS('hist AL fields'!$O:$O,'hist AL fields'!$C:$C,$W$1&amp;"_subt")*$Q178)/1000</f>
        <v>46.501724159999995</v>
      </c>
      <c r="X178" s="188">
        <f>(SUMIFS('hist AL fields'!$O:$O,'hist AL fields'!$C:$C,X$1)*$R178)/1000</f>
        <v>0</v>
      </c>
      <c r="Y178" s="188">
        <f>(SUMIFS('hist AL fields'!$O:$O,'hist AL fields'!$C:$C,Y$1)*$S178)/1000</f>
        <v>0</v>
      </c>
      <c r="Z178" s="188">
        <f>(SUMIFS('hist AL fields'!$O:$O,'hist AL fields'!$C:$C,Z$1)*$T178)/1000</f>
        <v>0</v>
      </c>
      <c r="AA178" s="188">
        <f>(SUMIFS('hist AL fields'!$O:$O,'hist AL fields'!$C:$C,AA$1)*$O178)/1000</f>
        <v>96.507002880000385</v>
      </c>
      <c r="AB178" s="188">
        <v>0</v>
      </c>
      <c r="AC178" s="188">
        <f>(SUMIFS('hist OI fields'!$N:$N,'hist OI fields'!$C:$C,AC$1)*$O178)/1000</f>
        <v>1221.4894233600003</v>
      </c>
      <c r="AD178" s="188">
        <f>(SUMIFS('hist OI fields'!$N:$N,'hist OI fields'!$C:$C,AD$1)*$O178)/1000</f>
        <v>67.381493759999884</v>
      </c>
      <c r="AE178" s="189">
        <f t="shared" si="7"/>
        <v>1710.4308111359999</v>
      </c>
    </row>
    <row r="179" spans="1:31">
      <c r="A179" s="185" t="str">
        <f>'Experiment list - Runs'!A179</f>
        <v>LT</v>
      </c>
      <c r="B179" s="185" t="str">
        <f>'Experiment list - Runs'!B179</f>
        <v>core</v>
      </c>
      <c r="C179" s="185" t="str">
        <f>'Experiment list - Runs'!C179</f>
        <v>4.1-XE</v>
      </c>
      <c r="D179" s="185">
        <f>'Experiment list - Runs'!D179</f>
        <v>1</v>
      </c>
      <c r="E179" s="186" t="str">
        <f>'Experiment list - Runs'!E179</f>
        <v>RCP 4.5 (concentrations, noCN)</v>
      </c>
      <c r="F179" s="186" t="str">
        <f>'Experiment list - Runs'!H179</f>
        <v>CCWG/Meehl</v>
      </c>
      <c r="G179" s="185" t="str">
        <f>'Experiment list - Runs'!I179</f>
        <v>1x1noCN</v>
      </c>
      <c r="H179" s="185" t="str">
        <f>'Experiment list - Runs'!J179</f>
        <v>NCAR</v>
      </c>
      <c r="I179" s="185">
        <f>'Experiment list - Runs'!K179</f>
        <v>2005</v>
      </c>
      <c r="J179" s="185">
        <f>'Experiment list - Runs'!L179</f>
        <v>2100</v>
      </c>
      <c r="K179" s="185" t="str">
        <f>'Experiment list - Runs'!M179</f>
        <v>1</v>
      </c>
      <c r="L179" s="185">
        <f>'Experiment list - Runs'!N179</f>
        <v>1</v>
      </c>
      <c r="M179" s="188">
        <f>'Experiment list - Runs'!O179</f>
        <v>96</v>
      </c>
      <c r="N179" s="187">
        <f>'Experiment list - Runs'!P179</f>
        <v>178</v>
      </c>
      <c r="O179" s="188">
        <f t="shared" si="8"/>
        <v>96</v>
      </c>
      <c r="P179" s="188">
        <f t="shared" si="9"/>
        <v>96</v>
      </c>
      <c r="Q179" s="188">
        <v>0</v>
      </c>
      <c r="R179" s="188">
        <v>0</v>
      </c>
      <c r="S179" s="188">
        <v>0</v>
      </c>
      <c r="T179" s="188">
        <v>0</v>
      </c>
      <c r="U179" s="188">
        <v>0</v>
      </c>
      <c r="V179" s="188">
        <f>(SUMIFS('hist AL fields'!O:O,'hist AL fields'!C:C,V$1)*$O179)/1000</f>
        <v>278.55116697599954</v>
      </c>
      <c r="W179" s="188">
        <f>(SUMIFS('hist AL fields'!$O:$O,'hist AL fields'!$C:$C,$W$1&amp;"_allt")*$P179)/1000+(SUMIFS('hist AL fields'!$O:$O,'hist AL fields'!$C:$C,$W$1&amp;"_subt")*$Q179)/1000</f>
        <v>46.501724159999995</v>
      </c>
      <c r="X179" s="188">
        <f>(SUMIFS('hist AL fields'!$O:$O,'hist AL fields'!$C:$C,X$1)*$R179)/1000</f>
        <v>0</v>
      </c>
      <c r="Y179" s="188">
        <f>(SUMIFS('hist AL fields'!$O:$O,'hist AL fields'!$C:$C,Y$1)*$S179)/1000</f>
        <v>0</v>
      </c>
      <c r="Z179" s="188">
        <f>(SUMIFS('hist AL fields'!$O:$O,'hist AL fields'!$C:$C,Z$1)*$T179)/1000</f>
        <v>0</v>
      </c>
      <c r="AA179" s="188">
        <f>(SUMIFS('hist AL fields'!$O:$O,'hist AL fields'!$C:$C,AA$1)*$O179)/1000</f>
        <v>96.507002880000385</v>
      </c>
      <c r="AB179" s="188">
        <v>0</v>
      </c>
      <c r="AC179" s="188">
        <f>(SUMIFS('hist OI fields'!$N:$N,'hist OI fields'!$C:$C,AC$1)*$O179)/1000</f>
        <v>1221.4894233600003</v>
      </c>
      <c r="AD179" s="188">
        <f>(SUMIFS('hist OI fields'!$N:$N,'hist OI fields'!$C:$C,AD$1)*$O179)/1000</f>
        <v>67.381493759999884</v>
      </c>
      <c r="AE179" s="189">
        <f t="shared" si="7"/>
        <v>1710.4308111359999</v>
      </c>
    </row>
    <row r="180" spans="1:31">
      <c r="A180" s="185" t="str">
        <f>'Experiment list - Runs'!A180</f>
        <v>LT</v>
      </c>
      <c r="B180" s="185" t="str">
        <f>'Experiment list - Runs'!B180</f>
        <v>core</v>
      </c>
      <c r="C180" s="185" t="str">
        <f>'Experiment list - Runs'!C180</f>
        <v>4.1-XE</v>
      </c>
      <c r="D180" s="185">
        <f>'Experiment list - Runs'!D180</f>
        <v>2</v>
      </c>
      <c r="E180" s="186" t="str">
        <f>'Experiment list - Runs'!E180</f>
        <v>RCP 4.5 (concentrations, noCN)</v>
      </c>
      <c r="F180" s="186" t="str">
        <f>'Experiment list - Runs'!H180</f>
        <v>CCWG/Meehl</v>
      </c>
      <c r="G180" s="185" t="str">
        <f>'Experiment list - Runs'!I180</f>
        <v>1x1noCN</v>
      </c>
      <c r="H180" s="185" t="str">
        <f>'Experiment list - Runs'!J180</f>
        <v>NCAR</v>
      </c>
      <c r="I180" s="185">
        <f>'Experiment list - Runs'!K180</f>
        <v>2005</v>
      </c>
      <c r="J180" s="185">
        <f>'Experiment list - Runs'!L180</f>
        <v>2100</v>
      </c>
      <c r="K180" s="185" t="str">
        <f>'Experiment list - Runs'!M180</f>
        <v>1</v>
      </c>
      <c r="L180" s="185">
        <f>'Experiment list - Runs'!N180</f>
        <v>1</v>
      </c>
      <c r="M180" s="188">
        <f>'Experiment list - Runs'!O180</f>
        <v>96</v>
      </c>
      <c r="N180" s="187">
        <f>'Experiment list - Runs'!P180</f>
        <v>179</v>
      </c>
      <c r="O180" s="188">
        <f t="shared" si="8"/>
        <v>96</v>
      </c>
      <c r="P180" s="188">
        <f t="shared" si="9"/>
        <v>96</v>
      </c>
      <c r="Q180" s="188">
        <v>0</v>
      </c>
      <c r="R180" s="188">
        <v>0</v>
      </c>
      <c r="S180" s="188">
        <v>0</v>
      </c>
      <c r="T180" s="188">
        <v>0</v>
      </c>
      <c r="U180" s="188">
        <v>0</v>
      </c>
      <c r="V180" s="188">
        <f>(SUMIFS('hist AL fields'!O:O,'hist AL fields'!C:C,V$1)*$O180)/1000</f>
        <v>278.55116697599954</v>
      </c>
      <c r="W180" s="188">
        <f>(SUMIFS('hist AL fields'!$O:$O,'hist AL fields'!$C:$C,$W$1&amp;"_allt")*$P180)/1000+(SUMIFS('hist AL fields'!$O:$O,'hist AL fields'!$C:$C,$W$1&amp;"_subt")*$Q180)/1000</f>
        <v>46.501724159999995</v>
      </c>
      <c r="X180" s="188">
        <f>(SUMIFS('hist AL fields'!$O:$O,'hist AL fields'!$C:$C,X$1)*$R180)/1000</f>
        <v>0</v>
      </c>
      <c r="Y180" s="188">
        <f>(SUMIFS('hist AL fields'!$O:$O,'hist AL fields'!$C:$C,Y$1)*$S180)/1000</f>
        <v>0</v>
      </c>
      <c r="Z180" s="188">
        <f>(SUMIFS('hist AL fields'!$O:$O,'hist AL fields'!$C:$C,Z$1)*$T180)/1000</f>
        <v>0</v>
      </c>
      <c r="AA180" s="188">
        <f>(SUMIFS('hist AL fields'!$O:$O,'hist AL fields'!$C:$C,AA$1)*$O180)/1000</f>
        <v>96.507002880000385</v>
      </c>
      <c r="AB180" s="188">
        <v>0</v>
      </c>
      <c r="AC180" s="188">
        <f>(SUMIFS('hist OI fields'!$N:$N,'hist OI fields'!$C:$C,AC$1)*$O180)/1000</f>
        <v>1221.4894233600003</v>
      </c>
      <c r="AD180" s="188">
        <f>(SUMIFS('hist OI fields'!$N:$N,'hist OI fields'!$C:$C,AD$1)*$O180)/1000</f>
        <v>67.381493759999884</v>
      </c>
      <c r="AE180" s="189">
        <f t="shared" si="7"/>
        <v>1710.4308111359999</v>
      </c>
    </row>
    <row r="181" spans="1:31">
      <c r="A181" s="185" t="str">
        <f>'Experiment list - Runs'!A181</f>
        <v>LT</v>
      </c>
      <c r="B181" s="185" t="str">
        <f>'Experiment list - Runs'!B181</f>
        <v>core</v>
      </c>
      <c r="C181" s="185" t="str">
        <f>'Experiment list - Runs'!C181</f>
        <v>4.1-XE</v>
      </c>
      <c r="D181" s="185">
        <f>'Experiment list - Runs'!D181</f>
        <v>3</v>
      </c>
      <c r="E181" s="186" t="str">
        <f>'Experiment list - Runs'!E181</f>
        <v>RCP 4.5 (concentrations, noCN)</v>
      </c>
      <c r="F181" s="186" t="str">
        <f>'Experiment list - Runs'!H181</f>
        <v>CCWG/Meehl</v>
      </c>
      <c r="G181" s="185" t="str">
        <f>'Experiment list - Runs'!I181</f>
        <v>1x1noCN</v>
      </c>
      <c r="H181" s="185" t="str">
        <f>'Experiment list - Runs'!J181</f>
        <v>NCAR</v>
      </c>
      <c r="I181" s="185">
        <f>'Experiment list - Runs'!K181</f>
        <v>2005</v>
      </c>
      <c r="J181" s="185">
        <f>'Experiment list - Runs'!L181</f>
        <v>2100</v>
      </c>
      <c r="K181" s="185" t="str">
        <f>'Experiment list - Runs'!M181</f>
        <v>1</v>
      </c>
      <c r="L181" s="185">
        <f>'Experiment list - Runs'!N181</f>
        <v>1</v>
      </c>
      <c r="M181" s="188">
        <f>'Experiment list - Runs'!O181</f>
        <v>96</v>
      </c>
      <c r="N181" s="187">
        <f>'Experiment list - Runs'!P181</f>
        <v>180</v>
      </c>
      <c r="O181" s="188">
        <f t="shared" si="8"/>
        <v>96</v>
      </c>
      <c r="P181" s="188">
        <f t="shared" si="9"/>
        <v>96</v>
      </c>
      <c r="Q181" s="188">
        <v>0</v>
      </c>
      <c r="R181" s="188">
        <v>0</v>
      </c>
      <c r="S181" s="188">
        <v>0</v>
      </c>
      <c r="T181" s="188">
        <v>0</v>
      </c>
      <c r="U181" s="188">
        <v>0</v>
      </c>
      <c r="V181" s="188">
        <f>(SUMIFS('hist AL fields'!O:O,'hist AL fields'!C:C,V$1)*$O181)/1000</f>
        <v>278.55116697599954</v>
      </c>
      <c r="W181" s="188">
        <f>(SUMIFS('hist AL fields'!$O:$O,'hist AL fields'!$C:$C,$W$1&amp;"_allt")*$P181)/1000+(SUMIFS('hist AL fields'!$O:$O,'hist AL fields'!$C:$C,$W$1&amp;"_subt")*$Q181)/1000</f>
        <v>46.501724159999995</v>
      </c>
      <c r="X181" s="188">
        <f>(SUMIFS('hist AL fields'!$O:$O,'hist AL fields'!$C:$C,X$1)*$R181)/1000</f>
        <v>0</v>
      </c>
      <c r="Y181" s="188">
        <f>(SUMIFS('hist AL fields'!$O:$O,'hist AL fields'!$C:$C,Y$1)*$S181)/1000</f>
        <v>0</v>
      </c>
      <c r="Z181" s="188">
        <f>(SUMIFS('hist AL fields'!$O:$O,'hist AL fields'!$C:$C,Z$1)*$T181)/1000</f>
        <v>0</v>
      </c>
      <c r="AA181" s="188">
        <f>(SUMIFS('hist AL fields'!$O:$O,'hist AL fields'!$C:$C,AA$1)*$O181)/1000</f>
        <v>96.507002880000385</v>
      </c>
      <c r="AB181" s="188">
        <v>0</v>
      </c>
      <c r="AC181" s="188">
        <f>(SUMIFS('hist OI fields'!$N:$N,'hist OI fields'!$C:$C,AC$1)*$O181)/1000</f>
        <v>1221.4894233600003</v>
      </c>
      <c r="AD181" s="188">
        <f>(SUMIFS('hist OI fields'!$N:$N,'hist OI fields'!$C:$C,AD$1)*$O181)/1000</f>
        <v>67.381493759999884</v>
      </c>
      <c r="AE181" s="189">
        <f t="shared" si="7"/>
        <v>1710.4308111359999</v>
      </c>
    </row>
    <row r="182" spans="1:31">
      <c r="A182" s="185" t="str">
        <f>'Experiment list - Runs'!A182</f>
        <v>LT</v>
      </c>
      <c r="B182" s="185" t="str">
        <f>'Experiment list - Runs'!B182</f>
        <v>core</v>
      </c>
      <c r="C182" s="185" t="str">
        <f>'Experiment list - Runs'!C182</f>
        <v>4.1-XE</v>
      </c>
      <c r="D182" s="185">
        <f>'Experiment list - Runs'!D182</f>
        <v>4</v>
      </c>
      <c r="E182" s="186" t="str">
        <f>'Experiment list - Runs'!E182</f>
        <v>RCP 4.5 (concentrations, noCN)</v>
      </c>
      <c r="F182" s="186" t="str">
        <f>'Experiment list - Runs'!H182</f>
        <v>CCWG/Meehl</v>
      </c>
      <c r="G182" s="185" t="str">
        <f>'Experiment list - Runs'!I182</f>
        <v>1x1noCN</v>
      </c>
      <c r="H182" s="185" t="str">
        <f>'Experiment list - Runs'!J182</f>
        <v>NCAR</v>
      </c>
      <c r="I182" s="185">
        <f>'Experiment list - Runs'!K182</f>
        <v>2005</v>
      </c>
      <c r="J182" s="185">
        <f>'Experiment list - Runs'!L182</f>
        <v>2100</v>
      </c>
      <c r="K182" s="185" t="str">
        <f>'Experiment list - Runs'!M182</f>
        <v>1</v>
      </c>
      <c r="L182" s="185">
        <f>'Experiment list - Runs'!N182</f>
        <v>1</v>
      </c>
      <c r="M182" s="188">
        <f>'Experiment list - Runs'!O182</f>
        <v>96</v>
      </c>
      <c r="N182" s="187">
        <f>'Experiment list - Runs'!P182</f>
        <v>181</v>
      </c>
      <c r="O182" s="188">
        <f t="shared" si="8"/>
        <v>96</v>
      </c>
      <c r="P182" s="188">
        <f t="shared" si="9"/>
        <v>96</v>
      </c>
      <c r="Q182" s="188">
        <v>0</v>
      </c>
      <c r="R182" s="188">
        <v>0</v>
      </c>
      <c r="S182" s="188">
        <v>0</v>
      </c>
      <c r="T182" s="188">
        <v>0</v>
      </c>
      <c r="U182" s="188">
        <v>0</v>
      </c>
      <c r="V182" s="188">
        <f>(SUMIFS('hist AL fields'!O:O,'hist AL fields'!C:C,V$1)*$O182)/1000</f>
        <v>278.55116697599954</v>
      </c>
      <c r="W182" s="188">
        <f>(SUMIFS('hist AL fields'!$O:$O,'hist AL fields'!$C:$C,$W$1&amp;"_allt")*$P182)/1000+(SUMIFS('hist AL fields'!$O:$O,'hist AL fields'!$C:$C,$W$1&amp;"_subt")*$Q182)/1000</f>
        <v>46.501724159999995</v>
      </c>
      <c r="X182" s="188">
        <f>(SUMIFS('hist AL fields'!$O:$O,'hist AL fields'!$C:$C,X$1)*$R182)/1000</f>
        <v>0</v>
      </c>
      <c r="Y182" s="188">
        <f>(SUMIFS('hist AL fields'!$O:$O,'hist AL fields'!$C:$C,Y$1)*$S182)/1000</f>
        <v>0</v>
      </c>
      <c r="Z182" s="188">
        <f>(SUMIFS('hist AL fields'!$O:$O,'hist AL fields'!$C:$C,Z$1)*$T182)/1000</f>
        <v>0</v>
      </c>
      <c r="AA182" s="188">
        <f>(SUMIFS('hist AL fields'!$O:$O,'hist AL fields'!$C:$C,AA$1)*$O182)/1000</f>
        <v>96.507002880000385</v>
      </c>
      <c r="AB182" s="188">
        <v>0</v>
      </c>
      <c r="AC182" s="188">
        <f>(SUMIFS('hist OI fields'!$N:$N,'hist OI fields'!$C:$C,AC$1)*$O182)/1000</f>
        <v>1221.4894233600003</v>
      </c>
      <c r="AD182" s="188">
        <f>(SUMIFS('hist OI fields'!$N:$N,'hist OI fields'!$C:$C,AD$1)*$O182)/1000</f>
        <v>67.381493759999884</v>
      </c>
      <c r="AE182" s="189">
        <f t="shared" si="7"/>
        <v>1710.4308111359999</v>
      </c>
    </row>
    <row r="183" spans="1:31">
      <c r="A183" s="185" t="str">
        <f>'Experiment list - Runs'!A183</f>
        <v>LT</v>
      </c>
      <c r="B183" s="185" t="str">
        <f>'Experiment list - Runs'!B183</f>
        <v>core</v>
      </c>
      <c r="C183" s="185" t="str">
        <f>'Experiment list - Runs'!C183</f>
        <v>4.1-XE</v>
      </c>
      <c r="D183" s="185">
        <f>'Experiment list - Runs'!D183</f>
        <v>5</v>
      </c>
      <c r="E183" s="186" t="str">
        <f>'Experiment list - Runs'!E183</f>
        <v>RCP 4.5 (concentrations, noCN)</v>
      </c>
      <c r="F183" s="186" t="str">
        <f>'Experiment list - Runs'!H183</f>
        <v>CCWG/Meehl</v>
      </c>
      <c r="G183" s="185" t="str">
        <f>'Experiment list - Runs'!I183</f>
        <v>1x1noCN</v>
      </c>
      <c r="H183" s="185" t="str">
        <f>'Experiment list - Runs'!J183</f>
        <v>NCAR</v>
      </c>
      <c r="I183" s="185">
        <f>'Experiment list - Runs'!K183</f>
        <v>2005</v>
      </c>
      <c r="J183" s="185">
        <f>'Experiment list - Runs'!L183</f>
        <v>2100</v>
      </c>
      <c r="K183" s="185" t="str">
        <f>'Experiment list - Runs'!M183</f>
        <v>1</v>
      </c>
      <c r="L183" s="185">
        <f>'Experiment list - Runs'!N183</f>
        <v>1</v>
      </c>
      <c r="M183" s="188">
        <f>'Experiment list - Runs'!O183</f>
        <v>96</v>
      </c>
      <c r="N183" s="187">
        <f>'Experiment list - Runs'!P183</f>
        <v>182</v>
      </c>
      <c r="O183" s="188">
        <f t="shared" si="8"/>
        <v>96</v>
      </c>
      <c r="P183" s="188">
        <f t="shared" si="9"/>
        <v>96</v>
      </c>
      <c r="Q183" s="188">
        <v>0</v>
      </c>
      <c r="R183" s="188">
        <v>0</v>
      </c>
      <c r="S183" s="188">
        <v>0</v>
      </c>
      <c r="T183" s="188">
        <v>0</v>
      </c>
      <c r="U183" s="188">
        <v>0</v>
      </c>
      <c r="V183" s="188">
        <f>(SUMIFS('hist AL fields'!O:O,'hist AL fields'!C:C,V$1)*$O183)/1000</f>
        <v>278.55116697599954</v>
      </c>
      <c r="W183" s="188">
        <f>(SUMIFS('hist AL fields'!$O:$O,'hist AL fields'!$C:$C,$W$1&amp;"_allt")*$P183)/1000+(SUMIFS('hist AL fields'!$O:$O,'hist AL fields'!$C:$C,$W$1&amp;"_subt")*$Q183)/1000</f>
        <v>46.501724159999995</v>
      </c>
      <c r="X183" s="188">
        <f>(SUMIFS('hist AL fields'!$O:$O,'hist AL fields'!$C:$C,X$1)*$R183)/1000</f>
        <v>0</v>
      </c>
      <c r="Y183" s="188">
        <f>(SUMIFS('hist AL fields'!$O:$O,'hist AL fields'!$C:$C,Y$1)*$S183)/1000</f>
        <v>0</v>
      </c>
      <c r="Z183" s="188">
        <f>(SUMIFS('hist AL fields'!$O:$O,'hist AL fields'!$C:$C,Z$1)*$T183)/1000</f>
        <v>0</v>
      </c>
      <c r="AA183" s="188">
        <f>(SUMIFS('hist AL fields'!$O:$O,'hist AL fields'!$C:$C,AA$1)*$O183)/1000</f>
        <v>96.507002880000385</v>
      </c>
      <c r="AB183" s="188">
        <v>0</v>
      </c>
      <c r="AC183" s="188">
        <f>(SUMIFS('hist OI fields'!$N:$N,'hist OI fields'!$C:$C,AC$1)*$O183)/1000</f>
        <v>1221.4894233600003</v>
      </c>
      <c r="AD183" s="188">
        <f>(SUMIFS('hist OI fields'!$N:$N,'hist OI fields'!$C:$C,AD$1)*$O183)/1000</f>
        <v>67.381493759999884</v>
      </c>
      <c r="AE183" s="189">
        <f t="shared" si="7"/>
        <v>1710.4308111359999</v>
      </c>
    </row>
    <row r="184" spans="1:31">
      <c r="A184" s="185" t="str">
        <f>'Experiment list - Runs'!A184</f>
        <v>LT</v>
      </c>
      <c r="B184" s="185" t="str">
        <f>'Experiment list - Runs'!B184</f>
        <v>core</v>
      </c>
      <c r="C184" s="185" t="str">
        <f>'Experiment list - Runs'!C184</f>
        <v>4.2</v>
      </c>
      <c r="D184" s="185">
        <f>'Experiment list - Runs'!D184</f>
        <v>1</v>
      </c>
      <c r="E184" s="186" t="str">
        <f>'Experiment list - Runs'!E184</f>
        <v>RCP 8.5 (concentrations)</v>
      </c>
      <c r="F184" s="186" t="str">
        <f>'Experiment list - Runs'!H184</f>
        <v>CCWG/Meehl</v>
      </c>
      <c r="G184" s="185" t="str">
        <f>'Experiment list - Runs'!I184</f>
        <v>1x1CN</v>
      </c>
      <c r="H184" s="185" t="str">
        <f>'Experiment list - Runs'!J184</f>
        <v>NCAR</v>
      </c>
      <c r="I184" s="185">
        <f>'Experiment list - Runs'!K184</f>
        <v>2005</v>
      </c>
      <c r="J184" s="185">
        <f>'Experiment list - Runs'!L184</f>
        <v>2100</v>
      </c>
      <c r="K184" s="185" t="str">
        <f>'Experiment list - Runs'!M184</f>
        <v>1</v>
      </c>
      <c r="L184" s="185">
        <f>'Experiment list - Runs'!N184</f>
        <v>1</v>
      </c>
      <c r="M184" s="188">
        <f>'Experiment list - Runs'!O184</f>
        <v>96</v>
      </c>
      <c r="N184" s="187">
        <f>'Experiment list - Runs'!P184</f>
        <v>183</v>
      </c>
      <c r="O184" s="188">
        <f t="shared" si="8"/>
        <v>96</v>
      </c>
      <c r="P184" s="188">
        <f t="shared" si="9"/>
        <v>96</v>
      </c>
      <c r="Q184" s="222">
        <v>96</v>
      </c>
      <c r="R184" s="188">
        <f>$M184</f>
        <v>96</v>
      </c>
      <c r="S184" s="222">
        <v>40</v>
      </c>
      <c r="T184" s="188">
        <v>0</v>
      </c>
      <c r="U184" s="188">
        <v>0</v>
      </c>
      <c r="V184" s="188">
        <f>(SUMIFS('hist AL fields'!O:O,'hist AL fields'!C:C,V$1)*$O184)/1000</f>
        <v>278.55116697599954</v>
      </c>
      <c r="W184" s="188">
        <f>(SUMIFS('hist AL fields'!$O:$O,'hist AL fields'!$C:$C,$W$1&amp;"_allt")*$P184)/1000+(SUMIFS('hist AL fields'!$O:$O,'hist AL fields'!$C:$C,$W$1&amp;"_subt")*$Q184)/1000</f>
        <v>1573.3083340799999</v>
      </c>
      <c r="X184" s="188">
        <f>(SUMIFS('hist AL fields'!$O:$O,'hist AL fields'!$C:$C,X$1)*$R184)/1000</f>
        <v>3286.1218406399998</v>
      </c>
      <c r="Y184" s="188">
        <f>(SUMIFS('hist AL fields'!$O:$O,'hist AL fields'!$C:$C,Y$1)*$S184)/1000</f>
        <v>1085.0402303999999</v>
      </c>
      <c r="Z184" s="188">
        <f>(SUMIFS('hist AL fields'!$O:$O,'hist AL fields'!$C:$C,Z$1)*$T184)/1000</f>
        <v>0</v>
      </c>
      <c r="AA184" s="188">
        <f>(SUMIFS('hist AL fields'!$O:$O,'hist AL fields'!$C:$C,AA$1)*$O184)/1000</f>
        <v>96.507002880000385</v>
      </c>
      <c r="AB184" s="188">
        <v>0</v>
      </c>
      <c r="AC184" s="188">
        <f>(SUMIFS('hist OI fields'!$N:$N,'hist OI fields'!$C:$C,AC$1)*$O184)/1000</f>
        <v>1221.4894233600003</v>
      </c>
      <c r="AD184" s="188">
        <f>(SUMIFS('hist OI fields'!$N:$N,'hist OI fields'!$C:$C,AD$1)*$O184)/1000</f>
        <v>67.381493759999884</v>
      </c>
      <c r="AE184" s="189">
        <f t="shared" si="7"/>
        <v>7608.3994920959994</v>
      </c>
    </row>
    <row r="185" spans="1:31">
      <c r="A185" s="185" t="str">
        <f>'Experiment list - Runs'!A185</f>
        <v>LT</v>
      </c>
      <c r="B185" s="185" t="str">
        <f>'Experiment list - Runs'!B185</f>
        <v>core</v>
      </c>
      <c r="C185" s="185" t="str">
        <f>'Experiment list - Runs'!C185</f>
        <v>4.2-X</v>
      </c>
      <c r="D185" s="185">
        <f>'Experiment list - Runs'!D185</f>
        <v>1</v>
      </c>
      <c r="E185" s="186" t="str">
        <f>'Experiment list - Runs'!E185</f>
        <v>RCP 8.5 (concentrations, noCN)</v>
      </c>
      <c r="F185" s="186" t="str">
        <f>'Experiment list - Runs'!H185</f>
        <v>CCWG/Meehl</v>
      </c>
      <c r="G185" s="185" t="str">
        <f>'Experiment list - Runs'!I185</f>
        <v>1x1noCN</v>
      </c>
      <c r="H185" s="185" t="str">
        <f>'Experiment list - Runs'!J185</f>
        <v>NCAR</v>
      </c>
      <c r="I185" s="185">
        <f>'Experiment list - Runs'!K185</f>
        <v>2005</v>
      </c>
      <c r="J185" s="185">
        <f>'Experiment list - Runs'!L185</f>
        <v>2100</v>
      </c>
      <c r="K185" s="185" t="str">
        <f>'Experiment list - Runs'!M185</f>
        <v>1</v>
      </c>
      <c r="L185" s="185" t="str">
        <f>'Experiment list - Runs'!N185</f>
        <v>1</v>
      </c>
      <c r="M185" s="188">
        <f>'Experiment list - Runs'!O185</f>
        <v>96</v>
      </c>
      <c r="N185" s="187">
        <f>'Experiment list - Runs'!P185</f>
        <v>184</v>
      </c>
      <c r="O185" s="188">
        <f t="shared" si="8"/>
        <v>96</v>
      </c>
      <c r="P185" s="188">
        <f t="shared" si="9"/>
        <v>96</v>
      </c>
      <c r="Q185" s="222">
        <v>96</v>
      </c>
      <c r="R185" s="188">
        <f>$M185</f>
        <v>96</v>
      </c>
      <c r="S185" s="222">
        <v>40</v>
      </c>
      <c r="T185" s="188">
        <v>0</v>
      </c>
      <c r="U185" s="188">
        <v>0</v>
      </c>
      <c r="V185" s="188">
        <f>(SUMIFS('hist AL fields'!O:O,'hist AL fields'!C:C,V$1)*$O185)/1000</f>
        <v>278.55116697599954</v>
      </c>
      <c r="W185" s="188">
        <f>(SUMIFS('hist AL fields'!$O:$O,'hist AL fields'!$C:$C,$W$1&amp;"_allt")*$P185)/1000+(SUMIFS('hist AL fields'!$O:$O,'hist AL fields'!$C:$C,$W$1&amp;"_subt")*$Q185)/1000</f>
        <v>1573.3083340799999</v>
      </c>
      <c r="X185" s="188">
        <f>(SUMIFS('hist AL fields'!$O:$O,'hist AL fields'!$C:$C,X$1)*$R185)/1000</f>
        <v>3286.1218406399998</v>
      </c>
      <c r="Y185" s="188">
        <f>(SUMIFS('hist AL fields'!$O:$O,'hist AL fields'!$C:$C,Y$1)*$S185)/1000</f>
        <v>1085.0402303999999</v>
      </c>
      <c r="Z185" s="188">
        <f>(SUMIFS('hist AL fields'!$O:$O,'hist AL fields'!$C:$C,Z$1)*$T185)/1000</f>
        <v>0</v>
      </c>
      <c r="AA185" s="188">
        <f>(SUMIFS('hist AL fields'!$O:$O,'hist AL fields'!$C:$C,AA$1)*$O185)/1000</f>
        <v>96.507002880000385</v>
      </c>
      <c r="AB185" s="188">
        <v>0</v>
      </c>
      <c r="AC185" s="188">
        <f>(SUMIFS('hist OI fields'!$N:$N,'hist OI fields'!$C:$C,AC$1)*$O185)/1000</f>
        <v>1221.4894233600003</v>
      </c>
      <c r="AD185" s="188">
        <f>(SUMIFS('hist OI fields'!$N:$N,'hist OI fields'!$C:$C,AD$1)*$O185)/1000</f>
        <v>67.381493759999884</v>
      </c>
      <c r="AE185" s="189">
        <f t="shared" si="7"/>
        <v>7608.3994920959994</v>
      </c>
    </row>
    <row r="186" spans="1:31">
      <c r="A186" s="185" t="str">
        <f>'Experiment list - Runs'!A186</f>
        <v>LT</v>
      </c>
      <c r="B186" s="185" t="str">
        <f>'Experiment list - Runs'!B186</f>
        <v>core</v>
      </c>
      <c r="C186" s="185" t="str">
        <f>'Experiment list - Runs'!C186</f>
        <v>4.2-XE</v>
      </c>
      <c r="D186" s="185">
        <f>'Experiment list - Runs'!D186</f>
        <v>1</v>
      </c>
      <c r="E186" s="186" t="str">
        <f>'Experiment list - Runs'!E186</f>
        <v>RCP 8.5 (concentrations, noCN)</v>
      </c>
      <c r="F186" s="186" t="str">
        <f>'Experiment list - Runs'!H186</f>
        <v>CCWG/Meehl</v>
      </c>
      <c r="G186" s="185" t="str">
        <f>'Experiment list - Runs'!I186</f>
        <v>1x1noCN</v>
      </c>
      <c r="H186" s="185" t="str">
        <f>'Experiment list - Runs'!J186</f>
        <v>NCAR</v>
      </c>
      <c r="I186" s="185">
        <f>'Experiment list - Runs'!K186</f>
        <v>2005</v>
      </c>
      <c r="J186" s="185">
        <f>'Experiment list - Runs'!L186</f>
        <v>2100</v>
      </c>
      <c r="K186" s="185" t="str">
        <f>'Experiment list - Runs'!M186</f>
        <v>1</v>
      </c>
      <c r="L186" s="185" t="str">
        <f>'Experiment list - Runs'!N186</f>
        <v>1</v>
      </c>
      <c r="M186" s="188">
        <f>'Experiment list - Runs'!O186</f>
        <v>96</v>
      </c>
      <c r="N186" s="187">
        <f>'Experiment list - Runs'!P186</f>
        <v>185</v>
      </c>
      <c r="O186" s="188">
        <f t="shared" si="8"/>
        <v>96</v>
      </c>
      <c r="P186" s="188">
        <f t="shared" si="9"/>
        <v>96</v>
      </c>
      <c r="Q186" s="188">
        <v>0</v>
      </c>
      <c r="R186" s="188">
        <v>0</v>
      </c>
      <c r="S186" s="188">
        <v>0</v>
      </c>
      <c r="T186" s="188">
        <v>0</v>
      </c>
      <c r="U186" s="188">
        <v>0</v>
      </c>
      <c r="V186" s="188">
        <f>(SUMIFS('hist AL fields'!O:O,'hist AL fields'!C:C,V$1)*$O186)/1000</f>
        <v>278.55116697599954</v>
      </c>
      <c r="W186" s="188">
        <f>(SUMIFS('hist AL fields'!$O:$O,'hist AL fields'!$C:$C,$W$1&amp;"_allt")*$P186)/1000+(SUMIFS('hist AL fields'!$O:$O,'hist AL fields'!$C:$C,$W$1&amp;"_subt")*$Q186)/1000</f>
        <v>46.501724159999995</v>
      </c>
      <c r="X186" s="188">
        <f>(SUMIFS('hist AL fields'!$O:$O,'hist AL fields'!$C:$C,X$1)*$R186)/1000</f>
        <v>0</v>
      </c>
      <c r="Y186" s="188">
        <f>(SUMIFS('hist AL fields'!$O:$O,'hist AL fields'!$C:$C,Y$1)*$S186)/1000</f>
        <v>0</v>
      </c>
      <c r="Z186" s="188">
        <f>(SUMIFS('hist AL fields'!$O:$O,'hist AL fields'!$C:$C,Z$1)*$T186)/1000</f>
        <v>0</v>
      </c>
      <c r="AA186" s="188">
        <f>(SUMIFS('hist AL fields'!$O:$O,'hist AL fields'!$C:$C,AA$1)*$O186)/1000</f>
        <v>96.507002880000385</v>
      </c>
      <c r="AB186" s="188">
        <v>0</v>
      </c>
      <c r="AC186" s="188">
        <f>(SUMIFS('hist OI fields'!$N:$N,'hist OI fields'!$C:$C,AC$1)*$O186)/1000</f>
        <v>1221.4894233600003</v>
      </c>
      <c r="AD186" s="188">
        <f>(SUMIFS('hist OI fields'!$N:$N,'hist OI fields'!$C:$C,AD$1)*$O186)/1000</f>
        <v>67.381493759999884</v>
      </c>
      <c r="AE186" s="189">
        <f t="shared" si="7"/>
        <v>1710.4308111359999</v>
      </c>
    </row>
    <row r="187" spans="1:31">
      <c r="A187" s="185" t="str">
        <f>'Experiment list - Runs'!A187</f>
        <v>LT</v>
      </c>
      <c r="B187" s="185" t="str">
        <f>'Experiment list - Runs'!B187</f>
        <v>core</v>
      </c>
      <c r="C187" s="185" t="str">
        <f>'Experiment list - Runs'!C187</f>
        <v>4.2-XE</v>
      </c>
      <c r="D187" s="185">
        <f>'Experiment list - Runs'!D187</f>
        <v>2</v>
      </c>
      <c r="E187" s="186" t="str">
        <f>'Experiment list - Runs'!E187</f>
        <v>RCP 8.5 (concentrations, noCN)</v>
      </c>
      <c r="F187" s="186" t="str">
        <f>'Experiment list - Runs'!H187</f>
        <v>CCWG/Meehl</v>
      </c>
      <c r="G187" s="185" t="str">
        <f>'Experiment list - Runs'!I187</f>
        <v>1x1noCN</v>
      </c>
      <c r="H187" s="185" t="str">
        <f>'Experiment list - Runs'!J187</f>
        <v>NCAR</v>
      </c>
      <c r="I187" s="185">
        <f>'Experiment list - Runs'!K187</f>
        <v>2005</v>
      </c>
      <c r="J187" s="185">
        <f>'Experiment list - Runs'!L187</f>
        <v>2100</v>
      </c>
      <c r="K187" s="185" t="str">
        <f>'Experiment list - Runs'!M187</f>
        <v>1</v>
      </c>
      <c r="L187" s="185" t="str">
        <f>'Experiment list - Runs'!N187</f>
        <v>1</v>
      </c>
      <c r="M187" s="188">
        <f>'Experiment list - Runs'!O187</f>
        <v>96</v>
      </c>
      <c r="N187" s="187">
        <f>'Experiment list - Runs'!P187</f>
        <v>186</v>
      </c>
      <c r="O187" s="188">
        <f t="shared" si="8"/>
        <v>96</v>
      </c>
      <c r="P187" s="188">
        <f t="shared" si="9"/>
        <v>96</v>
      </c>
      <c r="Q187" s="188">
        <v>0</v>
      </c>
      <c r="R187" s="188">
        <v>0</v>
      </c>
      <c r="S187" s="188">
        <v>0</v>
      </c>
      <c r="T187" s="188">
        <v>0</v>
      </c>
      <c r="U187" s="188">
        <v>0</v>
      </c>
      <c r="V187" s="188">
        <f>(SUMIFS('hist AL fields'!O:O,'hist AL fields'!C:C,V$1)*$O187)/1000</f>
        <v>278.55116697599954</v>
      </c>
      <c r="W187" s="188">
        <f>(SUMIFS('hist AL fields'!$O:$O,'hist AL fields'!$C:$C,$W$1&amp;"_allt")*$P187)/1000+(SUMIFS('hist AL fields'!$O:$O,'hist AL fields'!$C:$C,$W$1&amp;"_subt")*$Q187)/1000</f>
        <v>46.501724159999995</v>
      </c>
      <c r="X187" s="188">
        <f>(SUMIFS('hist AL fields'!$O:$O,'hist AL fields'!$C:$C,X$1)*$R187)/1000</f>
        <v>0</v>
      </c>
      <c r="Y187" s="188">
        <f>(SUMIFS('hist AL fields'!$O:$O,'hist AL fields'!$C:$C,Y$1)*$S187)/1000</f>
        <v>0</v>
      </c>
      <c r="Z187" s="188">
        <f>(SUMIFS('hist AL fields'!$O:$O,'hist AL fields'!$C:$C,Z$1)*$T187)/1000</f>
        <v>0</v>
      </c>
      <c r="AA187" s="188">
        <f>(SUMIFS('hist AL fields'!$O:$O,'hist AL fields'!$C:$C,AA$1)*$O187)/1000</f>
        <v>96.507002880000385</v>
      </c>
      <c r="AB187" s="188">
        <v>0</v>
      </c>
      <c r="AC187" s="188">
        <f>(SUMIFS('hist OI fields'!$N:$N,'hist OI fields'!$C:$C,AC$1)*$O187)/1000</f>
        <v>1221.4894233600003</v>
      </c>
      <c r="AD187" s="188">
        <f>(SUMIFS('hist OI fields'!$N:$N,'hist OI fields'!$C:$C,AD$1)*$O187)/1000</f>
        <v>67.381493759999884</v>
      </c>
      <c r="AE187" s="189">
        <f t="shared" si="7"/>
        <v>1710.4308111359999</v>
      </c>
    </row>
    <row r="188" spans="1:31">
      <c r="A188" s="185" t="str">
        <f>'Experiment list - Runs'!A188</f>
        <v>LT</v>
      </c>
      <c r="B188" s="185" t="str">
        <f>'Experiment list - Runs'!B188</f>
        <v>core</v>
      </c>
      <c r="C188" s="185" t="str">
        <f>'Experiment list - Runs'!C188</f>
        <v>4.2-XE</v>
      </c>
      <c r="D188" s="185">
        <f>'Experiment list - Runs'!D188</f>
        <v>3</v>
      </c>
      <c r="E188" s="186" t="str">
        <f>'Experiment list - Runs'!E188</f>
        <v>RCP 8.5 (concentrations, noCN)</v>
      </c>
      <c r="F188" s="186" t="str">
        <f>'Experiment list - Runs'!H188</f>
        <v>CCWG/Meehl</v>
      </c>
      <c r="G188" s="185" t="str">
        <f>'Experiment list - Runs'!I188</f>
        <v>1x1noCN</v>
      </c>
      <c r="H188" s="185" t="str">
        <f>'Experiment list - Runs'!J188</f>
        <v>NCAR</v>
      </c>
      <c r="I188" s="185">
        <f>'Experiment list - Runs'!K188</f>
        <v>2005</v>
      </c>
      <c r="J188" s="185">
        <f>'Experiment list - Runs'!L188</f>
        <v>2100</v>
      </c>
      <c r="K188" s="185" t="str">
        <f>'Experiment list - Runs'!M188</f>
        <v>1</v>
      </c>
      <c r="L188" s="185" t="str">
        <f>'Experiment list - Runs'!N188</f>
        <v>1</v>
      </c>
      <c r="M188" s="188">
        <f>'Experiment list - Runs'!O188</f>
        <v>96</v>
      </c>
      <c r="N188" s="187">
        <f>'Experiment list - Runs'!P188</f>
        <v>187</v>
      </c>
      <c r="O188" s="188">
        <f t="shared" si="8"/>
        <v>96</v>
      </c>
      <c r="P188" s="188">
        <f t="shared" si="9"/>
        <v>96</v>
      </c>
      <c r="Q188" s="188">
        <v>0</v>
      </c>
      <c r="R188" s="214">
        <v>0</v>
      </c>
      <c r="S188" s="188">
        <v>0</v>
      </c>
      <c r="T188" s="188">
        <v>0</v>
      </c>
      <c r="U188" s="188">
        <v>0</v>
      </c>
      <c r="V188" s="188">
        <f>(SUMIFS('hist AL fields'!O:O,'hist AL fields'!C:C,V$1)*$O188)/1000</f>
        <v>278.55116697599954</v>
      </c>
      <c r="W188" s="188">
        <f>(SUMIFS('hist AL fields'!$O:$O,'hist AL fields'!$C:$C,$W$1&amp;"_allt")*$P188)/1000+(SUMIFS('hist AL fields'!$O:$O,'hist AL fields'!$C:$C,$W$1&amp;"_subt")*$Q188)/1000</f>
        <v>46.501724159999995</v>
      </c>
      <c r="X188" s="188">
        <f>(SUMIFS('hist AL fields'!$O:$O,'hist AL fields'!$C:$C,X$1)*$R188)/1000</f>
        <v>0</v>
      </c>
      <c r="Y188" s="188">
        <f>(SUMIFS('hist AL fields'!$O:$O,'hist AL fields'!$C:$C,Y$1)*$S188)/1000</f>
        <v>0</v>
      </c>
      <c r="Z188" s="188">
        <f>(SUMIFS('hist AL fields'!$O:$O,'hist AL fields'!$C:$C,Z$1)*$T188)/1000</f>
        <v>0</v>
      </c>
      <c r="AA188" s="188">
        <f>(SUMIFS('hist AL fields'!$O:$O,'hist AL fields'!$C:$C,AA$1)*$O188)/1000</f>
        <v>96.507002880000385</v>
      </c>
      <c r="AB188" s="188">
        <v>0</v>
      </c>
      <c r="AC188" s="188">
        <f>(SUMIFS('hist OI fields'!$N:$N,'hist OI fields'!$C:$C,AC$1)*$O188)/1000</f>
        <v>1221.4894233600003</v>
      </c>
      <c r="AD188" s="188">
        <f>(SUMIFS('hist OI fields'!$N:$N,'hist OI fields'!$C:$C,AD$1)*$O188)/1000</f>
        <v>67.381493759999884</v>
      </c>
      <c r="AE188" s="189">
        <f t="shared" si="7"/>
        <v>1710.4308111359999</v>
      </c>
    </row>
    <row r="189" spans="1:31">
      <c r="A189" s="185" t="str">
        <f>'Experiment list - Runs'!A189</f>
        <v>LT</v>
      </c>
      <c r="B189" s="185" t="str">
        <f>'Experiment list - Runs'!B189</f>
        <v>core</v>
      </c>
      <c r="C189" s="185" t="str">
        <f>'Experiment list - Runs'!C189</f>
        <v>4.2-XE</v>
      </c>
      <c r="D189" s="185">
        <f>'Experiment list - Runs'!D189</f>
        <v>4</v>
      </c>
      <c r="E189" s="186" t="str">
        <f>'Experiment list - Runs'!E189</f>
        <v>RCP 8.5 (concentrations, noCN)</v>
      </c>
      <c r="F189" s="186" t="str">
        <f>'Experiment list - Runs'!H189</f>
        <v>CCWG/Meehl</v>
      </c>
      <c r="G189" s="185" t="str">
        <f>'Experiment list - Runs'!I189</f>
        <v>1x1noCN</v>
      </c>
      <c r="H189" s="185" t="str">
        <f>'Experiment list - Runs'!J189</f>
        <v>NCAR</v>
      </c>
      <c r="I189" s="185">
        <f>'Experiment list - Runs'!K189</f>
        <v>2005</v>
      </c>
      <c r="J189" s="185">
        <f>'Experiment list - Runs'!L189</f>
        <v>2100</v>
      </c>
      <c r="K189" s="185" t="str">
        <f>'Experiment list - Runs'!M189</f>
        <v>1</v>
      </c>
      <c r="L189" s="185" t="str">
        <f>'Experiment list - Runs'!N189</f>
        <v>1</v>
      </c>
      <c r="M189" s="188">
        <f>'Experiment list - Runs'!O189</f>
        <v>96</v>
      </c>
      <c r="N189" s="187">
        <f>'Experiment list - Runs'!P189</f>
        <v>188</v>
      </c>
      <c r="O189" s="188">
        <f t="shared" si="8"/>
        <v>96</v>
      </c>
      <c r="P189" s="188">
        <f t="shared" si="9"/>
        <v>96</v>
      </c>
      <c r="Q189" s="188">
        <v>0</v>
      </c>
      <c r="R189" s="188">
        <v>0</v>
      </c>
      <c r="S189" s="188">
        <v>0</v>
      </c>
      <c r="T189" s="188">
        <v>0</v>
      </c>
      <c r="U189" s="188">
        <v>0</v>
      </c>
      <c r="V189" s="188">
        <f>(SUMIFS('hist AL fields'!O:O,'hist AL fields'!C:C,V$1)*$O189)/1000</f>
        <v>278.55116697599954</v>
      </c>
      <c r="W189" s="188">
        <f>(SUMIFS('hist AL fields'!$O:$O,'hist AL fields'!$C:$C,$W$1&amp;"_allt")*$P189)/1000+(SUMIFS('hist AL fields'!$O:$O,'hist AL fields'!$C:$C,$W$1&amp;"_subt")*$Q189)/1000</f>
        <v>46.501724159999995</v>
      </c>
      <c r="X189" s="188">
        <f>(SUMIFS('hist AL fields'!$O:$O,'hist AL fields'!$C:$C,X$1)*$R189)/1000</f>
        <v>0</v>
      </c>
      <c r="Y189" s="188">
        <f>(SUMIFS('hist AL fields'!$O:$O,'hist AL fields'!$C:$C,Y$1)*$S189)/1000</f>
        <v>0</v>
      </c>
      <c r="Z189" s="188">
        <f>(SUMIFS('hist AL fields'!$O:$O,'hist AL fields'!$C:$C,Z$1)*$T189)/1000</f>
        <v>0</v>
      </c>
      <c r="AA189" s="188">
        <f>(SUMIFS('hist AL fields'!$O:$O,'hist AL fields'!$C:$C,AA$1)*$O189)/1000</f>
        <v>96.507002880000385</v>
      </c>
      <c r="AB189" s="188">
        <v>0</v>
      </c>
      <c r="AC189" s="188">
        <f>(SUMIFS('hist OI fields'!$N:$N,'hist OI fields'!$C:$C,AC$1)*$O189)/1000</f>
        <v>1221.4894233600003</v>
      </c>
      <c r="AD189" s="188">
        <f>(SUMIFS('hist OI fields'!$N:$N,'hist OI fields'!$C:$C,AD$1)*$O189)/1000</f>
        <v>67.381493759999884</v>
      </c>
      <c r="AE189" s="189">
        <f t="shared" si="7"/>
        <v>1710.4308111359999</v>
      </c>
    </row>
    <row r="190" spans="1:31">
      <c r="A190" s="185" t="str">
        <f>'Experiment list - Runs'!A190</f>
        <v>LT</v>
      </c>
      <c r="B190" s="185" t="str">
        <f>'Experiment list - Runs'!B190</f>
        <v>core</v>
      </c>
      <c r="C190" s="185" t="str">
        <f>'Experiment list - Runs'!C190</f>
        <v>4.2-XE</v>
      </c>
      <c r="D190" s="185">
        <f>'Experiment list - Runs'!D190</f>
        <v>5</v>
      </c>
      <c r="E190" s="186" t="str">
        <f>'Experiment list - Runs'!E190</f>
        <v>RCP 8.5 (concentrations, noCN)</v>
      </c>
      <c r="F190" s="186" t="str">
        <f>'Experiment list - Runs'!H190</f>
        <v>CCWG/Meehl</v>
      </c>
      <c r="G190" s="185" t="str">
        <f>'Experiment list - Runs'!I190</f>
        <v>1x1noCN</v>
      </c>
      <c r="H190" s="185" t="str">
        <f>'Experiment list - Runs'!J190</f>
        <v>NCAR</v>
      </c>
      <c r="I190" s="185">
        <f>'Experiment list - Runs'!K190</f>
        <v>2005</v>
      </c>
      <c r="J190" s="185">
        <f>'Experiment list - Runs'!L190</f>
        <v>2100</v>
      </c>
      <c r="K190" s="185" t="str">
        <f>'Experiment list - Runs'!M190</f>
        <v>1</v>
      </c>
      <c r="L190" s="185" t="str">
        <f>'Experiment list - Runs'!N190</f>
        <v>1</v>
      </c>
      <c r="M190" s="188">
        <f>'Experiment list - Runs'!O190</f>
        <v>96</v>
      </c>
      <c r="N190" s="187">
        <f>'Experiment list - Runs'!P190</f>
        <v>189</v>
      </c>
      <c r="O190" s="188">
        <f t="shared" si="8"/>
        <v>96</v>
      </c>
      <c r="P190" s="188">
        <f t="shared" si="9"/>
        <v>96</v>
      </c>
      <c r="Q190" s="188">
        <v>0</v>
      </c>
      <c r="R190" s="188">
        <v>0</v>
      </c>
      <c r="S190" s="188">
        <v>0</v>
      </c>
      <c r="T190" s="188">
        <v>0</v>
      </c>
      <c r="U190" s="188">
        <v>0</v>
      </c>
      <c r="V190" s="188">
        <f>(SUMIFS('hist AL fields'!O:O,'hist AL fields'!C:C,V$1)*$O190)/1000</f>
        <v>278.55116697599954</v>
      </c>
      <c r="W190" s="188">
        <f>(SUMIFS('hist AL fields'!$O:$O,'hist AL fields'!$C:$C,$W$1&amp;"_allt")*$P190)/1000+(SUMIFS('hist AL fields'!$O:$O,'hist AL fields'!$C:$C,$W$1&amp;"_subt")*$Q190)/1000</f>
        <v>46.501724159999995</v>
      </c>
      <c r="X190" s="188">
        <f>(SUMIFS('hist AL fields'!$O:$O,'hist AL fields'!$C:$C,X$1)*$R190)/1000</f>
        <v>0</v>
      </c>
      <c r="Y190" s="188">
        <f>(SUMIFS('hist AL fields'!$O:$O,'hist AL fields'!$C:$C,Y$1)*$S190)/1000</f>
        <v>0</v>
      </c>
      <c r="Z190" s="188">
        <f>(SUMIFS('hist AL fields'!$O:$O,'hist AL fields'!$C:$C,Z$1)*$T190)/1000</f>
        <v>0</v>
      </c>
      <c r="AA190" s="188">
        <f>(SUMIFS('hist AL fields'!$O:$O,'hist AL fields'!$C:$C,AA$1)*$O190)/1000</f>
        <v>96.507002880000385</v>
      </c>
      <c r="AB190" s="188">
        <v>0</v>
      </c>
      <c r="AC190" s="188">
        <f>(SUMIFS('hist OI fields'!$N:$N,'hist OI fields'!$C:$C,AC$1)*$O190)/1000</f>
        <v>1221.4894233600003</v>
      </c>
      <c r="AD190" s="188">
        <f>(SUMIFS('hist OI fields'!$N:$N,'hist OI fields'!$C:$C,AD$1)*$O190)/1000</f>
        <v>67.381493759999884</v>
      </c>
      <c r="AE190" s="189">
        <f t="shared" si="7"/>
        <v>1710.4308111359999</v>
      </c>
    </row>
    <row r="191" spans="1:31">
      <c r="A191" s="185" t="str">
        <f>'Experiment list - Runs'!A191</f>
        <v>LT</v>
      </c>
      <c r="B191" s="185" t="str">
        <f>'Experiment list - Runs'!B191</f>
        <v>core</v>
      </c>
      <c r="C191" s="185" t="str">
        <f>'Experiment list - Runs'!C191</f>
        <v>5.1</v>
      </c>
      <c r="D191" s="185">
        <f>'Experiment list - Runs'!D191</f>
        <v>1</v>
      </c>
      <c r="E191" s="186" t="str">
        <f>'Experiment list - Runs'!E191</f>
        <v>Pre-industrial control (emissions)</v>
      </c>
      <c r="F191" s="186" t="str">
        <f>'Experiment list - Runs'!H191</f>
        <v>CCSM/Hurrell</v>
      </c>
      <c r="G191" s="185" t="str">
        <f>'Experiment list - Runs'!I191</f>
        <v>1x1CN</v>
      </c>
      <c r="H191" s="185" t="str">
        <f>'Experiment list - Runs'!J191</f>
        <v>NCAR</v>
      </c>
      <c r="I191" s="185">
        <f>'Experiment list - Runs'!K191</f>
        <v>1</v>
      </c>
      <c r="J191" s="185">
        <f>'Experiment list - Runs'!L191</f>
        <v>1000</v>
      </c>
      <c r="K191" s="185" t="str">
        <f>'Experiment list - Runs'!M191</f>
        <v>1</v>
      </c>
      <c r="L191" s="185" t="str">
        <f>'Experiment list - Runs'!N191</f>
        <v>1</v>
      </c>
      <c r="M191" s="188">
        <f>'Experiment list - Runs'!O191</f>
        <v>1000</v>
      </c>
      <c r="N191" s="187">
        <f>'Experiment list - Runs'!P191</f>
        <v>190</v>
      </c>
      <c r="O191" s="188">
        <f t="shared" si="8"/>
        <v>1000</v>
      </c>
      <c r="P191" s="188">
        <f t="shared" si="9"/>
        <v>1000</v>
      </c>
      <c r="Q191" s="188">
        <v>0</v>
      </c>
      <c r="R191" s="188">
        <v>30</v>
      </c>
      <c r="S191" s="188">
        <v>0</v>
      </c>
      <c r="T191" s="188">
        <v>0</v>
      </c>
      <c r="U191" s="188">
        <v>0</v>
      </c>
      <c r="V191" s="188">
        <f>(SUMIFS('hist AL fields'!O:O,'hist AL fields'!C:C,V$1)*$O191)/1000</f>
        <v>2901.5746559999952</v>
      </c>
      <c r="W191" s="188">
        <f>(SUMIFS('hist AL fields'!$O:$O,'hist AL fields'!$C:$C,$W$1&amp;"_allt")*$P191)/1000+(SUMIFS('hist AL fields'!$O:$O,'hist AL fields'!$C:$C,$W$1&amp;"_subt")*$Q191)/1000</f>
        <v>484.39296000000002</v>
      </c>
      <c r="X191" s="188">
        <f>(SUMIFS('hist AL fields'!$O:$O,'hist AL fields'!$C:$C,X$1)*$R191)/1000</f>
        <v>1026.9130751999999</v>
      </c>
      <c r="Y191" s="188">
        <f>(SUMIFS('hist AL fields'!$O:$O,'hist AL fields'!$C:$C,Y$1)*$S191)/1000</f>
        <v>0</v>
      </c>
      <c r="Z191" s="188">
        <f>(SUMIFS('hist AL fields'!$O:$O,'hist AL fields'!$C:$C,Z$1)*$T191)/1000</f>
        <v>0</v>
      </c>
      <c r="AA191" s="188">
        <f>(SUMIFS('hist AL fields'!$O:$O,'hist AL fields'!$C:$C,AA$1)*$O191)/1000</f>
        <v>1005.2812800000039</v>
      </c>
      <c r="AB191" s="188">
        <v>0</v>
      </c>
      <c r="AC191" s="188">
        <f>(SUMIFS('hist OI fields'!$N:$N,'hist OI fields'!$C:$C,AC$1)*$O191)/1000</f>
        <v>12723.848160000003</v>
      </c>
      <c r="AD191" s="188">
        <f>(SUMIFS('hist OI fields'!$N:$N,'hist OI fields'!$C:$C,AD$1)*$O191)/1000</f>
        <v>701.8905599999988</v>
      </c>
      <c r="AE191" s="189">
        <f t="shared" si="7"/>
        <v>18843.900691200004</v>
      </c>
    </row>
    <row r="192" spans="1:31">
      <c r="A192" s="185" t="str">
        <f>'Experiment list - Runs'!A192</f>
        <v>LT</v>
      </c>
      <c r="B192" s="185" t="str">
        <f>'Experiment list - Runs'!B192</f>
        <v>core</v>
      </c>
      <c r="C192" s="185" t="str">
        <f>'Experiment list - Runs'!C192</f>
        <v>5.2</v>
      </c>
      <c r="D192" s="185">
        <f>'Experiment list - Runs'!D192</f>
        <v>1</v>
      </c>
      <c r="E192" s="186" t="str">
        <f>'Experiment list - Runs'!E192</f>
        <v>Historical (1850-2005, emissions)</v>
      </c>
      <c r="F192" s="186" t="str">
        <f>'Experiment list - Runs'!H192</f>
        <v>CCWG/Meehl</v>
      </c>
      <c r="G192" s="185" t="str">
        <f>'Experiment list - Runs'!I192</f>
        <v>1x1CN</v>
      </c>
      <c r="H192" s="185" t="str">
        <f>'Experiment list - Runs'!J192</f>
        <v>NCAR</v>
      </c>
      <c r="I192" s="185">
        <f>'Experiment list - Runs'!K192</f>
        <v>1850</v>
      </c>
      <c r="J192" s="185">
        <f>'Experiment list - Runs'!L192</f>
        <v>2005</v>
      </c>
      <c r="K192" s="185" t="str">
        <f>'Experiment list - Runs'!M192</f>
        <v>1</v>
      </c>
      <c r="L192" s="185">
        <f>'Experiment list - Runs'!N192</f>
        <v>1</v>
      </c>
      <c r="M192" s="188">
        <f>'Experiment list - Runs'!O192</f>
        <v>156</v>
      </c>
      <c r="N192" s="187">
        <f>'Experiment list - Runs'!P192</f>
        <v>191</v>
      </c>
      <c r="O192" s="188">
        <f t="shared" si="8"/>
        <v>156</v>
      </c>
      <c r="P192" s="188">
        <f t="shared" si="9"/>
        <v>156</v>
      </c>
      <c r="Q192" s="188">
        <v>56</v>
      </c>
      <c r="R192" s="188">
        <v>56</v>
      </c>
      <c r="S192" s="188">
        <v>46</v>
      </c>
      <c r="T192" s="188">
        <v>0</v>
      </c>
      <c r="U192" s="188">
        <v>0</v>
      </c>
      <c r="V192" s="188">
        <f>(SUMIFS('hist AL fields'!O:O,'hist AL fields'!C:C,V$1)*$O192)/1000</f>
        <v>452.64564633599923</v>
      </c>
      <c r="W192" s="188">
        <f>(SUMIFS('hist AL fields'!$O:$O,'hist AL fields'!$C:$C,$W$1&amp;"_allt")*$P192)/1000+(SUMIFS('hist AL fields'!$O:$O,'hist AL fields'!$C:$C,$W$1&amp;"_subt")*$Q192)/1000</f>
        <v>966.2024908799998</v>
      </c>
      <c r="X192" s="188">
        <f>(SUMIFS('hist AL fields'!$O:$O,'hist AL fields'!$C:$C,X$1)*$R192)/1000</f>
        <v>1916.90440704</v>
      </c>
      <c r="Y192" s="188">
        <f>(SUMIFS('hist AL fields'!$O:$O,'hist AL fields'!$C:$C,Y$1)*$S192)/1000</f>
        <v>1247.7962649600001</v>
      </c>
      <c r="Z192" s="188">
        <f>(SUMIFS('hist AL fields'!$O:$O,'hist AL fields'!$C:$C,Z$1)*$T192)/1000</f>
        <v>0</v>
      </c>
      <c r="AA192" s="188">
        <f>(SUMIFS('hist AL fields'!$O:$O,'hist AL fields'!$C:$C,AA$1)*$O192)/1000</f>
        <v>156.8238796800006</v>
      </c>
      <c r="AB192" s="188">
        <v>0</v>
      </c>
      <c r="AC192" s="188">
        <f>(SUMIFS('hist OI fields'!$N:$N,'hist OI fields'!$C:$C,AC$1)*$O192)/1000</f>
        <v>1984.9203129600005</v>
      </c>
      <c r="AD192" s="188">
        <f>(SUMIFS('hist OI fields'!$N:$N,'hist OI fields'!$C:$C,AD$1)*$O192)/1000</f>
        <v>109.49492735999981</v>
      </c>
      <c r="AE192" s="189">
        <f t="shared" si="7"/>
        <v>6834.7879292159996</v>
      </c>
    </row>
    <row r="193" spans="1:31">
      <c r="A193" s="185" t="str">
        <f>'Experiment list - Runs'!A193</f>
        <v>LT</v>
      </c>
      <c r="B193" s="185" t="str">
        <f>'Experiment list - Runs'!B193</f>
        <v>core</v>
      </c>
      <c r="C193" s="185" t="str">
        <f>'Experiment list - Runs'!C193</f>
        <v>5.2-E</v>
      </c>
      <c r="D193" s="185">
        <f>'Experiment list - Runs'!D193</f>
        <v>1</v>
      </c>
      <c r="E193" s="186" t="str">
        <f>'Experiment list - Runs'!E193</f>
        <v>Add'l historical (1850-2005, emissions)</v>
      </c>
      <c r="F193" s="186" t="str">
        <f>'Experiment list - Runs'!H193</f>
        <v>CCWG/Meehl</v>
      </c>
      <c r="G193" s="185" t="str">
        <f>'Experiment list - Runs'!I193</f>
        <v>1x1CN</v>
      </c>
      <c r="H193" s="185" t="str">
        <f>'Experiment list - Runs'!J193</f>
        <v>NCAR</v>
      </c>
      <c r="I193" s="185">
        <f>'Experiment list - Runs'!K193</f>
        <v>1850</v>
      </c>
      <c r="J193" s="185">
        <f>'Experiment list - Runs'!L193</f>
        <v>2005</v>
      </c>
      <c r="K193" s="185" t="str">
        <f>'Experiment list - Runs'!M193</f>
        <v>1</v>
      </c>
      <c r="L193" s="185">
        <f>'Experiment list - Runs'!N193</f>
        <v>1</v>
      </c>
      <c r="M193" s="188">
        <f>'Experiment list - Runs'!O193</f>
        <v>156</v>
      </c>
      <c r="N193" s="187">
        <f>'Experiment list - Runs'!P193</f>
        <v>192</v>
      </c>
      <c r="O193" s="188">
        <f t="shared" si="8"/>
        <v>156</v>
      </c>
      <c r="P193" s="188">
        <f t="shared" si="9"/>
        <v>156</v>
      </c>
      <c r="Q193" s="188">
        <v>0</v>
      </c>
      <c r="R193" s="214">
        <v>0</v>
      </c>
      <c r="S193" s="188">
        <v>0</v>
      </c>
      <c r="T193" s="188">
        <v>0</v>
      </c>
      <c r="U193" s="188">
        <v>0</v>
      </c>
      <c r="V193" s="188">
        <f>(SUMIFS('hist AL fields'!O:O,'hist AL fields'!C:C,V$1)*$O193)/1000</f>
        <v>452.64564633599923</v>
      </c>
      <c r="W193" s="188">
        <f>(SUMIFS('hist AL fields'!$O:$O,'hist AL fields'!$C:$C,$W$1&amp;"_allt")*$P193)/1000+(SUMIFS('hist AL fields'!$O:$O,'hist AL fields'!$C:$C,$W$1&amp;"_subt")*$Q193)/1000</f>
        <v>75.565301759999997</v>
      </c>
      <c r="X193" s="188">
        <f>(SUMIFS('hist AL fields'!$O:$O,'hist AL fields'!$C:$C,X$1)*$R193)/1000</f>
        <v>0</v>
      </c>
      <c r="Y193" s="188">
        <f>(SUMIFS('hist AL fields'!$O:$O,'hist AL fields'!$C:$C,Y$1)*$S193)/1000</f>
        <v>0</v>
      </c>
      <c r="Z193" s="188">
        <f>(SUMIFS('hist AL fields'!$O:$O,'hist AL fields'!$C:$C,Z$1)*$T193)/1000</f>
        <v>0</v>
      </c>
      <c r="AA193" s="188">
        <f>(SUMIFS('hist AL fields'!$O:$O,'hist AL fields'!$C:$C,AA$1)*$O193)/1000</f>
        <v>156.8238796800006</v>
      </c>
      <c r="AB193" s="188">
        <v>0</v>
      </c>
      <c r="AC193" s="188">
        <f>(SUMIFS('hist OI fields'!$N:$N,'hist OI fields'!$C:$C,AC$1)*$O193)/1000</f>
        <v>1984.9203129600005</v>
      </c>
      <c r="AD193" s="188">
        <f>(SUMIFS('hist OI fields'!$N:$N,'hist OI fields'!$C:$C,AD$1)*$O193)/1000</f>
        <v>109.49492735999981</v>
      </c>
      <c r="AE193" s="189">
        <f t="shared" si="7"/>
        <v>2779.4500680960005</v>
      </c>
    </row>
    <row r="194" spans="1:31">
      <c r="A194" s="185" t="str">
        <f>'Experiment list - Runs'!A194</f>
        <v>LT</v>
      </c>
      <c r="B194" s="185" t="str">
        <f>'Experiment list - Runs'!B194</f>
        <v>core</v>
      </c>
      <c r="C194" s="185" t="str">
        <f>'Experiment list - Runs'!C194</f>
        <v>5.2-E</v>
      </c>
      <c r="D194" s="185">
        <f>'Experiment list - Runs'!D194</f>
        <v>2</v>
      </c>
      <c r="E194" s="186" t="str">
        <f>'Experiment list - Runs'!E194</f>
        <v>Add'l historical (1850-2005, emissions)</v>
      </c>
      <c r="F194" s="186" t="str">
        <f>'Experiment list - Runs'!H194</f>
        <v>CCWG/Meehl</v>
      </c>
      <c r="G194" s="185" t="str">
        <f>'Experiment list - Runs'!I194</f>
        <v>1x1CN</v>
      </c>
      <c r="H194" s="185" t="str">
        <f>'Experiment list - Runs'!J194</f>
        <v>NCAR</v>
      </c>
      <c r="I194" s="185">
        <f>'Experiment list - Runs'!K194</f>
        <v>1850</v>
      </c>
      <c r="J194" s="185">
        <f>'Experiment list - Runs'!L194</f>
        <v>2005</v>
      </c>
      <c r="K194" s="185" t="str">
        <f>'Experiment list - Runs'!M194</f>
        <v>1</v>
      </c>
      <c r="L194" s="185">
        <f>'Experiment list - Runs'!N194</f>
        <v>1</v>
      </c>
      <c r="M194" s="188">
        <f>'Experiment list - Runs'!O194</f>
        <v>156</v>
      </c>
      <c r="N194" s="187">
        <f>'Experiment list - Runs'!P194</f>
        <v>193</v>
      </c>
      <c r="O194" s="188">
        <f t="shared" si="8"/>
        <v>156</v>
      </c>
      <c r="P194" s="188">
        <f t="shared" si="9"/>
        <v>156</v>
      </c>
      <c r="Q194" s="188">
        <v>0</v>
      </c>
      <c r="R194" s="188">
        <v>0</v>
      </c>
      <c r="S194" s="188">
        <v>0</v>
      </c>
      <c r="T194" s="188">
        <v>0</v>
      </c>
      <c r="U194" s="188">
        <v>0</v>
      </c>
      <c r="V194" s="188">
        <f>(SUMIFS('hist AL fields'!O:O,'hist AL fields'!C:C,V$1)*$O194)/1000</f>
        <v>452.64564633599923</v>
      </c>
      <c r="W194" s="188">
        <f>(SUMIFS('hist AL fields'!$O:$O,'hist AL fields'!$C:$C,$W$1&amp;"_allt")*$P194)/1000+(SUMIFS('hist AL fields'!$O:$O,'hist AL fields'!$C:$C,$W$1&amp;"_subt")*$Q194)/1000</f>
        <v>75.565301759999997</v>
      </c>
      <c r="X194" s="188">
        <f>(SUMIFS('hist AL fields'!$O:$O,'hist AL fields'!$C:$C,X$1)*$R194)/1000</f>
        <v>0</v>
      </c>
      <c r="Y194" s="188">
        <f>(SUMIFS('hist AL fields'!$O:$O,'hist AL fields'!$C:$C,Y$1)*$S194)/1000</f>
        <v>0</v>
      </c>
      <c r="Z194" s="188">
        <f>(SUMIFS('hist AL fields'!$O:$O,'hist AL fields'!$C:$C,Z$1)*$T194)/1000</f>
        <v>0</v>
      </c>
      <c r="AA194" s="188">
        <f>(SUMIFS('hist AL fields'!$O:$O,'hist AL fields'!$C:$C,AA$1)*$O194)/1000</f>
        <v>156.8238796800006</v>
      </c>
      <c r="AB194" s="188">
        <v>0</v>
      </c>
      <c r="AC194" s="188">
        <f>(SUMIFS('hist OI fields'!$N:$N,'hist OI fields'!$C:$C,AC$1)*$O194)/1000</f>
        <v>1984.9203129600005</v>
      </c>
      <c r="AD194" s="188">
        <f>(SUMIFS('hist OI fields'!$N:$N,'hist OI fields'!$C:$C,AD$1)*$O194)/1000</f>
        <v>109.49492735999981</v>
      </c>
      <c r="AE194" s="189">
        <f t="shared" si="7"/>
        <v>2779.4500680960005</v>
      </c>
    </row>
    <row r="195" spans="1:31">
      <c r="A195" s="185" t="str">
        <f>'Experiment list - Runs'!A195</f>
        <v>LT</v>
      </c>
      <c r="B195" s="185" t="str">
        <f>'Experiment list - Runs'!B195</f>
        <v>core</v>
      </c>
      <c r="C195" s="185" t="str">
        <f>'Experiment list - Runs'!C195</f>
        <v>5.2-E</v>
      </c>
      <c r="D195" s="185">
        <f>'Experiment list - Runs'!D195</f>
        <v>3</v>
      </c>
      <c r="E195" s="186" t="str">
        <f>'Experiment list - Runs'!E195</f>
        <v>Add'l historical (1850-2005, emissions)</v>
      </c>
      <c r="F195" s="186" t="str">
        <f>'Experiment list - Runs'!H195</f>
        <v>CCWG/Meehl</v>
      </c>
      <c r="G195" s="185" t="str">
        <f>'Experiment list - Runs'!I195</f>
        <v>1x1CN</v>
      </c>
      <c r="H195" s="185" t="str">
        <f>'Experiment list - Runs'!J195</f>
        <v>NCAR</v>
      </c>
      <c r="I195" s="185">
        <f>'Experiment list - Runs'!K195</f>
        <v>1850</v>
      </c>
      <c r="J195" s="185">
        <f>'Experiment list - Runs'!L195</f>
        <v>2005</v>
      </c>
      <c r="K195" s="185" t="str">
        <f>'Experiment list - Runs'!M195</f>
        <v>1</v>
      </c>
      <c r="L195" s="185">
        <f>'Experiment list - Runs'!N195</f>
        <v>1</v>
      </c>
      <c r="M195" s="188">
        <f>'Experiment list - Runs'!O195</f>
        <v>156</v>
      </c>
      <c r="N195" s="187">
        <f>'Experiment list - Runs'!P195</f>
        <v>194</v>
      </c>
      <c r="O195" s="188">
        <f t="shared" si="8"/>
        <v>156</v>
      </c>
      <c r="P195" s="188">
        <f t="shared" si="9"/>
        <v>156</v>
      </c>
      <c r="Q195" s="188">
        <v>0</v>
      </c>
      <c r="R195" s="188">
        <v>0</v>
      </c>
      <c r="S195" s="188">
        <v>0</v>
      </c>
      <c r="T195" s="188">
        <v>0</v>
      </c>
      <c r="U195" s="188">
        <v>0</v>
      </c>
      <c r="V195" s="188">
        <f>(SUMIFS('hist AL fields'!O:O,'hist AL fields'!C:C,V$1)*$O195)/1000</f>
        <v>452.64564633599923</v>
      </c>
      <c r="W195" s="188">
        <f>(SUMIFS('hist AL fields'!$O:$O,'hist AL fields'!$C:$C,$W$1&amp;"_allt")*$P195)/1000+(SUMIFS('hist AL fields'!$O:$O,'hist AL fields'!$C:$C,$W$1&amp;"_subt")*$Q195)/1000</f>
        <v>75.565301759999997</v>
      </c>
      <c r="X195" s="188">
        <f>(SUMIFS('hist AL fields'!$O:$O,'hist AL fields'!$C:$C,X$1)*$R195)/1000</f>
        <v>0</v>
      </c>
      <c r="Y195" s="188">
        <f>(SUMIFS('hist AL fields'!$O:$O,'hist AL fields'!$C:$C,Y$1)*$S195)/1000</f>
        <v>0</v>
      </c>
      <c r="Z195" s="188">
        <f>(SUMIFS('hist AL fields'!$O:$O,'hist AL fields'!$C:$C,Z$1)*$T195)/1000</f>
        <v>0</v>
      </c>
      <c r="AA195" s="188">
        <f>(SUMIFS('hist AL fields'!$O:$O,'hist AL fields'!$C:$C,AA$1)*$O195)/1000</f>
        <v>156.8238796800006</v>
      </c>
      <c r="AB195" s="188">
        <v>0</v>
      </c>
      <c r="AC195" s="188">
        <f>(SUMIFS('hist OI fields'!$N:$N,'hist OI fields'!$C:$C,AC$1)*$O195)/1000</f>
        <v>1984.9203129600005</v>
      </c>
      <c r="AD195" s="188">
        <f>(SUMIFS('hist OI fields'!$N:$N,'hist OI fields'!$C:$C,AD$1)*$O195)/1000</f>
        <v>109.49492735999981</v>
      </c>
      <c r="AE195" s="189">
        <f t="shared" ref="AE195:AE253" si="10">SUM(V195:AD195)</f>
        <v>2779.4500680960005</v>
      </c>
    </row>
    <row r="196" spans="1:31">
      <c r="A196" s="185" t="str">
        <f>'Experiment list - Runs'!A196</f>
        <v>LT</v>
      </c>
      <c r="B196" s="185" t="str">
        <f>'Experiment list - Runs'!B196</f>
        <v>core</v>
      </c>
      <c r="C196" s="185" t="str">
        <f>'Experiment list - Runs'!C196</f>
        <v>5.2-E</v>
      </c>
      <c r="D196" s="185">
        <f>'Experiment list - Runs'!D196</f>
        <v>4</v>
      </c>
      <c r="E196" s="186" t="str">
        <f>'Experiment list - Runs'!E196</f>
        <v>Add'l historical (1850-2005, emissions)</v>
      </c>
      <c r="F196" s="186" t="str">
        <f>'Experiment list - Runs'!H196</f>
        <v>CCWG/Meehl</v>
      </c>
      <c r="G196" s="185" t="str">
        <f>'Experiment list - Runs'!I196</f>
        <v>1x1CN</v>
      </c>
      <c r="H196" s="185" t="str">
        <f>'Experiment list - Runs'!J196</f>
        <v>NCAR</v>
      </c>
      <c r="I196" s="185">
        <f>'Experiment list - Runs'!K196</f>
        <v>1850</v>
      </c>
      <c r="J196" s="185">
        <f>'Experiment list - Runs'!L196</f>
        <v>2005</v>
      </c>
      <c r="K196" s="185" t="str">
        <f>'Experiment list - Runs'!M196</f>
        <v>1</v>
      </c>
      <c r="L196" s="185">
        <f>'Experiment list - Runs'!N196</f>
        <v>1</v>
      </c>
      <c r="M196" s="188">
        <f>'Experiment list - Runs'!O196</f>
        <v>156</v>
      </c>
      <c r="N196" s="187">
        <f>'Experiment list - Runs'!P196</f>
        <v>195</v>
      </c>
      <c r="O196" s="188">
        <f t="shared" ref="O196:O228" si="11">$M196</f>
        <v>156</v>
      </c>
      <c r="P196" s="188">
        <f t="shared" si="9"/>
        <v>156</v>
      </c>
      <c r="Q196" s="188">
        <v>0</v>
      </c>
      <c r="R196" s="188">
        <v>0</v>
      </c>
      <c r="S196" s="188">
        <v>0</v>
      </c>
      <c r="T196" s="188">
        <v>0</v>
      </c>
      <c r="U196" s="188">
        <v>0</v>
      </c>
      <c r="V196" s="188">
        <f>(SUMIFS('hist AL fields'!O:O,'hist AL fields'!C:C,V$1)*$O196)/1000</f>
        <v>452.64564633599923</v>
      </c>
      <c r="W196" s="188">
        <f>(SUMIFS('hist AL fields'!$O:$O,'hist AL fields'!$C:$C,$W$1&amp;"_allt")*$P196)/1000+(SUMIFS('hist AL fields'!$O:$O,'hist AL fields'!$C:$C,$W$1&amp;"_subt")*$Q196)/1000</f>
        <v>75.565301759999997</v>
      </c>
      <c r="X196" s="188">
        <f>(SUMIFS('hist AL fields'!$O:$O,'hist AL fields'!$C:$C,X$1)*$R196)/1000</f>
        <v>0</v>
      </c>
      <c r="Y196" s="188">
        <f>(SUMIFS('hist AL fields'!$O:$O,'hist AL fields'!$C:$C,Y$1)*$S196)/1000</f>
        <v>0</v>
      </c>
      <c r="Z196" s="188">
        <f>(SUMIFS('hist AL fields'!$O:$O,'hist AL fields'!$C:$C,Z$1)*$T196)/1000</f>
        <v>0</v>
      </c>
      <c r="AA196" s="188">
        <f>(SUMIFS('hist AL fields'!$O:$O,'hist AL fields'!$C:$C,AA$1)*$O196)/1000</f>
        <v>156.8238796800006</v>
      </c>
      <c r="AB196" s="188">
        <v>0</v>
      </c>
      <c r="AC196" s="188">
        <f>(SUMIFS('hist OI fields'!$N:$N,'hist OI fields'!$C:$C,AC$1)*$O196)/1000</f>
        <v>1984.9203129600005</v>
      </c>
      <c r="AD196" s="188">
        <f>(SUMIFS('hist OI fields'!$N:$N,'hist OI fields'!$C:$C,AD$1)*$O196)/1000</f>
        <v>109.49492735999981</v>
      </c>
      <c r="AE196" s="189">
        <f t="shared" si="10"/>
        <v>2779.4500680960005</v>
      </c>
    </row>
    <row r="197" spans="1:31">
      <c r="A197" s="185" t="str">
        <f>'Experiment list - Runs'!A197</f>
        <v>LT</v>
      </c>
      <c r="B197" s="185" t="str">
        <f>'Experiment list - Runs'!B197</f>
        <v>core</v>
      </c>
      <c r="C197" s="185" t="str">
        <f>'Experiment list - Runs'!C197</f>
        <v>5.2-E</v>
      </c>
      <c r="D197" s="185">
        <f>'Experiment list - Runs'!D197</f>
        <v>5</v>
      </c>
      <c r="E197" s="186" t="str">
        <f>'Experiment list - Runs'!E197</f>
        <v>Add'l historical (1850-2005, emissions)</v>
      </c>
      <c r="F197" s="186" t="str">
        <f>'Experiment list - Runs'!H197</f>
        <v>CCWG/Meehl</v>
      </c>
      <c r="G197" s="185" t="str">
        <f>'Experiment list - Runs'!I197</f>
        <v>1x1CN</v>
      </c>
      <c r="H197" s="185" t="str">
        <f>'Experiment list - Runs'!J197</f>
        <v>NCAR</v>
      </c>
      <c r="I197" s="185">
        <f>'Experiment list - Runs'!K197</f>
        <v>1850</v>
      </c>
      <c r="J197" s="185">
        <f>'Experiment list - Runs'!L197</f>
        <v>2005</v>
      </c>
      <c r="K197" s="185" t="str">
        <f>'Experiment list - Runs'!M197</f>
        <v>1</v>
      </c>
      <c r="L197" s="185">
        <f>'Experiment list - Runs'!N197</f>
        <v>1</v>
      </c>
      <c r="M197" s="188">
        <f>'Experiment list - Runs'!O197</f>
        <v>156</v>
      </c>
      <c r="N197" s="187">
        <f>'Experiment list - Runs'!P197</f>
        <v>196</v>
      </c>
      <c r="O197" s="188">
        <f t="shared" si="11"/>
        <v>156</v>
      </c>
      <c r="P197" s="188">
        <f t="shared" si="9"/>
        <v>156</v>
      </c>
      <c r="Q197" s="188">
        <v>0</v>
      </c>
      <c r="R197" s="188">
        <v>0</v>
      </c>
      <c r="S197" s="188">
        <v>0</v>
      </c>
      <c r="T197" s="188">
        <v>0</v>
      </c>
      <c r="U197" s="188">
        <v>0</v>
      </c>
      <c r="V197" s="188">
        <f>(SUMIFS('hist AL fields'!O:O,'hist AL fields'!C:C,V$1)*$O197)/1000</f>
        <v>452.64564633599923</v>
      </c>
      <c r="W197" s="188">
        <f>(SUMIFS('hist AL fields'!$O:$O,'hist AL fields'!$C:$C,$W$1&amp;"_allt")*$P197)/1000+(SUMIFS('hist AL fields'!$O:$O,'hist AL fields'!$C:$C,$W$1&amp;"_subt")*$Q197)/1000</f>
        <v>75.565301759999997</v>
      </c>
      <c r="X197" s="188">
        <f>(SUMIFS('hist AL fields'!$O:$O,'hist AL fields'!$C:$C,X$1)*$R197)/1000</f>
        <v>0</v>
      </c>
      <c r="Y197" s="188">
        <f>(SUMIFS('hist AL fields'!$O:$O,'hist AL fields'!$C:$C,Y$1)*$S197)/1000</f>
        <v>0</v>
      </c>
      <c r="Z197" s="188">
        <f>(SUMIFS('hist AL fields'!$O:$O,'hist AL fields'!$C:$C,Z$1)*$T197)/1000</f>
        <v>0</v>
      </c>
      <c r="AA197" s="188">
        <f>(SUMIFS('hist AL fields'!$O:$O,'hist AL fields'!$C:$C,AA$1)*$O197)/1000</f>
        <v>156.8238796800006</v>
      </c>
      <c r="AB197" s="188">
        <v>0</v>
      </c>
      <c r="AC197" s="188">
        <f>(SUMIFS('hist OI fields'!$N:$N,'hist OI fields'!$C:$C,AC$1)*$O197)/1000</f>
        <v>1984.9203129600005</v>
      </c>
      <c r="AD197" s="188">
        <f>(SUMIFS('hist OI fields'!$N:$N,'hist OI fields'!$C:$C,AD$1)*$O197)/1000</f>
        <v>109.49492735999981</v>
      </c>
      <c r="AE197" s="189">
        <f t="shared" si="10"/>
        <v>2779.4500680960005</v>
      </c>
    </row>
    <row r="198" spans="1:31">
      <c r="A198" s="185" t="str">
        <f>'Experiment list - Runs'!A198</f>
        <v>LT</v>
      </c>
      <c r="B198" s="185" t="str">
        <f>'Experiment list - Runs'!B198</f>
        <v>core</v>
      </c>
      <c r="C198" s="185" t="str">
        <f>'Experiment list - Runs'!C198</f>
        <v>5.2-E</v>
      </c>
      <c r="D198" s="185">
        <f>'Experiment list - Runs'!D198</f>
        <v>6</v>
      </c>
      <c r="E198" s="186" t="str">
        <f>'Experiment list - Runs'!E198</f>
        <v>Add'l historical (1850-2005, emissions)</v>
      </c>
      <c r="F198" s="186" t="str">
        <f>'Experiment list - Runs'!H198</f>
        <v>CCWG/Meehl</v>
      </c>
      <c r="G198" s="185" t="str">
        <f>'Experiment list - Runs'!I198</f>
        <v>1x1CN</v>
      </c>
      <c r="H198" s="185" t="str">
        <f>'Experiment list - Runs'!J198</f>
        <v>NCAR</v>
      </c>
      <c r="I198" s="185">
        <f>'Experiment list - Runs'!K198</f>
        <v>1850</v>
      </c>
      <c r="J198" s="185">
        <f>'Experiment list - Runs'!L198</f>
        <v>2005</v>
      </c>
      <c r="K198" s="185" t="str">
        <f>'Experiment list - Runs'!M198</f>
        <v>1</v>
      </c>
      <c r="L198" s="185">
        <f>'Experiment list - Runs'!N198</f>
        <v>1</v>
      </c>
      <c r="M198" s="188">
        <f>'Experiment list - Runs'!O198</f>
        <v>156</v>
      </c>
      <c r="N198" s="187">
        <f>'Experiment list - Runs'!P198</f>
        <v>197</v>
      </c>
      <c r="O198" s="188">
        <f t="shared" si="11"/>
        <v>156</v>
      </c>
      <c r="P198" s="188">
        <f t="shared" si="9"/>
        <v>156</v>
      </c>
      <c r="Q198" s="188">
        <v>0</v>
      </c>
      <c r="R198" s="188">
        <v>0</v>
      </c>
      <c r="S198" s="188">
        <v>0</v>
      </c>
      <c r="T198" s="188">
        <v>0</v>
      </c>
      <c r="U198" s="188">
        <v>0</v>
      </c>
      <c r="V198" s="188">
        <f>(SUMIFS('hist AL fields'!O:O,'hist AL fields'!C:C,V$1)*$O198)/1000</f>
        <v>452.64564633599923</v>
      </c>
      <c r="W198" s="188">
        <f>(SUMIFS('hist AL fields'!$O:$O,'hist AL fields'!$C:$C,$W$1&amp;"_allt")*$P198)/1000+(SUMIFS('hist AL fields'!$O:$O,'hist AL fields'!$C:$C,$W$1&amp;"_subt")*$Q198)/1000</f>
        <v>75.565301759999997</v>
      </c>
      <c r="X198" s="188">
        <f>(SUMIFS('hist AL fields'!$O:$O,'hist AL fields'!$C:$C,X$1)*$R198)/1000</f>
        <v>0</v>
      </c>
      <c r="Y198" s="188">
        <f>(SUMIFS('hist AL fields'!$O:$O,'hist AL fields'!$C:$C,Y$1)*$S198)/1000</f>
        <v>0</v>
      </c>
      <c r="Z198" s="188">
        <f>(SUMIFS('hist AL fields'!$O:$O,'hist AL fields'!$C:$C,Z$1)*$T198)/1000</f>
        <v>0</v>
      </c>
      <c r="AA198" s="188">
        <f>(SUMIFS('hist AL fields'!$O:$O,'hist AL fields'!$C:$C,AA$1)*$O198)/1000</f>
        <v>156.8238796800006</v>
      </c>
      <c r="AB198" s="188">
        <v>0</v>
      </c>
      <c r="AC198" s="188">
        <f>(SUMIFS('hist OI fields'!$N:$N,'hist OI fields'!$C:$C,AC$1)*$O198)/1000</f>
        <v>1984.9203129600005</v>
      </c>
      <c r="AD198" s="188">
        <f>(SUMIFS('hist OI fields'!$N:$N,'hist OI fields'!$C:$C,AD$1)*$O198)/1000</f>
        <v>109.49492735999981</v>
      </c>
      <c r="AE198" s="189">
        <f t="shared" si="10"/>
        <v>2779.4500680960005</v>
      </c>
    </row>
    <row r="199" spans="1:31">
      <c r="A199" s="185" t="str">
        <f>'Experiment list - Runs'!A199</f>
        <v>LT</v>
      </c>
      <c r="B199" s="185" t="str">
        <f>'Experiment list - Runs'!B199</f>
        <v>core</v>
      </c>
      <c r="C199" s="185" t="str">
        <f>'Experiment list - Runs'!C199</f>
        <v>5.3</v>
      </c>
      <c r="D199" s="185">
        <f>'Experiment list - Runs'!D199</f>
        <v>1</v>
      </c>
      <c r="E199" s="186" t="str">
        <f>'Experiment list - Runs'!E199</f>
        <v>RCP 8.5 (emissions)</v>
      </c>
      <c r="F199" s="186" t="str">
        <f>'Experiment list - Runs'!H199</f>
        <v>CCWG/Meehl</v>
      </c>
      <c r="G199" s="185" t="str">
        <f>'Experiment list - Runs'!I199</f>
        <v>1x1CN</v>
      </c>
      <c r="H199" s="185" t="str">
        <f>'Experiment list - Runs'!J199</f>
        <v>NCAR</v>
      </c>
      <c r="I199" s="185">
        <f>'Experiment list - Runs'!K199</f>
        <v>2005</v>
      </c>
      <c r="J199" s="185">
        <f>'Experiment list - Runs'!L199</f>
        <v>2100</v>
      </c>
      <c r="K199" s="185" t="str">
        <f>'Experiment list - Runs'!M199</f>
        <v>1</v>
      </c>
      <c r="L199" s="185">
        <f>'Experiment list - Runs'!N199</f>
        <v>1</v>
      </c>
      <c r="M199" s="188">
        <f>'Experiment list - Runs'!O199</f>
        <v>96</v>
      </c>
      <c r="N199" s="187">
        <f>'Experiment list - Runs'!P199</f>
        <v>198</v>
      </c>
      <c r="O199" s="188">
        <f t="shared" si="11"/>
        <v>96</v>
      </c>
      <c r="P199" s="188">
        <f t="shared" si="9"/>
        <v>96</v>
      </c>
      <c r="Q199" s="222">
        <v>96</v>
      </c>
      <c r="R199" s="222">
        <v>96</v>
      </c>
      <c r="S199" s="222">
        <v>40</v>
      </c>
      <c r="T199" s="188">
        <v>0</v>
      </c>
      <c r="U199" s="188">
        <v>0</v>
      </c>
      <c r="V199" s="188">
        <f>(SUMIFS('hist AL fields'!O:O,'hist AL fields'!C:C,V$1)*$O199)/1000</f>
        <v>278.55116697599954</v>
      </c>
      <c r="W199" s="188">
        <f>(SUMIFS('hist AL fields'!$O:$O,'hist AL fields'!$C:$C,$W$1&amp;"_allt")*$P199)/1000+(SUMIFS('hist AL fields'!$O:$O,'hist AL fields'!$C:$C,$W$1&amp;"_subt")*$Q199)/1000</f>
        <v>1573.3083340799999</v>
      </c>
      <c r="X199" s="188">
        <f>(SUMIFS('hist AL fields'!$O:$O,'hist AL fields'!$C:$C,X$1)*$R199)/1000</f>
        <v>3286.1218406399998</v>
      </c>
      <c r="Y199" s="188">
        <f>(SUMIFS('hist AL fields'!$O:$O,'hist AL fields'!$C:$C,Y$1)*$S199)/1000</f>
        <v>1085.0402303999999</v>
      </c>
      <c r="Z199" s="188">
        <f>(SUMIFS('hist AL fields'!$O:$O,'hist AL fields'!$C:$C,Z$1)*$T199)/1000</f>
        <v>0</v>
      </c>
      <c r="AA199" s="188">
        <f>(SUMIFS('hist AL fields'!$O:$O,'hist AL fields'!$C:$C,AA$1)*$O199)/1000</f>
        <v>96.507002880000385</v>
      </c>
      <c r="AB199" s="188">
        <v>0</v>
      </c>
      <c r="AC199" s="188">
        <f>(SUMIFS('hist OI fields'!$N:$N,'hist OI fields'!$C:$C,AC$1)*$O199)/1000</f>
        <v>1221.4894233600003</v>
      </c>
      <c r="AD199" s="188">
        <f>(SUMIFS('hist OI fields'!$N:$N,'hist OI fields'!$C:$C,AD$1)*$O199)/1000</f>
        <v>67.381493759999884</v>
      </c>
      <c r="AE199" s="189">
        <f t="shared" si="10"/>
        <v>7608.3994920959994</v>
      </c>
    </row>
    <row r="200" spans="1:31">
      <c r="A200" s="185" t="str">
        <f>'Experiment list - Runs'!A200</f>
        <v>LT</v>
      </c>
      <c r="B200" s="185" t="str">
        <f>'Experiment list - Runs'!B200</f>
        <v>core</v>
      </c>
      <c r="C200" s="185" t="str">
        <f>'Experiment list - Runs'!C200</f>
        <v>5.3-E</v>
      </c>
      <c r="D200" s="185">
        <f>'Experiment list - Runs'!D200</f>
        <v>1</v>
      </c>
      <c r="E200" s="186" t="str">
        <f>'Experiment list - Runs'!E200</f>
        <v>Add'l RCP 8.5 (emissions)</v>
      </c>
      <c r="F200" s="186" t="str">
        <f>'Experiment list - Runs'!H200</f>
        <v>CCWG/Meehl</v>
      </c>
      <c r="G200" s="185" t="str">
        <f>'Experiment list - Runs'!I200</f>
        <v>1x1CN</v>
      </c>
      <c r="H200" s="185" t="str">
        <f>'Experiment list - Runs'!J200</f>
        <v>NCAR</v>
      </c>
      <c r="I200" s="185">
        <f>'Experiment list - Runs'!K200</f>
        <v>2005</v>
      </c>
      <c r="J200" s="185">
        <f>'Experiment list - Runs'!L200</f>
        <v>2100</v>
      </c>
      <c r="K200" s="185" t="str">
        <f>'Experiment list - Runs'!M200</f>
        <v>1</v>
      </c>
      <c r="L200" s="185">
        <f>'Experiment list - Runs'!N200</f>
        <v>1</v>
      </c>
      <c r="M200" s="188">
        <f>'Experiment list - Runs'!O200</f>
        <v>96</v>
      </c>
      <c r="N200" s="187">
        <f>'Experiment list - Runs'!P200</f>
        <v>199</v>
      </c>
      <c r="O200" s="188">
        <f t="shared" si="11"/>
        <v>96</v>
      </c>
      <c r="P200" s="188">
        <f t="shared" si="9"/>
        <v>96</v>
      </c>
      <c r="Q200" s="188">
        <v>0</v>
      </c>
      <c r="R200" s="188">
        <v>0</v>
      </c>
      <c r="S200" s="188">
        <v>0</v>
      </c>
      <c r="T200" s="188">
        <v>0</v>
      </c>
      <c r="U200" s="188">
        <v>0</v>
      </c>
      <c r="V200" s="188">
        <f>(SUMIFS('hist AL fields'!O:O,'hist AL fields'!C:C,V$1)*$O200)/1000</f>
        <v>278.55116697599954</v>
      </c>
      <c r="W200" s="188">
        <f>(SUMIFS('hist AL fields'!$O:$O,'hist AL fields'!$C:$C,$W$1&amp;"_allt")*$P200)/1000+(SUMIFS('hist AL fields'!$O:$O,'hist AL fields'!$C:$C,$W$1&amp;"_subt")*$Q200)/1000</f>
        <v>46.501724159999995</v>
      </c>
      <c r="X200" s="188">
        <f>(SUMIFS('hist AL fields'!$O:$O,'hist AL fields'!$C:$C,X$1)*$R200)/1000</f>
        <v>0</v>
      </c>
      <c r="Y200" s="188">
        <f>(SUMIFS('hist AL fields'!$O:$O,'hist AL fields'!$C:$C,Y$1)*$S200)/1000</f>
        <v>0</v>
      </c>
      <c r="Z200" s="188">
        <f>(SUMIFS('hist AL fields'!$O:$O,'hist AL fields'!$C:$C,Z$1)*$T200)/1000</f>
        <v>0</v>
      </c>
      <c r="AA200" s="188">
        <f>(SUMIFS('hist AL fields'!$O:$O,'hist AL fields'!$C:$C,AA$1)*$O200)/1000</f>
        <v>96.507002880000385</v>
      </c>
      <c r="AB200" s="188">
        <v>0</v>
      </c>
      <c r="AC200" s="188">
        <f>(SUMIFS('hist OI fields'!$N:$N,'hist OI fields'!$C:$C,AC$1)*$O200)/1000</f>
        <v>1221.4894233600003</v>
      </c>
      <c r="AD200" s="188">
        <f>(SUMIFS('hist OI fields'!$N:$N,'hist OI fields'!$C:$C,AD$1)*$O200)/1000</f>
        <v>67.381493759999884</v>
      </c>
      <c r="AE200" s="189">
        <f t="shared" si="10"/>
        <v>1710.4308111359999</v>
      </c>
    </row>
    <row r="201" spans="1:31">
      <c r="A201" s="185" t="str">
        <f>'Experiment list - Runs'!A201</f>
        <v>LT</v>
      </c>
      <c r="B201" s="185" t="str">
        <f>'Experiment list - Runs'!B201</f>
        <v>core</v>
      </c>
      <c r="C201" s="185" t="str">
        <f>'Experiment list - Runs'!C201</f>
        <v>5.3-E</v>
      </c>
      <c r="D201" s="185">
        <f>'Experiment list - Runs'!D201</f>
        <v>2</v>
      </c>
      <c r="E201" s="186" t="str">
        <f>'Experiment list - Runs'!E201</f>
        <v>Add'l RCP 8.5 (emissions)</v>
      </c>
      <c r="F201" s="186" t="str">
        <f>'Experiment list - Runs'!H201</f>
        <v>CCWG/Meehl</v>
      </c>
      <c r="G201" s="185" t="str">
        <f>'Experiment list - Runs'!I201</f>
        <v>1x1CN</v>
      </c>
      <c r="H201" s="185" t="str">
        <f>'Experiment list - Runs'!J201</f>
        <v>NCAR</v>
      </c>
      <c r="I201" s="185">
        <f>'Experiment list - Runs'!K201</f>
        <v>2005</v>
      </c>
      <c r="J201" s="185">
        <f>'Experiment list - Runs'!L201</f>
        <v>2100</v>
      </c>
      <c r="K201" s="185" t="str">
        <f>'Experiment list - Runs'!M201</f>
        <v>1</v>
      </c>
      <c r="L201" s="185">
        <f>'Experiment list - Runs'!N201</f>
        <v>1</v>
      </c>
      <c r="M201" s="188">
        <f>'Experiment list - Runs'!O201</f>
        <v>96</v>
      </c>
      <c r="N201" s="187">
        <f>'Experiment list - Runs'!P201</f>
        <v>200</v>
      </c>
      <c r="O201" s="188">
        <f t="shared" si="11"/>
        <v>96</v>
      </c>
      <c r="P201" s="188">
        <f t="shared" si="9"/>
        <v>96</v>
      </c>
      <c r="Q201" s="188">
        <v>0</v>
      </c>
      <c r="R201" s="188">
        <v>0</v>
      </c>
      <c r="S201" s="188">
        <v>0</v>
      </c>
      <c r="T201" s="188">
        <v>0</v>
      </c>
      <c r="U201" s="188">
        <v>0</v>
      </c>
      <c r="V201" s="188">
        <f>(SUMIFS('hist AL fields'!O:O,'hist AL fields'!C:C,V$1)*$O201)/1000</f>
        <v>278.55116697599954</v>
      </c>
      <c r="W201" s="188">
        <f>(SUMIFS('hist AL fields'!$O:$O,'hist AL fields'!$C:$C,$W$1&amp;"_allt")*$P201)/1000+(SUMIFS('hist AL fields'!$O:$O,'hist AL fields'!$C:$C,$W$1&amp;"_subt")*$Q201)/1000</f>
        <v>46.501724159999995</v>
      </c>
      <c r="X201" s="188">
        <f>(SUMIFS('hist AL fields'!$O:$O,'hist AL fields'!$C:$C,X$1)*$R201)/1000</f>
        <v>0</v>
      </c>
      <c r="Y201" s="188">
        <f>(SUMIFS('hist AL fields'!$O:$O,'hist AL fields'!$C:$C,Y$1)*$S201)/1000</f>
        <v>0</v>
      </c>
      <c r="Z201" s="188">
        <f>(SUMIFS('hist AL fields'!$O:$O,'hist AL fields'!$C:$C,Z$1)*$T201)/1000</f>
        <v>0</v>
      </c>
      <c r="AA201" s="188">
        <f>(SUMIFS('hist AL fields'!$O:$O,'hist AL fields'!$C:$C,AA$1)*$O201)/1000</f>
        <v>96.507002880000385</v>
      </c>
      <c r="AB201" s="188">
        <v>0</v>
      </c>
      <c r="AC201" s="188">
        <f>(SUMIFS('hist OI fields'!$N:$N,'hist OI fields'!$C:$C,AC$1)*$O201)/1000</f>
        <v>1221.4894233600003</v>
      </c>
      <c r="AD201" s="188">
        <f>(SUMIFS('hist OI fields'!$N:$N,'hist OI fields'!$C:$C,AD$1)*$O201)/1000</f>
        <v>67.381493759999884</v>
      </c>
      <c r="AE201" s="189">
        <f t="shared" si="10"/>
        <v>1710.4308111359999</v>
      </c>
    </row>
    <row r="202" spans="1:31">
      <c r="A202" s="185" t="str">
        <f>'Experiment list - Runs'!A202</f>
        <v>LT</v>
      </c>
      <c r="B202" s="185" t="str">
        <f>'Experiment list - Runs'!B202</f>
        <v>core</v>
      </c>
      <c r="C202" s="185" t="str">
        <f>'Experiment list - Runs'!C202</f>
        <v>5.3-E</v>
      </c>
      <c r="D202" s="185">
        <f>'Experiment list - Runs'!D202</f>
        <v>3</v>
      </c>
      <c r="E202" s="186" t="str">
        <f>'Experiment list - Runs'!E202</f>
        <v>Add'l RCP 8.5 (emissions)</v>
      </c>
      <c r="F202" s="186" t="str">
        <f>'Experiment list - Runs'!H202</f>
        <v>CCWG/Meehl</v>
      </c>
      <c r="G202" s="185" t="str">
        <f>'Experiment list - Runs'!I202</f>
        <v>1x1CN</v>
      </c>
      <c r="H202" s="185" t="str">
        <f>'Experiment list - Runs'!J202</f>
        <v>NCAR</v>
      </c>
      <c r="I202" s="185">
        <f>'Experiment list - Runs'!K202</f>
        <v>2005</v>
      </c>
      <c r="J202" s="185">
        <f>'Experiment list - Runs'!L202</f>
        <v>2100</v>
      </c>
      <c r="K202" s="185" t="str">
        <f>'Experiment list - Runs'!M202</f>
        <v>1</v>
      </c>
      <c r="L202" s="185">
        <f>'Experiment list - Runs'!N202</f>
        <v>1</v>
      </c>
      <c r="M202" s="188">
        <f>'Experiment list - Runs'!O202</f>
        <v>96</v>
      </c>
      <c r="N202" s="187">
        <f>'Experiment list - Runs'!P202</f>
        <v>201</v>
      </c>
      <c r="O202" s="188">
        <f t="shared" si="11"/>
        <v>96</v>
      </c>
      <c r="P202" s="188">
        <f t="shared" si="9"/>
        <v>96</v>
      </c>
      <c r="Q202" s="188">
        <v>0</v>
      </c>
      <c r="R202" s="188">
        <v>0</v>
      </c>
      <c r="S202" s="188">
        <v>0</v>
      </c>
      <c r="T202" s="188">
        <v>0</v>
      </c>
      <c r="U202" s="188">
        <v>0</v>
      </c>
      <c r="V202" s="188">
        <f>(SUMIFS('hist AL fields'!O:O,'hist AL fields'!C:C,V$1)*$O202)/1000</f>
        <v>278.55116697599954</v>
      </c>
      <c r="W202" s="188">
        <f>(SUMIFS('hist AL fields'!$O:$O,'hist AL fields'!$C:$C,$W$1&amp;"_allt")*$P202)/1000+(SUMIFS('hist AL fields'!$O:$O,'hist AL fields'!$C:$C,$W$1&amp;"_subt")*$Q202)/1000</f>
        <v>46.501724159999995</v>
      </c>
      <c r="X202" s="188">
        <f>(SUMIFS('hist AL fields'!$O:$O,'hist AL fields'!$C:$C,X$1)*$R202)/1000</f>
        <v>0</v>
      </c>
      <c r="Y202" s="188">
        <f>(SUMIFS('hist AL fields'!$O:$O,'hist AL fields'!$C:$C,Y$1)*$S202)/1000</f>
        <v>0</v>
      </c>
      <c r="Z202" s="188">
        <f>(SUMIFS('hist AL fields'!$O:$O,'hist AL fields'!$C:$C,Z$1)*$T202)/1000</f>
        <v>0</v>
      </c>
      <c r="AA202" s="188">
        <f>(SUMIFS('hist AL fields'!$O:$O,'hist AL fields'!$C:$C,AA$1)*$O202)/1000</f>
        <v>96.507002880000385</v>
      </c>
      <c r="AB202" s="188">
        <v>0</v>
      </c>
      <c r="AC202" s="188">
        <f>(SUMIFS('hist OI fields'!$N:$N,'hist OI fields'!$C:$C,AC$1)*$O202)/1000</f>
        <v>1221.4894233600003</v>
      </c>
      <c r="AD202" s="188">
        <f>(SUMIFS('hist OI fields'!$N:$N,'hist OI fields'!$C:$C,AD$1)*$O202)/1000</f>
        <v>67.381493759999884</v>
      </c>
      <c r="AE202" s="189">
        <f t="shared" si="10"/>
        <v>1710.4308111359999</v>
      </c>
    </row>
    <row r="203" spans="1:31">
      <c r="A203" s="185" t="str">
        <f>'Experiment list - Runs'!A203</f>
        <v>LT</v>
      </c>
      <c r="B203" s="185" t="str">
        <f>'Experiment list - Runs'!B203</f>
        <v>core</v>
      </c>
      <c r="C203" s="185" t="str">
        <f>'Experiment list - Runs'!C203</f>
        <v>5.3-E</v>
      </c>
      <c r="D203" s="185">
        <f>'Experiment list - Runs'!D203</f>
        <v>4</v>
      </c>
      <c r="E203" s="186" t="str">
        <f>'Experiment list - Runs'!E203</f>
        <v>Add'l RCP 8.5 (emissions)</v>
      </c>
      <c r="F203" s="186" t="str">
        <f>'Experiment list - Runs'!H203</f>
        <v>CCWG/Meehl</v>
      </c>
      <c r="G203" s="185" t="str">
        <f>'Experiment list - Runs'!I203</f>
        <v>1x1CN</v>
      </c>
      <c r="H203" s="185" t="str">
        <f>'Experiment list - Runs'!J203</f>
        <v>NCAR</v>
      </c>
      <c r="I203" s="185">
        <f>'Experiment list - Runs'!K203</f>
        <v>2005</v>
      </c>
      <c r="J203" s="185">
        <f>'Experiment list - Runs'!L203</f>
        <v>2100</v>
      </c>
      <c r="K203" s="185" t="str">
        <f>'Experiment list - Runs'!M203</f>
        <v>1</v>
      </c>
      <c r="L203" s="185">
        <f>'Experiment list - Runs'!N203</f>
        <v>1</v>
      </c>
      <c r="M203" s="188">
        <f>'Experiment list - Runs'!O203</f>
        <v>96</v>
      </c>
      <c r="N203" s="187">
        <f>'Experiment list - Runs'!P203</f>
        <v>202</v>
      </c>
      <c r="O203" s="188">
        <f t="shared" si="11"/>
        <v>96</v>
      </c>
      <c r="P203" s="188">
        <f t="shared" si="9"/>
        <v>96</v>
      </c>
      <c r="Q203" s="188">
        <v>0</v>
      </c>
      <c r="R203" s="188">
        <v>0</v>
      </c>
      <c r="S203" s="188">
        <v>0</v>
      </c>
      <c r="T203" s="188">
        <v>0</v>
      </c>
      <c r="U203" s="188">
        <v>0</v>
      </c>
      <c r="V203" s="188">
        <f>(SUMIFS('hist AL fields'!O:O,'hist AL fields'!C:C,V$1)*$O203)/1000</f>
        <v>278.55116697599954</v>
      </c>
      <c r="W203" s="188">
        <f>(SUMIFS('hist AL fields'!$O:$O,'hist AL fields'!$C:$C,$W$1&amp;"_allt")*$P203)/1000+(SUMIFS('hist AL fields'!$O:$O,'hist AL fields'!$C:$C,$W$1&amp;"_subt")*$Q203)/1000</f>
        <v>46.501724159999995</v>
      </c>
      <c r="X203" s="188">
        <f>(SUMIFS('hist AL fields'!$O:$O,'hist AL fields'!$C:$C,X$1)*$R203)/1000</f>
        <v>0</v>
      </c>
      <c r="Y203" s="188">
        <f>(SUMIFS('hist AL fields'!$O:$O,'hist AL fields'!$C:$C,Y$1)*$S203)/1000</f>
        <v>0</v>
      </c>
      <c r="Z203" s="188">
        <f>(SUMIFS('hist AL fields'!$O:$O,'hist AL fields'!$C:$C,Z$1)*$T203)/1000</f>
        <v>0</v>
      </c>
      <c r="AA203" s="188">
        <f>(SUMIFS('hist AL fields'!$O:$O,'hist AL fields'!$C:$C,AA$1)*$O203)/1000</f>
        <v>96.507002880000385</v>
      </c>
      <c r="AB203" s="188">
        <v>0</v>
      </c>
      <c r="AC203" s="188">
        <f>(SUMIFS('hist OI fields'!$N:$N,'hist OI fields'!$C:$C,AC$1)*$O203)/1000</f>
        <v>1221.4894233600003</v>
      </c>
      <c r="AD203" s="188">
        <f>(SUMIFS('hist OI fields'!$N:$N,'hist OI fields'!$C:$C,AD$1)*$O203)/1000</f>
        <v>67.381493759999884</v>
      </c>
      <c r="AE203" s="189">
        <f t="shared" si="10"/>
        <v>1710.4308111359999</v>
      </c>
    </row>
    <row r="204" spans="1:31">
      <c r="A204" s="185" t="str">
        <f>'Experiment list - Runs'!A204</f>
        <v>LT</v>
      </c>
      <c r="B204" s="185" t="str">
        <f>'Experiment list - Runs'!B204</f>
        <v>core</v>
      </c>
      <c r="C204" s="185" t="str">
        <f>'Experiment list - Runs'!C204</f>
        <v>5.3-E</v>
      </c>
      <c r="D204" s="185">
        <f>'Experiment list - Runs'!D204</f>
        <v>5</v>
      </c>
      <c r="E204" s="186" t="str">
        <f>'Experiment list - Runs'!E204</f>
        <v>Add'l RCP 8.5 (emissions)</v>
      </c>
      <c r="F204" s="186" t="str">
        <f>'Experiment list - Runs'!H204</f>
        <v>CCWG/Meehl</v>
      </c>
      <c r="G204" s="185" t="str">
        <f>'Experiment list - Runs'!I204</f>
        <v>1x1CN</v>
      </c>
      <c r="H204" s="185" t="str">
        <f>'Experiment list - Runs'!J204</f>
        <v>NCAR</v>
      </c>
      <c r="I204" s="185">
        <f>'Experiment list - Runs'!K204</f>
        <v>2005</v>
      </c>
      <c r="J204" s="185">
        <f>'Experiment list - Runs'!L204</f>
        <v>2100</v>
      </c>
      <c r="K204" s="185" t="str">
        <f>'Experiment list - Runs'!M204</f>
        <v>1</v>
      </c>
      <c r="L204" s="185">
        <f>'Experiment list - Runs'!N204</f>
        <v>1</v>
      </c>
      <c r="M204" s="188">
        <f>'Experiment list - Runs'!O204</f>
        <v>96</v>
      </c>
      <c r="N204" s="187">
        <f>'Experiment list - Runs'!P204</f>
        <v>203</v>
      </c>
      <c r="O204" s="188">
        <f t="shared" si="11"/>
        <v>96</v>
      </c>
      <c r="P204" s="188">
        <f t="shared" si="9"/>
        <v>96</v>
      </c>
      <c r="Q204" s="188">
        <v>0</v>
      </c>
      <c r="R204" s="188">
        <v>0</v>
      </c>
      <c r="S204" s="188">
        <v>0</v>
      </c>
      <c r="T204" s="188">
        <v>0</v>
      </c>
      <c r="U204" s="188">
        <v>0</v>
      </c>
      <c r="V204" s="188">
        <f>(SUMIFS('hist AL fields'!O:O,'hist AL fields'!C:C,V$1)*$O204)/1000</f>
        <v>278.55116697599954</v>
      </c>
      <c r="W204" s="188">
        <f>(SUMIFS('hist AL fields'!$O:$O,'hist AL fields'!$C:$C,$W$1&amp;"_allt")*$P204)/1000+(SUMIFS('hist AL fields'!$O:$O,'hist AL fields'!$C:$C,$W$1&amp;"_subt")*$Q204)/1000</f>
        <v>46.501724159999995</v>
      </c>
      <c r="X204" s="188">
        <f>(SUMIFS('hist AL fields'!$O:$O,'hist AL fields'!$C:$C,X$1)*$R204)/1000</f>
        <v>0</v>
      </c>
      <c r="Y204" s="188">
        <f>(SUMIFS('hist AL fields'!$O:$O,'hist AL fields'!$C:$C,Y$1)*$S204)/1000</f>
        <v>0</v>
      </c>
      <c r="Z204" s="188">
        <f>(SUMIFS('hist AL fields'!$O:$O,'hist AL fields'!$C:$C,Z$1)*$T204)/1000</f>
        <v>0</v>
      </c>
      <c r="AA204" s="188">
        <f>(SUMIFS('hist AL fields'!$O:$O,'hist AL fields'!$C:$C,AA$1)*$O204)/1000</f>
        <v>96.507002880000385</v>
      </c>
      <c r="AB204" s="188">
        <v>0</v>
      </c>
      <c r="AC204" s="188">
        <f>(SUMIFS('hist OI fields'!$N:$N,'hist OI fields'!$C:$C,AC$1)*$O204)/1000</f>
        <v>1221.4894233600003</v>
      </c>
      <c r="AD204" s="188">
        <f>(SUMIFS('hist OI fields'!$N:$N,'hist OI fields'!$C:$C,AD$1)*$O204)/1000</f>
        <v>67.381493759999884</v>
      </c>
      <c r="AE204" s="189">
        <f t="shared" si="10"/>
        <v>1710.4308111359999</v>
      </c>
    </row>
    <row r="205" spans="1:31">
      <c r="A205" s="185" t="str">
        <f>'Experiment list - Runs'!A205</f>
        <v>LT</v>
      </c>
      <c r="B205" s="185" t="str">
        <f>'Experiment list - Runs'!B205</f>
        <v>core</v>
      </c>
      <c r="C205" s="185" t="str">
        <f>'Experiment list - Runs'!C205</f>
        <v>5.3-E</v>
      </c>
      <c r="D205" s="185">
        <f>'Experiment list - Runs'!D205</f>
        <v>6</v>
      </c>
      <c r="E205" s="186" t="str">
        <f>'Experiment list - Runs'!E205</f>
        <v>Add'l RCP 8.5 (emissions)</v>
      </c>
      <c r="F205" s="186" t="str">
        <f>'Experiment list - Runs'!H205</f>
        <v>CCWG/Meehl</v>
      </c>
      <c r="G205" s="185" t="str">
        <f>'Experiment list - Runs'!I205</f>
        <v>1x1CN</v>
      </c>
      <c r="H205" s="185" t="str">
        <f>'Experiment list - Runs'!J205</f>
        <v>NCAR</v>
      </c>
      <c r="I205" s="185">
        <f>'Experiment list - Runs'!K205</f>
        <v>2005</v>
      </c>
      <c r="J205" s="185">
        <f>'Experiment list - Runs'!L205</f>
        <v>2100</v>
      </c>
      <c r="K205" s="185" t="str">
        <f>'Experiment list - Runs'!M205</f>
        <v>1</v>
      </c>
      <c r="L205" s="185">
        <f>'Experiment list - Runs'!N205</f>
        <v>1</v>
      </c>
      <c r="M205" s="188">
        <f>'Experiment list - Runs'!O205</f>
        <v>96</v>
      </c>
      <c r="N205" s="187">
        <f>'Experiment list - Runs'!P205</f>
        <v>204</v>
      </c>
      <c r="O205" s="188">
        <f t="shared" si="11"/>
        <v>96</v>
      </c>
      <c r="P205" s="188">
        <f t="shared" si="9"/>
        <v>96</v>
      </c>
      <c r="Q205" s="188">
        <v>0</v>
      </c>
      <c r="R205" s="188">
        <v>0</v>
      </c>
      <c r="S205" s="188">
        <v>0</v>
      </c>
      <c r="T205" s="188">
        <v>0</v>
      </c>
      <c r="U205" s="188">
        <v>0</v>
      </c>
      <c r="V205" s="188">
        <f>(SUMIFS('hist AL fields'!O:O,'hist AL fields'!C:C,V$1)*$O205)/1000</f>
        <v>278.55116697599954</v>
      </c>
      <c r="W205" s="188">
        <f>(SUMIFS('hist AL fields'!$O:$O,'hist AL fields'!$C:$C,$W$1&amp;"_allt")*$P205)/1000+(SUMIFS('hist AL fields'!$O:$O,'hist AL fields'!$C:$C,$W$1&amp;"_subt")*$Q205)/1000</f>
        <v>46.501724159999995</v>
      </c>
      <c r="X205" s="188">
        <f>(SUMIFS('hist AL fields'!$O:$O,'hist AL fields'!$C:$C,X$1)*$R205)/1000</f>
        <v>0</v>
      </c>
      <c r="Y205" s="188">
        <f>(SUMIFS('hist AL fields'!$O:$O,'hist AL fields'!$C:$C,Y$1)*$S205)/1000</f>
        <v>0</v>
      </c>
      <c r="Z205" s="188">
        <f>(SUMIFS('hist AL fields'!$O:$O,'hist AL fields'!$C:$C,Z$1)*$T205)/1000</f>
        <v>0</v>
      </c>
      <c r="AA205" s="188">
        <f>(SUMIFS('hist AL fields'!$O:$O,'hist AL fields'!$C:$C,AA$1)*$O205)/1000</f>
        <v>96.507002880000385</v>
      </c>
      <c r="AB205" s="188">
        <v>0</v>
      </c>
      <c r="AC205" s="188">
        <f>(SUMIFS('hist OI fields'!$N:$N,'hist OI fields'!$C:$C,AC$1)*$O205)/1000</f>
        <v>1221.4894233600003</v>
      </c>
      <c r="AD205" s="188">
        <f>(SUMIFS('hist OI fields'!$N:$N,'hist OI fields'!$C:$C,AD$1)*$O205)/1000</f>
        <v>67.381493759999884</v>
      </c>
      <c r="AE205" s="189">
        <f t="shared" si="10"/>
        <v>1710.4308111359999</v>
      </c>
    </row>
    <row r="206" spans="1:31">
      <c r="A206" s="185" t="str">
        <f>'Experiment list - Runs'!A206</f>
        <v>LT</v>
      </c>
      <c r="B206" s="185" t="str">
        <f>'Experiment list - Runs'!B206</f>
        <v>core</v>
      </c>
      <c r="C206" s="185" t="str">
        <f>'Experiment list - Runs'!C206</f>
        <v>6.1</v>
      </c>
      <c r="D206" s="185">
        <f>'Experiment list - Runs'!D206</f>
        <v>1</v>
      </c>
      <c r="E206" s="186" t="e">
        <f>'Experiment list - Runs'!E206</f>
        <v>#N/A</v>
      </c>
      <c r="F206" s="186" t="str">
        <f>'Experiment list - Runs'!H206</f>
        <v>CCWG/Meehl</v>
      </c>
      <c r="G206" s="185" t="e">
        <f>'Experiment list - Runs'!I206</f>
        <v>#N/A</v>
      </c>
      <c r="H206" s="185" t="str">
        <f>'Experiment list - Runs'!J206</f>
        <v>NCAR</v>
      </c>
      <c r="I206" s="185">
        <f>'Experiment list - Runs'!K206</f>
        <v>0</v>
      </c>
      <c r="J206" s="185">
        <f>'Experiment list - Runs'!L206</f>
        <v>140</v>
      </c>
      <c r="K206" s="185" t="str">
        <f>'Experiment list - Runs'!M206</f>
        <v>1</v>
      </c>
      <c r="L206" s="185">
        <f>'Experiment list - Runs'!N206</f>
        <v>1</v>
      </c>
      <c r="M206" s="188">
        <f>'Experiment list - Runs'!O206</f>
        <v>140</v>
      </c>
      <c r="N206" s="187">
        <f>'Experiment list - Runs'!P206</f>
        <v>205</v>
      </c>
      <c r="O206" s="188">
        <f t="shared" si="11"/>
        <v>140</v>
      </c>
      <c r="P206" s="188">
        <f t="shared" si="9"/>
        <v>140</v>
      </c>
      <c r="Q206" s="188">
        <v>0</v>
      </c>
      <c r="R206" s="188">
        <v>0</v>
      </c>
      <c r="S206" s="188">
        <v>0</v>
      </c>
      <c r="T206" s="188">
        <v>0</v>
      </c>
      <c r="U206" s="188">
        <v>0</v>
      </c>
      <c r="V206" s="188">
        <f>(SUMIFS('hist AL fields'!O:O,'hist AL fields'!C:C,V$1)*$O206)/1000</f>
        <v>406.22045183999933</v>
      </c>
      <c r="W206" s="188">
        <f>(SUMIFS('hist AL fields'!$O:$O,'hist AL fields'!$C:$C,$W$1&amp;"_allt")*$P206)/1000+(SUMIFS('hist AL fields'!$O:$O,'hist AL fields'!$C:$C,$W$1&amp;"_subt")*$Q206)/1000</f>
        <v>67.815014399999995</v>
      </c>
      <c r="X206" s="188">
        <f>(SUMIFS('hist AL fields'!$O:$O,'hist AL fields'!$C:$C,X$1)*$R206)/1000</f>
        <v>0</v>
      </c>
      <c r="Y206" s="188">
        <f>(SUMIFS('hist AL fields'!$O:$O,'hist AL fields'!$C:$C,Y$1)*$S206)/1000</f>
        <v>0</v>
      </c>
      <c r="Z206" s="188">
        <f>(SUMIFS('hist AL fields'!$O:$O,'hist AL fields'!$C:$C,Z$1)*$T206)/1000</f>
        <v>0</v>
      </c>
      <c r="AA206" s="188">
        <f>(SUMIFS('hist AL fields'!$O:$O,'hist AL fields'!$C:$C,AA$1)*$O206)/1000</f>
        <v>140.73937920000054</v>
      </c>
      <c r="AB206" s="188">
        <v>0</v>
      </c>
      <c r="AC206" s="188">
        <f>(SUMIFS('hist OI fields'!$N:$N,'hist OI fields'!$C:$C,AC$1)*$O206)/1000</f>
        <v>1781.3387424000002</v>
      </c>
      <c r="AD206" s="188">
        <f>(SUMIFS('hist OI fields'!$N:$N,'hist OI fields'!$C:$C,AD$1)*$O206)/1000</f>
        <v>98.264678399999823</v>
      </c>
      <c r="AE206" s="189">
        <f t="shared" si="10"/>
        <v>2494.3782662399999</v>
      </c>
    </row>
    <row r="207" spans="1:31">
      <c r="A207" s="185" t="str">
        <f>'Experiment list - Runs'!A207</f>
        <v>LT</v>
      </c>
      <c r="B207" s="185" t="str">
        <f>'Experiment list - Runs'!B207</f>
        <v>core</v>
      </c>
      <c r="C207" s="185" t="str">
        <f>'Experiment list - Runs'!C207</f>
        <v>6.2a</v>
      </c>
      <c r="D207" s="185">
        <f>'Experiment list - Runs'!D207</f>
        <v>1</v>
      </c>
      <c r="E207" s="186" t="str">
        <f>'Experiment list - Runs'!E207</f>
        <v>Prescribed SST for “fast” response to 4xCO2</v>
      </c>
      <c r="F207" s="186" t="str">
        <f>'Experiment list - Runs'!H207</f>
        <v>AMWG/Teng</v>
      </c>
      <c r="G207" s="185" t="str">
        <f>'Experiment list - Runs'!I207</f>
        <v>1x1CN</v>
      </c>
      <c r="H207" s="185" t="str">
        <f>'Experiment list - Runs'!J207</f>
        <v>NCAR</v>
      </c>
      <c r="I207" s="185">
        <f>'Experiment list - Runs'!K207</f>
        <v>1979</v>
      </c>
      <c r="J207" s="185">
        <f>'Experiment list - Runs'!L207</f>
        <v>2008</v>
      </c>
      <c r="K207" s="185" t="str">
        <f>'Experiment list - Runs'!M207</f>
        <v>1</v>
      </c>
      <c r="L207" s="185">
        <f>'Experiment list - Runs'!N207</f>
        <v>1</v>
      </c>
      <c r="M207" s="188">
        <f>'Experiment list - Runs'!O207</f>
        <v>30</v>
      </c>
      <c r="N207" s="187">
        <f>'Experiment list - Runs'!P207</f>
        <v>206</v>
      </c>
      <c r="O207" s="188">
        <f t="shared" si="11"/>
        <v>30</v>
      </c>
      <c r="P207" s="188">
        <f t="shared" si="9"/>
        <v>30</v>
      </c>
      <c r="Q207" s="188">
        <v>0</v>
      </c>
      <c r="R207" s="188">
        <v>0</v>
      </c>
      <c r="S207" s="188">
        <v>0</v>
      </c>
      <c r="T207" s="188">
        <v>0</v>
      </c>
      <c r="U207" s="188">
        <v>0</v>
      </c>
      <c r="V207" s="188">
        <f>(SUMIFS('hist AL fields'!O:O,'hist AL fields'!C:C,V$1)*$O207)/1000</f>
        <v>87.047239679999848</v>
      </c>
      <c r="W207" s="188">
        <f>(SUMIFS('hist AL fields'!$O:$O,'hist AL fields'!$C:$C,$W$1&amp;"_allt")*$P207)/1000+(SUMIFS('hist AL fields'!$O:$O,'hist AL fields'!$C:$C,$W$1&amp;"_subt")*$Q207)/1000</f>
        <v>14.531788800000001</v>
      </c>
      <c r="X207" s="188">
        <f>(SUMIFS('hist AL fields'!$O:$O,'hist AL fields'!$C:$C,X$1)*$R207)/1000</f>
        <v>0</v>
      </c>
      <c r="Y207" s="188">
        <f>(SUMIFS('hist AL fields'!$O:$O,'hist AL fields'!$C:$C,Y$1)*$S207)/1000</f>
        <v>0</v>
      </c>
      <c r="Z207" s="188">
        <f>(SUMIFS('hist AL fields'!$O:$O,'hist AL fields'!$C:$C,Z$1)*$T207)/1000</f>
        <v>0</v>
      </c>
      <c r="AA207" s="188">
        <f>(SUMIFS('hist AL fields'!$O:$O,'hist AL fields'!$C:$C,AA$1)*$O207)/1000</f>
        <v>30.158438400000115</v>
      </c>
      <c r="AB207" s="188">
        <v>0</v>
      </c>
      <c r="AC207" s="188">
        <f>(SUMIFS('hist OI fields'!$N:$N,'hist OI fields'!$C:$C,AC$1)*$O207)/1000</f>
        <v>381.71544480000011</v>
      </c>
      <c r="AD207" s="188">
        <f>(SUMIFS('hist OI fields'!$N:$N,'hist OI fields'!$C:$C,AD$1)*$O207)/1000</f>
        <v>21.056716799999965</v>
      </c>
      <c r="AE207" s="189">
        <f t="shared" si="10"/>
        <v>534.50962848000006</v>
      </c>
    </row>
    <row r="208" spans="1:31">
      <c r="A208" s="185" t="str">
        <f>'Experiment list - Runs'!A208</f>
        <v>LT</v>
      </c>
      <c r="B208" s="185" t="str">
        <f>'Experiment list - Runs'!B208</f>
        <v>core</v>
      </c>
      <c r="C208" s="185" t="str">
        <f>'Experiment list - Runs'!C208</f>
        <v>6.2b</v>
      </c>
      <c r="D208" s="185">
        <f>'Experiment list - Runs'!D208</f>
        <v>1</v>
      </c>
      <c r="E208" s="186" t="str">
        <f>'Experiment list - Runs'!E208</f>
        <v>Prescribed SST for “fast” response to 4xCO2</v>
      </c>
      <c r="F208" s="186" t="str">
        <f>'Experiment list - Runs'!H208</f>
        <v>AMWG/Teng</v>
      </c>
      <c r="G208" s="185" t="str">
        <f>'Experiment list - Runs'!I208</f>
        <v>1x1CN</v>
      </c>
      <c r="H208" s="185" t="str">
        <f>'Experiment list - Runs'!J208</f>
        <v>NCAR</v>
      </c>
      <c r="I208" s="185">
        <f>'Experiment list - Runs'!K208</f>
        <v>1979</v>
      </c>
      <c r="J208" s="185">
        <f>'Experiment list - Runs'!L208</f>
        <v>2008</v>
      </c>
      <c r="K208" s="185" t="str">
        <f>'Experiment list - Runs'!M208</f>
        <v>1</v>
      </c>
      <c r="L208" s="185">
        <f>'Experiment list - Runs'!N208</f>
        <v>1</v>
      </c>
      <c r="M208" s="188">
        <f>'Experiment list - Runs'!O208</f>
        <v>30</v>
      </c>
      <c r="N208" s="187">
        <f>'Experiment list - Runs'!P208</f>
        <v>207</v>
      </c>
      <c r="O208" s="188">
        <f t="shared" si="11"/>
        <v>30</v>
      </c>
      <c r="P208" s="188">
        <f t="shared" si="9"/>
        <v>30</v>
      </c>
      <c r="Q208" s="188">
        <v>0</v>
      </c>
      <c r="R208" s="188">
        <v>0</v>
      </c>
      <c r="S208" s="188">
        <v>0</v>
      </c>
      <c r="T208" s="188">
        <v>0</v>
      </c>
      <c r="U208" s="188">
        <v>0</v>
      </c>
      <c r="V208" s="188">
        <f>(SUMIFS('hist AL fields'!O:O,'hist AL fields'!C:C,V$1)*$O208)/1000</f>
        <v>87.047239679999848</v>
      </c>
      <c r="W208" s="188">
        <f>(SUMIFS('hist AL fields'!$O:$O,'hist AL fields'!$C:$C,$W$1&amp;"_allt")*$P208)/1000+(SUMIFS('hist AL fields'!$O:$O,'hist AL fields'!$C:$C,$W$1&amp;"_subt")*$Q208)/1000</f>
        <v>14.531788800000001</v>
      </c>
      <c r="X208" s="188">
        <f>(SUMIFS('hist AL fields'!$O:$O,'hist AL fields'!$C:$C,X$1)*$R208)/1000</f>
        <v>0</v>
      </c>
      <c r="Y208" s="188">
        <f>(SUMIFS('hist AL fields'!$O:$O,'hist AL fields'!$C:$C,Y$1)*$S208)/1000</f>
        <v>0</v>
      </c>
      <c r="Z208" s="188">
        <f>(SUMIFS('hist AL fields'!$O:$O,'hist AL fields'!$C:$C,Z$1)*$T208)/1000</f>
        <v>0</v>
      </c>
      <c r="AA208" s="188">
        <f>(SUMIFS('hist AL fields'!$O:$O,'hist AL fields'!$C:$C,AA$1)*$O208)/1000</f>
        <v>30.158438400000115</v>
      </c>
      <c r="AB208" s="188">
        <v>0</v>
      </c>
      <c r="AC208" s="188">
        <f>(SUMIFS('hist OI fields'!$N:$N,'hist OI fields'!$C:$C,AC$1)*$O208)/1000</f>
        <v>381.71544480000011</v>
      </c>
      <c r="AD208" s="188">
        <f>(SUMIFS('hist OI fields'!$N:$N,'hist OI fields'!$C:$C,AD$1)*$O208)/1000</f>
        <v>21.056716799999965</v>
      </c>
      <c r="AE208" s="189">
        <f t="shared" si="10"/>
        <v>534.50962848000006</v>
      </c>
    </row>
    <row r="209" spans="1:31">
      <c r="A209" s="185" t="str">
        <f>'Experiment list - Runs'!A209</f>
        <v>LT</v>
      </c>
      <c r="B209" s="185" t="str">
        <f>'Experiment list - Runs'!B209</f>
        <v>tier1</v>
      </c>
      <c r="C209" s="185" t="str">
        <f>'Experiment list - Runs'!C209</f>
        <v>3.4-X</v>
      </c>
      <c r="D209" s="185">
        <f>'Experiment list - Runs'!D209</f>
        <v>1</v>
      </c>
      <c r="E209" s="186" t="str">
        <f>'Experiment list - Runs'!E209</f>
        <v>Mid-Holocene (6kyr ago)</v>
      </c>
      <c r="F209" s="186" t="str">
        <f>'Experiment list - Runs'!H209</f>
        <v>CVWG/Tribbia</v>
      </c>
      <c r="G209" s="185" t="str">
        <f>'Experiment list - Runs'!I209</f>
        <v>1x1noCN</v>
      </c>
      <c r="H209" s="185" t="str">
        <f>'Experiment list - Runs'!J209</f>
        <v>NCAR</v>
      </c>
      <c r="I209" s="185">
        <f>'Experiment list - Runs'!K209</f>
        <v>1</v>
      </c>
      <c r="J209" s="185">
        <f>'Experiment list - Runs'!L209</f>
        <v>1000</v>
      </c>
      <c r="K209" s="185" t="str">
        <f>'Experiment list - Runs'!M209</f>
        <v>1</v>
      </c>
      <c r="L209" s="185">
        <f>'Experiment list - Runs'!N209</f>
        <v>1</v>
      </c>
      <c r="M209" s="188">
        <f>'Experiment list - Runs'!O209</f>
        <v>1000</v>
      </c>
      <c r="N209" s="187">
        <f>'Experiment list - Runs'!P209</f>
        <v>208</v>
      </c>
      <c r="O209" s="188">
        <f t="shared" si="11"/>
        <v>1000</v>
      </c>
      <c r="P209" s="188">
        <f t="shared" si="9"/>
        <v>1000</v>
      </c>
      <c r="Q209" s="188">
        <v>0</v>
      </c>
      <c r="R209" s="188">
        <v>30</v>
      </c>
      <c r="S209" s="188">
        <v>0</v>
      </c>
      <c r="T209" s="188">
        <v>0</v>
      </c>
      <c r="U209" s="188">
        <v>0</v>
      </c>
      <c r="V209" s="188">
        <f>(SUMIFS('hist AL fields'!O:O,'hist AL fields'!C:C,V$1)*$O209)/1000</f>
        <v>2901.5746559999952</v>
      </c>
      <c r="W209" s="188">
        <f>(SUMIFS('hist AL fields'!$O:$O,'hist AL fields'!$C:$C,$W$1&amp;"_allt")*$P209)/1000+(SUMIFS('hist AL fields'!$O:$O,'hist AL fields'!$C:$C,$W$1&amp;"_subt")*$Q209)/1000</f>
        <v>484.39296000000002</v>
      </c>
      <c r="X209" s="188">
        <f>(SUMIFS('hist AL fields'!$O:$O,'hist AL fields'!$C:$C,X$1)*$R209)/1000</f>
        <v>1026.9130751999999</v>
      </c>
      <c r="Y209" s="188">
        <f>(SUMIFS('hist AL fields'!$O:$O,'hist AL fields'!$C:$C,Y$1)*$S209)/1000</f>
        <v>0</v>
      </c>
      <c r="Z209" s="188">
        <f>(SUMIFS('hist AL fields'!$O:$O,'hist AL fields'!$C:$C,Z$1)*$T209)/1000</f>
        <v>0</v>
      </c>
      <c r="AA209" s="188">
        <f>(SUMIFS('hist AL fields'!$O:$O,'hist AL fields'!$C:$C,AA$1)*$O209)/1000</f>
        <v>1005.2812800000039</v>
      </c>
      <c r="AB209" s="188">
        <v>0</v>
      </c>
      <c r="AC209" s="188">
        <f>(SUMIFS('hist OI fields'!$N:$N,'hist OI fields'!$C:$C,AC$1)*$O209)/1000</f>
        <v>12723.848160000003</v>
      </c>
      <c r="AD209" s="188">
        <f>(SUMIFS('hist OI fields'!$N:$N,'hist OI fields'!$C:$C,AD$1)*$O209)/1000</f>
        <v>701.8905599999988</v>
      </c>
      <c r="AE209" s="189">
        <f t="shared" si="10"/>
        <v>18843.900691200004</v>
      </c>
    </row>
    <row r="210" spans="1:31">
      <c r="A210" s="185" t="str">
        <f>'Experiment list - Runs'!A210</f>
        <v>LT</v>
      </c>
      <c r="B210" s="185" t="str">
        <f>'Experiment list - Runs'!B210</f>
        <v>tier1</v>
      </c>
      <c r="C210" s="185" t="str">
        <f>'Experiment list - Runs'!C210</f>
        <v>3.5-X</v>
      </c>
      <c r="D210" s="185">
        <f>'Experiment list - Runs'!D210</f>
        <v>1</v>
      </c>
      <c r="E210" s="186" t="str">
        <f>'Experiment list - Runs'!E210</f>
        <v>LGM (21 kyr ago)</v>
      </c>
      <c r="F210" s="186" t="str">
        <f>'Experiment list - Runs'!H210</f>
        <v>CVWG/Tribbia</v>
      </c>
      <c r="G210" s="185" t="str">
        <f>'Experiment list - Runs'!I210</f>
        <v>1x1noCN</v>
      </c>
      <c r="H210" s="185" t="str">
        <f>'Experiment list - Runs'!J210</f>
        <v>NCAR</v>
      </c>
      <c r="I210" s="185">
        <f>'Experiment list - Runs'!K210</f>
        <v>1</v>
      </c>
      <c r="J210" s="185">
        <f>'Experiment list - Runs'!L210</f>
        <v>1000</v>
      </c>
      <c r="K210" s="185" t="str">
        <f>'Experiment list - Runs'!M210</f>
        <v>1</v>
      </c>
      <c r="L210" s="185">
        <f>'Experiment list - Runs'!N210</f>
        <v>1</v>
      </c>
      <c r="M210" s="188">
        <f>'Experiment list - Runs'!O210</f>
        <v>1000</v>
      </c>
      <c r="N210" s="187">
        <f>'Experiment list - Runs'!P210</f>
        <v>209</v>
      </c>
      <c r="O210" s="188">
        <f t="shared" si="11"/>
        <v>1000</v>
      </c>
      <c r="P210" s="188">
        <f t="shared" si="9"/>
        <v>1000</v>
      </c>
      <c r="Q210" s="188">
        <v>0</v>
      </c>
      <c r="R210" s="188">
        <v>30</v>
      </c>
      <c r="S210" s="188">
        <v>0</v>
      </c>
      <c r="T210" s="188">
        <v>0</v>
      </c>
      <c r="U210" s="188">
        <v>0</v>
      </c>
      <c r="V210" s="188">
        <f>(SUMIFS('hist AL fields'!O:O,'hist AL fields'!C:C,V$1)*$O210)/1000</f>
        <v>2901.5746559999952</v>
      </c>
      <c r="W210" s="188">
        <f>(SUMIFS('hist AL fields'!$O:$O,'hist AL fields'!$C:$C,$W$1&amp;"_allt")*$P210)/1000+(SUMIFS('hist AL fields'!$O:$O,'hist AL fields'!$C:$C,$W$1&amp;"_subt")*$Q210)/1000</f>
        <v>484.39296000000002</v>
      </c>
      <c r="X210" s="188">
        <f>(SUMIFS('hist AL fields'!$O:$O,'hist AL fields'!$C:$C,X$1)*$R210)/1000</f>
        <v>1026.9130751999999</v>
      </c>
      <c r="Y210" s="188">
        <f>(SUMIFS('hist AL fields'!$O:$O,'hist AL fields'!$C:$C,Y$1)*$S210)/1000</f>
        <v>0</v>
      </c>
      <c r="Z210" s="188">
        <f>(SUMIFS('hist AL fields'!$O:$O,'hist AL fields'!$C:$C,Z$1)*$T210)/1000</f>
        <v>0</v>
      </c>
      <c r="AA210" s="188">
        <f>(SUMIFS('hist AL fields'!$O:$O,'hist AL fields'!$C:$C,AA$1)*$O210)/1000</f>
        <v>1005.2812800000039</v>
      </c>
      <c r="AB210" s="188">
        <v>0</v>
      </c>
      <c r="AC210" s="188">
        <f>(SUMIFS('hist OI fields'!$N:$N,'hist OI fields'!$C:$C,AC$1)*$O210)/1000</f>
        <v>12723.848160000003</v>
      </c>
      <c r="AD210" s="188">
        <f>(SUMIFS('hist OI fields'!$N:$N,'hist OI fields'!$C:$C,AD$1)*$O210)/1000</f>
        <v>701.8905599999988</v>
      </c>
      <c r="AE210" s="189">
        <f t="shared" si="10"/>
        <v>18843.900691200004</v>
      </c>
    </row>
    <row r="211" spans="1:31">
      <c r="A211" s="185" t="str">
        <f>'Experiment list - Runs'!A211</f>
        <v>LT</v>
      </c>
      <c r="B211" s="185" t="str">
        <f>'Experiment list - Runs'!B211</f>
        <v>tier1</v>
      </c>
      <c r="C211" s="185" t="str">
        <f>'Experiment list - Runs'!C211</f>
        <v>4.1-XL</v>
      </c>
      <c r="D211" s="185">
        <f>'Experiment list - Runs'!D211</f>
        <v>1</v>
      </c>
      <c r="E211" s="186" t="str">
        <f>'Experiment list - Runs'!E211</f>
        <v>Extend RCP 4.5 to 2300</v>
      </c>
      <c r="F211" s="186" t="str">
        <f>'Experiment list - Runs'!H211</f>
        <v>CCWG/Meehl</v>
      </c>
      <c r="G211" s="185" t="str">
        <f>'Experiment list - Runs'!I211</f>
        <v>1x1noCN</v>
      </c>
      <c r="H211" s="185" t="str">
        <f>'Experiment list - Runs'!J211</f>
        <v>NCAR</v>
      </c>
      <c r="I211" s="185">
        <f>'Experiment list - Runs'!K211</f>
        <v>2100</v>
      </c>
      <c r="J211" s="185">
        <f>'Experiment list - Runs'!L211</f>
        <v>2300</v>
      </c>
      <c r="K211" s="185" t="str">
        <f>'Experiment list - Runs'!M211</f>
        <v>1</v>
      </c>
      <c r="L211" s="185">
        <f>'Experiment list - Runs'!N211</f>
        <v>1</v>
      </c>
      <c r="M211" s="188">
        <f>'Experiment list - Runs'!O211</f>
        <v>201</v>
      </c>
      <c r="N211" s="187">
        <f>'Experiment list - Runs'!P211</f>
        <v>210</v>
      </c>
      <c r="O211" s="188">
        <f t="shared" si="11"/>
        <v>201</v>
      </c>
      <c r="P211" s="188">
        <f t="shared" si="9"/>
        <v>201</v>
      </c>
      <c r="Q211" s="188">
        <v>40</v>
      </c>
      <c r="R211" s="188">
        <v>0</v>
      </c>
      <c r="S211" s="188">
        <v>40</v>
      </c>
      <c r="T211" s="188">
        <v>0</v>
      </c>
      <c r="U211" s="188">
        <v>0</v>
      </c>
      <c r="V211" s="188">
        <f>(SUMIFS('hist AL fields'!O:O,'hist AL fields'!C:C,V$1)*$O211)/1000</f>
        <v>583.21650585599912</v>
      </c>
      <c r="W211" s="188">
        <f>(SUMIFS('hist AL fields'!$O:$O,'hist AL fields'!$C:$C,$W$1&amp;"_allt")*$P211)/1000+(SUMIFS('hist AL fields'!$O:$O,'hist AL fields'!$C:$C,$W$1&amp;"_subt")*$Q211)/1000</f>
        <v>733.53240575999985</v>
      </c>
      <c r="X211" s="188">
        <f>(SUMIFS('hist AL fields'!$O:$O,'hist AL fields'!$C:$C,X$1)*$R211)/1000</f>
        <v>0</v>
      </c>
      <c r="Y211" s="188">
        <f>(SUMIFS('hist AL fields'!$O:$O,'hist AL fields'!$C:$C,Y$1)*$S211)/1000</f>
        <v>1085.0402303999999</v>
      </c>
      <c r="Z211" s="188">
        <f>(SUMIFS('hist AL fields'!$O:$O,'hist AL fields'!$C:$C,Z$1)*$T211)/1000</f>
        <v>0</v>
      </c>
      <c r="AA211" s="188">
        <f>(SUMIFS('hist AL fields'!$O:$O,'hist AL fields'!$C:$C,AA$1)*$O211)/1000</f>
        <v>202.06153728000078</v>
      </c>
      <c r="AB211" s="188">
        <v>0</v>
      </c>
      <c r="AC211" s="188">
        <f>(SUMIFS('hist OI fields'!$N:$N,'hist OI fields'!$C:$C,AC$1)*$O211)/1000</f>
        <v>2557.4934801600007</v>
      </c>
      <c r="AD211" s="188">
        <f>(SUMIFS('hist OI fields'!$N:$N,'hist OI fields'!$C:$C,AD$1)*$O211)/1000</f>
        <v>141.08000255999977</v>
      </c>
      <c r="AE211" s="189">
        <f t="shared" si="10"/>
        <v>5302.424162016001</v>
      </c>
    </row>
    <row r="212" spans="1:31">
      <c r="A212" s="185" t="str">
        <f>'Experiment list - Runs'!A212</f>
        <v>LT</v>
      </c>
      <c r="B212" s="185" t="str">
        <f>'Experiment list - Runs'!B212</f>
        <v>tier1</v>
      </c>
      <c r="C212" s="185" t="str">
        <f>'Experiment list - Runs'!C212</f>
        <v>4.3-X</v>
      </c>
      <c r="D212" s="185">
        <f>'Experiment list - Runs'!D212</f>
        <v>1</v>
      </c>
      <c r="E212" s="186" t="str">
        <f>'Experiment list - Runs'!E212</f>
        <v>RCP 2.7 (concentrations, noCN)</v>
      </c>
      <c r="F212" s="186" t="str">
        <f>'Experiment list - Runs'!H212</f>
        <v>CCWG/Meehl</v>
      </c>
      <c r="G212" s="185" t="str">
        <f>'Experiment list - Runs'!I212</f>
        <v>1x1noCN</v>
      </c>
      <c r="H212" s="185" t="str">
        <f>'Experiment list - Runs'!J212</f>
        <v>NCAR</v>
      </c>
      <c r="I212" s="185">
        <f>'Experiment list - Runs'!K212</f>
        <v>2005</v>
      </c>
      <c r="J212" s="185">
        <f>'Experiment list - Runs'!L212</f>
        <v>2100</v>
      </c>
      <c r="K212" s="185" t="str">
        <f>'Experiment list - Runs'!M212</f>
        <v>1</v>
      </c>
      <c r="L212" s="185">
        <f>'Experiment list - Runs'!N212</f>
        <v>1</v>
      </c>
      <c r="M212" s="188">
        <f>'Experiment list - Runs'!O212</f>
        <v>96</v>
      </c>
      <c r="N212" s="187">
        <f>'Experiment list - Runs'!P212</f>
        <v>211</v>
      </c>
      <c r="O212" s="188">
        <f t="shared" si="11"/>
        <v>96</v>
      </c>
      <c r="P212" s="188">
        <f t="shared" si="9"/>
        <v>96</v>
      </c>
      <c r="Q212" s="188">
        <f>$M212</f>
        <v>96</v>
      </c>
      <c r="R212" s="188">
        <v>0</v>
      </c>
      <c r="S212" s="188">
        <v>0</v>
      </c>
      <c r="T212" s="188">
        <v>0</v>
      </c>
      <c r="U212" s="188">
        <v>0</v>
      </c>
      <c r="V212" s="188">
        <f>(SUMIFS('hist AL fields'!O:O,'hist AL fields'!C:C,V$1)*$O212)/1000</f>
        <v>278.55116697599954</v>
      </c>
      <c r="W212" s="188">
        <f>(SUMIFS('hist AL fields'!$O:$O,'hist AL fields'!$C:$C,$W$1&amp;"_allt")*$P212)/1000+(SUMIFS('hist AL fields'!$O:$O,'hist AL fields'!$C:$C,$W$1&amp;"_subt")*$Q212)/1000</f>
        <v>1573.3083340799999</v>
      </c>
      <c r="X212" s="188">
        <f>(SUMIFS('hist AL fields'!$O:$O,'hist AL fields'!$C:$C,X$1)*$R212)/1000</f>
        <v>0</v>
      </c>
      <c r="Y212" s="188">
        <f>(SUMIFS('hist AL fields'!$O:$O,'hist AL fields'!$C:$C,Y$1)*$S212)/1000</f>
        <v>0</v>
      </c>
      <c r="Z212" s="188">
        <f>(SUMIFS('hist AL fields'!$O:$O,'hist AL fields'!$C:$C,Z$1)*$T212)/1000</f>
        <v>0</v>
      </c>
      <c r="AA212" s="188">
        <f>(SUMIFS('hist AL fields'!$O:$O,'hist AL fields'!$C:$C,AA$1)*$O212)/1000</f>
        <v>96.507002880000385</v>
      </c>
      <c r="AB212" s="188">
        <v>0</v>
      </c>
      <c r="AC212" s="188">
        <f>(SUMIFS('hist OI fields'!$N:$N,'hist OI fields'!$C:$C,AC$1)*$O212)/1000</f>
        <v>1221.4894233600003</v>
      </c>
      <c r="AD212" s="188">
        <f>(SUMIFS('hist OI fields'!$N:$N,'hist OI fields'!$C:$C,AD$1)*$O212)/1000</f>
        <v>67.381493759999884</v>
      </c>
      <c r="AE212" s="189">
        <f t="shared" si="10"/>
        <v>3237.2374210560001</v>
      </c>
    </row>
    <row r="213" spans="1:31">
      <c r="A213" s="185" t="str">
        <f>'Experiment list - Runs'!A213</f>
        <v>LT</v>
      </c>
      <c r="B213" s="185" t="str">
        <f>'Experiment list - Runs'!B213</f>
        <v>tier1</v>
      </c>
      <c r="C213" s="185" t="str">
        <f>'Experiment list - Runs'!C213</f>
        <v>4.4-X</v>
      </c>
      <c r="D213" s="185">
        <f>'Experiment list - Runs'!D213</f>
        <v>1</v>
      </c>
      <c r="E213" s="186" t="str">
        <f>'Experiment list - Runs'!E213</f>
        <v>RCP 6 (concentrations, noCN)</v>
      </c>
      <c r="F213" s="186" t="str">
        <f>'Experiment list - Runs'!H213</f>
        <v>CCWG/Meehl</v>
      </c>
      <c r="G213" s="185" t="str">
        <f>'Experiment list - Runs'!I213</f>
        <v>1x1noCN</v>
      </c>
      <c r="H213" s="185" t="str">
        <f>'Experiment list - Runs'!J213</f>
        <v>NCAR</v>
      </c>
      <c r="I213" s="185">
        <f>'Experiment list - Runs'!K213</f>
        <v>2005</v>
      </c>
      <c r="J213" s="185">
        <f>'Experiment list - Runs'!L213</f>
        <v>2100</v>
      </c>
      <c r="K213" s="185" t="str">
        <f>'Experiment list - Runs'!M213</f>
        <v>1</v>
      </c>
      <c r="L213" s="185">
        <f>'Experiment list - Runs'!N213</f>
        <v>1</v>
      </c>
      <c r="M213" s="188">
        <f>'Experiment list - Runs'!O213</f>
        <v>96</v>
      </c>
      <c r="N213" s="187">
        <f>'Experiment list - Runs'!P213</f>
        <v>212</v>
      </c>
      <c r="O213" s="188">
        <f t="shared" si="11"/>
        <v>96</v>
      </c>
      <c r="P213" s="188">
        <f t="shared" si="9"/>
        <v>96</v>
      </c>
      <c r="Q213" s="188">
        <v>0</v>
      </c>
      <c r="R213" s="188">
        <v>0</v>
      </c>
      <c r="S213" s="188">
        <v>0</v>
      </c>
      <c r="T213" s="188">
        <v>0</v>
      </c>
      <c r="U213" s="188">
        <v>0</v>
      </c>
      <c r="V213" s="188">
        <f>(SUMIFS('hist AL fields'!O:O,'hist AL fields'!C:C,V$1)*$O213)/1000</f>
        <v>278.55116697599954</v>
      </c>
      <c r="W213" s="188">
        <f>(SUMIFS('hist AL fields'!$O:$O,'hist AL fields'!$C:$C,$W$1&amp;"_allt")*$P213)/1000+(SUMIFS('hist AL fields'!$O:$O,'hist AL fields'!$C:$C,$W$1&amp;"_subt")*$Q213)/1000</f>
        <v>46.501724159999995</v>
      </c>
      <c r="X213" s="188">
        <f>(SUMIFS('hist AL fields'!$O:$O,'hist AL fields'!$C:$C,X$1)*$R213)/1000</f>
        <v>0</v>
      </c>
      <c r="Y213" s="188">
        <f>(SUMIFS('hist AL fields'!$O:$O,'hist AL fields'!$C:$C,Y$1)*$S213)/1000</f>
        <v>0</v>
      </c>
      <c r="Z213" s="188">
        <f>(SUMIFS('hist AL fields'!$O:$O,'hist AL fields'!$C:$C,Z$1)*$T213)/1000</f>
        <v>0</v>
      </c>
      <c r="AA213" s="188">
        <f>(SUMIFS('hist AL fields'!$O:$O,'hist AL fields'!$C:$C,AA$1)*$O213)/1000</f>
        <v>96.507002880000385</v>
      </c>
      <c r="AB213" s="188">
        <v>0</v>
      </c>
      <c r="AC213" s="188">
        <f>(SUMIFS('hist OI fields'!$N:$N,'hist OI fields'!$C:$C,AC$1)*$O213)/1000</f>
        <v>1221.4894233600003</v>
      </c>
      <c r="AD213" s="188">
        <f>(SUMIFS('hist OI fields'!$N:$N,'hist OI fields'!$C:$C,AD$1)*$O213)/1000</f>
        <v>67.381493759999884</v>
      </c>
      <c r="AE213" s="189">
        <f t="shared" si="10"/>
        <v>1710.4308111359999</v>
      </c>
    </row>
    <row r="214" spans="1:31">
      <c r="A214" s="185" t="str">
        <f>'Experiment list - Runs'!A214</f>
        <v>LT</v>
      </c>
      <c r="B214" s="185" t="str">
        <f>'Experiment list - Runs'!B214</f>
        <v>tier1</v>
      </c>
      <c r="C214" s="185" t="str">
        <f>'Experiment list - Runs'!C214</f>
        <v>4.4-X</v>
      </c>
      <c r="D214" s="185">
        <f>'Experiment list - Runs'!D214</f>
        <v>2</v>
      </c>
      <c r="E214" s="186" t="str">
        <f>'Experiment list - Runs'!E214</f>
        <v>RCP 6 (concentrations, noCN)</v>
      </c>
      <c r="F214" s="186" t="str">
        <f>'Experiment list - Runs'!H214</f>
        <v>CCWG/Meehl</v>
      </c>
      <c r="G214" s="185" t="str">
        <f>'Experiment list - Runs'!I214</f>
        <v>1x1noCN</v>
      </c>
      <c r="H214" s="185" t="str">
        <f>'Experiment list - Runs'!J214</f>
        <v>NCAR</v>
      </c>
      <c r="I214" s="185">
        <f>'Experiment list - Runs'!K214</f>
        <v>2005</v>
      </c>
      <c r="J214" s="185">
        <f>'Experiment list - Runs'!L214</f>
        <v>2100</v>
      </c>
      <c r="K214" s="185" t="str">
        <f>'Experiment list - Runs'!M214</f>
        <v>1</v>
      </c>
      <c r="L214" s="185">
        <f>'Experiment list - Runs'!N214</f>
        <v>1</v>
      </c>
      <c r="M214" s="188">
        <f>'Experiment list - Runs'!O214</f>
        <v>96</v>
      </c>
      <c r="N214" s="187">
        <f>'Experiment list - Runs'!P214</f>
        <v>213</v>
      </c>
      <c r="O214" s="188">
        <f t="shared" si="11"/>
        <v>96</v>
      </c>
      <c r="P214" s="188">
        <f t="shared" si="9"/>
        <v>96</v>
      </c>
      <c r="Q214" s="188">
        <v>0</v>
      </c>
      <c r="R214" s="188">
        <v>0</v>
      </c>
      <c r="S214" s="188">
        <v>0</v>
      </c>
      <c r="T214" s="188">
        <v>0</v>
      </c>
      <c r="U214" s="188">
        <v>0</v>
      </c>
      <c r="V214" s="188">
        <f>(SUMIFS('hist AL fields'!O:O,'hist AL fields'!C:C,V$1)*$O214)/1000</f>
        <v>278.55116697599954</v>
      </c>
      <c r="W214" s="188">
        <f>(SUMIFS('hist AL fields'!$O:$O,'hist AL fields'!$C:$C,$W$1&amp;"_allt")*$P214)/1000+(SUMIFS('hist AL fields'!$O:$O,'hist AL fields'!$C:$C,$W$1&amp;"_subt")*$Q214)/1000</f>
        <v>46.501724159999995</v>
      </c>
      <c r="X214" s="188">
        <f>(SUMIFS('hist AL fields'!$O:$O,'hist AL fields'!$C:$C,X$1)*$R214)/1000</f>
        <v>0</v>
      </c>
      <c r="Y214" s="188">
        <f>(SUMIFS('hist AL fields'!$O:$O,'hist AL fields'!$C:$C,Y$1)*$S214)/1000</f>
        <v>0</v>
      </c>
      <c r="Z214" s="188">
        <f>(SUMIFS('hist AL fields'!$O:$O,'hist AL fields'!$C:$C,Z$1)*$T214)/1000</f>
        <v>0</v>
      </c>
      <c r="AA214" s="188">
        <f>(SUMIFS('hist AL fields'!$O:$O,'hist AL fields'!$C:$C,AA$1)*$O214)/1000</f>
        <v>96.507002880000385</v>
      </c>
      <c r="AB214" s="188">
        <v>0</v>
      </c>
      <c r="AC214" s="188">
        <f>(SUMIFS('hist OI fields'!$N:$N,'hist OI fields'!$C:$C,AC$1)*$O214)/1000</f>
        <v>1221.4894233600003</v>
      </c>
      <c r="AD214" s="188">
        <f>(SUMIFS('hist OI fields'!$N:$N,'hist OI fields'!$C:$C,AD$1)*$O214)/1000</f>
        <v>67.381493759999884</v>
      </c>
      <c r="AE214" s="189">
        <f t="shared" si="10"/>
        <v>1710.4308111359999</v>
      </c>
    </row>
    <row r="215" spans="1:31">
      <c r="A215" s="185" t="str">
        <f>'Experiment list - Runs'!A215</f>
        <v>LT</v>
      </c>
      <c r="B215" s="185" t="str">
        <f>'Experiment list - Runs'!B215</f>
        <v>tier1</v>
      </c>
      <c r="C215" s="185" t="str">
        <f>'Experiment list - Runs'!C215</f>
        <v>4.4-X</v>
      </c>
      <c r="D215" s="185">
        <f>'Experiment list - Runs'!D215</f>
        <v>3</v>
      </c>
      <c r="E215" s="186" t="str">
        <f>'Experiment list - Runs'!E215</f>
        <v>RCP 6 (concentrations, noCN)</v>
      </c>
      <c r="F215" s="186" t="str">
        <f>'Experiment list - Runs'!H215</f>
        <v>CCWG/Meehl</v>
      </c>
      <c r="G215" s="185" t="str">
        <f>'Experiment list - Runs'!I215</f>
        <v>1x1noCN</v>
      </c>
      <c r="H215" s="185" t="str">
        <f>'Experiment list - Runs'!J215</f>
        <v>NCAR</v>
      </c>
      <c r="I215" s="185">
        <f>'Experiment list - Runs'!K215</f>
        <v>2005</v>
      </c>
      <c r="J215" s="185">
        <f>'Experiment list - Runs'!L215</f>
        <v>2100</v>
      </c>
      <c r="K215" s="185" t="str">
        <f>'Experiment list - Runs'!M215</f>
        <v>1</v>
      </c>
      <c r="L215" s="185">
        <f>'Experiment list - Runs'!N215</f>
        <v>1</v>
      </c>
      <c r="M215" s="188">
        <f>'Experiment list - Runs'!O215</f>
        <v>96</v>
      </c>
      <c r="N215" s="187">
        <f>'Experiment list - Runs'!P215</f>
        <v>214</v>
      </c>
      <c r="O215" s="188">
        <f t="shared" si="11"/>
        <v>96</v>
      </c>
      <c r="P215" s="188">
        <f t="shared" si="9"/>
        <v>96</v>
      </c>
      <c r="Q215" s="188">
        <v>0</v>
      </c>
      <c r="R215" s="188">
        <v>0</v>
      </c>
      <c r="S215" s="188">
        <v>0</v>
      </c>
      <c r="T215" s="188">
        <v>0</v>
      </c>
      <c r="U215" s="188">
        <v>0</v>
      </c>
      <c r="V215" s="188">
        <f>(SUMIFS('hist AL fields'!O:O,'hist AL fields'!C:C,V$1)*$O215)/1000</f>
        <v>278.55116697599954</v>
      </c>
      <c r="W215" s="188">
        <f>(SUMIFS('hist AL fields'!$O:$O,'hist AL fields'!$C:$C,$W$1&amp;"_allt")*$P215)/1000+(SUMIFS('hist AL fields'!$O:$O,'hist AL fields'!$C:$C,$W$1&amp;"_subt")*$Q215)/1000</f>
        <v>46.501724159999995</v>
      </c>
      <c r="X215" s="188">
        <f>(SUMIFS('hist AL fields'!$O:$O,'hist AL fields'!$C:$C,X$1)*$R215)/1000</f>
        <v>0</v>
      </c>
      <c r="Y215" s="188">
        <f>(SUMIFS('hist AL fields'!$O:$O,'hist AL fields'!$C:$C,Y$1)*$S215)/1000</f>
        <v>0</v>
      </c>
      <c r="Z215" s="188">
        <f>(SUMIFS('hist AL fields'!$O:$O,'hist AL fields'!$C:$C,Z$1)*$T215)/1000</f>
        <v>0</v>
      </c>
      <c r="AA215" s="188">
        <f>(SUMIFS('hist AL fields'!$O:$O,'hist AL fields'!$C:$C,AA$1)*$O215)/1000</f>
        <v>96.507002880000385</v>
      </c>
      <c r="AB215" s="188">
        <v>0</v>
      </c>
      <c r="AC215" s="188">
        <f>(SUMIFS('hist OI fields'!$N:$N,'hist OI fields'!$C:$C,AC$1)*$O215)/1000</f>
        <v>1221.4894233600003</v>
      </c>
      <c r="AD215" s="188">
        <f>(SUMIFS('hist OI fields'!$N:$N,'hist OI fields'!$C:$C,AD$1)*$O215)/1000</f>
        <v>67.381493759999884</v>
      </c>
      <c r="AE215" s="189">
        <f t="shared" si="10"/>
        <v>1710.4308111359999</v>
      </c>
    </row>
    <row r="216" spans="1:31">
      <c r="A216" s="185" t="str">
        <f>'Experiment list - Runs'!A216</f>
        <v>LT</v>
      </c>
      <c r="B216" s="185" t="str">
        <f>'Experiment list - Runs'!B216</f>
        <v>tier1</v>
      </c>
      <c r="C216" s="185" t="str">
        <f>'Experiment list - Runs'!C216</f>
        <v>4.4-X</v>
      </c>
      <c r="D216" s="185">
        <f>'Experiment list - Runs'!D216</f>
        <v>4</v>
      </c>
      <c r="E216" s="186" t="str">
        <f>'Experiment list - Runs'!E216</f>
        <v>RCP 6 (concentrations, noCN)</v>
      </c>
      <c r="F216" s="186" t="str">
        <f>'Experiment list - Runs'!H216</f>
        <v>CCWG/Meehl</v>
      </c>
      <c r="G216" s="185" t="str">
        <f>'Experiment list - Runs'!I216</f>
        <v>1x1noCN</v>
      </c>
      <c r="H216" s="185" t="str">
        <f>'Experiment list - Runs'!J216</f>
        <v>NCAR</v>
      </c>
      <c r="I216" s="185">
        <f>'Experiment list - Runs'!K216</f>
        <v>2005</v>
      </c>
      <c r="J216" s="185">
        <f>'Experiment list - Runs'!L216</f>
        <v>2100</v>
      </c>
      <c r="K216" s="185" t="str">
        <f>'Experiment list - Runs'!M216</f>
        <v>1</v>
      </c>
      <c r="L216" s="185">
        <f>'Experiment list - Runs'!N216</f>
        <v>1</v>
      </c>
      <c r="M216" s="188">
        <f>'Experiment list - Runs'!O216</f>
        <v>96</v>
      </c>
      <c r="N216" s="187">
        <f>'Experiment list - Runs'!P216</f>
        <v>215</v>
      </c>
      <c r="O216" s="188">
        <f t="shared" si="11"/>
        <v>96</v>
      </c>
      <c r="P216" s="188">
        <f t="shared" si="9"/>
        <v>96</v>
      </c>
      <c r="Q216" s="188">
        <v>0</v>
      </c>
      <c r="R216" s="188">
        <v>0</v>
      </c>
      <c r="S216" s="188">
        <v>0</v>
      </c>
      <c r="T216" s="188">
        <v>0</v>
      </c>
      <c r="U216" s="188">
        <v>0</v>
      </c>
      <c r="V216" s="188">
        <f>(SUMIFS('hist AL fields'!O:O,'hist AL fields'!C:C,V$1)*$O216)/1000</f>
        <v>278.55116697599954</v>
      </c>
      <c r="W216" s="188">
        <f>(SUMIFS('hist AL fields'!$O:$O,'hist AL fields'!$C:$C,$W$1&amp;"_allt")*$P216)/1000+(SUMIFS('hist AL fields'!$O:$O,'hist AL fields'!$C:$C,$W$1&amp;"_subt")*$Q216)/1000</f>
        <v>46.501724159999995</v>
      </c>
      <c r="X216" s="188">
        <f>(SUMIFS('hist AL fields'!$O:$O,'hist AL fields'!$C:$C,X$1)*$R216)/1000</f>
        <v>0</v>
      </c>
      <c r="Y216" s="188">
        <f>(SUMIFS('hist AL fields'!$O:$O,'hist AL fields'!$C:$C,Y$1)*$S216)/1000</f>
        <v>0</v>
      </c>
      <c r="Z216" s="188">
        <f>(SUMIFS('hist AL fields'!$O:$O,'hist AL fields'!$C:$C,Z$1)*$T216)/1000</f>
        <v>0</v>
      </c>
      <c r="AA216" s="188">
        <f>(SUMIFS('hist AL fields'!$O:$O,'hist AL fields'!$C:$C,AA$1)*$O216)/1000</f>
        <v>96.507002880000385</v>
      </c>
      <c r="AB216" s="188">
        <v>0</v>
      </c>
      <c r="AC216" s="188">
        <f>(SUMIFS('hist OI fields'!$N:$N,'hist OI fields'!$C:$C,AC$1)*$O216)/1000</f>
        <v>1221.4894233600003</v>
      </c>
      <c r="AD216" s="188">
        <f>(SUMIFS('hist OI fields'!$N:$N,'hist OI fields'!$C:$C,AD$1)*$O216)/1000</f>
        <v>67.381493759999884</v>
      </c>
      <c r="AE216" s="189">
        <f t="shared" si="10"/>
        <v>1710.4308111359999</v>
      </c>
    </row>
    <row r="217" spans="1:31">
      <c r="A217" s="185" t="str">
        <f>'Experiment list - Runs'!A217</f>
        <v>LT</v>
      </c>
      <c r="B217" s="185" t="str">
        <f>'Experiment list - Runs'!B217</f>
        <v>tier1</v>
      </c>
      <c r="C217" s="185" t="str">
        <f>'Experiment list - Runs'!C217</f>
        <v>4.4-X</v>
      </c>
      <c r="D217" s="185">
        <f>'Experiment list - Runs'!D217</f>
        <v>5</v>
      </c>
      <c r="E217" s="186" t="str">
        <f>'Experiment list - Runs'!E217</f>
        <v>RCP 6 (concentrations, noCN)</v>
      </c>
      <c r="F217" s="186" t="str">
        <f>'Experiment list - Runs'!H217</f>
        <v>CCWG/Meehl</v>
      </c>
      <c r="G217" s="185" t="str">
        <f>'Experiment list - Runs'!I217</f>
        <v>1x1noCN</v>
      </c>
      <c r="H217" s="185" t="str">
        <f>'Experiment list - Runs'!J217</f>
        <v>NCAR</v>
      </c>
      <c r="I217" s="185">
        <f>'Experiment list - Runs'!K217</f>
        <v>2005</v>
      </c>
      <c r="J217" s="185">
        <f>'Experiment list - Runs'!L217</f>
        <v>2100</v>
      </c>
      <c r="K217" s="185" t="str">
        <f>'Experiment list - Runs'!M217</f>
        <v>1</v>
      </c>
      <c r="L217" s="185">
        <f>'Experiment list - Runs'!N217</f>
        <v>1</v>
      </c>
      <c r="M217" s="188">
        <f>'Experiment list - Runs'!O217</f>
        <v>96</v>
      </c>
      <c r="N217" s="187">
        <f>'Experiment list - Runs'!P217</f>
        <v>216</v>
      </c>
      <c r="O217" s="188">
        <f t="shared" si="11"/>
        <v>96</v>
      </c>
      <c r="P217" s="188">
        <f t="shared" si="9"/>
        <v>96</v>
      </c>
      <c r="Q217" s="188">
        <v>0</v>
      </c>
      <c r="R217" s="188">
        <v>0</v>
      </c>
      <c r="S217" s="188">
        <v>0</v>
      </c>
      <c r="T217" s="188">
        <v>0</v>
      </c>
      <c r="U217" s="188">
        <v>0</v>
      </c>
      <c r="V217" s="188">
        <f>(SUMIFS('hist AL fields'!O:O,'hist AL fields'!C:C,V$1)*$O217)/1000</f>
        <v>278.55116697599954</v>
      </c>
      <c r="W217" s="188">
        <f>(SUMIFS('hist AL fields'!$O:$O,'hist AL fields'!$C:$C,$W$1&amp;"_allt")*$P217)/1000+(SUMIFS('hist AL fields'!$O:$O,'hist AL fields'!$C:$C,$W$1&amp;"_subt")*$Q217)/1000</f>
        <v>46.501724159999995</v>
      </c>
      <c r="X217" s="188">
        <f>(SUMIFS('hist AL fields'!$O:$O,'hist AL fields'!$C:$C,X$1)*$R217)/1000</f>
        <v>0</v>
      </c>
      <c r="Y217" s="188">
        <f>(SUMIFS('hist AL fields'!$O:$O,'hist AL fields'!$C:$C,Y$1)*$S217)/1000</f>
        <v>0</v>
      </c>
      <c r="Z217" s="188">
        <f>(SUMIFS('hist AL fields'!$O:$O,'hist AL fields'!$C:$C,Z$1)*$T217)/1000</f>
        <v>0</v>
      </c>
      <c r="AA217" s="188">
        <f>(SUMIFS('hist AL fields'!$O:$O,'hist AL fields'!$C:$C,AA$1)*$O217)/1000</f>
        <v>96.507002880000385</v>
      </c>
      <c r="AB217" s="188">
        <v>0</v>
      </c>
      <c r="AC217" s="188">
        <f>(SUMIFS('hist OI fields'!$N:$N,'hist OI fields'!$C:$C,AC$1)*$O217)/1000</f>
        <v>1221.4894233600003</v>
      </c>
      <c r="AD217" s="188">
        <f>(SUMIFS('hist OI fields'!$N:$N,'hist OI fields'!$C:$C,AD$1)*$O217)/1000</f>
        <v>67.381493759999884</v>
      </c>
      <c r="AE217" s="189">
        <f t="shared" si="10"/>
        <v>1710.4308111359999</v>
      </c>
    </row>
    <row r="218" spans="1:31">
      <c r="A218" s="185" t="str">
        <f>'Experiment list - Runs'!A218</f>
        <v>LT</v>
      </c>
      <c r="B218" s="185" t="str">
        <f>'Experiment list - Runs'!B218</f>
        <v>tier1</v>
      </c>
      <c r="C218" s="185" t="str">
        <f>'Experiment list - Runs'!C218</f>
        <v>5.4-1</v>
      </c>
      <c r="D218" s="185">
        <f>'Experiment list - Runs'!D218</f>
        <v>1</v>
      </c>
      <c r="E218" s="186" t="str">
        <f>'Experiment list - Runs'!E218</f>
        <v>Carbon-climate feedback, “idealized” pathway</v>
      </c>
      <c r="F218" s="186" t="str">
        <f>'Experiment list - Runs'!H218</f>
        <v>CCWG/Meehl</v>
      </c>
      <c r="G218" s="185" t="str">
        <f>'Experiment list - Runs'!I218</f>
        <v>1x1CN</v>
      </c>
      <c r="H218" s="185" t="str">
        <f>'Experiment list - Runs'!J218</f>
        <v>NCAR</v>
      </c>
      <c r="I218" s="185">
        <f>'Experiment list - Runs'!K218</f>
        <v>0</v>
      </c>
      <c r="J218" s="185">
        <f>'Experiment list - Runs'!L218</f>
        <v>140</v>
      </c>
      <c r="K218" s="185" t="str">
        <f>'Experiment list - Runs'!M218</f>
        <v>1</v>
      </c>
      <c r="L218" s="185">
        <f>'Experiment list - Runs'!N218</f>
        <v>1</v>
      </c>
      <c r="M218" s="188">
        <f>'Experiment list - Runs'!O218</f>
        <v>140</v>
      </c>
      <c r="N218" s="187">
        <f>'Experiment list - Runs'!P218</f>
        <v>217</v>
      </c>
      <c r="O218" s="188">
        <f t="shared" si="11"/>
        <v>140</v>
      </c>
      <c r="P218" s="188">
        <f t="shared" si="9"/>
        <v>140</v>
      </c>
      <c r="Q218" s="188">
        <v>0</v>
      </c>
      <c r="R218" s="188">
        <v>0</v>
      </c>
      <c r="S218" s="188">
        <v>0</v>
      </c>
      <c r="T218" s="188">
        <v>0</v>
      </c>
      <c r="U218" s="188">
        <v>0</v>
      </c>
      <c r="V218" s="188">
        <f>(SUMIFS('hist AL fields'!O:O,'hist AL fields'!C:C,V$1)*$O218)/1000</f>
        <v>406.22045183999933</v>
      </c>
      <c r="W218" s="188">
        <f>(SUMIFS('hist AL fields'!$O:$O,'hist AL fields'!$C:$C,$W$1&amp;"_allt")*$P218)/1000+(SUMIFS('hist AL fields'!$O:$O,'hist AL fields'!$C:$C,$W$1&amp;"_subt")*$Q218)/1000</f>
        <v>67.815014399999995</v>
      </c>
      <c r="X218" s="188">
        <f>(SUMIFS('hist AL fields'!$O:$O,'hist AL fields'!$C:$C,X$1)*$R218)/1000</f>
        <v>0</v>
      </c>
      <c r="Y218" s="188">
        <f>(SUMIFS('hist AL fields'!$O:$O,'hist AL fields'!$C:$C,Y$1)*$S218)/1000</f>
        <v>0</v>
      </c>
      <c r="Z218" s="188">
        <f>(SUMIFS('hist AL fields'!$O:$O,'hist AL fields'!$C:$C,Z$1)*$T218)/1000</f>
        <v>0</v>
      </c>
      <c r="AA218" s="188">
        <f>(SUMIFS('hist AL fields'!$O:$O,'hist AL fields'!$C:$C,AA$1)*$O218)/1000</f>
        <v>140.73937920000054</v>
      </c>
      <c r="AB218" s="188">
        <v>0</v>
      </c>
      <c r="AC218" s="188">
        <f>(SUMIFS('hist OI fields'!$N:$N,'hist OI fields'!$C:$C,AC$1)*$O218)/1000</f>
        <v>1781.3387424000002</v>
      </c>
      <c r="AD218" s="188">
        <f>(SUMIFS('hist OI fields'!$N:$N,'hist OI fields'!$C:$C,AD$1)*$O218)/1000</f>
        <v>98.264678399999823</v>
      </c>
      <c r="AE218" s="189">
        <f t="shared" si="10"/>
        <v>2494.3782662399999</v>
      </c>
    </row>
    <row r="219" spans="1:31">
      <c r="A219" s="185" t="str">
        <f>'Experiment list - Runs'!A219</f>
        <v>LT</v>
      </c>
      <c r="B219" s="185" t="str">
        <f>'Experiment list - Runs'!B219</f>
        <v>tier1</v>
      </c>
      <c r="C219" s="185" t="str">
        <f>'Experiment list - Runs'!C219</f>
        <v>5.4-1</v>
      </c>
      <c r="D219" s="185">
        <f>'Experiment list - Runs'!D219</f>
        <v>2</v>
      </c>
      <c r="E219" s="186" t="str">
        <f>'Experiment list - Runs'!E219</f>
        <v>Carbon-climate feedback, “idealized” pathway</v>
      </c>
      <c r="F219" s="186" t="str">
        <f>'Experiment list - Runs'!H219</f>
        <v>CCWG/Meehl</v>
      </c>
      <c r="G219" s="185" t="str">
        <f>'Experiment list - Runs'!I219</f>
        <v>1x1CN</v>
      </c>
      <c r="H219" s="185" t="str">
        <f>'Experiment list - Runs'!J219</f>
        <v>NCAR</v>
      </c>
      <c r="I219" s="185">
        <f>'Experiment list - Runs'!K219</f>
        <v>0</v>
      </c>
      <c r="J219" s="185">
        <f>'Experiment list - Runs'!L219</f>
        <v>140</v>
      </c>
      <c r="K219" s="185" t="str">
        <f>'Experiment list - Runs'!M219</f>
        <v>1</v>
      </c>
      <c r="L219" s="185">
        <f>'Experiment list - Runs'!N219</f>
        <v>1</v>
      </c>
      <c r="M219" s="188">
        <f>'Experiment list - Runs'!O219</f>
        <v>140</v>
      </c>
      <c r="N219" s="187">
        <f>'Experiment list - Runs'!P219</f>
        <v>218</v>
      </c>
      <c r="O219" s="188">
        <f t="shared" si="11"/>
        <v>140</v>
      </c>
      <c r="P219" s="188">
        <f t="shared" si="9"/>
        <v>140</v>
      </c>
      <c r="Q219" s="188">
        <v>0</v>
      </c>
      <c r="R219" s="188">
        <v>0</v>
      </c>
      <c r="S219" s="188">
        <v>0</v>
      </c>
      <c r="T219" s="188">
        <v>0</v>
      </c>
      <c r="U219" s="188">
        <v>0</v>
      </c>
      <c r="V219" s="188">
        <f>(SUMIFS('hist AL fields'!O:O,'hist AL fields'!C:C,V$1)*$O219)/1000</f>
        <v>406.22045183999933</v>
      </c>
      <c r="W219" s="188">
        <f>(SUMIFS('hist AL fields'!$O:$O,'hist AL fields'!$C:$C,$W$1&amp;"_allt")*$P219)/1000+(SUMIFS('hist AL fields'!$O:$O,'hist AL fields'!$C:$C,$W$1&amp;"_subt")*$Q219)/1000</f>
        <v>67.815014399999995</v>
      </c>
      <c r="X219" s="188">
        <f>(SUMIFS('hist AL fields'!$O:$O,'hist AL fields'!$C:$C,X$1)*$R219)/1000</f>
        <v>0</v>
      </c>
      <c r="Y219" s="188">
        <f>(SUMIFS('hist AL fields'!$O:$O,'hist AL fields'!$C:$C,Y$1)*$S219)/1000</f>
        <v>0</v>
      </c>
      <c r="Z219" s="188">
        <f>(SUMIFS('hist AL fields'!$O:$O,'hist AL fields'!$C:$C,Z$1)*$T219)/1000</f>
        <v>0</v>
      </c>
      <c r="AA219" s="188">
        <f>(SUMIFS('hist AL fields'!$O:$O,'hist AL fields'!$C:$C,AA$1)*$O219)/1000</f>
        <v>140.73937920000054</v>
      </c>
      <c r="AB219" s="188">
        <v>0</v>
      </c>
      <c r="AC219" s="188">
        <f>(SUMIFS('hist OI fields'!$N:$N,'hist OI fields'!$C:$C,AC$1)*$O219)/1000</f>
        <v>1781.3387424000002</v>
      </c>
      <c r="AD219" s="188">
        <f>(SUMIFS('hist OI fields'!$N:$N,'hist OI fields'!$C:$C,AD$1)*$O219)/1000</f>
        <v>98.264678399999823</v>
      </c>
      <c r="AE219" s="189">
        <f t="shared" si="10"/>
        <v>2494.3782662399999</v>
      </c>
    </row>
    <row r="220" spans="1:31">
      <c r="A220" s="185" t="str">
        <f>'Experiment list - Runs'!A220</f>
        <v>LT</v>
      </c>
      <c r="B220" s="185" t="str">
        <f>'Experiment list - Runs'!B220</f>
        <v>tier1</v>
      </c>
      <c r="C220" s="185" t="str">
        <f>'Experiment list - Runs'!C220</f>
        <v>5.4-1</v>
      </c>
      <c r="D220" s="185">
        <f>'Experiment list - Runs'!D220</f>
        <v>3</v>
      </c>
      <c r="E220" s="186" t="str">
        <f>'Experiment list - Runs'!E220</f>
        <v>Carbon-climate feedback, “idealized” pathway</v>
      </c>
      <c r="F220" s="186" t="str">
        <f>'Experiment list - Runs'!H220</f>
        <v>CCWG/Meehl</v>
      </c>
      <c r="G220" s="185" t="str">
        <f>'Experiment list - Runs'!I220</f>
        <v>1x1CN</v>
      </c>
      <c r="H220" s="185" t="str">
        <f>'Experiment list - Runs'!J220</f>
        <v>NCAR</v>
      </c>
      <c r="I220" s="185">
        <f>'Experiment list - Runs'!K220</f>
        <v>0</v>
      </c>
      <c r="J220" s="185">
        <f>'Experiment list - Runs'!L220</f>
        <v>140</v>
      </c>
      <c r="K220" s="185" t="str">
        <f>'Experiment list - Runs'!M220</f>
        <v>1</v>
      </c>
      <c r="L220" s="185">
        <f>'Experiment list - Runs'!N220</f>
        <v>1</v>
      </c>
      <c r="M220" s="188">
        <f>'Experiment list - Runs'!O220</f>
        <v>140</v>
      </c>
      <c r="N220" s="187">
        <f>'Experiment list - Runs'!P220</f>
        <v>219</v>
      </c>
      <c r="O220" s="188">
        <f t="shared" si="11"/>
        <v>140</v>
      </c>
      <c r="P220" s="188">
        <f t="shared" si="9"/>
        <v>140</v>
      </c>
      <c r="Q220" s="188">
        <v>0</v>
      </c>
      <c r="R220" s="188">
        <v>0</v>
      </c>
      <c r="S220" s="188">
        <v>0</v>
      </c>
      <c r="T220" s="188">
        <v>0</v>
      </c>
      <c r="U220" s="188">
        <v>0</v>
      </c>
      <c r="V220" s="188">
        <f>(SUMIFS('hist AL fields'!O:O,'hist AL fields'!C:C,V$1)*$O220)/1000</f>
        <v>406.22045183999933</v>
      </c>
      <c r="W220" s="188">
        <f>(SUMIFS('hist AL fields'!$O:$O,'hist AL fields'!$C:$C,$W$1&amp;"_allt")*$P220)/1000+(SUMIFS('hist AL fields'!$O:$O,'hist AL fields'!$C:$C,$W$1&amp;"_subt")*$Q220)/1000</f>
        <v>67.815014399999995</v>
      </c>
      <c r="X220" s="188">
        <f>(SUMIFS('hist AL fields'!$O:$O,'hist AL fields'!$C:$C,X$1)*$R220)/1000</f>
        <v>0</v>
      </c>
      <c r="Y220" s="188">
        <f>(SUMIFS('hist AL fields'!$O:$O,'hist AL fields'!$C:$C,Y$1)*$S220)/1000</f>
        <v>0</v>
      </c>
      <c r="Z220" s="188">
        <f>(SUMIFS('hist AL fields'!$O:$O,'hist AL fields'!$C:$C,Z$1)*$T220)/1000</f>
        <v>0</v>
      </c>
      <c r="AA220" s="188">
        <f>(SUMIFS('hist AL fields'!$O:$O,'hist AL fields'!$C:$C,AA$1)*$O220)/1000</f>
        <v>140.73937920000054</v>
      </c>
      <c r="AB220" s="188">
        <v>0</v>
      </c>
      <c r="AC220" s="188">
        <f>(SUMIFS('hist OI fields'!$N:$N,'hist OI fields'!$C:$C,AC$1)*$O220)/1000</f>
        <v>1781.3387424000002</v>
      </c>
      <c r="AD220" s="188">
        <f>(SUMIFS('hist OI fields'!$N:$N,'hist OI fields'!$C:$C,AD$1)*$O220)/1000</f>
        <v>98.264678399999823</v>
      </c>
      <c r="AE220" s="189">
        <f t="shared" si="10"/>
        <v>2494.3782662399999</v>
      </c>
    </row>
    <row r="221" spans="1:31">
      <c r="A221" s="185" t="str">
        <f>'Experiment list - Runs'!A221</f>
        <v>LT</v>
      </c>
      <c r="B221" s="185" t="str">
        <f>'Experiment list - Runs'!B221</f>
        <v>tier1</v>
      </c>
      <c r="C221" s="185" t="str">
        <f>'Experiment list - Runs'!C221</f>
        <v>5.4-1</v>
      </c>
      <c r="D221" s="185">
        <f>'Experiment list - Runs'!D221</f>
        <v>4</v>
      </c>
      <c r="E221" s="186" t="str">
        <f>'Experiment list - Runs'!E221</f>
        <v>Carbon-climate feedback, “idealized” pathway</v>
      </c>
      <c r="F221" s="186" t="str">
        <f>'Experiment list - Runs'!H221</f>
        <v>CCWG/Meehl</v>
      </c>
      <c r="G221" s="185" t="str">
        <f>'Experiment list - Runs'!I221</f>
        <v>1x1CN</v>
      </c>
      <c r="H221" s="185" t="str">
        <f>'Experiment list - Runs'!J221</f>
        <v>NCAR</v>
      </c>
      <c r="I221" s="185">
        <f>'Experiment list - Runs'!K221</f>
        <v>0</v>
      </c>
      <c r="J221" s="185">
        <f>'Experiment list - Runs'!L221</f>
        <v>140</v>
      </c>
      <c r="K221" s="185" t="str">
        <f>'Experiment list - Runs'!M221</f>
        <v>1</v>
      </c>
      <c r="L221" s="185">
        <f>'Experiment list - Runs'!N221</f>
        <v>1</v>
      </c>
      <c r="M221" s="188">
        <f>'Experiment list - Runs'!O221</f>
        <v>140</v>
      </c>
      <c r="N221" s="187">
        <f>'Experiment list - Runs'!P221</f>
        <v>220</v>
      </c>
      <c r="O221" s="188">
        <f t="shared" si="11"/>
        <v>140</v>
      </c>
      <c r="P221" s="188">
        <f t="shared" si="9"/>
        <v>140</v>
      </c>
      <c r="Q221" s="188">
        <v>0</v>
      </c>
      <c r="R221" s="188">
        <v>0</v>
      </c>
      <c r="S221" s="188">
        <v>0</v>
      </c>
      <c r="T221" s="188">
        <v>0</v>
      </c>
      <c r="U221" s="188">
        <v>0</v>
      </c>
      <c r="V221" s="188">
        <f>(SUMIFS('hist AL fields'!O:O,'hist AL fields'!C:C,V$1)*$O221)/1000</f>
        <v>406.22045183999933</v>
      </c>
      <c r="W221" s="188">
        <f>(SUMIFS('hist AL fields'!$O:$O,'hist AL fields'!$C:$C,$W$1&amp;"_allt")*$P221)/1000+(SUMIFS('hist AL fields'!$O:$O,'hist AL fields'!$C:$C,$W$1&amp;"_subt")*$Q221)/1000</f>
        <v>67.815014399999995</v>
      </c>
      <c r="X221" s="188">
        <f>(SUMIFS('hist AL fields'!$O:$O,'hist AL fields'!$C:$C,X$1)*$R221)/1000</f>
        <v>0</v>
      </c>
      <c r="Y221" s="188">
        <f>(SUMIFS('hist AL fields'!$O:$O,'hist AL fields'!$C:$C,Y$1)*$S221)/1000</f>
        <v>0</v>
      </c>
      <c r="Z221" s="188">
        <f>(SUMIFS('hist AL fields'!$O:$O,'hist AL fields'!$C:$C,Z$1)*$T221)/1000</f>
        <v>0</v>
      </c>
      <c r="AA221" s="188">
        <f>(SUMIFS('hist AL fields'!$O:$O,'hist AL fields'!$C:$C,AA$1)*$O221)/1000</f>
        <v>140.73937920000054</v>
      </c>
      <c r="AB221" s="188">
        <v>0</v>
      </c>
      <c r="AC221" s="188">
        <f>(SUMIFS('hist OI fields'!$N:$N,'hist OI fields'!$C:$C,AC$1)*$O221)/1000</f>
        <v>1781.3387424000002</v>
      </c>
      <c r="AD221" s="188">
        <f>(SUMIFS('hist OI fields'!$N:$N,'hist OI fields'!$C:$C,AD$1)*$O221)/1000</f>
        <v>98.264678399999823</v>
      </c>
      <c r="AE221" s="189">
        <f t="shared" si="10"/>
        <v>2494.3782662399999</v>
      </c>
    </row>
    <row r="222" spans="1:31">
      <c r="A222" s="185" t="str">
        <f>'Experiment list - Runs'!A222</f>
        <v>LT</v>
      </c>
      <c r="B222" s="185" t="str">
        <f>'Experiment list - Runs'!B222</f>
        <v>tier1</v>
      </c>
      <c r="C222" s="185" t="str">
        <f>'Experiment list - Runs'!C222</f>
        <v>5.4-1</v>
      </c>
      <c r="D222" s="185">
        <f>'Experiment list - Runs'!D222</f>
        <v>5</v>
      </c>
      <c r="E222" s="186" t="str">
        <f>'Experiment list - Runs'!E222</f>
        <v>Carbon-climate feedback, “idealized” pathway</v>
      </c>
      <c r="F222" s="186" t="str">
        <f>'Experiment list - Runs'!H222</f>
        <v>CCWG/Meehl</v>
      </c>
      <c r="G222" s="185" t="str">
        <f>'Experiment list - Runs'!I222</f>
        <v>1x1CN</v>
      </c>
      <c r="H222" s="185" t="str">
        <f>'Experiment list - Runs'!J222</f>
        <v>NCAR</v>
      </c>
      <c r="I222" s="185">
        <f>'Experiment list - Runs'!K222</f>
        <v>0</v>
      </c>
      <c r="J222" s="185">
        <f>'Experiment list - Runs'!L222</f>
        <v>140</v>
      </c>
      <c r="K222" s="185" t="str">
        <f>'Experiment list - Runs'!M222</f>
        <v>1</v>
      </c>
      <c r="L222" s="185">
        <f>'Experiment list - Runs'!N222</f>
        <v>1</v>
      </c>
      <c r="M222" s="188">
        <f>'Experiment list - Runs'!O222</f>
        <v>140</v>
      </c>
      <c r="N222" s="187">
        <f>'Experiment list - Runs'!P222</f>
        <v>221</v>
      </c>
      <c r="O222" s="188">
        <f t="shared" si="11"/>
        <v>140</v>
      </c>
      <c r="P222" s="188">
        <f t="shared" si="9"/>
        <v>140</v>
      </c>
      <c r="Q222" s="188">
        <v>0</v>
      </c>
      <c r="R222" s="188">
        <v>0</v>
      </c>
      <c r="S222" s="188">
        <v>0</v>
      </c>
      <c r="T222" s="188">
        <v>0</v>
      </c>
      <c r="U222" s="188">
        <v>0</v>
      </c>
      <c r="V222" s="188">
        <f>(SUMIFS('hist AL fields'!O:O,'hist AL fields'!C:C,V$1)*$O222)/1000</f>
        <v>406.22045183999933</v>
      </c>
      <c r="W222" s="188">
        <f>(SUMIFS('hist AL fields'!$O:$O,'hist AL fields'!$C:$C,$W$1&amp;"_allt")*$P222)/1000+(SUMIFS('hist AL fields'!$O:$O,'hist AL fields'!$C:$C,$W$1&amp;"_subt")*$Q222)/1000</f>
        <v>67.815014399999995</v>
      </c>
      <c r="X222" s="188">
        <f>(SUMIFS('hist AL fields'!$O:$O,'hist AL fields'!$C:$C,X$1)*$R222)/1000</f>
        <v>0</v>
      </c>
      <c r="Y222" s="188">
        <f>(SUMIFS('hist AL fields'!$O:$O,'hist AL fields'!$C:$C,Y$1)*$S222)/1000</f>
        <v>0</v>
      </c>
      <c r="Z222" s="188">
        <f>(SUMIFS('hist AL fields'!$O:$O,'hist AL fields'!$C:$C,Z$1)*$T222)/1000</f>
        <v>0</v>
      </c>
      <c r="AA222" s="188">
        <f>(SUMIFS('hist AL fields'!$O:$O,'hist AL fields'!$C:$C,AA$1)*$O222)/1000</f>
        <v>140.73937920000054</v>
      </c>
      <c r="AB222" s="188">
        <v>0</v>
      </c>
      <c r="AC222" s="188">
        <f>(SUMIFS('hist OI fields'!$N:$N,'hist OI fields'!$C:$C,AC$1)*$O222)/1000</f>
        <v>1781.3387424000002</v>
      </c>
      <c r="AD222" s="188">
        <f>(SUMIFS('hist OI fields'!$N:$N,'hist OI fields'!$C:$C,AD$1)*$O222)/1000</f>
        <v>98.264678399999823</v>
      </c>
      <c r="AE222" s="189">
        <f t="shared" si="10"/>
        <v>2494.3782662399999</v>
      </c>
    </row>
    <row r="223" spans="1:31">
      <c r="A223" s="185" t="str">
        <f>'Experiment list - Runs'!A223</f>
        <v>LT</v>
      </c>
      <c r="B223" s="185" t="str">
        <f>'Experiment list - Runs'!B223</f>
        <v>tier1</v>
      </c>
      <c r="C223" s="185" t="str">
        <f>'Experiment list - Runs'!C223</f>
        <v>6.3</v>
      </c>
      <c r="D223" s="185">
        <f>'Experiment list - Runs'!D223</f>
        <v>1</v>
      </c>
      <c r="E223" s="186" t="str">
        <f>'Experiment list - Runs'!E223</f>
        <v>Gregory-style diag. of “slow” response to 4xCO2</v>
      </c>
      <c r="F223" s="186" t="str">
        <f>'Experiment list - Runs'!H223</f>
        <v>AMWG/Teng</v>
      </c>
      <c r="G223" s="185" t="str">
        <f>'Experiment list - Runs'!I223</f>
        <v>1x1CN</v>
      </c>
      <c r="H223" s="185" t="str">
        <f>'Experiment list - Runs'!J223</f>
        <v>NCAR</v>
      </c>
      <c r="I223" s="185">
        <f>'Experiment list - Runs'!K223</f>
        <v>1</v>
      </c>
      <c r="J223" s="185">
        <f>'Experiment list - Runs'!L223</f>
        <v>150</v>
      </c>
      <c r="K223" s="185" t="str">
        <f>'Experiment list - Runs'!M223</f>
        <v>1</v>
      </c>
      <c r="L223" s="185">
        <f>'Experiment list - Runs'!N223</f>
        <v>1</v>
      </c>
      <c r="M223" s="188">
        <f>'Experiment list - Runs'!O223</f>
        <v>150</v>
      </c>
      <c r="N223" s="187">
        <f>'Experiment list - Runs'!P223</f>
        <v>222</v>
      </c>
      <c r="O223" s="188">
        <f t="shared" si="11"/>
        <v>150</v>
      </c>
      <c r="P223" s="188">
        <f t="shared" si="9"/>
        <v>150</v>
      </c>
      <c r="Q223" s="188">
        <v>0</v>
      </c>
      <c r="R223" s="188">
        <v>0</v>
      </c>
      <c r="S223" s="188">
        <v>0</v>
      </c>
      <c r="T223" s="188">
        <v>0</v>
      </c>
      <c r="U223" s="188">
        <v>0</v>
      </c>
      <c r="V223" s="188">
        <f>(SUMIFS('hist AL fields'!O:O,'hist AL fields'!C:C,V$1)*$O223)/1000</f>
        <v>435.2361983999993</v>
      </c>
      <c r="W223" s="188">
        <f>(SUMIFS('hist AL fields'!$O:$O,'hist AL fields'!$C:$C,$W$1&amp;"_allt")*$P223)/1000+(SUMIFS('hist AL fields'!$O:$O,'hist AL fields'!$C:$C,$W$1&amp;"_subt")*$Q223)/1000</f>
        <v>72.658944000000005</v>
      </c>
      <c r="X223" s="188">
        <f>(SUMIFS('hist AL fields'!$O:$O,'hist AL fields'!$C:$C,X$1)*$R223)/1000</f>
        <v>0</v>
      </c>
      <c r="Y223" s="188">
        <f>(SUMIFS('hist AL fields'!$O:$O,'hist AL fields'!$C:$C,Y$1)*$S223)/1000</f>
        <v>0</v>
      </c>
      <c r="Z223" s="188">
        <f>(SUMIFS('hist AL fields'!$O:$O,'hist AL fields'!$C:$C,Z$1)*$T223)/1000</f>
        <v>0</v>
      </c>
      <c r="AA223" s="188">
        <f>(SUMIFS('hist AL fields'!$O:$O,'hist AL fields'!$C:$C,AA$1)*$O223)/1000</f>
        <v>150.7921920000006</v>
      </c>
      <c r="AB223" s="188">
        <v>0</v>
      </c>
      <c r="AC223" s="188">
        <f>(SUMIFS('hist OI fields'!$N:$N,'hist OI fields'!$C:$C,AC$1)*$O223)/1000</f>
        <v>1908.5772240000003</v>
      </c>
      <c r="AD223" s="188">
        <f>(SUMIFS('hist OI fields'!$N:$N,'hist OI fields'!$C:$C,AD$1)*$O223)/1000</f>
        <v>105.28358399999982</v>
      </c>
      <c r="AE223" s="189">
        <f t="shared" si="10"/>
        <v>2672.5481424</v>
      </c>
    </row>
    <row r="224" spans="1:31">
      <c r="A224" s="185" t="str">
        <f>'Experiment list - Runs'!A224</f>
        <v>LT</v>
      </c>
      <c r="B224" s="185" t="str">
        <f>'Experiment list - Runs'!B224</f>
        <v>tier1</v>
      </c>
      <c r="C224" s="185" t="str">
        <f>'Experiment list - Runs'!C224</f>
        <v>6.3-E</v>
      </c>
      <c r="D224" s="185">
        <f>'Experiment list - Runs'!D224</f>
        <v>1</v>
      </c>
      <c r="E224" s="186" t="str">
        <f>'Experiment list - Runs'!E224</f>
        <v>Ensemble of abrupt 4xCO2 5-year runs</v>
      </c>
      <c r="F224" s="186" t="str">
        <f>'Experiment list - Runs'!H224</f>
        <v>AMWG/Teng</v>
      </c>
      <c r="G224" s="185" t="str">
        <f>'Experiment list - Runs'!I224</f>
        <v>1x1CN</v>
      </c>
      <c r="H224" s="185" t="str">
        <f>'Experiment list - Runs'!J224</f>
        <v>NCAR</v>
      </c>
      <c r="I224" s="185">
        <f>'Experiment list - Runs'!K224</f>
        <v>1</v>
      </c>
      <c r="J224" s="185">
        <f>'Experiment list - Runs'!L224</f>
        <v>5</v>
      </c>
      <c r="K224" s="185" t="str">
        <f>'Experiment list - Runs'!M224</f>
        <v>1</v>
      </c>
      <c r="L224" s="185">
        <f>'Experiment list - Runs'!N224</f>
        <v>1</v>
      </c>
      <c r="M224" s="188">
        <f>'Experiment list - Runs'!O224</f>
        <v>5</v>
      </c>
      <c r="N224" s="187">
        <f>'Experiment list - Runs'!P224</f>
        <v>223</v>
      </c>
      <c r="O224" s="188">
        <f t="shared" si="11"/>
        <v>5</v>
      </c>
      <c r="P224" s="188">
        <f t="shared" si="9"/>
        <v>5</v>
      </c>
      <c r="Q224" s="188">
        <v>5</v>
      </c>
      <c r="R224" s="188">
        <f>$M224</f>
        <v>5</v>
      </c>
      <c r="S224" s="188">
        <v>0</v>
      </c>
      <c r="T224" s="188">
        <v>0</v>
      </c>
      <c r="U224" s="188">
        <v>0</v>
      </c>
      <c r="V224" s="188">
        <f>(SUMIFS('hist AL fields'!O:O,'hist AL fields'!C:C,V$1)*$O224)/1000</f>
        <v>14.507873279999977</v>
      </c>
      <c r="W224" s="188">
        <f>(SUMIFS('hist AL fields'!$O:$O,'hist AL fields'!$C:$C,$W$1&amp;"_allt")*$P224)/1000+(SUMIFS('hist AL fields'!$O:$O,'hist AL fields'!$C:$C,$W$1&amp;"_subt")*$Q224)/1000</f>
        <v>81.943142399999985</v>
      </c>
      <c r="X224" s="188">
        <f>(SUMIFS('hist AL fields'!$O:$O,'hist AL fields'!$C:$C,X$1)*$R224)/1000</f>
        <v>171.15217919999998</v>
      </c>
      <c r="Y224" s="188">
        <f>(SUMIFS('hist AL fields'!$O:$O,'hist AL fields'!$C:$C,Y$1)*$S224)/1000</f>
        <v>0</v>
      </c>
      <c r="Z224" s="188">
        <f>(SUMIFS('hist AL fields'!$O:$O,'hist AL fields'!$C:$C,Z$1)*$T224)/1000</f>
        <v>0</v>
      </c>
      <c r="AA224" s="188">
        <f>(SUMIFS('hist AL fields'!$O:$O,'hist AL fields'!$C:$C,AA$1)*$O224)/1000</f>
        <v>5.0264064000000195</v>
      </c>
      <c r="AB224" s="188">
        <v>0</v>
      </c>
      <c r="AC224" s="188">
        <f>(SUMIFS('hist OI fields'!$N:$N,'hist OI fields'!$C:$C,AC$1)*$O224)/1000</f>
        <v>63.619240800000014</v>
      </c>
      <c r="AD224" s="188">
        <f>(SUMIFS('hist OI fields'!$N:$N,'hist OI fields'!$C:$C,AD$1)*$O224)/1000</f>
        <v>3.5094527999999943</v>
      </c>
      <c r="AE224" s="189">
        <f t="shared" si="10"/>
        <v>339.75829487999999</v>
      </c>
    </row>
    <row r="225" spans="1:31">
      <c r="A225" s="185" t="str">
        <f>'Experiment list - Runs'!A225</f>
        <v>LT</v>
      </c>
      <c r="B225" s="185" t="str">
        <f>'Experiment list - Runs'!B225</f>
        <v>tier1</v>
      </c>
      <c r="C225" s="185" t="str">
        <f>'Experiment list - Runs'!C225</f>
        <v>6.3-E</v>
      </c>
      <c r="D225" s="185">
        <f>'Experiment list - Runs'!D225</f>
        <v>2</v>
      </c>
      <c r="E225" s="186" t="str">
        <f>'Experiment list - Runs'!E225</f>
        <v>Ensemble of abrupt 4xCO2 5-year runs</v>
      </c>
      <c r="F225" s="186" t="str">
        <f>'Experiment list - Runs'!H225</f>
        <v>AMWG/Teng</v>
      </c>
      <c r="G225" s="185" t="str">
        <f>'Experiment list - Runs'!I225</f>
        <v>1x1CN</v>
      </c>
      <c r="H225" s="185" t="str">
        <f>'Experiment list - Runs'!J225</f>
        <v>NCAR</v>
      </c>
      <c r="I225" s="185">
        <f>'Experiment list - Runs'!K225</f>
        <v>1</v>
      </c>
      <c r="J225" s="185">
        <f>'Experiment list - Runs'!L225</f>
        <v>5</v>
      </c>
      <c r="K225" s="185" t="str">
        <f>'Experiment list - Runs'!M225</f>
        <v>1</v>
      </c>
      <c r="L225" s="185">
        <f>'Experiment list - Runs'!N225</f>
        <v>1</v>
      </c>
      <c r="M225" s="188">
        <f>'Experiment list - Runs'!O225</f>
        <v>5</v>
      </c>
      <c r="N225" s="187">
        <f>'Experiment list - Runs'!P225</f>
        <v>224</v>
      </c>
      <c r="O225" s="188">
        <f t="shared" si="11"/>
        <v>5</v>
      </c>
      <c r="P225" s="188">
        <f t="shared" si="9"/>
        <v>5</v>
      </c>
      <c r="Q225" s="188">
        <v>0</v>
      </c>
      <c r="R225" s="188">
        <v>0</v>
      </c>
      <c r="S225" s="188">
        <v>0</v>
      </c>
      <c r="T225" s="188">
        <v>0</v>
      </c>
      <c r="U225" s="188">
        <v>0</v>
      </c>
      <c r="V225" s="188">
        <f>(SUMIFS('hist AL fields'!O:O,'hist AL fields'!C:C,V$1)*$O225)/1000</f>
        <v>14.507873279999977</v>
      </c>
      <c r="W225" s="188">
        <f>(SUMIFS('hist AL fields'!$O:$O,'hist AL fields'!$C:$C,$W$1&amp;"_allt")*$P225)/1000+(SUMIFS('hist AL fields'!$O:$O,'hist AL fields'!$C:$C,$W$1&amp;"_subt")*$Q225)/1000</f>
        <v>2.4219648</v>
      </c>
      <c r="X225" s="188">
        <f>(SUMIFS('hist AL fields'!$O:$O,'hist AL fields'!$C:$C,X$1)*$R225)/1000</f>
        <v>0</v>
      </c>
      <c r="Y225" s="188">
        <f>(SUMIFS('hist AL fields'!$O:$O,'hist AL fields'!$C:$C,Y$1)*$S225)/1000</f>
        <v>0</v>
      </c>
      <c r="Z225" s="188">
        <f>(SUMIFS('hist AL fields'!$O:$O,'hist AL fields'!$C:$C,Z$1)*$T225)/1000</f>
        <v>0</v>
      </c>
      <c r="AA225" s="188">
        <f>(SUMIFS('hist AL fields'!$O:$O,'hist AL fields'!$C:$C,AA$1)*$O225)/1000</f>
        <v>5.0264064000000195</v>
      </c>
      <c r="AB225" s="188">
        <v>0</v>
      </c>
      <c r="AC225" s="188">
        <f>(SUMIFS('hist OI fields'!$N:$N,'hist OI fields'!$C:$C,AC$1)*$O225)/1000</f>
        <v>63.619240800000014</v>
      </c>
      <c r="AD225" s="188">
        <f>(SUMIFS('hist OI fields'!$N:$N,'hist OI fields'!$C:$C,AD$1)*$O225)/1000</f>
        <v>3.5094527999999943</v>
      </c>
      <c r="AE225" s="189">
        <f t="shared" si="10"/>
        <v>89.084938080000001</v>
      </c>
    </row>
    <row r="226" spans="1:31">
      <c r="A226" s="185" t="str">
        <f>'Experiment list - Runs'!A226</f>
        <v>LT</v>
      </c>
      <c r="B226" s="185" t="str">
        <f>'Experiment list - Runs'!B226</f>
        <v>tier1</v>
      </c>
      <c r="C226" s="185" t="str">
        <f>'Experiment list - Runs'!C226</f>
        <v>6.3-E</v>
      </c>
      <c r="D226" s="185">
        <f>'Experiment list - Runs'!D226</f>
        <v>3</v>
      </c>
      <c r="E226" s="186" t="str">
        <f>'Experiment list - Runs'!E226</f>
        <v>Ensemble of abrupt 4xCO2 5-year runs</v>
      </c>
      <c r="F226" s="186" t="str">
        <f>'Experiment list - Runs'!H226</f>
        <v>AMWG/Teng</v>
      </c>
      <c r="G226" s="185" t="str">
        <f>'Experiment list - Runs'!I226</f>
        <v>1x1CN</v>
      </c>
      <c r="H226" s="185" t="str">
        <f>'Experiment list - Runs'!J226</f>
        <v>NCAR</v>
      </c>
      <c r="I226" s="185">
        <f>'Experiment list - Runs'!K226</f>
        <v>1</v>
      </c>
      <c r="J226" s="185">
        <f>'Experiment list - Runs'!L226</f>
        <v>5</v>
      </c>
      <c r="K226" s="185" t="str">
        <f>'Experiment list - Runs'!M226</f>
        <v>1</v>
      </c>
      <c r="L226" s="185">
        <f>'Experiment list - Runs'!N226</f>
        <v>1</v>
      </c>
      <c r="M226" s="188">
        <f>'Experiment list - Runs'!O226</f>
        <v>5</v>
      </c>
      <c r="N226" s="187">
        <f>'Experiment list - Runs'!P226</f>
        <v>225</v>
      </c>
      <c r="O226" s="188">
        <f t="shared" si="11"/>
        <v>5</v>
      </c>
      <c r="P226" s="188">
        <f t="shared" si="9"/>
        <v>5</v>
      </c>
      <c r="Q226" s="188">
        <v>0</v>
      </c>
      <c r="R226" s="188">
        <v>0</v>
      </c>
      <c r="S226" s="188">
        <v>0</v>
      </c>
      <c r="T226" s="188">
        <v>0</v>
      </c>
      <c r="U226" s="188">
        <v>0</v>
      </c>
      <c r="V226" s="188">
        <f>(SUMIFS('hist AL fields'!O:O,'hist AL fields'!C:C,V$1)*$O226)/1000</f>
        <v>14.507873279999977</v>
      </c>
      <c r="W226" s="188">
        <f>(SUMIFS('hist AL fields'!$O:$O,'hist AL fields'!$C:$C,$W$1&amp;"_allt")*$P226)/1000+(SUMIFS('hist AL fields'!$O:$O,'hist AL fields'!$C:$C,$W$1&amp;"_subt")*$Q226)/1000</f>
        <v>2.4219648</v>
      </c>
      <c r="X226" s="188">
        <f>(SUMIFS('hist AL fields'!$O:$O,'hist AL fields'!$C:$C,X$1)*$R226)/1000</f>
        <v>0</v>
      </c>
      <c r="Y226" s="188">
        <f>(SUMIFS('hist AL fields'!$O:$O,'hist AL fields'!$C:$C,Y$1)*$S226)/1000</f>
        <v>0</v>
      </c>
      <c r="Z226" s="188">
        <f>(SUMIFS('hist AL fields'!$O:$O,'hist AL fields'!$C:$C,Z$1)*$T226)/1000</f>
        <v>0</v>
      </c>
      <c r="AA226" s="188">
        <f>(SUMIFS('hist AL fields'!$O:$O,'hist AL fields'!$C:$C,AA$1)*$O226)/1000</f>
        <v>5.0264064000000195</v>
      </c>
      <c r="AB226" s="188">
        <v>0</v>
      </c>
      <c r="AC226" s="188">
        <f>(SUMIFS('hist OI fields'!$N:$N,'hist OI fields'!$C:$C,AC$1)*$O226)/1000</f>
        <v>63.619240800000014</v>
      </c>
      <c r="AD226" s="188">
        <f>(SUMIFS('hist OI fields'!$N:$N,'hist OI fields'!$C:$C,AD$1)*$O226)/1000</f>
        <v>3.5094527999999943</v>
      </c>
      <c r="AE226" s="189">
        <f t="shared" si="10"/>
        <v>89.084938080000001</v>
      </c>
    </row>
    <row r="227" spans="1:31">
      <c r="A227" s="185" t="str">
        <f>'Experiment list - Runs'!A227</f>
        <v>LT</v>
      </c>
      <c r="B227" s="185" t="str">
        <f>'Experiment list - Runs'!B227</f>
        <v>tier1</v>
      </c>
      <c r="C227" s="185" t="str">
        <f>'Experiment list - Runs'!C227</f>
        <v>6.3-E</v>
      </c>
      <c r="D227" s="185">
        <f>'Experiment list - Runs'!D227</f>
        <v>4</v>
      </c>
      <c r="E227" s="186" t="str">
        <f>'Experiment list - Runs'!E227</f>
        <v>Ensemble of abrupt 4xCO2 5-year runs</v>
      </c>
      <c r="F227" s="186" t="str">
        <f>'Experiment list - Runs'!H227</f>
        <v>AMWG/Teng</v>
      </c>
      <c r="G227" s="185" t="str">
        <f>'Experiment list - Runs'!I227</f>
        <v>1x1CN</v>
      </c>
      <c r="H227" s="185" t="str">
        <f>'Experiment list - Runs'!J227</f>
        <v>NCAR</v>
      </c>
      <c r="I227" s="185">
        <f>'Experiment list - Runs'!K227</f>
        <v>1</v>
      </c>
      <c r="J227" s="185">
        <f>'Experiment list - Runs'!L227</f>
        <v>5</v>
      </c>
      <c r="K227" s="185" t="str">
        <f>'Experiment list - Runs'!M227</f>
        <v>1</v>
      </c>
      <c r="L227" s="185">
        <f>'Experiment list - Runs'!N227</f>
        <v>1</v>
      </c>
      <c r="M227" s="188">
        <f>'Experiment list - Runs'!O227</f>
        <v>5</v>
      </c>
      <c r="N227" s="187">
        <f>'Experiment list - Runs'!P227</f>
        <v>226</v>
      </c>
      <c r="O227" s="188">
        <f t="shared" si="11"/>
        <v>5</v>
      </c>
      <c r="P227" s="188">
        <f t="shared" si="9"/>
        <v>5</v>
      </c>
      <c r="Q227" s="188">
        <v>0</v>
      </c>
      <c r="R227" s="188">
        <v>0</v>
      </c>
      <c r="S227" s="188">
        <v>0</v>
      </c>
      <c r="T227" s="188">
        <v>0</v>
      </c>
      <c r="U227" s="188">
        <v>0</v>
      </c>
      <c r="V227" s="188">
        <f>(SUMIFS('hist AL fields'!O:O,'hist AL fields'!C:C,V$1)*$O227)/1000</f>
        <v>14.507873279999977</v>
      </c>
      <c r="W227" s="188">
        <f>(SUMIFS('hist AL fields'!$O:$O,'hist AL fields'!$C:$C,$W$1&amp;"_allt")*$P227)/1000+(SUMIFS('hist AL fields'!$O:$O,'hist AL fields'!$C:$C,$W$1&amp;"_subt")*$Q227)/1000</f>
        <v>2.4219648</v>
      </c>
      <c r="X227" s="188">
        <f>(SUMIFS('hist AL fields'!$O:$O,'hist AL fields'!$C:$C,X$1)*$R227)/1000</f>
        <v>0</v>
      </c>
      <c r="Y227" s="188">
        <f>(SUMIFS('hist AL fields'!$O:$O,'hist AL fields'!$C:$C,Y$1)*$S227)/1000</f>
        <v>0</v>
      </c>
      <c r="Z227" s="188">
        <f>(SUMIFS('hist AL fields'!$O:$O,'hist AL fields'!$C:$C,Z$1)*$T227)/1000</f>
        <v>0</v>
      </c>
      <c r="AA227" s="188">
        <f>(SUMIFS('hist AL fields'!$O:$O,'hist AL fields'!$C:$C,AA$1)*$O227)/1000</f>
        <v>5.0264064000000195</v>
      </c>
      <c r="AB227" s="188">
        <v>0</v>
      </c>
      <c r="AC227" s="188">
        <f>(SUMIFS('hist OI fields'!$N:$N,'hist OI fields'!$C:$C,AC$1)*$O227)/1000</f>
        <v>63.619240800000014</v>
      </c>
      <c r="AD227" s="188">
        <f>(SUMIFS('hist OI fields'!$N:$N,'hist OI fields'!$C:$C,AD$1)*$O227)/1000</f>
        <v>3.5094527999999943</v>
      </c>
      <c r="AE227" s="189">
        <f t="shared" si="10"/>
        <v>89.084938080000001</v>
      </c>
    </row>
    <row r="228" spans="1:31">
      <c r="A228" s="185" t="str">
        <f>'Experiment list - Runs'!A228</f>
        <v>LT</v>
      </c>
      <c r="B228" s="185" t="str">
        <f>'Experiment list - Runs'!B228</f>
        <v>tier1</v>
      </c>
      <c r="C228" s="185" t="str">
        <f>'Experiment list - Runs'!C228</f>
        <v>6.3-E</v>
      </c>
      <c r="D228" s="185">
        <f>'Experiment list - Runs'!D228</f>
        <v>5</v>
      </c>
      <c r="E228" s="186" t="str">
        <f>'Experiment list - Runs'!E228</f>
        <v>Ensemble of abrupt 4xCO2 5-year runs</v>
      </c>
      <c r="F228" s="186" t="str">
        <f>'Experiment list - Runs'!H228</f>
        <v>AMWG/Teng</v>
      </c>
      <c r="G228" s="185" t="str">
        <f>'Experiment list - Runs'!I228</f>
        <v>1x1CN</v>
      </c>
      <c r="H228" s="185" t="str">
        <f>'Experiment list - Runs'!J228</f>
        <v>NCAR</v>
      </c>
      <c r="I228" s="185">
        <f>'Experiment list - Runs'!K228</f>
        <v>1</v>
      </c>
      <c r="J228" s="185">
        <f>'Experiment list - Runs'!L228</f>
        <v>5</v>
      </c>
      <c r="K228" s="185" t="str">
        <f>'Experiment list - Runs'!M228</f>
        <v>1</v>
      </c>
      <c r="L228" s="185">
        <f>'Experiment list - Runs'!N228</f>
        <v>1</v>
      </c>
      <c r="M228" s="188">
        <f>'Experiment list - Runs'!O228</f>
        <v>5</v>
      </c>
      <c r="N228" s="187">
        <f>'Experiment list - Runs'!P228</f>
        <v>227</v>
      </c>
      <c r="O228" s="188">
        <f t="shared" si="11"/>
        <v>5</v>
      </c>
      <c r="P228" s="188">
        <f>$M228</f>
        <v>5</v>
      </c>
      <c r="Q228" s="188">
        <v>0</v>
      </c>
      <c r="R228" s="188">
        <v>0</v>
      </c>
      <c r="S228" s="188">
        <v>0</v>
      </c>
      <c r="T228" s="188">
        <v>0</v>
      </c>
      <c r="U228" s="188">
        <v>0</v>
      </c>
      <c r="V228" s="188">
        <f>(SUMIFS('hist AL fields'!O:O,'hist AL fields'!C:C,V$1)*$O228)/1000</f>
        <v>14.507873279999977</v>
      </c>
      <c r="W228" s="188">
        <f>(SUMIFS('hist AL fields'!$O:$O,'hist AL fields'!$C:$C,$W$1&amp;"_allt")*$P228)/1000+(SUMIFS('hist AL fields'!$O:$O,'hist AL fields'!$C:$C,$W$1&amp;"_subt")*$Q228)/1000</f>
        <v>2.4219648</v>
      </c>
      <c r="X228" s="188">
        <f>(SUMIFS('hist AL fields'!$O:$O,'hist AL fields'!$C:$C,X$1)*$R228)/1000</f>
        <v>0</v>
      </c>
      <c r="Y228" s="188">
        <f>(SUMIFS('hist AL fields'!$O:$O,'hist AL fields'!$C:$C,Y$1)*$S228)/1000</f>
        <v>0</v>
      </c>
      <c r="Z228" s="188">
        <f>(SUMIFS('hist AL fields'!$O:$O,'hist AL fields'!$C:$C,Z$1)*$T228)/1000</f>
        <v>0</v>
      </c>
      <c r="AA228" s="188">
        <f>(SUMIFS('hist AL fields'!$O:$O,'hist AL fields'!$C:$C,AA$1)*$O228)/1000</f>
        <v>5.0264064000000195</v>
      </c>
      <c r="AB228" s="188">
        <v>0</v>
      </c>
      <c r="AC228" s="188">
        <f>(SUMIFS('hist OI fields'!$N:$N,'hist OI fields'!$C:$C,AC$1)*$O228)/1000</f>
        <v>63.619240800000014</v>
      </c>
      <c r="AD228" s="188">
        <f>(SUMIFS('hist OI fields'!$N:$N,'hist OI fields'!$C:$C,AD$1)*$O228)/1000</f>
        <v>3.5094527999999943</v>
      </c>
      <c r="AE228" s="189">
        <f t="shared" si="10"/>
        <v>89.084938080000001</v>
      </c>
    </row>
    <row r="229" spans="1:31">
      <c r="A229" s="185" t="str">
        <f>'Experiment list - Runs'!A229</f>
        <v>LT</v>
      </c>
      <c r="B229" s="185" t="str">
        <f>'Experiment list - Runs'!B229</f>
        <v>tier1</v>
      </c>
      <c r="C229" s="185" t="str">
        <f>'Experiment list - Runs'!C229</f>
        <v>6.4</v>
      </c>
      <c r="D229" s="185">
        <f>'Experiment list - Runs'!D229</f>
        <v>1</v>
      </c>
      <c r="E229" s="186" t="str">
        <f>'Experiment list - Runs'!E229</f>
        <v>Prescribed SST for “fast” response to SOx</v>
      </c>
      <c r="F229" s="186" t="str">
        <f>'Experiment list - Runs'!H229</f>
        <v>AMWG/Teng</v>
      </c>
      <c r="G229" s="185" t="str">
        <f>'Experiment list - Runs'!I229</f>
        <v>1x1CN</v>
      </c>
      <c r="H229" s="185" t="str">
        <f>'Experiment list - Runs'!J229</f>
        <v>NCAR</v>
      </c>
      <c r="I229" s="185">
        <f>'Experiment list - Runs'!K229</f>
        <v>0</v>
      </c>
      <c r="J229" s="185">
        <f>'Experiment list - Runs'!L229</f>
        <v>0</v>
      </c>
      <c r="K229" s="185" t="str">
        <f>'Experiment list - Runs'!M229</f>
        <v>1</v>
      </c>
      <c r="L229" s="185">
        <f>'Experiment list - Runs'!N229</f>
        <v>1</v>
      </c>
      <c r="M229" s="188">
        <f>'Experiment list - Runs'!O229</f>
        <v>0</v>
      </c>
      <c r="N229" s="187">
        <f>'Experiment list - Runs'!P229</f>
        <v>228</v>
      </c>
      <c r="O229" s="188">
        <f t="shared" ref="O229:P260" si="12">$M229</f>
        <v>0</v>
      </c>
      <c r="P229" s="188">
        <f t="shared" si="12"/>
        <v>0</v>
      </c>
      <c r="Q229" s="188">
        <v>0</v>
      </c>
      <c r="R229" s="188">
        <v>0</v>
      </c>
      <c r="S229" s="188">
        <v>0</v>
      </c>
      <c r="T229" s="188">
        <v>0</v>
      </c>
      <c r="U229" s="188">
        <v>0</v>
      </c>
      <c r="V229" s="188">
        <f>(SUMIFS('hist AL fields'!O:O,'hist AL fields'!C:C,V$1)*$O229)/1000</f>
        <v>0</v>
      </c>
      <c r="W229" s="188">
        <f>(SUMIFS('hist AL fields'!$O:$O,'hist AL fields'!$C:$C,$W$1&amp;"_allt")*$P229)/1000+(SUMIFS('hist AL fields'!$O:$O,'hist AL fields'!$C:$C,$W$1&amp;"_subt")*$Q229)/1000</f>
        <v>0</v>
      </c>
      <c r="X229" s="188">
        <f>(SUMIFS('hist AL fields'!$O:$O,'hist AL fields'!$C:$C,X$1)*$R229)/1000</f>
        <v>0</v>
      </c>
      <c r="Y229" s="188">
        <f>(SUMIFS('hist AL fields'!$O:$O,'hist AL fields'!$C:$C,Y$1)*$S229)/1000</f>
        <v>0</v>
      </c>
      <c r="Z229" s="188">
        <f>(SUMIFS('hist AL fields'!$O:$O,'hist AL fields'!$C:$C,Z$1)*$T229)/1000</f>
        <v>0</v>
      </c>
      <c r="AA229" s="188">
        <f>(SUMIFS('hist AL fields'!$O:$O,'hist AL fields'!$C:$C,AA$1)*$O229)/1000</f>
        <v>0</v>
      </c>
      <c r="AB229" s="188">
        <v>0</v>
      </c>
      <c r="AC229" s="188">
        <f>(SUMIFS('hist OI fields'!$N:$N,'hist OI fields'!$C:$C,AC$1)*$O229)/1000</f>
        <v>0</v>
      </c>
      <c r="AD229" s="188">
        <f>(SUMIFS('hist OI fields'!$N:$N,'hist OI fields'!$C:$C,AD$1)*$O229)/1000</f>
        <v>0</v>
      </c>
      <c r="AE229" s="189">
        <f t="shared" si="10"/>
        <v>0</v>
      </c>
    </row>
    <row r="230" spans="1:31">
      <c r="A230" s="185" t="str">
        <f>'Experiment list - Runs'!A230</f>
        <v>LT</v>
      </c>
      <c r="B230" s="185" t="str">
        <f>'Experiment list - Runs'!B230</f>
        <v>tier1</v>
      </c>
      <c r="C230" s="185" t="str">
        <f>'Experiment list - Runs'!C230</f>
        <v>6.5</v>
      </c>
      <c r="D230" s="185">
        <f>'Experiment list - Runs'!D230</f>
        <v>1</v>
      </c>
      <c r="E230" s="186" t="str">
        <f>'Experiment list - Runs'!E230</f>
        <v>Prescribed change CO2 con. (clouds)</v>
      </c>
      <c r="F230" s="186" t="str">
        <f>'Experiment list - Runs'!H230</f>
        <v>AMWG/Teng</v>
      </c>
      <c r="G230" s="185" t="str">
        <f>'Experiment list - Runs'!I230</f>
        <v>1x1CN</v>
      </c>
      <c r="H230" s="185" t="str">
        <f>'Experiment list - Runs'!J230</f>
        <v>NCAR</v>
      </c>
      <c r="I230" s="185">
        <f>'Experiment list - Runs'!K230</f>
        <v>1979</v>
      </c>
      <c r="J230" s="185">
        <f>'Experiment list - Runs'!L230</f>
        <v>2008</v>
      </c>
      <c r="K230" s="185" t="str">
        <f>'Experiment list - Runs'!M230</f>
        <v>1</v>
      </c>
      <c r="L230" s="185">
        <f>'Experiment list - Runs'!N230</f>
        <v>1</v>
      </c>
      <c r="M230" s="188">
        <f>'Experiment list - Runs'!O230</f>
        <v>30</v>
      </c>
      <c r="N230" s="187">
        <f>'Experiment list - Runs'!P230</f>
        <v>229</v>
      </c>
      <c r="O230" s="188">
        <f t="shared" si="12"/>
        <v>30</v>
      </c>
      <c r="P230" s="188">
        <f t="shared" si="12"/>
        <v>30</v>
      </c>
      <c r="Q230" s="188">
        <v>0</v>
      </c>
      <c r="R230" s="188">
        <v>0</v>
      </c>
      <c r="S230" s="188">
        <v>0</v>
      </c>
      <c r="T230" s="188">
        <v>0</v>
      </c>
      <c r="U230" s="188">
        <v>0</v>
      </c>
      <c r="V230" s="188">
        <f>(SUMIFS('hist AL fields'!O:O,'hist AL fields'!C:C,V$1)*$O230)/1000</f>
        <v>87.047239679999848</v>
      </c>
      <c r="W230" s="188">
        <f>(SUMIFS('hist AL fields'!$O:$O,'hist AL fields'!$C:$C,$W$1&amp;"_allt")*$P230)/1000+(SUMIFS('hist AL fields'!$O:$O,'hist AL fields'!$C:$C,$W$1&amp;"_subt")*$Q230)/1000</f>
        <v>14.531788800000001</v>
      </c>
      <c r="X230" s="188">
        <f>(SUMIFS('hist AL fields'!$O:$O,'hist AL fields'!$C:$C,X$1)*$R230)/1000</f>
        <v>0</v>
      </c>
      <c r="Y230" s="188">
        <f>(SUMIFS('hist AL fields'!$O:$O,'hist AL fields'!$C:$C,Y$1)*$S230)/1000</f>
        <v>0</v>
      </c>
      <c r="Z230" s="188">
        <f>(SUMIFS('hist AL fields'!$O:$O,'hist AL fields'!$C:$C,Z$1)*$T230)/1000</f>
        <v>0</v>
      </c>
      <c r="AA230" s="188">
        <f>(SUMIFS('hist AL fields'!$O:$O,'hist AL fields'!$C:$C,AA$1)*$O230)/1000</f>
        <v>30.158438400000115</v>
      </c>
      <c r="AB230" s="188">
        <v>0</v>
      </c>
      <c r="AC230" s="188">
        <f>(SUMIFS('hist OI fields'!$N:$N,'hist OI fields'!$C:$C,AC$1)*$O230)/1000</f>
        <v>381.71544480000011</v>
      </c>
      <c r="AD230" s="188">
        <f>(SUMIFS('hist OI fields'!$N:$N,'hist OI fields'!$C:$C,AD$1)*$O230)/1000</f>
        <v>21.056716799999965</v>
      </c>
      <c r="AE230" s="189">
        <f t="shared" si="10"/>
        <v>534.50962848000006</v>
      </c>
    </row>
    <row r="231" spans="1:31">
      <c r="A231" s="185" t="str">
        <f>'Experiment list - Runs'!A231</f>
        <v>LT</v>
      </c>
      <c r="B231" s="185" t="str">
        <f>'Experiment list - Runs'!B231</f>
        <v>tier1</v>
      </c>
      <c r="C231" s="185" t="str">
        <f>'Experiment list - Runs'!C231</f>
        <v>6.6</v>
      </c>
      <c r="D231" s="185">
        <f>'Experiment list - Runs'!D231</f>
        <v>1</v>
      </c>
      <c r="E231" s="186" t="str">
        <f>'Experiment list - Runs'!E231</f>
        <v>“Patterned” SST change (clouds)</v>
      </c>
      <c r="F231" s="186" t="str">
        <f>'Experiment list - Runs'!H231</f>
        <v>AMWG/Teng</v>
      </c>
      <c r="G231" s="185" t="str">
        <f>'Experiment list - Runs'!I231</f>
        <v>1x1CN</v>
      </c>
      <c r="H231" s="185" t="str">
        <f>'Experiment list - Runs'!J231</f>
        <v>NCAR</v>
      </c>
      <c r="I231" s="185">
        <f>'Experiment list - Runs'!K231</f>
        <v>1979</v>
      </c>
      <c r="J231" s="185">
        <f>'Experiment list - Runs'!L231</f>
        <v>2008</v>
      </c>
      <c r="K231" s="185" t="str">
        <f>'Experiment list - Runs'!M231</f>
        <v>1</v>
      </c>
      <c r="L231" s="185">
        <f>'Experiment list - Runs'!N231</f>
        <v>1</v>
      </c>
      <c r="M231" s="188">
        <f>'Experiment list - Runs'!O231</f>
        <v>30</v>
      </c>
      <c r="N231" s="187">
        <f>'Experiment list - Runs'!P231</f>
        <v>230</v>
      </c>
      <c r="O231" s="188">
        <f t="shared" si="12"/>
        <v>30</v>
      </c>
      <c r="P231" s="188">
        <f t="shared" si="12"/>
        <v>30</v>
      </c>
      <c r="Q231" s="188">
        <v>0</v>
      </c>
      <c r="R231" s="188">
        <v>0</v>
      </c>
      <c r="S231" s="188">
        <v>0</v>
      </c>
      <c r="T231" s="188">
        <v>0</v>
      </c>
      <c r="U231" s="188">
        <v>0</v>
      </c>
      <c r="V231" s="188">
        <f>(SUMIFS('hist AL fields'!O:O,'hist AL fields'!C:C,V$1)*$O231)/1000</f>
        <v>87.047239679999848</v>
      </c>
      <c r="W231" s="188">
        <f>(SUMIFS('hist AL fields'!$O:$O,'hist AL fields'!$C:$C,$W$1&amp;"_allt")*$P231)/1000+(SUMIFS('hist AL fields'!$O:$O,'hist AL fields'!$C:$C,$W$1&amp;"_subt")*$Q231)/1000</f>
        <v>14.531788800000001</v>
      </c>
      <c r="X231" s="188">
        <f>(SUMIFS('hist AL fields'!$O:$O,'hist AL fields'!$C:$C,X$1)*$R231)/1000</f>
        <v>0</v>
      </c>
      <c r="Y231" s="188">
        <f>(SUMIFS('hist AL fields'!$O:$O,'hist AL fields'!$C:$C,Y$1)*$S231)/1000</f>
        <v>0</v>
      </c>
      <c r="Z231" s="188">
        <f>(SUMIFS('hist AL fields'!$O:$O,'hist AL fields'!$C:$C,Z$1)*$T231)/1000</f>
        <v>0</v>
      </c>
      <c r="AA231" s="188">
        <f>(SUMIFS('hist AL fields'!$O:$O,'hist AL fields'!$C:$C,AA$1)*$O231)/1000</f>
        <v>30.158438400000115</v>
      </c>
      <c r="AB231" s="188">
        <v>0</v>
      </c>
      <c r="AC231" s="188">
        <f>(SUMIFS('hist OI fields'!$N:$N,'hist OI fields'!$C:$C,AC$1)*$O231)/1000</f>
        <v>381.71544480000011</v>
      </c>
      <c r="AD231" s="188">
        <f>(SUMIFS('hist OI fields'!$N:$N,'hist OI fields'!$C:$C,AD$1)*$O231)/1000</f>
        <v>21.056716799999965</v>
      </c>
      <c r="AE231" s="189">
        <f t="shared" si="10"/>
        <v>534.50962848000006</v>
      </c>
    </row>
    <row r="232" spans="1:31">
      <c r="A232" s="185" t="str">
        <f>'Experiment list - Runs'!A232</f>
        <v>LT</v>
      </c>
      <c r="B232" s="185" t="str">
        <f>'Experiment list - Runs'!B232</f>
        <v>tier1</v>
      </c>
      <c r="C232" s="185" t="str">
        <f>'Experiment list - Runs'!C232</f>
        <v>6.7a</v>
      </c>
      <c r="D232" s="185">
        <f>'Experiment list - Runs'!D232</f>
        <v>1</v>
      </c>
      <c r="E232" s="186" t="str">
        <f>'Experiment list - Runs'!E232</f>
        <v>Aqua Planet control</v>
      </c>
      <c r="F232" s="186" t="str">
        <f>'Experiment list - Runs'!H232</f>
        <v>AMWG/Teng</v>
      </c>
      <c r="G232" s="185" t="str">
        <f>'Experiment list - Runs'!I232</f>
        <v>1x1CN</v>
      </c>
      <c r="H232" s="185" t="str">
        <f>'Experiment list - Runs'!J232</f>
        <v>NCAR</v>
      </c>
      <c r="I232" s="185">
        <f>'Experiment list - Runs'!K232</f>
        <v>1</v>
      </c>
      <c r="J232" s="185">
        <f>'Experiment list - Runs'!L232</f>
        <v>5</v>
      </c>
      <c r="K232" s="185" t="str">
        <f>'Experiment list - Runs'!M232</f>
        <v>1</v>
      </c>
      <c r="L232" s="185">
        <f>'Experiment list - Runs'!N232</f>
        <v>1</v>
      </c>
      <c r="M232" s="188">
        <f>'Experiment list - Runs'!O232</f>
        <v>5</v>
      </c>
      <c r="N232" s="187">
        <f>'Experiment list - Runs'!P232</f>
        <v>231</v>
      </c>
      <c r="O232" s="188">
        <f t="shared" si="12"/>
        <v>5</v>
      </c>
      <c r="P232" s="188">
        <f t="shared" si="12"/>
        <v>5</v>
      </c>
      <c r="Q232" s="188">
        <v>0</v>
      </c>
      <c r="R232" s="188">
        <v>5</v>
      </c>
      <c r="S232" s="188">
        <v>0</v>
      </c>
      <c r="T232" s="188">
        <v>0</v>
      </c>
      <c r="U232" s="188">
        <v>0</v>
      </c>
      <c r="V232" s="188">
        <f>(SUMIFS('hist AL fields'!O:O,'hist AL fields'!C:C,V$1)*$O232)/1000</f>
        <v>14.507873279999977</v>
      </c>
      <c r="W232" s="188">
        <f>(SUMIFS('hist AL fields'!$O:$O,'hist AL fields'!$C:$C,$W$1&amp;"_allt")*$P232)/1000+(SUMIFS('hist AL fields'!$O:$O,'hist AL fields'!$C:$C,$W$1&amp;"_subt")*$Q232)/1000</f>
        <v>2.4219648</v>
      </c>
      <c r="X232" s="188">
        <f>(SUMIFS('hist AL fields'!$O:$O,'hist AL fields'!$C:$C,X$1)*$R232)/1000</f>
        <v>171.15217919999998</v>
      </c>
      <c r="Y232" s="188">
        <f>(SUMIFS('hist AL fields'!$O:$O,'hist AL fields'!$C:$C,Y$1)*$S232)/1000</f>
        <v>0</v>
      </c>
      <c r="Z232" s="188">
        <f>(SUMIFS('hist AL fields'!$O:$O,'hist AL fields'!$C:$C,Z$1)*$T232)/1000</f>
        <v>0</v>
      </c>
      <c r="AA232" s="188">
        <f>(SUMIFS('hist AL fields'!$O:$O,'hist AL fields'!$C:$C,AA$1)*$O232)/1000</f>
        <v>5.0264064000000195</v>
      </c>
      <c r="AB232" s="188">
        <v>0</v>
      </c>
      <c r="AC232" s="188">
        <f>(SUMIFS('hist OI fields'!$N:$N,'hist OI fields'!$C:$C,AC$1)*$O232)/1000</f>
        <v>63.619240800000014</v>
      </c>
      <c r="AD232" s="188">
        <f>(SUMIFS('hist OI fields'!$N:$N,'hist OI fields'!$C:$C,AD$1)*$O232)/1000</f>
        <v>3.5094527999999943</v>
      </c>
      <c r="AE232" s="189">
        <f t="shared" si="10"/>
        <v>260.23711728000001</v>
      </c>
    </row>
    <row r="233" spans="1:31">
      <c r="A233" s="185" t="str">
        <f>'Experiment list - Runs'!A233</f>
        <v>LT</v>
      </c>
      <c r="B233" s="185" t="str">
        <f>'Experiment list - Runs'!B233</f>
        <v>tier1</v>
      </c>
      <c r="C233" s="185" t="str">
        <f>'Experiment list - Runs'!C233</f>
        <v>6.7b</v>
      </c>
      <c r="D233" s="185">
        <f>'Experiment list - Runs'!D233</f>
        <v>1</v>
      </c>
      <c r="E233" s="186" t="str">
        <f>'Experiment list - Runs'!E233</f>
        <v>Aqua Planet (4xCO2)</v>
      </c>
      <c r="F233" s="186" t="str">
        <f>'Experiment list - Runs'!H233</f>
        <v>AMWG/Teng</v>
      </c>
      <c r="G233" s="185" t="str">
        <f>'Experiment list - Runs'!I233</f>
        <v>1x1CN</v>
      </c>
      <c r="H233" s="185" t="str">
        <f>'Experiment list - Runs'!J233</f>
        <v>NCAR</v>
      </c>
      <c r="I233" s="185">
        <f>'Experiment list - Runs'!K233</f>
        <v>1</v>
      </c>
      <c r="J233" s="185">
        <f>'Experiment list - Runs'!L233</f>
        <v>5</v>
      </c>
      <c r="K233" s="185" t="str">
        <f>'Experiment list - Runs'!M233</f>
        <v>1</v>
      </c>
      <c r="L233" s="185">
        <f>'Experiment list - Runs'!N233</f>
        <v>1</v>
      </c>
      <c r="M233" s="188">
        <f>'Experiment list - Runs'!O233</f>
        <v>5</v>
      </c>
      <c r="N233" s="187">
        <f>'Experiment list - Runs'!P233</f>
        <v>232</v>
      </c>
      <c r="O233" s="188">
        <f t="shared" si="12"/>
        <v>5</v>
      </c>
      <c r="P233" s="188">
        <f t="shared" si="12"/>
        <v>5</v>
      </c>
      <c r="Q233" s="188">
        <v>0</v>
      </c>
      <c r="R233" s="188">
        <v>5</v>
      </c>
      <c r="S233" s="188">
        <v>0</v>
      </c>
      <c r="T233" s="188">
        <v>0</v>
      </c>
      <c r="U233" s="188">
        <v>0</v>
      </c>
      <c r="V233" s="188">
        <f>(SUMIFS('hist AL fields'!O:O,'hist AL fields'!C:C,V$1)*$O233)/1000</f>
        <v>14.507873279999977</v>
      </c>
      <c r="W233" s="188">
        <f>(SUMIFS('hist AL fields'!$O:$O,'hist AL fields'!$C:$C,$W$1&amp;"_allt")*$P233)/1000+(SUMIFS('hist AL fields'!$O:$O,'hist AL fields'!$C:$C,$W$1&amp;"_subt")*$Q233)/1000</f>
        <v>2.4219648</v>
      </c>
      <c r="X233" s="188">
        <f>(SUMIFS('hist AL fields'!$O:$O,'hist AL fields'!$C:$C,X$1)*$R233)/1000</f>
        <v>171.15217919999998</v>
      </c>
      <c r="Y233" s="188">
        <f>(SUMIFS('hist AL fields'!$O:$O,'hist AL fields'!$C:$C,Y$1)*$S233)/1000</f>
        <v>0</v>
      </c>
      <c r="Z233" s="188">
        <f>(SUMIFS('hist AL fields'!$O:$O,'hist AL fields'!$C:$C,Z$1)*$T233)/1000</f>
        <v>0</v>
      </c>
      <c r="AA233" s="188">
        <f>(SUMIFS('hist AL fields'!$O:$O,'hist AL fields'!$C:$C,AA$1)*$O233)/1000</f>
        <v>5.0264064000000195</v>
      </c>
      <c r="AB233" s="188">
        <v>0</v>
      </c>
      <c r="AC233" s="188">
        <f>(SUMIFS('hist OI fields'!$N:$N,'hist OI fields'!$C:$C,AC$1)*$O233)/1000</f>
        <v>63.619240800000014</v>
      </c>
      <c r="AD233" s="188">
        <f>(SUMIFS('hist OI fields'!$N:$N,'hist OI fields'!$C:$C,AD$1)*$O233)/1000</f>
        <v>3.5094527999999943</v>
      </c>
      <c r="AE233" s="189">
        <f t="shared" si="10"/>
        <v>260.23711728000001</v>
      </c>
    </row>
    <row r="234" spans="1:31">
      <c r="A234" s="185" t="str">
        <f>'Experiment list - Runs'!A234</f>
        <v>LT</v>
      </c>
      <c r="B234" s="185" t="str">
        <f>'Experiment list - Runs'!B234</f>
        <v>tier1</v>
      </c>
      <c r="C234" s="185" t="str">
        <f>'Experiment list - Runs'!C234</f>
        <v>7.1</v>
      </c>
      <c r="D234" s="185">
        <f>'Experiment list - Runs'!D234</f>
        <v>1</v>
      </c>
      <c r="E234" s="186" t="str">
        <f>'Experiment list - Runs'!E234</f>
        <v>Historical (natural-only)</v>
      </c>
      <c r="F234" s="186" t="str">
        <f>'Experiment list - Runs'!H234</f>
        <v>CCWG/Meehl</v>
      </c>
      <c r="G234" s="185" t="str">
        <f>'Experiment list - Runs'!I234</f>
        <v>1x1CN</v>
      </c>
      <c r="H234" s="185" t="str">
        <f>'Experiment list - Runs'!J234</f>
        <v>NERSC</v>
      </c>
      <c r="I234" s="185">
        <f>'Experiment list - Runs'!K234</f>
        <v>1850</v>
      </c>
      <c r="J234" s="185">
        <f>'Experiment list - Runs'!L234</f>
        <v>2005</v>
      </c>
      <c r="K234" s="185" t="str">
        <f>'Experiment list - Runs'!M234</f>
        <v>1</v>
      </c>
      <c r="L234" s="185">
        <f>'Experiment list - Runs'!N234</f>
        <v>1</v>
      </c>
      <c r="M234" s="188">
        <f>'Experiment list - Runs'!O234</f>
        <v>156</v>
      </c>
      <c r="N234" s="187">
        <f>'Experiment list - Runs'!P234</f>
        <v>233</v>
      </c>
      <c r="O234" s="188">
        <f t="shared" si="12"/>
        <v>156</v>
      </c>
      <c r="P234" s="188">
        <f t="shared" si="12"/>
        <v>156</v>
      </c>
      <c r="Q234" s="188">
        <v>0</v>
      </c>
      <c r="R234" s="188">
        <v>0</v>
      </c>
      <c r="S234" s="188"/>
      <c r="T234" s="188">
        <v>0</v>
      </c>
      <c r="U234" s="188">
        <v>0</v>
      </c>
      <c r="V234" s="188">
        <f>(SUMIFS('hist AL fields'!O:O,'hist AL fields'!C:C,V$1)*$O234)/1000</f>
        <v>452.64564633599923</v>
      </c>
      <c r="W234" s="188">
        <f>(SUMIFS('hist AL fields'!$O:$O,'hist AL fields'!$C:$C,$W$1&amp;"_allt")*$P234)/1000+(SUMIFS('hist AL fields'!$O:$O,'hist AL fields'!$C:$C,$W$1&amp;"_subt")*$Q234)/1000</f>
        <v>75.565301759999997</v>
      </c>
      <c r="X234" s="188">
        <f>(SUMIFS('hist AL fields'!$O:$O,'hist AL fields'!$C:$C,X$1)*$R234)/1000</f>
        <v>0</v>
      </c>
      <c r="Y234" s="188">
        <f>(SUMIFS('hist AL fields'!$O:$O,'hist AL fields'!$C:$C,Y$1)*$S234)/1000</f>
        <v>0</v>
      </c>
      <c r="Z234" s="188">
        <f>(SUMIFS('hist AL fields'!$O:$O,'hist AL fields'!$C:$C,Z$1)*$T234)/1000</f>
        <v>0</v>
      </c>
      <c r="AA234" s="188">
        <f>(SUMIFS('hist AL fields'!$O:$O,'hist AL fields'!$C:$C,AA$1)*$O234)/1000</f>
        <v>156.8238796800006</v>
      </c>
      <c r="AB234" s="188">
        <v>0</v>
      </c>
      <c r="AC234" s="188">
        <f>(SUMIFS('hist OI fields'!$N:$N,'hist OI fields'!$C:$C,AC$1)*$O234)/1000</f>
        <v>1984.9203129600005</v>
      </c>
      <c r="AD234" s="188">
        <f>(SUMIFS('hist OI fields'!$N:$N,'hist OI fields'!$C:$C,AD$1)*$O234)/1000</f>
        <v>109.49492735999981</v>
      </c>
      <c r="AE234" s="189">
        <f t="shared" si="10"/>
        <v>2779.4500680960005</v>
      </c>
    </row>
    <row r="235" spans="1:31">
      <c r="A235" s="185" t="str">
        <f>'Experiment list - Runs'!A235</f>
        <v>LT</v>
      </c>
      <c r="B235" s="185" t="str">
        <f>'Experiment list - Runs'!B235</f>
        <v>tier1</v>
      </c>
      <c r="C235" s="185" t="str">
        <f>'Experiment list - Runs'!C235</f>
        <v>7.2</v>
      </c>
      <c r="D235" s="185">
        <f>'Experiment list - Runs'!D235</f>
        <v>1</v>
      </c>
      <c r="E235" s="186" t="str">
        <f>'Experiment list - Runs'!E235</f>
        <v>Historical (GHG-only)</v>
      </c>
      <c r="F235" s="186" t="str">
        <f>'Experiment list - Runs'!H235</f>
        <v>CCWG/Meehl</v>
      </c>
      <c r="G235" s="185" t="str">
        <f>'Experiment list - Runs'!I235</f>
        <v>1x1CN</v>
      </c>
      <c r="H235" s="185" t="str">
        <f>'Experiment list - Runs'!J235</f>
        <v>NERSC</v>
      </c>
      <c r="I235" s="185">
        <f>'Experiment list - Runs'!K235</f>
        <v>1850</v>
      </c>
      <c r="J235" s="185">
        <f>'Experiment list - Runs'!L235</f>
        <v>2005</v>
      </c>
      <c r="K235" s="185" t="str">
        <f>'Experiment list - Runs'!M235</f>
        <v>1</v>
      </c>
      <c r="L235" s="185">
        <f>'Experiment list - Runs'!N235</f>
        <v>1</v>
      </c>
      <c r="M235" s="188">
        <f>'Experiment list - Runs'!O235</f>
        <v>156</v>
      </c>
      <c r="N235" s="187">
        <f>'Experiment list - Runs'!P235</f>
        <v>234</v>
      </c>
      <c r="O235" s="188">
        <f t="shared" si="12"/>
        <v>156</v>
      </c>
      <c r="P235" s="188">
        <f t="shared" si="12"/>
        <v>156</v>
      </c>
      <c r="Q235" s="188">
        <v>0</v>
      </c>
      <c r="R235" s="188">
        <v>0</v>
      </c>
      <c r="S235" s="188">
        <v>0</v>
      </c>
      <c r="T235" s="188">
        <v>0</v>
      </c>
      <c r="U235" s="188">
        <v>0</v>
      </c>
      <c r="V235" s="188">
        <f>(SUMIFS('hist AL fields'!O:O,'hist AL fields'!C:C,V$1)*$O235)/1000</f>
        <v>452.64564633599923</v>
      </c>
      <c r="W235" s="188">
        <f>(SUMIFS('hist AL fields'!$O:$O,'hist AL fields'!$C:$C,$W$1&amp;"_allt")*$P235)/1000+(SUMIFS('hist AL fields'!$O:$O,'hist AL fields'!$C:$C,$W$1&amp;"_subt")*$Q235)/1000</f>
        <v>75.565301759999997</v>
      </c>
      <c r="X235" s="188">
        <f>(SUMIFS('hist AL fields'!$O:$O,'hist AL fields'!$C:$C,X$1)*$R235)/1000</f>
        <v>0</v>
      </c>
      <c r="Y235" s="188">
        <f>(SUMIFS('hist AL fields'!$O:$O,'hist AL fields'!$C:$C,Y$1)*$S235)/1000</f>
        <v>0</v>
      </c>
      <c r="Z235" s="188">
        <f>(SUMIFS('hist AL fields'!$O:$O,'hist AL fields'!$C:$C,Z$1)*$T235)/1000</f>
        <v>0</v>
      </c>
      <c r="AA235" s="188">
        <f>(SUMIFS('hist AL fields'!$O:$O,'hist AL fields'!$C:$C,AA$1)*$O235)/1000</f>
        <v>156.8238796800006</v>
      </c>
      <c r="AB235" s="188">
        <v>0</v>
      </c>
      <c r="AC235" s="188">
        <f>(SUMIFS('hist OI fields'!$N:$N,'hist OI fields'!$C:$C,AC$1)*$O235)/1000</f>
        <v>1984.9203129600005</v>
      </c>
      <c r="AD235" s="188">
        <f>(SUMIFS('hist OI fields'!$N:$N,'hist OI fields'!$C:$C,AD$1)*$O235)/1000</f>
        <v>109.49492735999981</v>
      </c>
      <c r="AE235" s="189">
        <f t="shared" si="10"/>
        <v>2779.4500680960005</v>
      </c>
    </row>
    <row r="236" spans="1:31">
      <c r="A236" s="185" t="str">
        <f>'Experiment list - Runs'!A236</f>
        <v>LT</v>
      </c>
      <c r="B236" s="185" t="str">
        <f>'Experiment list - Runs'!B236</f>
        <v>tier2</v>
      </c>
      <c r="C236" s="185" t="str">
        <f>'Experiment list - Runs'!C236</f>
        <v>3.6-X</v>
      </c>
      <c r="D236" s="185">
        <f>'Experiment list - Runs'!D236</f>
        <v>1</v>
      </c>
      <c r="E236" s="186" t="str">
        <f>'Experiment list - Runs'!E236</f>
        <v>Last millennium (850-1850)</v>
      </c>
      <c r="F236" s="186" t="str">
        <f>'Experiment list - Runs'!H236</f>
        <v>CVWG/Tribbia</v>
      </c>
      <c r="G236" s="185" t="str">
        <f>'Experiment list - Runs'!I236</f>
        <v>1x1noCN</v>
      </c>
      <c r="H236" s="185" t="str">
        <f>'Experiment list - Runs'!J236</f>
        <v>NCAR</v>
      </c>
      <c r="I236" s="185">
        <f>'Experiment list - Runs'!K236</f>
        <v>850</v>
      </c>
      <c r="J236" s="185">
        <f>'Experiment list - Runs'!L236</f>
        <v>1850</v>
      </c>
      <c r="K236" s="185" t="str">
        <f>'Experiment list - Runs'!M236</f>
        <v>1</v>
      </c>
      <c r="L236" s="185">
        <f>'Experiment list - Runs'!N236</f>
        <v>1</v>
      </c>
      <c r="M236" s="188">
        <f>'Experiment list - Runs'!O236</f>
        <v>1000</v>
      </c>
      <c r="N236" s="187">
        <f>'Experiment list - Runs'!P236</f>
        <v>235</v>
      </c>
      <c r="O236" s="188">
        <f t="shared" si="12"/>
        <v>1000</v>
      </c>
      <c r="P236" s="188">
        <f t="shared" si="12"/>
        <v>1000</v>
      </c>
      <c r="Q236" s="188">
        <v>0</v>
      </c>
      <c r="R236" s="188">
        <v>0</v>
      </c>
      <c r="S236" s="188">
        <v>0</v>
      </c>
      <c r="T236" s="188">
        <v>0</v>
      </c>
      <c r="U236" s="188">
        <v>0</v>
      </c>
      <c r="V236" s="188">
        <f>(SUMIFS('hist AL fields'!O:O,'hist AL fields'!C:C,V$1)*$O236)/1000</f>
        <v>2901.5746559999952</v>
      </c>
      <c r="W236" s="188">
        <f>(SUMIFS('hist AL fields'!$O:$O,'hist AL fields'!$C:$C,$W$1&amp;"_allt")*$P236)/1000+(SUMIFS('hist AL fields'!$O:$O,'hist AL fields'!$C:$C,$W$1&amp;"_subt")*$Q236)/1000</f>
        <v>484.39296000000002</v>
      </c>
      <c r="X236" s="188">
        <f>(SUMIFS('hist AL fields'!$O:$O,'hist AL fields'!$C:$C,X$1)*$R236)/1000</f>
        <v>0</v>
      </c>
      <c r="Y236" s="188">
        <f>(SUMIFS('hist AL fields'!$O:$O,'hist AL fields'!$C:$C,Y$1)*$S236)/1000</f>
        <v>0</v>
      </c>
      <c r="Z236" s="188">
        <f>(SUMIFS('hist AL fields'!$O:$O,'hist AL fields'!$C:$C,Z$1)*$T236)/1000</f>
        <v>0</v>
      </c>
      <c r="AA236" s="188">
        <f>(SUMIFS('hist AL fields'!$O:$O,'hist AL fields'!$C:$C,AA$1)*$O236)/1000</f>
        <v>1005.2812800000039</v>
      </c>
      <c r="AB236" s="188">
        <v>0</v>
      </c>
      <c r="AC236" s="188">
        <f>(SUMIFS('hist OI fields'!$N:$N,'hist OI fields'!$C:$C,AC$1)*$O236)/1000</f>
        <v>12723.848160000003</v>
      </c>
      <c r="AD236" s="188">
        <f>(SUMIFS('hist OI fields'!$N:$N,'hist OI fields'!$C:$C,AD$1)*$O236)/1000</f>
        <v>701.8905599999988</v>
      </c>
      <c r="AE236" s="189">
        <f t="shared" si="10"/>
        <v>17816.987616000002</v>
      </c>
    </row>
    <row r="237" spans="1:31">
      <c r="A237" s="185" t="str">
        <f>'Experiment list - Runs'!A237</f>
        <v>LT</v>
      </c>
      <c r="B237" s="185" t="str">
        <f>'Experiment list - Runs'!B237</f>
        <v>tier2</v>
      </c>
      <c r="C237" s="185" t="str">
        <f>'Experiment list - Runs'!C237</f>
        <v>4.2-XL</v>
      </c>
      <c r="D237" s="185">
        <f>'Experiment list - Runs'!D237</f>
        <v>1</v>
      </c>
      <c r="E237" s="186" t="str">
        <f>'Experiment list - Runs'!E237</f>
        <v>Extend RCP 8.5 to 2300</v>
      </c>
      <c r="F237" s="186" t="str">
        <f>'Experiment list - Runs'!H237</f>
        <v>CCWG/Meehl</v>
      </c>
      <c r="G237" s="185" t="str">
        <f>'Experiment list - Runs'!I237</f>
        <v>1x1noCN</v>
      </c>
      <c r="H237" s="185" t="str">
        <f>'Experiment list - Runs'!J237</f>
        <v>NCAR</v>
      </c>
      <c r="I237" s="185">
        <f>'Experiment list - Runs'!K237</f>
        <v>2100</v>
      </c>
      <c r="J237" s="185">
        <f>'Experiment list - Runs'!L237</f>
        <v>2300</v>
      </c>
      <c r="K237" s="185" t="str">
        <f>'Experiment list - Runs'!M237</f>
        <v>1</v>
      </c>
      <c r="L237" s="185">
        <f>'Experiment list - Runs'!N237</f>
        <v>1</v>
      </c>
      <c r="M237" s="188">
        <f>'Experiment list - Runs'!O237</f>
        <v>201</v>
      </c>
      <c r="N237" s="187">
        <f>'Experiment list - Runs'!P237</f>
        <v>236</v>
      </c>
      <c r="O237" s="188">
        <f t="shared" si="12"/>
        <v>201</v>
      </c>
      <c r="P237" s="188">
        <f t="shared" si="12"/>
        <v>201</v>
      </c>
      <c r="Q237" s="188">
        <v>40</v>
      </c>
      <c r="R237" s="188">
        <v>0</v>
      </c>
      <c r="S237" s="188">
        <v>40</v>
      </c>
      <c r="T237" s="188">
        <v>0</v>
      </c>
      <c r="U237" s="188">
        <v>0</v>
      </c>
      <c r="V237" s="188">
        <f>(SUMIFS('hist AL fields'!O:O,'hist AL fields'!C:C,V$1)*$O237)/1000</f>
        <v>583.21650585599912</v>
      </c>
      <c r="W237" s="188">
        <f>(SUMIFS('hist AL fields'!$O:$O,'hist AL fields'!$C:$C,$W$1&amp;"_allt")*$P237)/1000+(SUMIFS('hist AL fields'!$O:$O,'hist AL fields'!$C:$C,$W$1&amp;"_subt")*$Q237)/1000</f>
        <v>733.53240575999985</v>
      </c>
      <c r="X237" s="188">
        <f>(SUMIFS('hist AL fields'!$O:$O,'hist AL fields'!$C:$C,X$1)*$R237)/1000</f>
        <v>0</v>
      </c>
      <c r="Y237" s="188">
        <f>(SUMIFS('hist AL fields'!$O:$O,'hist AL fields'!$C:$C,Y$1)*$S237)/1000</f>
        <v>1085.0402303999999</v>
      </c>
      <c r="Z237" s="188">
        <f>(SUMIFS('hist AL fields'!$O:$O,'hist AL fields'!$C:$C,Z$1)*$T237)/1000</f>
        <v>0</v>
      </c>
      <c r="AA237" s="188">
        <f>(SUMIFS('hist AL fields'!$O:$O,'hist AL fields'!$C:$C,AA$1)*$O237)/1000</f>
        <v>202.06153728000078</v>
      </c>
      <c r="AB237" s="188">
        <v>0</v>
      </c>
      <c r="AC237" s="188">
        <f>(SUMIFS('hist OI fields'!$N:$N,'hist OI fields'!$C:$C,AC$1)*$O237)/1000</f>
        <v>2557.4934801600007</v>
      </c>
      <c r="AD237" s="188">
        <f>(SUMIFS('hist OI fields'!$N:$N,'hist OI fields'!$C:$C,AD$1)*$O237)/1000</f>
        <v>141.08000255999977</v>
      </c>
      <c r="AE237" s="189">
        <f t="shared" si="10"/>
        <v>5302.424162016001</v>
      </c>
    </row>
    <row r="238" spans="1:31">
      <c r="A238" s="185" t="str">
        <f>'Experiment list - Runs'!A238</f>
        <v>LT</v>
      </c>
      <c r="B238" s="185" t="str">
        <f>'Experiment list - Runs'!B238</f>
        <v>tier2</v>
      </c>
      <c r="C238" s="185" t="str">
        <f>'Experiment list - Runs'!C238</f>
        <v>4.3-XL</v>
      </c>
      <c r="D238" s="185">
        <f>'Experiment list - Runs'!D238</f>
        <v>1</v>
      </c>
      <c r="E238" s="186" t="str">
        <f>'Experiment list - Runs'!E238</f>
        <v>Extend RCP 2.7 to 2300</v>
      </c>
      <c r="F238" s="186" t="str">
        <f>'Experiment list - Runs'!H238</f>
        <v>CCWG/Meehl</v>
      </c>
      <c r="G238" s="185" t="str">
        <f>'Experiment list - Runs'!I238</f>
        <v>1x1noCN</v>
      </c>
      <c r="H238" s="185" t="str">
        <f>'Experiment list - Runs'!J238</f>
        <v>NCAR</v>
      </c>
      <c r="I238" s="185">
        <f>'Experiment list - Runs'!K238</f>
        <v>2100</v>
      </c>
      <c r="J238" s="185">
        <f>'Experiment list - Runs'!L238</f>
        <v>2300</v>
      </c>
      <c r="K238" s="185" t="str">
        <f>'Experiment list - Runs'!M238</f>
        <v>1</v>
      </c>
      <c r="L238" s="185">
        <f>'Experiment list - Runs'!N238</f>
        <v>1</v>
      </c>
      <c r="M238" s="188">
        <f>'Experiment list - Runs'!O238</f>
        <v>201</v>
      </c>
      <c r="N238" s="187">
        <f>'Experiment list - Runs'!P238</f>
        <v>237</v>
      </c>
      <c r="O238" s="188">
        <f t="shared" si="12"/>
        <v>201</v>
      </c>
      <c r="P238" s="188">
        <f t="shared" si="12"/>
        <v>201</v>
      </c>
      <c r="Q238" s="188">
        <v>40</v>
      </c>
      <c r="R238" s="188">
        <v>0</v>
      </c>
      <c r="S238" s="188">
        <v>40</v>
      </c>
      <c r="T238" s="188">
        <v>0</v>
      </c>
      <c r="U238" s="188">
        <v>0</v>
      </c>
      <c r="V238" s="188">
        <f>(SUMIFS('hist AL fields'!O:O,'hist AL fields'!C:C,V$1)*$O238)/1000</f>
        <v>583.21650585599912</v>
      </c>
      <c r="W238" s="188">
        <f>(SUMIFS('hist AL fields'!$O:$O,'hist AL fields'!$C:$C,$W$1&amp;"_allt")*$P238)/1000+(SUMIFS('hist AL fields'!$O:$O,'hist AL fields'!$C:$C,$W$1&amp;"_subt")*$Q238)/1000</f>
        <v>733.53240575999985</v>
      </c>
      <c r="X238" s="188">
        <f>(SUMIFS('hist AL fields'!$O:$O,'hist AL fields'!$C:$C,X$1)*$R238)/1000</f>
        <v>0</v>
      </c>
      <c r="Y238" s="188">
        <f>(SUMIFS('hist AL fields'!$O:$O,'hist AL fields'!$C:$C,Y$1)*$S238)/1000</f>
        <v>1085.0402303999999</v>
      </c>
      <c r="Z238" s="188">
        <f>(SUMIFS('hist AL fields'!$O:$O,'hist AL fields'!$C:$C,Z$1)*$T238)/1000</f>
        <v>0</v>
      </c>
      <c r="AA238" s="188">
        <f>(SUMIFS('hist AL fields'!$O:$O,'hist AL fields'!$C:$C,AA$1)*$O238)/1000</f>
        <v>202.06153728000078</v>
      </c>
      <c r="AB238" s="188">
        <v>0</v>
      </c>
      <c r="AC238" s="188">
        <f>(SUMIFS('hist OI fields'!$N:$N,'hist OI fields'!$C:$C,AC$1)*$O238)/1000</f>
        <v>2557.4934801600007</v>
      </c>
      <c r="AD238" s="188">
        <f>(SUMIFS('hist OI fields'!$N:$N,'hist OI fields'!$C:$C,AD$1)*$O238)/1000</f>
        <v>141.08000255999977</v>
      </c>
      <c r="AE238" s="189">
        <f t="shared" si="10"/>
        <v>5302.424162016001</v>
      </c>
    </row>
    <row r="239" spans="1:31">
      <c r="A239" s="185" t="str">
        <f>'Experiment list - Runs'!A239</f>
        <v>LT</v>
      </c>
      <c r="B239" s="185" t="str">
        <f>'Experiment list - Runs'!B239</f>
        <v>tier2</v>
      </c>
      <c r="C239" s="185" t="str">
        <f>'Experiment list - Runs'!C239</f>
        <v>5.4-2</v>
      </c>
      <c r="D239" s="185">
        <f>'Experiment list - Runs'!D239</f>
        <v>1</v>
      </c>
      <c r="E239" s="186" t="str">
        <f>'Experiment list - Runs'!E239</f>
        <v>Carbon-climate feedback, “realistic” pathway</v>
      </c>
      <c r="F239" s="186" t="str">
        <f>'Experiment list - Runs'!H239</f>
        <v>CCWG/Meehl</v>
      </c>
      <c r="G239" s="185" t="str">
        <f>'Experiment list - Runs'!I239</f>
        <v>1x1CN</v>
      </c>
      <c r="H239" s="185" t="str">
        <f>'Experiment list - Runs'!J239</f>
        <v>NCAR</v>
      </c>
      <c r="I239" s="185">
        <f>'Experiment list - Runs'!K239</f>
        <v>0</v>
      </c>
      <c r="J239" s="185">
        <f>'Experiment list - Runs'!L239</f>
        <v>251</v>
      </c>
      <c r="K239" s="185" t="str">
        <f>'Experiment list - Runs'!M239</f>
        <v>1</v>
      </c>
      <c r="L239" s="185">
        <f>'Experiment list - Runs'!N239</f>
        <v>1</v>
      </c>
      <c r="M239" s="188">
        <f>'Experiment list - Runs'!O239</f>
        <v>251</v>
      </c>
      <c r="N239" s="187">
        <f>'Experiment list - Runs'!P239</f>
        <v>238</v>
      </c>
      <c r="O239" s="188">
        <f t="shared" si="12"/>
        <v>251</v>
      </c>
      <c r="P239" s="188">
        <f t="shared" si="12"/>
        <v>251</v>
      </c>
      <c r="Q239" s="188">
        <v>0</v>
      </c>
      <c r="R239" s="188">
        <v>0</v>
      </c>
      <c r="S239" s="188">
        <v>0</v>
      </c>
      <c r="T239" s="188">
        <v>0</v>
      </c>
      <c r="U239" s="188">
        <v>0</v>
      </c>
      <c r="V239" s="188">
        <f>(SUMIFS('hist AL fields'!O:O,'hist AL fields'!C:C,V$1)*$O239)/1000</f>
        <v>728.29523865599879</v>
      </c>
      <c r="W239" s="188">
        <f>(SUMIFS('hist AL fields'!$O:$O,'hist AL fields'!$C:$C,$W$1&amp;"_allt")*$P239)/1000+(SUMIFS('hist AL fields'!$O:$O,'hist AL fields'!$C:$C,$W$1&amp;"_subt")*$Q239)/1000</f>
        <v>121.58263296</v>
      </c>
      <c r="X239" s="188">
        <f>(SUMIFS('hist AL fields'!$O:$O,'hist AL fields'!$C:$C,X$1)*$R239)/1000</f>
        <v>0</v>
      </c>
      <c r="Y239" s="188">
        <f>(SUMIFS('hist AL fields'!$O:$O,'hist AL fields'!$C:$C,Y$1)*$S239)/1000</f>
        <v>0</v>
      </c>
      <c r="Z239" s="188">
        <f>(SUMIFS('hist AL fields'!$O:$O,'hist AL fields'!$C:$C,Z$1)*$T239)/1000</f>
        <v>0</v>
      </c>
      <c r="AA239" s="188">
        <f>(SUMIFS('hist AL fields'!$O:$O,'hist AL fields'!$C:$C,AA$1)*$O239)/1000</f>
        <v>252.325601280001</v>
      </c>
      <c r="AB239" s="188">
        <v>0</v>
      </c>
      <c r="AC239" s="188">
        <f>(SUMIFS('hist OI fields'!$N:$N,'hist OI fields'!$C:$C,AC$1)*$O239)/1000</f>
        <v>3193.685888160001</v>
      </c>
      <c r="AD239" s="188">
        <f>(SUMIFS('hist OI fields'!$N:$N,'hist OI fields'!$C:$C,AD$1)*$O239)/1000</f>
        <v>176.17453055999968</v>
      </c>
      <c r="AE239" s="189">
        <f t="shared" si="10"/>
        <v>4472.0638916160005</v>
      </c>
    </row>
    <row r="240" spans="1:31">
      <c r="A240" s="185" t="str">
        <f>'Experiment list - Runs'!A240</f>
        <v>LT</v>
      </c>
      <c r="B240" s="185" t="str">
        <f>'Experiment list - Runs'!B240</f>
        <v>tier2</v>
      </c>
      <c r="C240" s="185" t="str">
        <f>'Experiment list - Runs'!C240</f>
        <v>5.4-2</v>
      </c>
      <c r="D240" s="185">
        <f>'Experiment list - Runs'!D240</f>
        <v>2</v>
      </c>
      <c r="E240" s="186" t="str">
        <f>'Experiment list - Runs'!E240</f>
        <v>Carbon-climate feedback, “realistic” pathway</v>
      </c>
      <c r="F240" s="186" t="str">
        <f>'Experiment list - Runs'!H240</f>
        <v>CCWG/Meehl</v>
      </c>
      <c r="G240" s="185" t="str">
        <f>'Experiment list - Runs'!I240</f>
        <v>1x1CN</v>
      </c>
      <c r="H240" s="185" t="str">
        <f>'Experiment list - Runs'!J240</f>
        <v>NCAR</v>
      </c>
      <c r="I240" s="185">
        <f>'Experiment list - Runs'!K240</f>
        <v>0</v>
      </c>
      <c r="J240" s="185">
        <f>'Experiment list - Runs'!L240</f>
        <v>251</v>
      </c>
      <c r="K240" s="185" t="str">
        <f>'Experiment list - Runs'!M240</f>
        <v>1</v>
      </c>
      <c r="L240" s="185">
        <f>'Experiment list - Runs'!N240</f>
        <v>1</v>
      </c>
      <c r="M240" s="188">
        <f>'Experiment list - Runs'!O240</f>
        <v>251</v>
      </c>
      <c r="N240" s="187">
        <f>'Experiment list - Runs'!P240</f>
        <v>239</v>
      </c>
      <c r="O240" s="188">
        <f t="shared" si="12"/>
        <v>251</v>
      </c>
      <c r="P240" s="188">
        <f t="shared" si="12"/>
        <v>251</v>
      </c>
      <c r="Q240" s="188">
        <v>0</v>
      </c>
      <c r="R240" s="188">
        <v>0</v>
      </c>
      <c r="S240" s="188">
        <v>0</v>
      </c>
      <c r="T240" s="188">
        <v>0</v>
      </c>
      <c r="U240" s="188">
        <v>0</v>
      </c>
      <c r="V240" s="188">
        <f>(SUMIFS('hist AL fields'!O:O,'hist AL fields'!C:C,V$1)*$O240)/1000</f>
        <v>728.29523865599879</v>
      </c>
      <c r="W240" s="188">
        <f>(SUMIFS('hist AL fields'!$O:$O,'hist AL fields'!$C:$C,$W$1&amp;"_allt")*$P240)/1000+(SUMIFS('hist AL fields'!$O:$O,'hist AL fields'!$C:$C,$W$1&amp;"_subt")*$Q240)/1000</f>
        <v>121.58263296</v>
      </c>
      <c r="X240" s="188">
        <f>(SUMIFS('hist AL fields'!$O:$O,'hist AL fields'!$C:$C,X$1)*$R240)/1000</f>
        <v>0</v>
      </c>
      <c r="Y240" s="188">
        <f>(SUMIFS('hist AL fields'!$O:$O,'hist AL fields'!$C:$C,Y$1)*$S240)/1000</f>
        <v>0</v>
      </c>
      <c r="Z240" s="188">
        <f>(SUMIFS('hist AL fields'!$O:$O,'hist AL fields'!$C:$C,Z$1)*$T240)/1000</f>
        <v>0</v>
      </c>
      <c r="AA240" s="188">
        <f>(SUMIFS('hist AL fields'!$O:$O,'hist AL fields'!$C:$C,AA$1)*$O240)/1000</f>
        <v>252.325601280001</v>
      </c>
      <c r="AB240" s="188">
        <v>0</v>
      </c>
      <c r="AC240" s="188">
        <f>(SUMIFS('hist OI fields'!$N:$N,'hist OI fields'!$C:$C,AC$1)*$O240)/1000</f>
        <v>3193.685888160001</v>
      </c>
      <c r="AD240" s="188">
        <f>(SUMIFS('hist OI fields'!$N:$N,'hist OI fields'!$C:$C,AD$1)*$O240)/1000</f>
        <v>176.17453055999968</v>
      </c>
      <c r="AE240" s="189">
        <f t="shared" si="10"/>
        <v>4472.0638916160005</v>
      </c>
    </row>
    <row r="241" spans="1:31">
      <c r="A241" s="185" t="str">
        <f>'Experiment list - Runs'!A241</f>
        <v>LT</v>
      </c>
      <c r="B241" s="185" t="str">
        <f>'Experiment list - Runs'!B241</f>
        <v>tier2</v>
      </c>
      <c r="C241" s="185" t="str">
        <f>'Experiment list - Runs'!C241</f>
        <v>5.4-2</v>
      </c>
      <c r="D241" s="185">
        <f>'Experiment list - Runs'!D241</f>
        <v>3</v>
      </c>
      <c r="E241" s="186" t="str">
        <f>'Experiment list - Runs'!E241</f>
        <v>Carbon-climate feedback, “realistic” pathway</v>
      </c>
      <c r="F241" s="186" t="str">
        <f>'Experiment list - Runs'!H241</f>
        <v>CCWG/Meehl</v>
      </c>
      <c r="G241" s="185" t="str">
        <f>'Experiment list - Runs'!I241</f>
        <v>1x1CN</v>
      </c>
      <c r="H241" s="185" t="str">
        <f>'Experiment list - Runs'!J241</f>
        <v>NCAR</v>
      </c>
      <c r="I241" s="185">
        <f>'Experiment list - Runs'!K241</f>
        <v>0</v>
      </c>
      <c r="J241" s="185">
        <f>'Experiment list - Runs'!L241</f>
        <v>251</v>
      </c>
      <c r="K241" s="185" t="str">
        <f>'Experiment list - Runs'!M241</f>
        <v>1</v>
      </c>
      <c r="L241" s="185">
        <f>'Experiment list - Runs'!N241</f>
        <v>1</v>
      </c>
      <c r="M241" s="188">
        <f>'Experiment list - Runs'!O241</f>
        <v>251</v>
      </c>
      <c r="N241" s="187">
        <f>'Experiment list - Runs'!P241</f>
        <v>240</v>
      </c>
      <c r="O241" s="188">
        <f t="shared" si="12"/>
        <v>251</v>
      </c>
      <c r="P241" s="188">
        <f t="shared" si="12"/>
        <v>251</v>
      </c>
      <c r="Q241" s="188">
        <v>0</v>
      </c>
      <c r="R241" s="188">
        <v>0</v>
      </c>
      <c r="S241" s="188">
        <v>0</v>
      </c>
      <c r="T241" s="188">
        <v>0</v>
      </c>
      <c r="U241" s="188">
        <v>0</v>
      </c>
      <c r="V241" s="188">
        <f>(SUMIFS('hist AL fields'!O:O,'hist AL fields'!C:C,V$1)*$O241)/1000</f>
        <v>728.29523865599879</v>
      </c>
      <c r="W241" s="188">
        <f>(SUMIFS('hist AL fields'!$O:$O,'hist AL fields'!$C:$C,$W$1&amp;"_allt")*$P241)/1000+(SUMIFS('hist AL fields'!$O:$O,'hist AL fields'!$C:$C,$W$1&amp;"_subt")*$Q241)/1000</f>
        <v>121.58263296</v>
      </c>
      <c r="X241" s="188">
        <f>(SUMIFS('hist AL fields'!$O:$O,'hist AL fields'!$C:$C,X$1)*$R241)/1000</f>
        <v>0</v>
      </c>
      <c r="Y241" s="188">
        <f>(SUMIFS('hist AL fields'!$O:$O,'hist AL fields'!$C:$C,Y$1)*$S241)/1000</f>
        <v>0</v>
      </c>
      <c r="Z241" s="188">
        <f>(SUMIFS('hist AL fields'!$O:$O,'hist AL fields'!$C:$C,Z$1)*$T241)/1000</f>
        <v>0</v>
      </c>
      <c r="AA241" s="188">
        <f>(SUMIFS('hist AL fields'!$O:$O,'hist AL fields'!$C:$C,AA$1)*$O241)/1000</f>
        <v>252.325601280001</v>
      </c>
      <c r="AB241" s="188">
        <v>0</v>
      </c>
      <c r="AC241" s="188">
        <f>(SUMIFS('hist OI fields'!$N:$N,'hist OI fields'!$C:$C,AC$1)*$O241)/1000</f>
        <v>3193.685888160001</v>
      </c>
      <c r="AD241" s="188">
        <f>(SUMIFS('hist OI fields'!$N:$N,'hist OI fields'!$C:$C,AD$1)*$O241)/1000</f>
        <v>176.17453055999968</v>
      </c>
      <c r="AE241" s="189">
        <f t="shared" si="10"/>
        <v>4472.0638916160005</v>
      </c>
    </row>
    <row r="242" spans="1:31">
      <c r="A242" s="185" t="str">
        <f>'Experiment list - Runs'!A242</f>
        <v>LT</v>
      </c>
      <c r="B242" s="185" t="str">
        <f>'Experiment list - Runs'!B242</f>
        <v>tier2</v>
      </c>
      <c r="C242" s="185" t="str">
        <f>'Experiment list - Runs'!C242</f>
        <v>5.4-2</v>
      </c>
      <c r="D242" s="185">
        <f>'Experiment list - Runs'!D242</f>
        <v>4</v>
      </c>
      <c r="E242" s="186" t="str">
        <f>'Experiment list - Runs'!E242</f>
        <v>Carbon-climate feedback, “realistic” pathway</v>
      </c>
      <c r="F242" s="186" t="str">
        <f>'Experiment list - Runs'!H242</f>
        <v>CCWG/Meehl</v>
      </c>
      <c r="G242" s="185" t="str">
        <f>'Experiment list - Runs'!I242</f>
        <v>1x1CN</v>
      </c>
      <c r="H242" s="185" t="str">
        <f>'Experiment list - Runs'!J242</f>
        <v>NCAR</v>
      </c>
      <c r="I242" s="185">
        <f>'Experiment list - Runs'!K242</f>
        <v>0</v>
      </c>
      <c r="J242" s="185">
        <f>'Experiment list - Runs'!L242</f>
        <v>251</v>
      </c>
      <c r="K242" s="185" t="str">
        <f>'Experiment list - Runs'!M242</f>
        <v>1</v>
      </c>
      <c r="L242" s="185">
        <f>'Experiment list - Runs'!N242</f>
        <v>1</v>
      </c>
      <c r="M242" s="188">
        <f>'Experiment list - Runs'!O242</f>
        <v>251</v>
      </c>
      <c r="N242" s="187">
        <f>'Experiment list - Runs'!P242</f>
        <v>241</v>
      </c>
      <c r="O242" s="188">
        <f t="shared" si="12"/>
        <v>251</v>
      </c>
      <c r="P242" s="188">
        <f t="shared" si="12"/>
        <v>251</v>
      </c>
      <c r="Q242" s="188">
        <v>0</v>
      </c>
      <c r="R242" s="188">
        <v>0</v>
      </c>
      <c r="S242" s="188">
        <v>0</v>
      </c>
      <c r="T242" s="188">
        <v>0</v>
      </c>
      <c r="U242" s="188">
        <v>0</v>
      </c>
      <c r="V242" s="188">
        <f>(SUMIFS('hist AL fields'!O:O,'hist AL fields'!C:C,V$1)*$O242)/1000</f>
        <v>728.29523865599879</v>
      </c>
      <c r="W242" s="188">
        <f>(SUMIFS('hist AL fields'!$O:$O,'hist AL fields'!$C:$C,$W$1&amp;"_allt")*$P242)/1000+(SUMIFS('hist AL fields'!$O:$O,'hist AL fields'!$C:$C,$W$1&amp;"_subt")*$Q242)/1000</f>
        <v>121.58263296</v>
      </c>
      <c r="X242" s="188">
        <f>(SUMIFS('hist AL fields'!$O:$O,'hist AL fields'!$C:$C,X$1)*$R242)/1000</f>
        <v>0</v>
      </c>
      <c r="Y242" s="188">
        <f>(SUMIFS('hist AL fields'!$O:$O,'hist AL fields'!$C:$C,Y$1)*$S242)/1000</f>
        <v>0</v>
      </c>
      <c r="Z242" s="188">
        <f>(SUMIFS('hist AL fields'!$O:$O,'hist AL fields'!$C:$C,Z$1)*$T242)/1000</f>
        <v>0</v>
      </c>
      <c r="AA242" s="188">
        <f>(SUMIFS('hist AL fields'!$O:$O,'hist AL fields'!$C:$C,AA$1)*$O242)/1000</f>
        <v>252.325601280001</v>
      </c>
      <c r="AB242" s="188">
        <v>0</v>
      </c>
      <c r="AC242" s="188">
        <f>(SUMIFS('hist OI fields'!$N:$N,'hist OI fields'!$C:$C,AC$1)*$O242)/1000</f>
        <v>3193.685888160001</v>
      </c>
      <c r="AD242" s="188">
        <f>(SUMIFS('hist OI fields'!$N:$N,'hist OI fields'!$C:$C,AD$1)*$O242)/1000</f>
        <v>176.17453055999968</v>
      </c>
      <c r="AE242" s="189">
        <f t="shared" si="10"/>
        <v>4472.0638916160005</v>
      </c>
    </row>
    <row r="243" spans="1:31">
      <c r="A243" s="185" t="str">
        <f>'Experiment list - Runs'!A243</f>
        <v>LT</v>
      </c>
      <c r="B243" s="185" t="str">
        <f>'Experiment list - Runs'!B243</f>
        <v>tier2</v>
      </c>
      <c r="C243" s="185" t="str">
        <f>'Experiment list - Runs'!C243</f>
        <v>5.4-2</v>
      </c>
      <c r="D243" s="185">
        <f>'Experiment list - Runs'!D243</f>
        <v>5</v>
      </c>
      <c r="E243" s="186" t="str">
        <f>'Experiment list - Runs'!E243</f>
        <v>Carbon-climate feedback, “realistic” pathway</v>
      </c>
      <c r="F243" s="186" t="str">
        <f>'Experiment list - Runs'!H243</f>
        <v>CCWG/Meehl</v>
      </c>
      <c r="G243" s="185" t="str">
        <f>'Experiment list - Runs'!I243</f>
        <v>1x1CN</v>
      </c>
      <c r="H243" s="185" t="str">
        <f>'Experiment list - Runs'!J243</f>
        <v>NCAR</v>
      </c>
      <c r="I243" s="185">
        <f>'Experiment list - Runs'!K243</f>
        <v>0</v>
      </c>
      <c r="J243" s="185">
        <f>'Experiment list - Runs'!L243</f>
        <v>251</v>
      </c>
      <c r="K243" s="185" t="str">
        <f>'Experiment list - Runs'!M243</f>
        <v>1</v>
      </c>
      <c r="L243" s="185">
        <f>'Experiment list - Runs'!N243</f>
        <v>1</v>
      </c>
      <c r="M243" s="188">
        <f>'Experiment list - Runs'!O243</f>
        <v>251</v>
      </c>
      <c r="N243" s="187">
        <f>'Experiment list - Runs'!P243</f>
        <v>242</v>
      </c>
      <c r="O243" s="188">
        <f t="shared" si="12"/>
        <v>251</v>
      </c>
      <c r="P243" s="188">
        <f t="shared" si="12"/>
        <v>251</v>
      </c>
      <c r="Q243" s="188">
        <v>0</v>
      </c>
      <c r="R243" s="188">
        <v>0</v>
      </c>
      <c r="S243" s="188">
        <v>0</v>
      </c>
      <c r="T243" s="188">
        <v>0</v>
      </c>
      <c r="U243" s="188">
        <v>0</v>
      </c>
      <c r="V243" s="188">
        <f>(SUMIFS('hist AL fields'!O:O,'hist AL fields'!C:C,V$1)*$O243)/1000</f>
        <v>728.29523865599879</v>
      </c>
      <c r="W243" s="188">
        <f>(SUMIFS('hist AL fields'!$O:$O,'hist AL fields'!$C:$C,$W$1&amp;"_allt")*$P243)/1000+(SUMIFS('hist AL fields'!$O:$O,'hist AL fields'!$C:$C,$W$1&amp;"_subt")*$Q243)/1000</f>
        <v>121.58263296</v>
      </c>
      <c r="X243" s="188">
        <f>(SUMIFS('hist AL fields'!$O:$O,'hist AL fields'!$C:$C,X$1)*$R243)/1000</f>
        <v>0</v>
      </c>
      <c r="Y243" s="188">
        <f>(SUMIFS('hist AL fields'!$O:$O,'hist AL fields'!$C:$C,Y$1)*$S243)/1000</f>
        <v>0</v>
      </c>
      <c r="Z243" s="188">
        <f>(SUMIFS('hist AL fields'!$O:$O,'hist AL fields'!$C:$C,Z$1)*$T243)/1000</f>
        <v>0</v>
      </c>
      <c r="AA243" s="188">
        <f>(SUMIFS('hist AL fields'!$O:$O,'hist AL fields'!$C:$C,AA$1)*$O243)/1000</f>
        <v>252.325601280001</v>
      </c>
      <c r="AB243" s="188">
        <v>0</v>
      </c>
      <c r="AC243" s="188">
        <f>(SUMIFS('hist OI fields'!$N:$N,'hist OI fields'!$C:$C,AC$1)*$O243)/1000</f>
        <v>3193.685888160001</v>
      </c>
      <c r="AD243" s="188">
        <f>(SUMIFS('hist OI fields'!$N:$N,'hist OI fields'!$C:$C,AD$1)*$O243)/1000</f>
        <v>176.17453055999968</v>
      </c>
      <c r="AE243" s="189">
        <f t="shared" si="10"/>
        <v>4472.0638916160005</v>
      </c>
    </row>
    <row r="244" spans="1:31">
      <c r="A244" s="185" t="str">
        <f>'Experiment list - Runs'!A244</f>
        <v>LT</v>
      </c>
      <c r="B244" s="185" t="str">
        <f>'Experiment list - Runs'!B244</f>
        <v>tier2</v>
      </c>
      <c r="C244" s="185" t="str">
        <f>'Experiment list - Runs'!C244</f>
        <v>6.7c</v>
      </c>
      <c r="D244" s="185">
        <f>'Experiment list - Runs'!D244</f>
        <v>1</v>
      </c>
      <c r="E244" s="186" t="str">
        <f>'Experiment list - Runs'!E244</f>
        <v>Aqua Planet (+4K)</v>
      </c>
      <c r="F244" s="186" t="str">
        <f>'Experiment list - Runs'!H244</f>
        <v>AMWG/Teng</v>
      </c>
      <c r="G244" s="185" t="str">
        <f>'Experiment list - Runs'!I244</f>
        <v>1x1CN</v>
      </c>
      <c r="H244" s="185" t="str">
        <f>'Experiment list - Runs'!J244</f>
        <v>NCAR</v>
      </c>
      <c r="I244" s="185">
        <f>'Experiment list - Runs'!K244</f>
        <v>1</v>
      </c>
      <c r="J244" s="185">
        <f>'Experiment list - Runs'!L244</f>
        <v>5</v>
      </c>
      <c r="K244" s="185" t="str">
        <f>'Experiment list - Runs'!M244</f>
        <v>1</v>
      </c>
      <c r="L244" s="185">
        <f>'Experiment list - Runs'!N244</f>
        <v>1</v>
      </c>
      <c r="M244" s="188">
        <f>'Experiment list - Runs'!O244</f>
        <v>5</v>
      </c>
      <c r="N244" s="187">
        <f>'Experiment list - Runs'!P244</f>
        <v>243</v>
      </c>
      <c r="O244" s="188">
        <f t="shared" si="12"/>
        <v>5</v>
      </c>
      <c r="P244" s="188">
        <f t="shared" si="12"/>
        <v>5</v>
      </c>
      <c r="Q244" s="188">
        <v>0</v>
      </c>
      <c r="R244" s="188">
        <v>0</v>
      </c>
      <c r="S244" s="188">
        <v>0</v>
      </c>
      <c r="T244" s="188">
        <v>0</v>
      </c>
      <c r="U244" s="188">
        <v>0</v>
      </c>
      <c r="V244" s="188">
        <f>(SUMIFS('hist AL fields'!O:O,'hist AL fields'!C:C,V$1)*$O244)/1000</f>
        <v>14.507873279999977</v>
      </c>
      <c r="W244" s="188">
        <f>(SUMIFS('hist AL fields'!$O:$O,'hist AL fields'!$C:$C,$W$1&amp;"_allt")*$P244)/1000+(SUMIFS('hist AL fields'!$O:$O,'hist AL fields'!$C:$C,$W$1&amp;"_subt")*$Q244)/1000</f>
        <v>2.4219648</v>
      </c>
      <c r="X244" s="188">
        <f>(SUMIFS('hist AL fields'!$O:$O,'hist AL fields'!$C:$C,X$1)*$R244)/1000</f>
        <v>0</v>
      </c>
      <c r="Y244" s="188">
        <f>(SUMIFS('hist AL fields'!$O:$O,'hist AL fields'!$C:$C,Y$1)*$S244)/1000</f>
        <v>0</v>
      </c>
      <c r="Z244" s="188">
        <f>(SUMIFS('hist AL fields'!$O:$O,'hist AL fields'!$C:$C,Z$1)*$T244)/1000</f>
        <v>0</v>
      </c>
      <c r="AA244" s="188">
        <f>(SUMIFS('hist AL fields'!$O:$O,'hist AL fields'!$C:$C,AA$1)*$O244)/1000</f>
        <v>5.0264064000000195</v>
      </c>
      <c r="AB244" s="188">
        <v>0</v>
      </c>
      <c r="AC244" s="188">
        <f>(SUMIFS('hist OI fields'!$N:$N,'hist OI fields'!$C:$C,AC$1)*$O244)/1000</f>
        <v>63.619240800000014</v>
      </c>
      <c r="AD244" s="188">
        <f>(SUMIFS('hist OI fields'!$N:$N,'hist OI fields'!$C:$C,AD$1)*$O244)/1000</f>
        <v>3.5094527999999943</v>
      </c>
      <c r="AE244" s="189">
        <f t="shared" si="10"/>
        <v>89.084938080000001</v>
      </c>
    </row>
    <row r="245" spans="1:31">
      <c r="A245" s="185" t="str">
        <f>'Experiment list - Runs'!A245</f>
        <v>LT</v>
      </c>
      <c r="B245" s="185" t="str">
        <f>'Experiment list - Runs'!B245</f>
        <v>tier2</v>
      </c>
      <c r="C245" s="185" t="str">
        <f>'Experiment list - Runs'!C245</f>
        <v>6.8</v>
      </c>
      <c r="D245" s="185">
        <f>'Experiment list - Runs'!D245</f>
        <v>1</v>
      </c>
      <c r="E245" s="186" t="str">
        <f>'Experiment list - Runs'!E245</f>
        <v>Uniform SST change (clouds)</v>
      </c>
      <c r="F245" s="186" t="str">
        <f>'Experiment list - Runs'!H245</f>
        <v>AMWG/Teng</v>
      </c>
      <c r="G245" s="185" t="str">
        <f>'Experiment list - Runs'!I245</f>
        <v>1x1CN</v>
      </c>
      <c r="H245" s="185" t="str">
        <f>'Experiment list - Runs'!J245</f>
        <v>NCAR</v>
      </c>
      <c r="I245" s="185">
        <f>'Experiment list - Runs'!K245</f>
        <v>1979</v>
      </c>
      <c r="J245" s="185">
        <f>'Experiment list - Runs'!L245</f>
        <v>2008</v>
      </c>
      <c r="K245" s="185" t="str">
        <f>'Experiment list - Runs'!M245</f>
        <v>1</v>
      </c>
      <c r="L245" s="185">
        <f>'Experiment list - Runs'!N245</f>
        <v>1</v>
      </c>
      <c r="M245" s="188">
        <f>'Experiment list - Runs'!O245</f>
        <v>30</v>
      </c>
      <c r="N245" s="187">
        <f>'Experiment list - Runs'!P245</f>
        <v>244</v>
      </c>
      <c r="O245" s="188">
        <f t="shared" si="12"/>
        <v>30</v>
      </c>
      <c r="P245" s="188">
        <f t="shared" si="12"/>
        <v>30</v>
      </c>
      <c r="Q245" s="188">
        <v>0</v>
      </c>
      <c r="R245" s="188">
        <v>0</v>
      </c>
      <c r="S245" s="188">
        <v>0</v>
      </c>
      <c r="T245" s="188">
        <v>0</v>
      </c>
      <c r="U245" s="188">
        <v>0</v>
      </c>
      <c r="V245" s="188">
        <f>(SUMIFS('hist AL fields'!O:O,'hist AL fields'!C:C,V$1)*$O245)/1000</f>
        <v>87.047239679999848</v>
      </c>
      <c r="W245" s="188">
        <f>(SUMIFS('hist AL fields'!$O:$O,'hist AL fields'!$C:$C,$W$1&amp;"_allt")*$P245)/1000+(SUMIFS('hist AL fields'!$O:$O,'hist AL fields'!$C:$C,$W$1&amp;"_subt")*$Q245)/1000</f>
        <v>14.531788800000001</v>
      </c>
      <c r="X245" s="188">
        <f>(SUMIFS('hist AL fields'!$O:$O,'hist AL fields'!$C:$C,X$1)*$R245)/1000</f>
        <v>0</v>
      </c>
      <c r="Y245" s="188">
        <f>(SUMIFS('hist AL fields'!$O:$O,'hist AL fields'!$C:$C,Y$1)*$S245)/1000</f>
        <v>0</v>
      </c>
      <c r="Z245" s="188">
        <f>(SUMIFS('hist AL fields'!$O:$O,'hist AL fields'!$C:$C,Z$1)*$T245)/1000</f>
        <v>0</v>
      </c>
      <c r="AA245" s="188">
        <f>(SUMIFS('hist AL fields'!$O:$O,'hist AL fields'!$C:$C,AA$1)*$O245)/1000</f>
        <v>30.158438400000115</v>
      </c>
      <c r="AB245" s="188">
        <v>0</v>
      </c>
      <c r="AC245" s="188">
        <f>(SUMIFS('hist OI fields'!$N:$N,'hist OI fields'!$C:$C,AC$1)*$O245)/1000</f>
        <v>381.71544480000011</v>
      </c>
      <c r="AD245" s="188">
        <f>(SUMIFS('hist OI fields'!$N:$N,'hist OI fields'!$C:$C,AD$1)*$O245)/1000</f>
        <v>21.056716799999965</v>
      </c>
      <c r="AE245" s="189">
        <f t="shared" si="10"/>
        <v>534.50962848000006</v>
      </c>
    </row>
    <row r="246" spans="1:31">
      <c r="A246" s="185" t="str">
        <f>'Experiment list - Runs'!A246</f>
        <v>LT</v>
      </c>
      <c r="B246" s="185" t="str">
        <f>'Experiment list - Runs'!B246</f>
        <v>tier2</v>
      </c>
      <c r="C246" s="185" t="str">
        <f>'Experiment list - Runs'!C246</f>
        <v>7.1-E</v>
      </c>
      <c r="D246" s="185">
        <f>'Experiment list - Runs'!D246</f>
        <v>1</v>
      </c>
      <c r="E246" s="186" t="str">
        <f>'Experiment list - Runs'!E246</f>
        <v>Add'l historical (natural-only)</v>
      </c>
      <c r="F246" s="186" t="str">
        <f>'Experiment list - Runs'!H246</f>
        <v>CCWG/Meehl</v>
      </c>
      <c r="G246" s="185" t="str">
        <f>'Experiment list - Runs'!I246</f>
        <v>1x1noCN</v>
      </c>
      <c r="H246" s="185" t="str">
        <f>'Experiment list - Runs'!J246</f>
        <v>NERSC</v>
      </c>
      <c r="I246" s="185">
        <f>'Experiment list - Runs'!K246</f>
        <v>1850</v>
      </c>
      <c r="J246" s="185">
        <f>'Experiment list - Runs'!L246</f>
        <v>2005</v>
      </c>
      <c r="K246" s="185" t="str">
        <f>'Experiment list - Runs'!M246</f>
        <v>1</v>
      </c>
      <c r="L246" s="185">
        <f>'Experiment list - Runs'!N246</f>
        <v>1</v>
      </c>
      <c r="M246" s="188">
        <f>'Experiment list - Runs'!O246</f>
        <v>156</v>
      </c>
      <c r="N246" s="187">
        <f>'Experiment list - Runs'!P246</f>
        <v>245</v>
      </c>
      <c r="O246" s="188">
        <f t="shared" si="12"/>
        <v>156</v>
      </c>
      <c r="P246" s="188">
        <f t="shared" si="12"/>
        <v>156</v>
      </c>
      <c r="Q246" s="188">
        <v>0</v>
      </c>
      <c r="R246" s="188">
        <v>0</v>
      </c>
      <c r="S246" s="188">
        <v>0</v>
      </c>
      <c r="T246" s="188">
        <v>0</v>
      </c>
      <c r="U246" s="188">
        <v>0</v>
      </c>
      <c r="V246" s="188">
        <f>(SUMIFS('hist AL fields'!O:O,'hist AL fields'!C:C,V$1)*$O246)/1000</f>
        <v>452.64564633599923</v>
      </c>
      <c r="W246" s="188">
        <f>(SUMIFS('hist AL fields'!$O:$O,'hist AL fields'!$C:$C,$W$1&amp;"_allt")*$P246)/1000+(SUMIFS('hist AL fields'!$O:$O,'hist AL fields'!$C:$C,$W$1&amp;"_subt")*$Q246)/1000</f>
        <v>75.565301759999997</v>
      </c>
      <c r="X246" s="188">
        <f>(SUMIFS('hist AL fields'!$O:$O,'hist AL fields'!$C:$C,X$1)*$R246)/1000</f>
        <v>0</v>
      </c>
      <c r="Y246" s="188">
        <f>(SUMIFS('hist AL fields'!$O:$O,'hist AL fields'!$C:$C,Y$1)*$S246)/1000</f>
        <v>0</v>
      </c>
      <c r="Z246" s="188">
        <f>(SUMIFS('hist AL fields'!$O:$O,'hist AL fields'!$C:$C,Z$1)*$T246)/1000</f>
        <v>0</v>
      </c>
      <c r="AA246" s="188">
        <f>(SUMIFS('hist AL fields'!$O:$O,'hist AL fields'!$C:$C,AA$1)*$O246)/1000</f>
        <v>156.8238796800006</v>
      </c>
      <c r="AB246" s="188">
        <v>0</v>
      </c>
      <c r="AC246" s="188">
        <f>(SUMIFS('hist OI fields'!$N:$N,'hist OI fields'!$C:$C,AC$1)*$O246)/1000</f>
        <v>1984.9203129600005</v>
      </c>
      <c r="AD246" s="188">
        <f>(SUMIFS('hist OI fields'!$N:$N,'hist OI fields'!$C:$C,AD$1)*$O246)/1000</f>
        <v>109.49492735999981</v>
      </c>
      <c r="AE246" s="189">
        <f t="shared" si="10"/>
        <v>2779.4500680960005</v>
      </c>
    </row>
    <row r="247" spans="1:31">
      <c r="A247" s="185" t="str">
        <f>'Experiment list - Runs'!A247</f>
        <v>LT</v>
      </c>
      <c r="B247" s="185" t="str">
        <f>'Experiment list - Runs'!B247</f>
        <v>tier2</v>
      </c>
      <c r="C247" s="185" t="str">
        <f>'Experiment list - Runs'!C247</f>
        <v>7.1-E</v>
      </c>
      <c r="D247" s="185">
        <f>'Experiment list - Runs'!D247</f>
        <v>2</v>
      </c>
      <c r="E247" s="186" t="str">
        <f>'Experiment list - Runs'!E247</f>
        <v>Add'l historical (natural-only)</v>
      </c>
      <c r="F247" s="186" t="str">
        <f>'Experiment list - Runs'!H247</f>
        <v>CCWG/Meehl</v>
      </c>
      <c r="G247" s="185" t="str">
        <f>'Experiment list - Runs'!I247</f>
        <v>1x1noCN</v>
      </c>
      <c r="H247" s="185" t="str">
        <f>'Experiment list - Runs'!J247</f>
        <v>NERSC</v>
      </c>
      <c r="I247" s="185">
        <f>'Experiment list - Runs'!K247</f>
        <v>1850</v>
      </c>
      <c r="J247" s="185">
        <f>'Experiment list - Runs'!L247</f>
        <v>2005</v>
      </c>
      <c r="K247" s="185" t="str">
        <f>'Experiment list - Runs'!M247</f>
        <v>1</v>
      </c>
      <c r="L247" s="185">
        <f>'Experiment list - Runs'!N247</f>
        <v>1</v>
      </c>
      <c r="M247" s="188">
        <f>'Experiment list - Runs'!O247</f>
        <v>156</v>
      </c>
      <c r="N247" s="187">
        <f>'Experiment list - Runs'!P247</f>
        <v>246</v>
      </c>
      <c r="O247" s="188">
        <f t="shared" si="12"/>
        <v>156</v>
      </c>
      <c r="P247" s="188">
        <f t="shared" si="12"/>
        <v>156</v>
      </c>
      <c r="Q247" s="188">
        <v>0</v>
      </c>
      <c r="R247" s="188">
        <v>0</v>
      </c>
      <c r="S247" s="188">
        <v>0</v>
      </c>
      <c r="T247" s="188">
        <v>0</v>
      </c>
      <c r="U247" s="188">
        <v>0</v>
      </c>
      <c r="V247" s="188">
        <f>(SUMIFS('hist AL fields'!O:O,'hist AL fields'!C:C,V$1)*$O247)/1000</f>
        <v>452.64564633599923</v>
      </c>
      <c r="W247" s="188">
        <f>(SUMIFS('hist AL fields'!$O:$O,'hist AL fields'!$C:$C,$W$1&amp;"_allt")*$P247)/1000+(SUMIFS('hist AL fields'!$O:$O,'hist AL fields'!$C:$C,$W$1&amp;"_subt")*$Q247)/1000</f>
        <v>75.565301759999997</v>
      </c>
      <c r="X247" s="188">
        <f>(SUMIFS('hist AL fields'!$O:$O,'hist AL fields'!$C:$C,X$1)*$R247)/1000</f>
        <v>0</v>
      </c>
      <c r="Y247" s="188">
        <f>(SUMIFS('hist AL fields'!$O:$O,'hist AL fields'!$C:$C,Y$1)*$S247)/1000</f>
        <v>0</v>
      </c>
      <c r="Z247" s="188">
        <f>(SUMIFS('hist AL fields'!$O:$O,'hist AL fields'!$C:$C,Z$1)*$T247)/1000</f>
        <v>0</v>
      </c>
      <c r="AA247" s="188">
        <f>(SUMIFS('hist AL fields'!$O:$O,'hist AL fields'!$C:$C,AA$1)*$O247)/1000</f>
        <v>156.8238796800006</v>
      </c>
      <c r="AB247" s="188">
        <v>0</v>
      </c>
      <c r="AC247" s="188">
        <f>(SUMIFS('hist OI fields'!$N:$N,'hist OI fields'!$C:$C,AC$1)*$O247)/1000</f>
        <v>1984.9203129600005</v>
      </c>
      <c r="AD247" s="188">
        <f>(SUMIFS('hist OI fields'!$N:$N,'hist OI fields'!$C:$C,AD$1)*$O247)/1000</f>
        <v>109.49492735999981</v>
      </c>
      <c r="AE247" s="189">
        <f t="shared" si="10"/>
        <v>2779.4500680960005</v>
      </c>
    </row>
    <row r="248" spans="1:31">
      <c r="A248" s="185" t="str">
        <f>'Experiment list - Runs'!A248</f>
        <v>LT</v>
      </c>
      <c r="B248" s="185" t="str">
        <f>'Experiment list - Runs'!B248</f>
        <v>tier2</v>
      </c>
      <c r="C248" s="185" t="str">
        <f>'Experiment list - Runs'!C248</f>
        <v>7.1-E</v>
      </c>
      <c r="D248" s="185">
        <f>'Experiment list - Runs'!D248</f>
        <v>3</v>
      </c>
      <c r="E248" s="186" t="str">
        <f>'Experiment list - Runs'!E248</f>
        <v>Add'l historical (natural-only)</v>
      </c>
      <c r="F248" s="186" t="str">
        <f>'Experiment list - Runs'!H248</f>
        <v>CCWG/Meehl</v>
      </c>
      <c r="G248" s="185" t="str">
        <f>'Experiment list - Runs'!I248</f>
        <v>1x1noCN</v>
      </c>
      <c r="H248" s="185" t="str">
        <f>'Experiment list - Runs'!J248</f>
        <v>NERSC</v>
      </c>
      <c r="I248" s="185">
        <f>'Experiment list - Runs'!K248</f>
        <v>1850</v>
      </c>
      <c r="J248" s="185">
        <f>'Experiment list - Runs'!L248</f>
        <v>2005</v>
      </c>
      <c r="K248" s="185" t="str">
        <f>'Experiment list - Runs'!M248</f>
        <v>1</v>
      </c>
      <c r="L248" s="185">
        <f>'Experiment list - Runs'!N248</f>
        <v>1</v>
      </c>
      <c r="M248" s="188">
        <f>'Experiment list - Runs'!O248</f>
        <v>156</v>
      </c>
      <c r="N248" s="187">
        <f>'Experiment list - Runs'!P248</f>
        <v>247</v>
      </c>
      <c r="O248" s="188">
        <f t="shared" si="12"/>
        <v>156</v>
      </c>
      <c r="P248" s="188">
        <f t="shared" si="12"/>
        <v>156</v>
      </c>
      <c r="Q248" s="188">
        <v>0</v>
      </c>
      <c r="R248" s="188">
        <v>0</v>
      </c>
      <c r="S248" s="188">
        <v>0</v>
      </c>
      <c r="T248" s="188">
        <v>0</v>
      </c>
      <c r="U248" s="188">
        <v>0</v>
      </c>
      <c r="V248" s="188">
        <f>(SUMIFS('hist AL fields'!O:O,'hist AL fields'!C:C,V$1)*$O248)/1000</f>
        <v>452.64564633599923</v>
      </c>
      <c r="W248" s="188">
        <f>(SUMIFS('hist AL fields'!$O:$O,'hist AL fields'!$C:$C,$W$1&amp;"_allt")*$P248)/1000+(SUMIFS('hist AL fields'!$O:$O,'hist AL fields'!$C:$C,$W$1&amp;"_subt")*$Q248)/1000</f>
        <v>75.565301759999997</v>
      </c>
      <c r="X248" s="188">
        <f>(SUMIFS('hist AL fields'!$O:$O,'hist AL fields'!$C:$C,X$1)*$R248)/1000</f>
        <v>0</v>
      </c>
      <c r="Y248" s="188">
        <f>(SUMIFS('hist AL fields'!$O:$O,'hist AL fields'!$C:$C,Y$1)*$S248)/1000</f>
        <v>0</v>
      </c>
      <c r="Z248" s="188">
        <f>(SUMIFS('hist AL fields'!$O:$O,'hist AL fields'!$C:$C,Z$1)*$T248)/1000</f>
        <v>0</v>
      </c>
      <c r="AA248" s="188">
        <f>(SUMIFS('hist AL fields'!$O:$O,'hist AL fields'!$C:$C,AA$1)*$O248)/1000</f>
        <v>156.8238796800006</v>
      </c>
      <c r="AB248" s="188">
        <v>0</v>
      </c>
      <c r="AC248" s="188">
        <f>(SUMIFS('hist OI fields'!$N:$N,'hist OI fields'!$C:$C,AC$1)*$O248)/1000</f>
        <v>1984.9203129600005</v>
      </c>
      <c r="AD248" s="188">
        <f>(SUMIFS('hist OI fields'!$N:$N,'hist OI fields'!$C:$C,AD$1)*$O248)/1000</f>
        <v>109.49492735999981</v>
      </c>
      <c r="AE248" s="189">
        <f t="shared" si="10"/>
        <v>2779.4500680960005</v>
      </c>
    </row>
    <row r="249" spans="1:31">
      <c r="A249" s="185" t="str">
        <f>'Experiment list - Runs'!A249</f>
        <v>LT</v>
      </c>
      <c r="B249" s="185" t="str">
        <f>'Experiment list - Runs'!B249</f>
        <v>tier2</v>
      </c>
      <c r="C249" s="185" t="str">
        <f>'Experiment list - Runs'!C249</f>
        <v>7.1-E</v>
      </c>
      <c r="D249" s="185">
        <f>'Experiment list - Runs'!D249</f>
        <v>4</v>
      </c>
      <c r="E249" s="186" t="str">
        <f>'Experiment list - Runs'!E249</f>
        <v>Add'l historical (natural-only)</v>
      </c>
      <c r="F249" s="186" t="str">
        <f>'Experiment list - Runs'!H249</f>
        <v>CCWG/Meehl</v>
      </c>
      <c r="G249" s="185" t="str">
        <f>'Experiment list - Runs'!I249</f>
        <v>1x1noCN</v>
      </c>
      <c r="H249" s="185" t="str">
        <f>'Experiment list - Runs'!J249</f>
        <v>NERSC</v>
      </c>
      <c r="I249" s="185">
        <f>'Experiment list - Runs'!K249</f>
        <v>1850</v>
      </c>
      <c r="J249" s="185">
        <f>'Experiment list - Runs'!L249</f>
        <v>2005</v>
      </c>
      <c r="K249" s="185" t="str">
        <f>'Experiment list - Runs'!M249</f>
        <v>1</v>
      </c>
      <c r="L249" s="185">
        <f>'Experiment list - Runs'!N249</f>
        <v>1</v>
      </c>
      <c r="M249" s="188">
        <f>'Experiment list - Runs'!O249</f>
        <v>156</v>
      </c>
      <c r="N249" s="187">
        <f>'Experiment list - Runs'!P249</f>
        <v>248</v>
      </c>
      <c r="O249" s="188">
        <f t="shared" si="12"/>
        <v>156</v>
      </c>
      <c r="P249" s="188">
        <f t="shared" si="12"/>
        <v>156</v>
      </c>
      <c r="Q249" s="188">
        <v>0</v>
      </c>
      <c r="R249" s="188">
        <v>0</v>
      </c>
      <c r="S249" s="188">
        <v>0</v>
      </c>
      <c r="T249" s="188">
        <v>0</v>
      </c>
      <c r="U249" s="188">
        <v>0</v>
      </c>
      <c r="V249" s="188">
        <f>(SUMIFS('hist AL fields'!O:O,'hist AL fields'!C:C,V$1)*$O249)/1000</f>
        <v>452.64564633599923</v>
      </c>
      <c r="W249" s="188">
        <f>(SUMIFS('hist AL fields'!$O:$O,'hist AL fields'!$C:$C,$W$1&amp;"_allt")*$P249)/1000+(SUMIFS('hist AL fields'!$O:$O,'hist AL fields'!$C:$C,$W$1&amp;"_subt")*$Q249)/1000</f>
        <v>75.565301759999997</v>
      </c>
      <c r="X249" s="188">
        <f>(SUMIFS('hist AL fields'!$O:$O,'hist AL fields'!$C:$C,X$1)*$R249)/1000</f>
        <v>0</v>
      </c>
      <c r="Y249" s="188">
        <f>(SUMIFS('hist AL fields'!$O:$O,'hist AL fields'!$C:$C,Y$1)*$S249)/1000</f>
        <v>0</v>
      </c>
      <c r="Z249" s="188">
        <f>(SUMIFS('hist AL fields'!$O:$O,'hist AL fields'!$C:$C,Z$1)*$T249)/1000</f>
        <v>0</v>
      </c>
      <c r="AA249" s="188">
        <f>(SUMIFS('hist AL fields'!$O:$O,'hist AL fields'!$C:$C,AA$1)*$O249)/1000</f>
        <v>156.8238796800006</v>
      </c>
      <c r="AB249" s="188">
        <v>0</v>
      </c>
      <c r="AC249" s="188">
        <f>(SUMIFS('hist OI fields'!$N:$N,'hist OI fields'!$C:$C,AC$1)*$O249)/1000</f>
        <v>1984.9203129600005</v>
      </c>
      <c r="AD249" s="188">
        <f>(SUMIFS('hist OI fields'!$N:$N,'hist OI fields'!$C:$C,AD$1)*$O249)/1000</f>
        <v>109.49492735999981</v>
      </c>
      <c r="AE249" s="189">
        <f t="shared" si="10"/>
        <v>2779.4500680960005</v>
      </c>
    </row>
    <row r="250" spans="1:31">
      <c r="A250" s="185" t="str">
        <f>'Experiment list - Runs'!A250</f>
        <v>LT</v>
      </c>
      <c r="B250" s="185" t="str">
        <f>'Experiment list - Runs'!B250</f>
        <v>tier2</v>
      </c>
      <c r="C250" s="185" t="str">
        <f>'Experiment list - Runs'!C250</f>
        <v>7.1-E</v>
      </c>
      <c r="D250" s="185">
        <f>'Experiment list - Runs'!D250</f>
        <v>5</v>
      </c>
      <c r="E250" s="186" t="str">
        <f>'Experiment list - Runs'!E250</f>
        <v>Add'l historical (natural-only)</v>
      </c>
      <c r="F250" s="186" t="str">
        <f>'Experiment list - Runs'!H250</f>
        <v>CCWG/Meehl</v>
      </c>
      <c r="G250" s="185" t="str">
        <f>'Experiment list - Runs'!I250</f>
        <v>1x1noCN</v>
      </c>
      <c r="H250" s="185" t="str">
        <f>'Experiment list - Runs'!J250</f>
        <v>NERSC</v>
      </c>
      <c r="I250" s="185">
        <f>'Experiment list - Runs'!K250</f>
        <v>1850</v>
      </c>
      <c r="J250" s="185">
        <f>'Experiment list - Runs'!L250</f>
        <v>2005</v>
      </c>
      <c r="K250" s="185" t="str">
        <f>'Experiment list - Runs'!M250</f>
        <v>1</v>
      </c>
      <c r="L250" s="185">
        <f>'Experiment list - Runs'!N250</f>
        <v>1</v>
      </c>
      <c r="M250" s="188">
        <f>'Experiment list - Runs'!O250</f>
        <v>156</v>
      </c>
      <c r="N250" s="187">
        <f>'Experiment list - Runs'!P250</f>
        <v>249</v>
      </c>
      <c r="O250" s="188">
        <f t="shared" si="12"/>
        <v>156</v>
      </c>
      <c r="P250" s="188">
        <f t="shared" si="12"/>
        <v>156</v>
      </c>
      <c r="Q250" s="188">
        <v>0</v>
      </c>
      <c r="R250" s="188">
        <v>0</v>
      </c>
      <c r="S250" s="188">
        <v>0</v>
      </c>
      <c r="T250" s="188">
        <v>0</v>
      </c>
      <c r="U250" s="188">
        <v>0</v>
      </c>
      <c r="V250" s="188">
        <f>(SUMIFS('hist AL fields'!O:O,'hist AL fields'!C:C,V$1)*$O250)/1000</f>
        <v>452.64564633599923</v>
      </c>
      <c r="W250" s="188">
        <f>(SUMIFS('hist AL fields'!$O:$O,'hist AL fields'!$C:$C,$W$1&amp;"_allt")*$P250)/1000+(SUMIFS('hist AL fields'!$O:$O,'hist AL fields'!$C:$C,$W$1&amp;"_subt")*$Q250)/1000</f>
        <v>75.565301759999997</v>
      </c>
      <c r="X250" s="188">
        <f>(SUMIFS('hist AL fields'!$O:$O,'hist AL fields'!$C:$C,X$1)*$R250)/1000</f>
        <v>0</v>
      </c>
      <c r="Y250" s="188">
        <f>(SUMIFS('hist AL fields'!$O:$O,'hist AL fields'!$C:$C,Y$1)*$S250)/1000</f>
        <v>0</v>
      </c>
      <c r="Z250" s="188">
        <f>(SUMIFS('hist AL fields'!$O:$O,'hist AL fields'!$C:$C,Z$1)*$T250)/1000</f>
        <v>0</v>
      </c>
      <c r="AA250" s="188">
        <f>(SUMIFS('hist AL fields'!$O:$O,'hist AL fields'!$C:$C,AA$1)*$O250)/1000</f>
        <v>156.8238796800006</v>
      </c>
      <c r="AB250" s="188">
        <v>0</v>
      </c>
      <c r="AC250" s="188">
        <f>(SUMIFS('hist OI fields'!$N:$N,'hist OI fields'!$C:$C,AC$1)*$O250)/1000</f>
        <v>1984.9203129600005</v>
      </c>
      <c r="AD250" s="188">
        <f>(SUMIFS('hist OI fields'!$N:$N,'hist OI fields'!$C:$C,AD$1)*$O250)/1000</f>
        <v>109.49492735999981</v>
      </c>
      <c r="AE250" s="189">
        <f t="shared" si="10"/>
        <v>2779.4500680960005</v>
      </c>
    </row>
    <row r="251" spans="1:31">
      <c r="A251" s="185" t="str">
        <f>'Experiment list - Runs'!A251</f>
        <v>LT</v>
      </c>
      <c r="B251" s="185" t="str">
        <f>'Experiment list - Runs'!B251</f>
        <v>tier2</v>
      </c>
      <c r="C251" s="185" t="str">
        <f>'Experiment list - Runs'!C251</f>
        <v>7.2-E</v>
      </c>
      <c r="D251" s="185">
        <f>'Experiment list - Runs'!D251</f>
        <v>1</v>
      </c>
      <c r="E251" s="186" t="str">
        <f>'Experiment list - Runs'!E251</f>
        <v>Add'l historical (GHG-only)</v>
      </c>
      <c r="F251" s="186" t="str">
        <f>'Experiment list - Runs'!H251</f>
        <v>CCWG/Meehl</v>
      </c>
      <c r="G251" s="185" t="str">
        <f>'Experiment list - Runs'!I251</f>
        <v>1x1noCN</v>
      </c>
      <c r="H251" s="185" t="str">
        <f>'Experiment list - Runs'!J251</f>
        <v>NERSC</v>
      </c>
      <c r="I251" s="185">
        <f>'Experiment list - Runs'!K251</f>
        <v>1850</v>
      </c>
      <c r="J251" s="185">
        <f>'Experiment list - Runs'!L251</f>
        <v>2005</v>
      </c>
      <c r="K251" s="185" t="str">
        <f>'Experiment list - Runs'!M251</f>
        <v>1</v>
      </c>
      <c r="L251" s="185">
        <f>'Experiment list - Runs'!N251</f>
        <v>1</v>
      </c>
      <c r="M251" s="188">
        <f>'Experiment list - Runs'!O251</f>
        <v>156</v>
      </c>
      <c r="N251" s="187">
        <f>'Experiment list - Runs'!P251</f>
        <v>250</v>
      </c>
      <c r="O251" s="188">
        <f t="shared" si="12"/>
        <v>156</v>
      </c>
      <c r="P251" s="188">
        <f t="shared" si="12"/>
        <v>156</v>
      </c>
      <c r="Q251" s="188">
        <v>0</v>
      </c>
      <c r="R251" s="188">
        <v>0</v>
      </c>
      <c r="S251" s="188">
        <v>0</v>
      </c>
      <c r="T251" s="188">
        <v>0</v>
      </c>
      <c r="U251" s="188">
        <v>0</v>
      </c>
      <c r="V251" s="188">
        <f>(SUMIFS('hist AL fields'!O:O,'hist AL fields'!C:C,V$1)*$O251)/1000</f>
        <v>452.64564633599923</v>
      </c>
      <c r="W251" s="188">
        <f>(SUMIFS('hist AL fields'!$O:$O,'hist AL fields'!$C:$C,$W$1&amp;"_allt")*$P251)/1000+(SUMIFS('hist AL fields'!$O:$O,'hist AL fields'!$C:$C,$W$1&amp;"_subt")*$Q251)/1000</f>
        <v>75.565301759999997</v>
      </c>
      <c r="X251" s="188">
        <f>(SUMIFS('hist AL fields'!$O:$O,'hist AL fields'!$C:$C,X$1)*$R251)/1000</f>
        <v>0</v>
      </c>
      <c r="Y251" s="188">
        <f>(SUMIFS('hist AL fields'!$O:$O,'hist AL fields'!$C:$C,Y$1)*$S251)/1000</f>
        <v>0</v>
      </c>
      <c r="Z251" s="188">
        <f>(SUMIFS('hist AL fields'!$O:$O,'hist AL fields'!$C:$C,Z$1)*$T251)/1000</f>
        <v>0</v>
      </c>
      <c r="AA251" s="188">
        <f>(SUMIFS('hist AL fields'!$O:$O,'hist AL fields'!$C:$C,AA$1)*$O251)/1000</f>
        <v>156.8238796800006</v>
      </c>
      <c r="AB251" s="188">
        <v>0</v>
      </c>
      <c r="AC251" s="188">
        <f>(SUMIFS('hist OI fields'!$N:$N,'hist OI fields'!$C:$C,AC$1)*$O251)/1000</f>
        <v>1984.9203129600005</v>
      </c>
      <c r="AD251" s="188">
        <f>(SUMIFS('hist OI fields'!$N:$N,'hist OI fields'!$C:$C,AD$1)*$O251)/1000</f>
        <v>109.49492735999981</v>
      </c>
      <c r="AE251" s="189">
        <f t="shared" si="10"/>
        <v>2779.4500680960005</v>
      </c>
    </row>
    <row r="252" spans="1:31">
      <c r="A252" s="185" t="str">
        <f>'Experiment list - Runs'!A252</f>
        <v>LT</v>
      </c>
      <c r="B252" s="185" t="str">
        <f>'Experiment list - Runs'!B252</f>
        <v>tier2</v>
      </c>
      <c r="C252" s="185" t="str">
        <f>'Experiment list - Runs'!C252</f>
        <v>7.2-E</v>
      </c>
      <c r="D252" s="185">
        <f>'Experiment list - Runs'!D252</f>
        <v>2</v>
      </c>
      <c r="E252" s="186" t="str">
        <f>'Experiment list - Runs'!E252</f>
        <v>Add'l historical (GHG-only)</v>
      </c>
      <c r="F252" s="186" t="str">
        <f>'Experiment list - Runs'!H252</f>
        <v>CCWG/Meehl</v>
      </c>
      <c r="G252" s="185" t="str">
        <f>'Experiment list - Runs'!I252</f>
        <v>1x1noCN</v>
      </c>
      <c r="H252" s="185" t="str">
        <f>'Experiment list - Runs'!J252</f>
        <v>NERSC</v>
      </c>
      <c r="I252" s="185">
        <f>'Experiment list - Runs'!K252</f>
        <v>1850</v>
      </c>
      <c r="J252" s="185">
        <f>'Experiment list - Runs'!L252</f>
        <v>2005</v>
      </c>
      <c r="K252" s="185" t="str">
        <f>'Experiment list - Runs'!M252</f>
        <v>1</v>
      </c>
      <c r="L252" s="185">
        <f>'Experiment list - Runs'!N252</f>
        <v>1</v>
      </c>
      <c r="M252" s="188">
        <f>'Experiment list - Runs'!O252</f>
        <v>156</v>
      </c>
      <c r="N252" s="187">
        <f>'Experiment list - Runs'!P252</f>
        <v>251</v>
      </c>
      <c r="O252" s="188">
        <f t="shared" si="12"/>
        <v>156</v>
      </c>
      <c r="P252" s="188">
        <f t="shared" si="12"/>
        <v>156</v>
      </c>
      <c r="Q252" s="188">
        <v>0</v>
      </c>
      <c r="R252" s="188">
        <v>0</v>
      </c>
      <c r="S252" s="188">
        <v>0</v>
      </c>
      <c r="T252" s="188">
        <v>0</v>
      </c>
      <c r="U252" s="188">
        <v>0</v>
      </c>
      <c r="V252" s="188">
        <f>(SUMIFS('hist AL fields'!O:O,'hist AL fields'!C:C,V$1)*$O252)/1000</f>
        <v>452.64564633599923</v>
      </c>
      <c r="W252" s="188">
        <f>(SUMIFS('hist AL fields'!$O:$O,'hist AL fields'!$C:$C,$W$1&amp;"_allt")*$P252)/1000+(SUMIFS('hist AL fields'!$O:$O,'hist AL fields'!$C:$C,$W$1&amp;"_subt")*$Q252)/1000</f>
        <v>75.565301759999997</v>
      </c>
      <c r="X252" s="188">
        <f>(SUMIFS('hist AL fields'!$O:$O,'hist AL fields'!$C:$C,X$1)*$R252)/1000</f>
        <v>0</v>
      </c>
      <c r="Y252" s="188">
        <f>(SUMIFS('hist AL fields'!$O:$O,'hist AL fields'!$C:$C,Y$1)*$S252)/1000</f>
        <v>0</v>
      </c>
      <c r="Z252" s="188">
        <f>(SUMIFS('hist AL fields'!$O:$O,'hist AL fields'!$C:$C,Z$1)*$T252)/1000</f>
        <v>0</v>
      </c>
      <c r="AA252" s="188">
        <f>(SUMIFS('hist AL fields'!$O:$O,'hist AL fields'!$C:$C,AA$1)*$O252)/1000</f>
        <v>156.8238796800006</v>
      </c>
      <c r="AB252" s="188">
        <v>0</v>
      </c>
      <c r="AC252" s="188">
        <f>(SUMIFS('hist OI fields'!$N:$N,'hist OI fields'!$C:$C,AC$1)*$O252)/1000</f>
        <v>1984.9203129600005</v>
      </c>
      <c r="AD252" s="188">
        <f>(SUMIFS('hist OI fields'!$N:$N,'hist OI fields'!$C:$C,AD$1)*$O252)/1000</f>
        <v>109.49492735999981</v>
      </c>
      <c r="AE252" s="189">
        <f t="shared" si="10"/>
        <v>2779.4500680960005</v>
      </c>
    </row>
    <row r="253" spans="1:31">
      <c r="A253" s="185" t="str">
        <f>'Experiment list - Runs'!A253</f>
        <v>LT</v>
      </c>
      <c r="B253" s="185" t="str">
        <f>'Experiment list - Runs'!B253</f>
        <v>tier2</v>
      </c>
      <c r="C253" s="185" t="str">
        <f>'Experiment list - Runs'!C253</f>
        <v>7.2-E</v>
      </c>
      <c r="D253" s="185">
        <f>'Experiment list - Runs'!D253</f>
        <v>3</v>
      </c>
      <c r="E253" s="186" t="str">
        <f>'Experiment list - Runs'!E253</f>
        <v>Add'l historical (GHG-only)</v>
      </c>
      <c r="F253" s="186" t="str">
        <f>'Experiment list - Runs'!H253</f>
        <v>CCWG/Meehl</v>
      </c>
      <c r="G253" s="185" t="str">
        <f>'Experiment list - Runs'!I253</f>
        <v>1x1noCN</v>
      </c>
      <c r="H253" s="185" t="str">
        <f>'Experiment list - Runs'!J253</f>
        <v>NERSC</v>
      </c>
      <c r="I253" s="185">
        <f>'Experiment list - Runs'!K253</f>
        <v>1850</v>
      </c>
      <c r="J253" s="185">
        <f>'Experiment list - Runs'!L253</f>
        <v>2005</v>
      </c>
      <c r="K253" s="185" t="str">
        <f>'Experiment list - Runs'!M253</f>
        <v>1</v>
      </c>
      <c r="L253" s="185">
        <f>'Experiment list - Runs'!N253</f>
        <v>1</v>
      </c>
      <c r="M253" s="188">
        <f>'Experiment list - Runs'!O253</f>
        <v>156</v>
      </c>
      <c r="N253" s="187">
        <f>'Experiment list - Runs'!P253</f>
        <v>252</v>
      </c>
      <c r="O253" s="188">
        <f t="shared" si="12"/>
        <v>156</v>
      </c>
      <c r="P253" s="188">
        <f t="shared" si="12"/>
        <v>156</v>
      </c>
      <c r="Q253" s="188">
        <v>0</v>
      </c>
      <c r="R253" s="188">
        <v>0</v>
      </c>
      <c r="S253" s="188">
        <v>0</v>
      </c>
      <c r="T253" s="188">
        <v>0</v>
      </c>
      <c r="U253" s="188">
        <v>0</v>
      </c>
      <c r="V253" s="188">
        <f>(SUMIFS('hist AL fields'!O:O,'hist AL fields'!C:C,V$1)*$O253)/1000</f>
        <v>452.64564633599923</v>
      </c>
      <c r="W253" s="188">
        <f>(SUMIFS('hist AL fields'!$O:$O,'hist AL fields'!$C:$C,$W$1&amp;"_allt")*$P253)/1000+(SUMIFS('hist AL fields'!$O:$O,'hist AL fields'!$C:$C,$W$1&amp;"_subt")*$Q253)/1000</f>
        <v>75.565301759999997</v>
      </c>
      <c r="X253" s="188">
        <f>(SUMIFS('hist AL fields'!$O:$O,'hist AL fields'!$C:$C,X$1)*$R253)/1000</f>
        <v>0</v>
      </c>
      <c r="Y253" s="188">
        <f>(SUMIFS('hist AL fields'!$O:$O,'hist AL fields'!$C:$C,Y$1)*$S253)/1000</f>
        <v>0</v>
      </c>
      <c r="Z253" s="188">
        <f>(SUMIFS('hist AL fields'!$O:$O,'hist AL fields'!$C:$C,Z$1)*$T253)/1000</f>
        <v>0</v>
      </c>
      <c r="AA253" s="188">
        <f>(SUMIFS('hist AL fields'!$O:$O,'hist AL fields'!$C:$C,AA$1)*$O253)/1000</f>
        <v>156.8238796800006</v>
      </c>
      <c r="AB253" s="188">
        <v>0</v>
      </c>
      <c r="AC253" s="188">
        <f>(SUMIFS('hist OI fields'!$N:$N,'hist OI fields'!$C:$C,AC$1)*$O253)/1000</f>
        <v>1984.9203129600005</v>
      </c>
      <c r="AD253" s="188">
        <f>(SUMIFS('hist OI fields'!$N:$N,'hist OI fields'!$C:$C,AD$1)*$O253)/1000</f>
        <v>109.49492735999981</v>
      </c>
      <c r="AE253" s="189">
        <f t="shared" si="10"/>
        <v>2779.4500680960005</v>
      </c>
    </row>
    <row r="254" spans="1:31" s="215" customFormat="1">
      <c r="A254" s="185" t="str">
        <f>'Experiment list - Runs'!A254</f>
        <v>LT</v>
      </c>
      <c r="B254" s="185" t="str">
        <f>'Experiment list - Runs'!B254</f>
        <v>tier2</v>
      </c>
      <c r="C254" s="185" t="str">
        <f>'Experiment list - Runs'!C254</f>
        <v>7.2-E</v>
      </c>
      <c r="D254" s="185">
        <f>'Experiment list - Runs'!D254</f>
        <v>4</v>
      </c>
      <c r="E254" s="186" t="str">
        <f>'Experiment list - Runs'!E254</f>
        <v>Add'l historical (GHG-only)</v>
      </c>
      <c r="F254" s="186" t="str">
        <f>'Experiment list - Runs'!H254</f>
        <v>CCWG/Meehl</v>
      </c>
      <c r="G254" s="185" t="str">
        <f>'Experiment list - Runs'!I254</f>
        <v>1x1noCN</v>
      </c>
      <c r="H254" s="185" t="str">
        <f>'Experiment list - Runs'!J254</f>
        <v>NERSC</v>
      </c>
      <c r="I254" s="185">
        <f>'Experiment list - Runs'!K254</f>
        <v>1850</v>
      </c>
      <c r="J254" s="185">
        <f>'Experiment list - Runs'!L254</f>
        <v>2005</v>
      </c>
      <c r="K254" s="185" t="str">
        <f>'Experiment list - Runs'!M254</f>
        <v>1</v>
      </c>
      <c r="L254" s="185">
        <f>'Experiment list - Runs'!N254</f>
        <v>1</v>
      </c>
      <c r="M254" s="188">
        <f>'Experiment list - Runs'!O254</f>
        <v>156</v>
      </c>
      <c r="N254" s="187">
        <f>'Experiment list - Runs'!P254</f>
        <v>253</v>
      </c>
      <c r="O254" s="188">
        <f t="shared" si="12"/>
        <v>156</v>
      </c>
      <c r="P254" s="188">
        <f t="shared" si="12"/>
        <v>156</v>
      </c>
      <c r="Q254" s="188">
        <v>0</v>
      </c>
      <c r="R254" s="188">
        <v>0</v>
      </c>
      <c r="S254" s="188">
        <v>0</v>
      </c>
      <c r="T254" s="188">
        <v>0</v>
      </c>
      <c r="U254" s="188">
        <v>0</v>
      </c>
      <c r="V254" s="188">
        <f>(SUMIFS('hist AL fields'!O:O,'hist AL fields'!C:C,V$1)*$O254)/1000</f>
        <v>452.64564633599923</v>
      </c>
      <c r="W254" s="188">
        <f>(SUMIFS('hist AL fields'!$O:$O,'hist AL fields'!$C:$C,$W$1&amp;"_allt")*$P254)/1000+(SUMIFS('hist AL fields'!$O:$O,'hist AL fields'!$C:$C,$W$1&amp;"_subt")*$Q254)/1000</f>
        <v>75.565301759999997</v>
      </c>
      <c r="X254" s="188">
        <f>(SUMIFS('hist AL fields'!$O:$O,'hist AL fields'!$C:$C,X$1)*$R254)/1000</f>
        <v>0</v>
      </c>
      <c r="Y254" s="188">
        <f>(SUMIFS('hist AL fields'!$O:$O,'hist AL fields'!$C:$C,Y$1)*$S254)/1000</f>
        <v>0</v>
      </c>
      <c r="Z254" s="188">
        <f>(SUMIFS('hist AL fields'!$O:$O,'hist AL fields'!$C:$C,Z$1)*$T254)/1000</f>
        <v>0</v>
      </c>
      <c r="AA254" s="188">
        <f>(SUMIFS('hist AL fields'!$O:$O,'hist AL fields'!$C:$C,AA$1)*$O254)/1000</f>
        <v>156.8238796800006</v>
      </c>
      <c r="AB254" s="188">
        <v>0</v>
      </c>
      <c r="AC254" s="188">
        <f>(SUMIFS('hist OI fields'!$N:$N,'hist OI fields'!$C:$C,AC$1)*$O254)/1000</f>
        <v>1984.9203129600005</v>
      </c>
      <c r="AD254" s="188">
        <f>(SUMIFS('hist OI fields'!$N:$N,'hist OI fields'!$C:$C,AD$1)*$O254)/1000</f>
        <v>109.49492735999981</v>
      </c>
      <c r="AE254" s="189">
        <f t="shared" ref="AE254:AE260" si="13">SUM(V254:AD254)</f>
        <v>2779.4500680960005</v>
      </c>
    </row>
    <row r="255" spans="1:31">
      <c r="A255" s="185" t="str">
        <f>'Experiment list - Runs'!A255</f>
        <v>LT</v>
      </c>
      <c r="B255" s="185" t="str">
        <f>'Experiment list - Runs'!B255</f>
        <v>tier2</v>
      </c>
      <c r="C255" s="185" t="str">
        <f>'Experiment list - Runs'!C255</f>
        <v>7.2-E</v>
      </c>
      <c r="D255" s="185">
        <f>'Experiment list - Runs'!D255</f>
        <v>5</v>
      </c>
      <c r="E255" s="186" t="str">
        <f>'Experiment list - Runs'!E255</f>
        <v>Add'l historical (GHG-only)</v>
      </c>
      <c r="F255" s="186" t="str">
        <f>'Experiment list - Runs'!H255</f>
        <v>CCWG/Meehl</v>
      </c>
      <c r="G255" s="185" t="str">
        <f>'Experiment list - Runs'!I255</f>
        <v>1x1noCN</v>
      </c>
      <c r="H255" s="185" t="str">
        <f>'Experiment list - Runs'!J255</f>
        <v>NERSC</v>
      </c>
      <c r="I255" s="185">
        <f>'Experiment list - Runs'!K255</f>
        <v>1850</v>
      </c>
      <c r="J255" s="185">
        <f>'Experiment list - Runs'!L255</f>
        <v>2005</v>
      </c>
      <c r="K255" s="185" t="str">
        <f>'Experiment list - Runs'!M255</f>
        <v>1</v>
      </c>
      <c r="L255" s="185">
        <f>'Experiment list - Runs'!N255</f>
        <v>1</v>
      </c>
      <c r="M255" s="188">
        <f>'Experiment list - Runs'!O255</f>
        <v>156</v>
      </c>
      <c r="N255" s="187">
        <f>'Experiment list - Runs'!P255</f>
        <v>254</v>
      </c>
      <c r="O255" s="188">
        <f t="shared" si="12"/>
        <v>156</v>
      </c>
      <c r="P255" s="188">
        <f t="shared" si="12"/>
        <v>156</v>
      </c>
      <c r="Q255" s="188">
        <v>0</v>
      </c>
      <c r="R255" s="188">
        <v>0</v>
      </c>
      <c r="S255" s="188">
        <v>0</v>
      </c>
      <c r="T255" s="188">
        <v>0</v>
      </c>
      <c r="U255" s="188">
        <v>0</v>
      </c>
      <c r="V255" s="188">
        <f>(SUMIFS('hist AL fields'!O:O,'hist AL fields'!C:C,V$1)*$O255)/1000</f>
        <v>452.64564633599923</v>
      </c>
      <c r="W255" s="188">
        <f>(SUMIFS('hist AL fields'!$O:$O,'hist AL fields'!$C:$C,$W$1&amp;"_allt")*$P255)/1000+(SUMIFS('hist AL fields'!$O:$O,'hist AL fields'!$C:$C,$W$1&amp;"_subt")*$Q255)/1000</f>
        <v>75.565301759999997</v>
      </c>
      <c r="X255" s="188">
        <f>(SUMIFS('hist AL fields'!$O:$O,'hist AL fields'!$C:$C,X$1)*$R255)/1000</f>
        <v>0</v>
      </c>
      <c r="Y255" s="188">
        <f>(SUMIFS('hist AL fields'!$O:$O,'hist AL fields'!$C:$C,Y$1)*$S255)/1000</f>
        <v>0</v>
      </c>
      <c r="Z255" s="188">
        <f>(SUMIFS('hist AL fields'!$O:$O,'hist AL fields'!$C:$C,Z$1)*$T255)/1000</f>
        <v>0</v>
      </c>
      <c r="AA255" s="188">
        <f>(SUMIFS('hist AL fields'!$O:$O,'hist AL fields'!$C:$C,AA$1)*$O255)/1000</f>
        <v>156.8238796800006</v>
      </c>
      <c r="AB255" s="188">
        <v>0</v>
      </c>
      <c r="AC255" s="188">
        <f>(SUMIFS('hist OI fields'!$N:$N,'hist OI fields'!$C:$C,AC$1)*$O255)/1000</f>
        <v>1984.9203129600005</v>
      </c>
      <c r="AD255" s="188">
        <f>(SUMIFS('hist OI fields'!$N:$N,'hist OI fields'!$C:$C,AD$1)*$O255)/1000</f>
        <v>109.49492735999981</v>
      </c>
      <c r="AE255" s="189">
        <f t="shared" si="13"/>
        <v>2779.4500680960005</v>
      </c>
    </row>
    <row r="256" spans="1:31">
      <c r="A256" s="185" t="str">
        <f>'Experiment list - Runs'!A256</f>
        <v>LT</v>
      </c>
      <c r="B256" s="185" t="str">
        <f>'Experiment list - Runs'!B256</f>
        <v>tier2</v>
      </c>
      <c r="C256" s="185" t="str">
        <f>'Experiment list - Runs'!C256</f>
        <v>7.3</v>
      </c>
      <c r="D256" s="185">
        <f>'Experiment list - Runs'!D256</f>
        <v>1</v>
      </c>
      <c r="E256" s="186" t="str">
        <f>'Experiment list - Runs'!E256</f>
        <v>Historical (individual forcings)</v>
      </c>
      <c r="F256" s="186" t="str">
        <f>'Experiment list - Runs'!H256</f>
        <v>CCWG/Meehl</v>
      </c>
      <c r="G256" s="185" t="str">
        <f>'Experiment list - Runs'!I256</f>
        <v>1x1noCN</v>
      </c>
      <c r="H256" s="185" t="str">
        <f>'Experiment list - Runs'!J256</f>
        <v>NERSC</v>
      </c>
      <c r="I256" s="185">
        <f>'Experiment list - Runs'!K256</f>
        <v>1850</v>
      </c>
      <c r="J256" s="185">
        <f>'Experiment list - Runs'!L256</f>
        <v>2005</v>
      </c>
      <c r="K256" s="185" t="str">
        <f>'Experiment list - Runs'!M256</f>
        <v>1</v>
      </c>
      <c r="L256" s="185">
        <f>'Experiment list - Runs'!N256</f>
        <v>1</v>
      </c>
      <c r="M256" s="188">
        <f>'Experiment list - Runs'!O256</f>
        <v>156</v>
      </c>
      <c r="N256" s="187">
        <f>'Experiment list - Runs'!P256</f>
        <v>255</v>
      </c>
      <c r="O256" s="188">
        <f t="shared" si="12"/>
        <v>156</v>
      </c>
      <c r="P256" s="188">
        <f t="shared" si="12"/>
        <v>156</v>
      </c>
      <c r="Q256" s="188">
        <v>0</v>
      </c>
      <c r="R256" s="188">
        <v>0</v>
      </c>
      <c r="S256" s="188">
        <v>0</v>
      </c>
      <c r="T256" s="188">
        <v>0</v>
      </c>
      <c r="U256" s="188">
        <v>0</v>
      </c>
      <c r="V256" s="188">
        <f>(SUMIFS('hist AL fields'!O:O,'hist AL fields'!C:C,V$1)*$O256)/1000</f>
        <v>452.64564633599923</v>
      </c>
      <c r="W256" s="188">
        <f>(SUMIFS('hist AL fields'!$O:$O,'hist AL fields'!$C:$C,$W$1&amp;"_allt")*$P256)/1000+(SUMIFS('hist AL fields'!$O:$O,'hist AL fields'!$C:$C,$W$1&amp;"_subt")*$Q256)/1000</f>
        <v>75.565301759999997</v>
      </c>
      <c r="X256" s="188">
        <f>(SUMIFS('hist AL fields'!$O:$O,'hist AL fields'!$C:$C,X$1)*$R256)/1000</f>
        <v>0</v>
      </c>
      <c r="Y256" s="188">
        <f>(SUMIFS('hist AL fields'!$O:$O,'hist AL fields'!$C:$C,Y$1)*$S256)/1000</f>
        <v>0</v>
      </c>
      <c r="Z256" s="188">
        <f>(SUMIFS('hist AL fields'!$O:$O,'hist AL fields'!$C:$C,Z$1)*$T256)/1000</f>
        <v>0</v>
      </c>
      <c r="AA256" s="188">
        <f>(SUMIFS('hist AL fields'!$O:$O,'hist AL fields'!$C:$C,AA$1)*$O256)/1000</f>
        <v>156.8238796800006</v>
      </c>
      <c r="AB256" s="188">
        <v>0</v>
      </c>
      <c r="AC256" s="188">
        <f>(SUMIFS('hist OI fields'!$N:$N,'hist OI fields'!$C:$C,AC$1)*$O256)/1000</f>
        <v>1984.9203129600005</v>
      </c>
      <c r="AD256" s="188">
        <f>(SUMIFS('hist OI fields'!$N:$N,'hist OI fields'!$C:$C,AD$1)*$O256)/1000</f>
        <v>109.49492735999981</v>
      </c>
      <c r="AE256" s="189">
        <f t="shared" si="13"/>
        <v>2779.4500680960005</v>
      </c>
    </row>
    <row r="257" spans="1:31">
      <c r="A257" s="185" t="str">
        <f>'Experiment list - Runs'!A257</f>
        <v>LT</v>
      </c>
      <c r="B257" s="185" t="str">
        <f>'Experiment list - Runs'!B257</f>
        <v>tier2</v>
      </c>
      <c r="C257" s="185" t="str">
        <f>'Experiment list - Runs'!C257</f>
        <v>7.3-E</v>
      </c>
      <c r="D257" s="185">
        <f>'Experiment list - Runs'!D257</f>
        <v>2</v>
      </c>
      <c r="E257" s="186" t="str">
        <f>'Experiment list - Runs'!E257</f>
        <v>Add'l historical (individual forcings)</v>
      </c>
      <c r="F257" s="186" t="str">
        <f>'Experiment list - Runs'!H257</f>
        <v>CCWG/Meehl</v>
      </c>
      <c r="G257" s="185" t="str">
        <f>'Experiment list - Runs'!I257</f>
        <v>1x1noCN</v>
      </c>
      <c r="H257" s="185" t="str">
        <f>'Experiment list - Runs'!J257</f>
        <v>NERSC</v>
      </c>
      <c r="I257" s="185">
        <f>'Experiment list - Runs'!K257</f>
        <v>1850</v>
      </c>
      <c r="J257" s="185">
        <f>'Experiment list - Runs'!L257</f>
        <v>2005</v>
      </c>
      <c r="K257" s="185" t="str">
        <f>'Experiment list - Runs'!M257</f>
        <v>1</v>
      </c>
      <c r="L257" s="185">
        <f>'Experiment list - Runs'!N257</f>
        <v>1</v>
      </c>
      <c r="M257" s="188">
        <f>'Experiment list - Runs'!O257</f>
        <v>156</v>
      </c>
      <c r="N257" s="187">
        <f>'Experiment list - Runs'!P257</f>
        <v>256</v>
      </c>
      <c r="O257" s="188">
        <f t="shared" si="12"/>
        <v>156</v>
      </c>
      <c r="P257" s="188">
        <f t="shared" si="12"/>
        <v>156</v>
      </c>
      <c r="Q257" s="188">
        <v>0</v>
      </c>
      <c r="R257" s="188">
        <v>0</v>
      </c>
      <c r="S257" s="188">
        <v>0</v>
      </c>
      <c r="T257" s="188">
        <v>0</v>
      </c>
      <c r="U257" s="188">
        <v>0</v>
      </c>
      <c r="V257" s="188">
        <f>(SUMIFS('hist AL fields'!O:O,'hist AL fields'!C:C,V$1)*$O257)/1000</f>
        <v>452.64564633599923</v>
      </c>
      <c r="W257" s="188">
        <f>(SUMIFS('hist AL fields'!$O:$O,'hist AL fields'!$C:$C,$W$1&amp;"_allt")*$P257)/1000+(SUMIFS('hist AL fields'!$O:$O,'hist AL fields'!$C:$C,$W$1&amp;"_subt")*$Q257)/1000</f>
        <v>75.565301759999997</v>
      </c>
      <c r="X257" s="188">
        <f>(SUMIFS('hist AL fields'!$O:$O,'hist AL fields'!$C:$C,X$1)*$R257)/1000</f>
        <v>0</v>
      </c>
      <c r="Y257" s="188">
        <f>(SUMIFS('hist AL fields'!$O:$O,'hist AL fields'!$C:$C,Y$1)*$S257)/1000</f>
        <v>0</v>
      </c>
      <c r="Z257" s="188">
        <f>(SUMIFS('hist AL fields'!$O:$O,'hist AL fields'!$C:$C,Z$1)*$T257)/1000</f>
        <v>0</v>
      </c>
      <c r="AA257" s="188">
        <f>(SUMIFS('hist AL fields'!$O:$O,'hist AL fields'!$C:$C,AA$1)*$O257)/1000</f>
        <v>156.8238796800006</v>
      </c>
      <c r="AB257" s="188">
        <v>0</v>
      </c>
      <c r="AC257" s="188">
        <f>(SUMIFS('hist OI fields'!$N:$N,'hist OI fields'!$C:$C,AC$1)*$O257)/1000</f>
        <v>1984.9203129600005</v>
      </c>
      <c r="AD257" s="188">
        <f>(SUMIFS('hist OI fields'!$N:$N,'hist OI fields'!$C:$C,AD$1)*$O257)/1000</f>
        <v>109.49492735999981</v>
      </c>
      <c r="AE257" s="189">
        <f t="shared" si="13"/>
        <v>2779.4500680960005</v>
      </c>
    </row>
    <row r="258" spans="1:31">
      <c r="A258" s="185" t="str">
        <f>'Experiment list - Runs'!A258</f>
        <v>LT</v>
      </c>
      <c r="B258" s="185" t="str">
        <f>'Experiment list - Runs'!B258</f>
        <v>tier2</v>
      </c>
      <c r="C258" s="185" t="str">
        <f>'Experiment list - Runs'!C258</f>
        <v>7.3-E</v>
      </c>
      <c r="D258" s="185">
        <f>'Experiment list - Runs'!D258</f>
        <v>3</v>
      </c>
      <c r="E258" s="186" t="str">
        <f>'Experiment list - Runs'!E258</f>
        <v>Add'l historical (individual forcings)</v>
      </c>
      <c r="F258" s="186" t="str">
        <f>'Experiment list - Runs'!H258</f>
        <v>CCWG/Meehl</v>
      </c>
      <c r="G258" s="185" t="str">
        <f>'Experiment list - Runs'!I258</f>
        <v>1x1noCN</v>
      </c>
      <c r="H258" s="185" t="str">
        <f>'Experiment list - Runs'!J258</f>
        <v>NERSC</v>
      </c>
      <c r="I258" s="185">
        <f>'Experiment list - Runs'!K258</f>
        <v>1850</v>
      </c>
      <c r="J258" s="185">
        <f>'Experiment list - Runs'!L258</f>
        <v>2005</v>
      </c>
      <c r="K258" s="185" t="str">
        <f>'Experiment list - Runs'!M258</f>
        <v>1</v>
      </c>
      <c r="L258" s="185">
        <f>'Experiment list - Runs'!N258</f>
        <v>1</v>
      </c>
      <c r="M258" s="188">
        <f>'Experiment list - Runs'!O258</f>
        <v>156</v>
      </c>
      <c r="N258" s="187">
        <f>'Experiment list - Runs'!P258</f>
        <v>257</v>
      </c>
      <c r="O258" s="188">
        <f t="shared" si="12"/>
        <v>156</v>
      </c>
      <c r="P258" s="188">
        <f t="shared" si="12"/>
        <v>156</v>
      </c>
      <c r="Q258" s="188">
        <v>0</v>
      </c>
      <c r="R258" s="188">
        <v>0</v>
      </c>
      <c r="S258" s="188">
        <v>0</v>
      </c>
      <c r="T258" s="188">
        <v>0</v>
      </c>
      <c r="U258" s="188">
        <v>0</v>
      </c>
      <c r="V258" s="188">
        <f>(SUMIFS('hist AL fields'!O:O,'hist AL fields'!C:C,V$1)*$O258)/1000</f>
        <v>452.64564633599923</v>
      </c>
      <c r="W258" s="188">
        <f>(SUMIFS('hist AL fields'!$O:$O,'hist AL fields'!$C:$C,$W$1&amp;"_allt")*$P258)/1000+(SUMIFS('hist AL fields'!$O:$O,'hist AL fields'!$C:$C,$W$1&amp;"_subt")*$Q258)/1000</f>
        <v>75.565301759999997</v>
      </c>
      <c r="X258" s="188">
        <f>(SUMIFS('hist AL fields'!$O:$O,'hist AL fields'!$C:$C,X$1)*$R258)/1000</f>
        <v>0</v>
      </c>
      <c r="Y258" s="188">
        <f>(SUMIFS('hist AL fields'!$O:$O,'hist AL fields'!$C:$C,Y$1)*$S258)/1000</f>
        <v>0</v>
      </c>
      <c r="Z258" s="188">
        <f>(SUMIFS('hist AL fields'!$O:$O,'hist AL fields'!$C:$C,Z$1)*$T258)/1000</f>
        <v>0</v>
      </c>
      <c r="AA258" s="188">
        <f>(SUMIFS('hist AL fields'!$O:$O,'hist AL fields'!$C:$C,AA$1)*$O258)/1000</f>
        <v>156.8238796800006</v>
      </c>
      <c r="AB258" s="188">
        <v>0</v>
      </c>
      <c r="AC258" s="188">
        <f>(SUMIFS('hist OI fields'!$N:$N,'hist OI fields'!$C:$C,AC$1)*$O258)/1000</f>
        <v>1984.9203129600005</v>
      </c>
      <c r="AD258" s="188">
        <f>(SUMIFS('hist OI fields'!$N:$N,'hist OI fields'!$C:$C,AD$1)*$O258)/1000</f>
        <v>109.49492735999981</v>
      </c>
      <c r="AE258" s="189">
        <f t="shared" si="13"/>
        <v>2779.4500680960005</v>
      </c>
    </row>
    <row r="259" spans="1:31">
      <c r="A259" s="185" t="str">
        <f>'Experiment list - Runs'!A259</f>
        <v>LT</v>
      </c>
      <c r="B259" s="185" t="str">
        <f>'Experiment list - Runs'!B259</f>
        <v>tier2</v>
      </c>
      <c r="C259" s="185" t="str">
        <f>'Experiment list - Runs'!C259</f>
        <v>7.3-E</v>
      </c>
      <c r="D259" s="185">
        <f>'Experiment list - Runs'!D259</f>
        <v>4</v>
      </c>
      <c r="E259" s="186" t="str">
        <f>'Experiment list - Runs'!E259</f>
        <v>Add'l historical (individual forcings)</v>
      </c>
      <c r="F259" s="186" t="str">
        <f>'Experiment list - Runs'!H259</f>
        <v>CCWG/Meehl</v>
      </c>
      <c r="G259" s="185" t="str">
        <f>'Experiment list - Runs'!I259</f>
        <v>1x1noCN</v>
      </c>
      <c r="H259" s="185" t="str">
        <f>'Experiment list - Runs'!J259</f>
        <v>NERSC</v>
      </c>
      <c r="I259" s="185">
        <f>'Experiment list - Runs'!K259</f>
        <v>1850</v>
      </c>
      <c r="J259" s="185">
        <f>'Experiment list - Runs'!L259</f>
        <v>2005</v>
      </c>
      <c r="K259" s="185" t="str">
        <f>'Experiment list - Runs'!M259</f>
        <v>1</v>
      </c>
      <c r="L259" s="185">
        <f>'Experiment list - Runs'!N259</f>
        <v>1</v>
      </c>
      <c r="M259" s="188">
        <f>'Experiment list - Runs'!O259</f>
        <v>156</v>
      </c>
      <c r="N259" s="187">
        <f>'Experiment list - Runs'!P259</f>
        <v>258</v>
      </c>
      <c r="O259" s="188">
        <f t="shared" si="12"/>
        <v>156</v>
      </c>
      <c r="P259" s="188">
        <f t="shared" si="12"/>
        <v>156</v>
      </c>
      <c r="Q259" s="188">
        <v>0</v>
      </c>
      <c r="R259" s="188">
        <v>0</v>
      </c>
      <c r="S259" s="188">
        <v>0</v>
      </c>
      <c r="T259" s="188">
        <v>0</v>
      </c>
      <c r="U259" s="188">
        <v>0</v>
      </c>
      <c r="V259" s="188">
        <f>(SUMIFS('hist AL fields'!O:O,'hist AL fields'!C:C,V$1)*$O259)/1000</f>
        <v>452.64564633599923</v>
      </c>
      <c r="W259" s="188">
        <f>(SUMIFS('hist AL fields'!$O:$O,'hist AL fields'!$C:$C,$W$1&amp;"_allt")*$P259)/1000+(SUMIFS('hist AL fields'!$O:$O,'hist AL fields'!$C:$C,$W$1&amp;"_subt")*$Q259)/1000</f>
        <v>75.565301759999997</v>
      </c>
      <c r="X259" s="188">
        <f>(SUMIFS('hist AL fields'!$O:$O,'hist AL fields'!$C:$C,X$1)*$R259)/1000</f>
        <v>0</v>
      </c>
      <c r="Y259" s="188">
        <f>(SUMIFS('hist AL fields'!$O:$O,'hist AL fields'!$C:$C,Y$1)*$S259)/1000</f>
        <v>0</v>
      </c>
      <c r="Z259" s="188">
        <f>(SUMIFS('hist AL fields'!$O:$O,'hist AL fields'!$C:$C,Z$1)*$T259)/1000</f>
        <v>0</v>
      </c>
      <c r="AA259" s="188">
        <f>(SUMIFS('hist AL fields'!$O:$O,'hist AL fields'!$C:$C,AA$1)*$O259)/1000</f>
        <v>156.8238796800006</v>
      </c>
      <c r="AB259" s="188">
        <v>0</v>
      </c>
      <c r="AC259" s="188">
        <f>(SUMIFS('hist OI fields'!$N:$N,'hist OI fields'!$C:$C,AC$1)*$O259)/1000</f>
        <v>1984.9203129600005</v>
      </c>
      <c r="AD259" s="188">
        <f>(SUMIFS('hist OI fields'!$N:$N,'hist OI fields'!$C:$C,AD$1)*$O259)/1000</f>
        <v>109.49492735999981</v>
      </c>
      <c r="AE259" s="189">
        <f t="shared" si="13"/>
        <v>2779.4500680960005</v>
      </c>
    </row>
    <row r="260" spans="1:31">
      <c r="A260" s="185" t="str">
        <f>'Experiment list - Runs'!A260</f>
        <v>LT</v>
      </c>
      <c r="B260" s="185" t="str">
        <f>'Experiment list - Runs'!B260</f>
        <v>tier2</v>
      </c>
      <c r="C260" s="185" t="str">
        <f>'Experiment list - Runs'!C260</f>
        <v>7.3-E</v>
      </c>
      <c r="D260" s="185">
        <f>'Experiment list - Runs'!D260</f>
        <v>5</v>
      </c>
      <c r="E260" s="186" t="str">
        <f>'Experiment list - Runs'!E260</f>
        <v>Add'l historical (individual forcings)</v>
      </c>
      <c r="F260" s="186" t="str">
        <f>'Experiment list - Runs'!H260</f>
        <v>CCWG/Meehl</v>
      </c>
      <c r="G260" s="185" t="str">
        <f>'Experiment list - Runs'!I260</f>
        <v>1x1noCN</v>
      </c>
      <c r="H260" s="185" t="str">
        <f>'Experiment list - Runs'!J260</f>
        <v>NERSC</v>
      </c>
      <c r="I260" s="185">
        <f>'Experiment list - Runs'!K260</f>
        <v>1850</v>
      </c>
      <c r="J260" s="185">
        <f>'Experiment list - Runs'!L260</f>
        <v>2005</v>
      </c>
      <c r="K260" s="185" t="str">
        <f>'Experiment list - Runs'!M260</f>
        <v>1</v>
      </c>
      <c r="L260" s="185">
        <f>'Experiment list - Runs'!N260</f>
        <v>1</v>
      </c>
      <c r="M260" s="188">
        <f>'Experiment list - Runs'!O260</f>
        <v>156</v>
      </c>
      <c r="N260" s="187">
        <f>'Experiment list - Runs'!P260</f>
        <v>259</v>
      </c>
      <c r="O260" s="188">
        <f t="shared" si="12"/>
        <v>156</v>
      </c>
      <c r="P260" s="188">
        <f t="shared" si="12"/>
        <v>156</v>
      </c>
      <c r="Q260" s="188">
        <v>0</v>
      </c>
      <c r="R260" s="188">
        <v>0</v>
      </c>
      <c r="S260" s="188">
        <v>0</v>
      </c>
      <c r="T260" s="188">
        <v>0</v>
      </c>
      <c r="U260" s="188">
        <v>0</v>
      </c>
      <c r="V260" s="188">
        <f>(SUMIFS('hist AL fields'!O:O,'hist AL fields'!C:C,V$1)*$O260)/1000</f>
        <v>452.64564633599923</v>
      </c>
      <c r="W260" s="188">
        <f>(SUMIFS('hist AL fields'!$O:$O,'hist AL fields'!$C:$C,$W$1&amp;"_allt")*$P260)/1000+(SUMIFS('hist AL fields'!$O:$O,'hist AL fields'!$C:$C,$W$1&amp;"_subt")*$Q260)/1000</f>
        <v>75.565301759999997</v>
      </c>
      <c r="X260" s="188">
        <f>(SUMIFS('hist AL fields'!$O:$O,'hist AL fields'!$C:$C,X$1)*$R260)/1000</f>
        <v>0</v>
      </c>
      <c r="Y260" s="188">
        <f>(SUMIFS('hist AL fields'!$O:$O,'hist AL fields'!$C:$C,Y$1)*$S260)/1000</f>
        <v>0</v>
      </c>
      <c r="Z260" s="188">
        <f>(SUMIFS('hist AL fields'!$O:$O,'hist AL fields'!$C:$C,Z$1)*$T260)/1000</f>
        <v>0</v>
      </c>
      <c r="AA260" s="188">
        <f>(SUMIFS('hist AL fields'!$O:$O,'hist AL fields'!$C:$C,AA$1)*$O260)/1000</f>
        <v>156.8238796800006</v>
      </c>
      <c r="AB260" s="188">
        <v>0</v>
      </c>
      <c r="AC260" s="188">
        <f>(SUMIFS('hist OI fields'!$N:$N,'hist OI fields'!$C:$C,AC$1)*$O260)/1000</f>
        <v>1984.9203129600005</v>
      </c>
      <c r="AD260" s="188">
        <f>(SUMIFS('hist OI fields'!$N:$N,'hist OI fields'!$C:$C,AD$1)*$O260)/1000</f>
        <v>109.49492735999981</v>
      </c>
      <c r="AE260" s="189">
        <f t="shared" si="13"/>
        <v>2779.4500680960005</v>
      </c>
    </row>
    <row r="261" spans="1:31" s="200" customFormat="1">
      <c r="A261" s="200" t="s">
        <v>2986</v>
      </c>
      <c r="E261" s="216"/>
      <c r="F261" s="216"/>
      <c r="M261" s="217">
        <f>SUM(M2:M260)</f>
        <v>19903</v>
      </c>
      <c r="N261" s="218"/>
      <c r="O261" s="217">
        <f t="shared" ref="O261:AE261" si="14">SUM(O2:O260)</f>
        <v>19903</v>
      </c>
      <c r="P261" s="217">
        <f t="shared" si="14"/>
        <v>19903</v>
      </c>
      <c r="Q261" s="217">
        <f t="shared" si="14"/>
        <v>993</v>
      </c>
      <c r="R261" s="217">
        <f t="shared" si="14"/>
        <v>937</v>
      </c>
      <c r="S261" s="217">
        <f t="shared" si="14"/>
        <v>638</v>
      </c>
      <c r="T261" s="217">
        <f t="shared" si="14"/>
        <v>0</v>
      </c>
      <c r="U261" s="217">
        <f t="shared" si="14"/>
        <v>0</v>
      </c>
      <c r="V261" s="217">
        <f t="shared" si="14"/>
        <v>78216.536438783936</v>
      </c>
      <c r="W261" s="217">
        <f t="shared" si="14"/>
        <v>37915.616747520056</v>
      </c>
      <c r="X261" s="217">
        <f t="shared" si="14"/>
        <v>51585.266810879984</v>
      </c>
      <c r="Y261" s="217">
        <f t="shared" si="14"/>
        <v>32768.214958080018</v>
      </c>
      <c r="Z261" s="217">
        <f t="shared" si="14"/>
        <v>0</v>
      </c>
      <c r="AA261" s="217">
        <f t="shared" si="14"/>
        <v>26747.359764480087</v>
      </c>
      <c r="AB261" s="217">
        <f t="shared" si="14"/>
        <v>0</v>
      </c>
      <c r="AC261" s="217">
        <f t="shared" si="14"/>
        <v>253242.74992848013</v>
      </c>
      <c r="AD261" s="217">
        <f t="shared" si="14"/>
        <v>13969.72781567998</v>
      </c>
      <c r="AE261" s="217">
        <f t="shared" si="14"/>
        <v>494445.47246390366</v>
      </c>
    </row>
  </sheetData>
  <phoneticPr fontId="23" type="noConversion"/>
  <conditionalFormatting sqref="O1:P261 Q1:Q176 T1:AE261 S1:S176 Q178:Q183 S178:S183 Q186:Q198 R1:R198 S186:S198 Q200:S261">
    <cfRule type="cellIs" dxfId="3" priority="0" stopIfTrue="1" operator="equal">
      <formula>0</formula>
    </cfRule>
  </conditionalFormatting>
  <pageMargins left="0.5" right="0.5" top="0.5" bottom="0.5" header="0" footer="0"/>
  <ignoredErrors>
    <ignoredError sqref="AE3:AE253" formulaRange="1"/>
  </ignoredErrors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CCSM CMIP5 experiment summary</vt:lpstr>
      <vt:lpstr>Experiment list - Runs</vt:lpstr>
      <vt:lpstr>CCSM4 PEhrs-yr</vt:lpstr>
      <vt:lpstr>CCSM4 yrs-day</vt:lpstr>
      <vt:lpstr>Compute costs - PEhrs_wallclock</vt:lpstr>
      <vt:lpstr>Fields information - All fields</vt:lpstr>
      <vt:lpstr>CFMIP - CFMIP experiment period</vt:lpstr>
      <vt:lpstr>Data volumes - CMIP5</vt:lpstr>
      <vt:lpstr>Data volumes - History files</vt:lpstr>
      <vt:lpstr>CMIP5 AL dimres</vt:lpstr>
      <vt:lpstr>CMIP5 AL fields</vt:lpstr>
      <vt:lpstr>CMIP OI dimres</vt:lpstr>
      <vt:lpstr>CMIP5 OI fields</vt:lpstr>
      <vt:lpstr>hist AL dimres</vt:lpstr>
      <vt:lpstr>hist OI dimres</vt:lpstr>
      <vt:lpstr>hist AL fields</vt:lpstr>
      <vt:lpstr>hist OI fields</vt:lpstr>
      <vt:lpstr>Summaries II - By CCSM availabi</vt:lpstr>
      <vt:lpstr>Summaries II - Table_#dims_reso</vt:lpstr>
      <vt:lpstr>Summaries II - original data</vt:lpstr>
      <vt:lpstr>Summaries II - Original data vo</vt:lpstr>
      <vt:lpstr>Site totals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Lawrence Buja</dc:creator>
  <cp:lastModifiedBy>Gary Strand</cp:lastModifiedBy>
  <cp:lastPrinted>2009-09-11T15:40:59Z</cp:lastPrinted>
  <dcterms:created xsi:type="dcterms:W3CDTF">2009-08-27T18:54:06Z</dcterms:created>
  <dcterms:modified xsi:type="dcterms:W3CDTF">2009-12-14T18:02:08Z</dcterms:modified>
</cp:coreProperties>
</file>